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chartEx1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ml.chartshapes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ml.chartshape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slicers/slicer2.xml" ContentType="application/vnd.ms-excel.slicer+xml"/>
  <Override PartName="/xl/timelines/timeline1.xml" ContentType="application/vnd.ms-excel.timelin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0.xml" ContentType="application/vnd.openxmlformats-officedocument.drawing+xml"/>
  <Override PartName="/xl/slicers/slicer3.xml" ContentType="application/vnd.ms-excel.slicer+xml"/>
  <Override PartName="/xl/charts/chart2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+xml"/>
  <Override PartName="/xl/tables/table5.xml" ContentType="application/vnd.openxmlformats-officedocument.spreadsheetml.table+xml"/>
  <Override PartName="/xl/charts/chartEx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2.xml" ContentType="application/vnd.openxmlformats-officedocument.drawing+xml"/>
  <Override PartName="/xl/slicers/slicer4.xml" ContentType="application/vnd.ms-excel.slicer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4.xml" ContentType="application/vnd.openxmlformats-officedocument.drawing+xml"/>
  <Override PartName="/xl/slicers/slicer5.xml" ContentType="application/vnd.ms-excel.slicer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2.xml" ContentType="application/vnd.openxmlformats-officedocument.drawingml.chart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a_g\Desktop\github\Excel_UCL\Company Department Analysis\"/>
    </mc:Choice>
  </mc:AlternateContent>
  <xr:revisionPtr revIDLastSave="0" documentId="13_ncr:1_{80FA97FE-E024-434E-B103-FD4AAA2F1811}" xr6:coauthVersionLast="47" xr6:coauthVersionMax="47" xr10:uidLastSave="{00000000-0000-0000-0000-000000000000}"/>
  <bookViews>
    <workbookView xWindow="-108" yWindow="-108" windowWidth="23256" windowHeight="12456" tabRatio="775" activeTab="8" xr2:uid="{00000000-000D-0000-FFFF-FFFF00000000}"/>
  </bookViews>
  <sheets>
    <sheet name="PRESENTATION" sheetId="27" r:id="rId1"/>
    <sheet name="TABLEAU DE BORDS" sheetId="25" r:id="rId2"/>
    <sheet name="RECORDS &amp; NOTES" sheetId="26" r:id="rId3"/>
    <sheet name="D19-20" sheetId="1" r:id="rId4"/>
    <sheet name="D20-21" sheetId="3" r:id="rId5"/>
    <sheet name="19-20" sheetId="2" r:id="rId6"/>
    <sheet name="20-21" sheetId="4" r:id="rId7"/>
    <sheet name="RH2" sheetId="5" r:id="rId8"/>
    <sheet name="RH1" sheetId="12" r:id="rId9"/>
    <sheet name="CAD" sheetId="13" r:id="rId10"/>
    <sheet name="CAS" sheetId="14" r:id="rId11"/>
    <sheet name="PR  MOIS" sheetId="22" r:id="rId12"/>
    <sheet name="CARTE CA" sheetId="23" r:id="rId13"/>
    <sheet name="INDICATEUR TALENTS" sheetId="18" r:id="rId14"/>
    <sheet name="INDICATEUR ATELIER" sheetId="19" r:id="rId15"/>
    <sheet name="INDICATEUR DIGITALISATION" sheetId="21" r:id="rId16"/>
    <sheet name="INDICATEURS SONIC" sheetId="24" r:id="rId17"/>
  </sheets>
  <definedNames>
    <definedName name="_xlchart.v5.0" hidden="1">'CARTE CA'!$A$3</definedName>
    <definedName name="_xlchart.v5.1" hidden="1">'CARTE CA'!$A$4:$A$7</definedName>
    <definedName name="_xlchart.v5.2" hidden="1">'CARTE CA'!$B$3</definedName>
    <definedName name="_xlchart.v5.3" hidden="1">'CARTE CA'!$B$4:$B$7</definedName>
    <definedName name="_xlchart.v5.4" hidden="1">'CARTE CA'!$A$3</definedName>
    <definedName name="_xlchart.v5.5" hidden="1">'CARTE CA'!$A$4:$A$7</definedName>
    <definedName name="_xlchart.v5.6" hidden="1">'CARTE CA'!$B$3</definedName>
    <definedName name="_xlchart.v5.7" hidden="1">'CARTE CA'!$B$4:$B$7</definedName>
    <definedName name="_xlcn.WorksheetConnection_Phase2.xlsxTableau251" hidden="1">Tableau25[]</definedName>
    <definedName name="_xlcn.WorksheetConnection_PRESENTATIONSEANCE7.xlsxTableau21" hidden="1">Tableau2[]</definedName>
    <definedName name="ChronologieNative_DATE_COMMANDE">#N/A</definedName>
    <definedName name="Segment_EMPLOYE">#N/A</definedName>
    <definedName name="Segment_EMPLOYE1">#N/A</definedName>
    <definedName name="Segment_EMPLOYE2">#N/A</definedName>
    <definedName name="Segment_PAIEMENT2">#N/A</definedName>
    <definedName name="Segment_PAIEMENT21">#N/A</definedName>
    <definedName name="Segment_PAIEMENT22">#N/A</definedName>
    <definedName name="Segment_PAIEMENT23">#N/A</definedName>
    <definedName name="Segment_SITE">#N/A</definedName>
    <definedName name="Segment_SITE1">#N/A</definedName>
  </definedNames>
  <calcPr calcId="191029"/>
  <pivotCaches>
    <pivotCache cacheId="0" r:id="rId18"/>
    <pivotCache cacheId="1" r:id="rId19"/>
    <pivotCache cacheId="2" r:id="rId20"/>
    <pivotCache cacheId="3" r:id="rId21"/>
    <pivotCache cacheId="4" r:id="rId22"/>
    <pivotCache cacheId="5" r:id="rId23"/>
  </pivotCaches>
  <extLst>
    <ext xmlns:x14="http://schemas.microsoft.com/office/spreadsheetml/2009/9/main" uri="{BBE1A952-AA13-448e-AADC-164F8A28A991}">
      <x14:slicerCaches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33"/>
      </x15:timelineCacheRefs>
    </ext>
    <ext xmlns:x15="http://schemas.microsoft.com/office/spreadsheetml/2010/11/main" uri="{FCE2AD5D-F65C-4FA6-A056-5C36A1767C68}">
      <x15:dataModel>
        <x15:modelTables>
          <x15:modelTable id="Tableau2" name="Tableau2" connection="WorksheetConnection_PRESENTATION SEANCE 7.xlsx!Tableau2"/>
          <x15:modelTable id="Tableau25" name="Tableau25" connection="WorksheetConnection_Phase2.xlsx!Tableau2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7" i="25" l="1"/>
  <c r="W16" i="25"/>
  <c r="V17" i="25"/>
  <c r="V16" i="25"/>
  <c r="W14" i="25"/>
  <c r="W15" i="25"/>
  <c r="W13" i="25"/>
  <c r="V14" i="25"/>
  <c r="V15" i="25"/>
  <c r="V13" i="25"/>
  <c r="W11" i="25"/>
  <c r="W12" i="25"/>
  <c r="W10" i="25"/>
  <c r="V11" i="25"/>
  <c r="V12" i="25"/>
  <c r="V10" i="25"/>
  <c r="L29" i="18"/>
  <c r="L30" i="18"/>
  <c r="L31" i="18"/>
  <c r="L32" i="18"/>
  <c r="L28" i="18"/>
  <c r="J29" i="18"/>
  <c r="J30" i="18"/>
  <c r="J31" i="18"/>
  <c r="J32" i="18"/>
  <c r="J28" i="18"/>
  <c r="U318" i="3"/>
  <c r="V318" i="3" s="1"/>
  <c r="T318" i="3"/>
  <c r="C318" i="3"/>
  <c r="U317" i="3"/>
  <c r="V317" i="3" s="1"/>
  <c r="T317" i="3"/>
  <c r="C317" i="3"/>
  <c r="U316" i="3"/>
  <c r="V316" i="3" s="1"/>
  <c r="T316" i="3"/>
  <c r="C316" i="3"/>
  <c r="U315" i="3"/>
  <c r="V315" i="3" s="1"/>
  <c r="T315" i="3"/>
  <c r="C315" i="3"/>
  <c r="U314" i="3"/>
  <c r="V314" i="3" s="1"/>
  <c r="T314" i="3"/>
  <c r="C314" i="3"/>
  <c r="U313" i="3"/>
  <c r="V313" i="3" s="1"/>
  <c r="T313" i="3"/>
  <c r="C313" i="3"/>
  <c r="U312" i="3"/>
  <c r="V312" i="3" s="1"/>
  <c r="T312" i="3"/>
  <c r="C312" i="3"/>
  <c r="U311" i="3"/>
  <c r="V311" i="3" s="1"/>
  <c r="T311" i="3"/>
  <c r="C311" i="3"/>
  <c r="U310" i="3"/>
  <c r="V310" i="3" s="1"/>
  <c r="T310" i="3"/>
  <c r="C310" i="3"/>
  <c r="U309" i="3"/>
  <c r="V309" i="3" s="1"/>
  <c r="T309" i="3"/>
  <c r="C309" i="3"/>
  <c r="U308" i="3"/>
  <c r="V308" i="3" s="1"/>
  <c r="T308" i="3"/>
  <c r="C308" i="3"/>
  <c r="U307" i="3"/>
  <c r="V307" i="3" s="1"/>
  <c r="T307" i="3"/>
  <c r="C307" i="3"/>
  <c r="U306" i="3"/>
  <c r="V306" i="3" s="1"/>
  <c r="T306" i="3"/>
  <c r="C306" i="3"/>
  <c r="U305" i="3"/>
  <c r="V305" i="3" s="1"/>
  <c r="T305" i="3"/>
  <c r="C305" i="3"/>
  <c r="U304" i="3"/>
  <c r="V304" i="3" s="1"/>
  <c r="T304" i="3"/>
  <c r="C304" i="3"/>
  <c r="U303" i="3"/>
  <c r="V303" i="3" s="1"/>
  <c r="T303" i="3"/>
  <c r="C303" i="3"/>
  <c r="U302" i="3"/>
  <c r="V302" i="3" s="1"/>
  <c r="T302" i="3"/>
  <c r="C302" i="3"/>
  <c r="U301" i="3"/>
  <c r="V301" i="3" s="1"/>
  <c r="T301" i="3"/>
  <c r="C301" i="3"/>
  <c r="U300" i="3"/>
  <c r="V300" i="3" s="1"/>
  <c r="T300" i="3"/>
  <c r="C300" i="3"/>
  <c r="U299" i="3"/>
  <c r="V299" i="3" s="1"/>
  <c r="T299" i="3"/>
  <c r="C299" i="3"/>
  <c r="U298" i="3"/>
  <c r="V298" i="3" s="1"/>
  <c r="T298" i="3"/>
  <c r="C298" i="3"/>
  <c r="U297" i="3"/>
  <c r="V297" i="3" s="1"/>
  <c r="T297" i="3"/>
  <c r="C297" i="3"/>
  <c r="U296" i="3"/>
  <c r="V296" i="3" s="1"/>
  <c r="T296" i="3"/>
  <c r="C296" i="3"/>
  <c r="U295" i="3"/>
  <c r="V295" i="3" s="1"/>
  <c r="T295" i="3"/>
  <c r="C295" i="3"/>
  <c r="U294" i="3"/>
  <c r="V294" i="3" s="1"/>
  <c r="T294" i="3"/>
  <c r="C294" i="3"/>
  <c r="U293" i="3"/>
  <c r="V293" i="3" s="1"/>
  <c r="T293" i="3"/>
  <c r="C293" i="3"/>
  <c r="U292" i="3"/>
  <c r="V292" i="3" s="1"/>
  <c r="T292" i="3"/>
  <c r="C292" i="3"/>
  <c r="U291" i="3"/>
  <c r="V291" i="3" s="1"/>
  <c r="T291" i="3"/>
  <c r="C291" i="3"/>
  <c r="U290" i="3"/>
  <c r="V290" i="3" s="1"/>
  <c r="T290" i="3"/>
  <c r="C290" i="3"/>
  <c r="U289" i="3"/>
  <c r="V289" i="3" s="1"/>
  <c r="T289" i="3"/>
  <c r="C289" i="3"/>
  <c r="U288" i="3"/>
  <c r="V288" i="3" s="1"/>
  <c r="T288" i="3"/>
  <c r="C288" i="3"/>
  <c r="U287" i="3"/>
  <c r="V287" i="3" s="1"/>
  <c r="T287" i="3"/>
  <c r="C287" i="3"/>
  <c r="U286" i="3"/>
  <c r="V286" i="3" s="1"/>
  <c r="T286" i="3"/>
  <c r="C286" i="3"/>
  <c r="U285" i="3"/>
  <c r="V285" i="3" s="1"/>
  <c r="T285" i="3"/>
  <c r="C285" i="3"/>
  <c r="U284" i="3"/>
  <c r="V284" i="3" s="1"/>
  <c r="T284" i="3"/>
  <c r="C284" i="3"/>
  <c r="U283" i="3"/>
  <c r="V283" i="3" s="1"/>
  <c r="T283" i="3"/>
  <c r="C283" i="3"/>
  <c r="U282" i="3"/>
  <c r="V282" i="3" s="1"/>
  <c r="T282" i="3"/>
  <c r="C282" i="3"/>
  <c r="U281" i="3"/>
  <c r="V281" i="3" s="1"/>
  <c r="T281" i="3"/>
  <c r="C281" i="3"/>
  <c r="U280" i="3"/>
  <c r="V280" i="3" s="1"/>
  <c r="T280" i="3"/>
  <c r="C280" i="3"/>
  <c r="U279" i="3"/>
  <c r="V279" i="3" s="1"/>
  <c r="T279" i="3"/>
  <c r="C279" i="3"/>
  <c r="U278" i="3"/>
  <c r="V278" i="3" s="1"/>
  <c r="T278" i="3"/>
  <c r="C278" i="3"/>
  <c r="U277" i="3"/>
  <c r="V277" i="3" s="1"/>
  <c r="T277" i="3"/>
  <c r="C277" i="3"/>
  <c r="U276" i="3"/>
  <c r="V276" i="3" s="1"/>
  <c r="T276" i="3"/>
  <c r="C276" i="3"/>
  <c r="U275" i="3"/>
  <c r="V275" i="3" s="1"/>
  <c r="T275" i="3"/>
  <c r="C275" i="3"/>
  <c r="U274" i="3"/>
  <c r="V274" i="3" s="1"/>
  <c r="T274" i="3"/>
  <c r="C274" i="3"/>
  <c r="U273" i="3"/>
  <c r="V273" i="3" s="1"/>
  <c r="T273" i="3"/>
  <c r="C273" i="3"/>
  <c r="U272" i="3"/>
  <c r="V272" i="3" s="1"/>
  <c r="T272" i="3"/>
  <c r="C272" i="3"/>
  <c r="U271" i="3"/>
  <c r="V271" i="3" s="1"/>
  <c r="T271" i="3"/>
  <c r="C271" i="3"/>
  <c r="U270" i="3"/>
  <c r="V270" i="3" s="1"/>
  <c r="T270" i="3"/>
  <c r="C270" i="3"/>
  <c r="U269" i="3"/>
  <c r="V269" i="3" s="1"/>
  <c r="T269" i="3"/>
  <c r="C269" i="3"/>
  <c r="U268" i="3"/>
  <c r="V268" i="3" s="1"/>
  <c r="T268" i="3"/>
  <c r="C268" i="3"/>
  <c r="U267" i="3"/>
  <c r="V267" i="3" s="1"/>
  <c r="T267" i="3"/>
  <c r="C267" i="3"/>
  <c r="U266" i="3"/>
  <c r="V266" i="3" s="1"/>
  <c r="T266" i="3"/>
  <c r="C266" i="3"/>
  <c r="U265" i="3"/>
  <c r="V265" i="3" s="1"/>
  <c r="T265" i="3"/>
  <c r="C265" i="3"/>
  <c r="U264" i="3"/>
  <c r="V264" i="3" s="1"/>
  <c r="T264" i="3"/>
  <c r="C264" i="3"/>
  <c r="U263" i="3"/>
  <c r="V263" i="3" s="1"/>
  <c r="T263" i="3"/>
  <c r="C263" i="3"/>
  <c r="U262" i="3"/>
  <c r="V262" i="3" s="1"/>
  <c r="T262" i="3"/>
  <c r="C262" i="3"/>
  <c r="U261" i="3"/>
  <c r="V261" i="3" s="1"/>
  <c r="T261" i="3"/>
  <c r="C261" i="3"/>
  <c r="U260" i="3"/>
  <c r="V260" i="3" s="1"/>
  <c r="T260" i="3"/>
  <c r="C260" i="3"/>
  <c r="U259" i="3"/>
  <c r="V259" i="3" s="1"/>
  <c r="T259" i="3"/>
  <c r="C259" i="3"/>
  <c r="U258" i="3"/>
  <c r="V258" i="3" s="1"/>
  <c r="T258" i="3"/>
  <c r="C258" i="3"/>
  <c r="U257" i="3"/>
  <c r="V257" i="3" s="1"/>
  <c r="T257" i="3"/>
  <c r="C257" i="3"/>
  <c r="U256" i="3"/>
  <c r="V256" i="3" s="1"/>
  <c r="T256" i="3"/>
  <c r="C256" i="3"/>
  <c r="U255" i="3"/>
  <c r="V255" i="3" s="1"/>
  <c r="T255" i="3"/>
  <c r="C255" i="3"/>
  <c r="U254" i="3"/>
  <c r="V254" i="3" s="1"/>
  <c r="T254" i="3"/>
  <c r="C254" i="3"/>
  <c r="U253" i="3"/>
  <c r="V253" i="3" s="1"/>
  <c r="T253" i="3"/>
  <c r="C253" i="3"/>
  <c r="U252" i="3"/>
  <c r="V252" i="3" s="1"/>
  <c r="T252" i="3"/>
  <c r="C252" i="3"/>
  <c r="U251" i="3"/>
  <c r="V251" i="3" s="1"/>
  <c r="T251" i="3"/>
  <c r="C251" i="3"/>
  <c r="U250" i="3"/>
  <c r="V250" i="3" s="1"/>
  <c r="T250" i="3"/>
  <c r="C250" i="3"/>
  <c r="U249" i="3"/>
  <c r="V249" i="3" s="1"/>
  <c r="T249" i="3"/>
  <c r="C249" i="3"/>
  <c r="U248" i="3"/>
  <c r="V248" i="3" s="1"/>
  <c r="T248" i="3"/>
  <c r="C248" i="3"/>
  <c r="U247" i="3"/>
  <c r="V247" i="3" s="1"/>
  <c r="T247" i="3"/>
  <c r="C247" i="3"/>
  <c r="U246" i="3"/>
  <c r="V246" i="3" s="1"/>
  <c r="T246" i="3"/>
  <c r="C246" i="3"/>
  <c r="U245" i="3"/>
  <c r="V245" i="3" s="1"/>
  <c r="T245" i="3"/>
  <c r="C245" i="3"/>
  <c r="U244" i="3"/>
  <c r="V244" i="3" s="1"/>
  <c r="T244" i="3"/>
  <c r="C244" i="3"/>
  <c r="U243" i="3"/>
  <c r="V243" i="3" s="1"/>
  <c r="T243" i="3"/>
  <c r="C243" i="3"/>
  <c r="U242" i="3"/>
  <c r="V242" i="3" s="1"/>
  <c r="T242" i="3"/>
  <c r="C242" i="3"/>
  <c r="U241" i="3"/>
  <c r="V241" i="3" s="1"/>
  <c r="T241" i="3"/>
  <c r="C241" i="3"/>
  <c r="U240" i="3"/>
  <c r="V240" i="3" s="1"/>
  <c r="T240" i="3"/>
  <c r="C240" i="3"/>
  <c r="U239" i="3"/>
  <c r="V239" i="3" s="1"/>
  <c r="T239" i="3"/>
  <c r="C239" i="3"/>
  <c r="U238" i="3"/>
  <c r="V238" i="3" s="1"/>
  <c r="T238" i="3"/>
  <c r="C238" i="3"/>
  <c r="U237" i="3"/>
  <c r="V237" i="3" s="1"/>
  <c r="T237" i="3"/>
  <c r="C237" i="3"/>
  <c r="U236" i="3"/>
  <c r="V236" i="3" s="1"/>
  <c r="T236" i="3"/>
  <c r="C236" i="3"/>
  <c r="U235" i="3"/>
  <c r="V235" i="3" s="1"/>
  <c r="T235" i="3"/>
  <c r="C235" i="3"/>
  <c r="U234" i="3"/>
  <c r="V234" i="3" s="1"/>
  <c r="T234" i="3"/>
  <c r="C234" i="3"/>
  <c r="U233" i="3"/>
  <c r="V233" i="3" s="1"/>
  <c r="T233" i="3"/>
  <c r="C233" i="3"/>
  <c r="U232" i="3"/>
  <c r="V232" i="3" s="1"/>
  <c r="T232" i="3"/>
  <c r="C232" i="3"/>
  <c r="U231" i="3"/>
  <c r="V231" i="3" s="1"/>
  <c r="T231" i="3"/>
  <c r="C231" i="3"/>
  <c r="U230" i="3"/>
  <c r="V230" i="3" s="1"/>
  <c r="T230" i="3"/>
  <c r="C230" i="3"/>
  <c r="U229" i="3"/>
  <c r="V229" i="3" s="1"/>
  <c r="T229" i="3"/>
  <c r="C229" i="3"/>
  <c r="U228" i="3"/>
  <c r="V228" i="3" s="1"/>
  <c r="T228" i="3"/>
  <c r="C228" i="3"/>
  <c r="U227" i="3"/>
  <c r="V227" i="3" s="1"/>
  <c r="T227" i="3"/>
  <c r="C227" i="3"/>
  <c r="U226" i="3"/>
  <c r="V226" i="3" s="1"/>
  <c r="T226" i="3"/>
  <c r="C226" i="3"/>
  <c r="U225" i="3"/>
  <c r="V225" i="3" s="1"/>
  <c r="T225" i="3"/>
  <c r="C225" i="3"/>
  <c r="U224" i="3"/>
  <c r="V224" i="3" s="1"/>
  <c r="T224" i="3"/>
  <c r="C224" i="3"/>
  <c r="U223" i="3"/>
  <c r="V223" i="3" s="1"/>
  <c r="T223" i="3"/>
  <c r="C223" i="3"/>
  <c r="U222" i="3"/>
  <c r="V222" i="3" s="1"/>
  <c r="T222" i="3"/>
  <c r="C222" i="3"/>
  <c r="U221" i="3"/>
  <c r="V221" i="3" s="1"/>
  <c r="T221" i="3"/>
  <c r="C221" i="3"/>
  <c r="U220" i="3"/>
  <c r="V220" i="3" s="1"/>
  <c r="T220" i="3"/>
  <c r="C220" i="3"/>
  <c r="U219" i="3"/>
  <c r="V219" i="3" s="1"/>
  <c r="T219" i="3"/>
  <c r="C219" i="3"/>
  <c r="U218" i="3"/>
  <c r="V218" i="3" s="1"/>
  <c r="T218" i="3"/>
  <c r="C218" i="3"/>
  <c r="U217" i="3"/>
  <c r="V217" i="3" s="1"/>
  <c r="T217" i="3"/>
  <c r="C217" i="3"/>
  <c r="U216" i="3"/>
  <c r="V216" i="3" s="1"/>
  <c r="T216" i="3"/>
  <c r="C216" i="3"/>
  <c r="U215" i="3"/>
  <c r="V215" i="3" s="1"/>
  <c r="T215" i="3"/>
  <c r="C215" i="3"/>
  <c r="U214" i="3"/>
  <c r="V214" i="3" s="1"/>
  <c r="T214" i="3"/>
  <c r="C214" i="3"/>
  <c r="U213" i="3"/>
  <c r="V213" i="3" s="1"/>
  <c r="T213" i="3"/>
  <c r="C213" i="3"/>
  <c r="U212" i="3"/>
  <c r="V212" i="3" s="1"/>
  <c r="T212" i="3"/>
  <c r="C212" i="3"/>
  <c r="U211" i="3"/>
  <c r="V211" i="3" s="1"/>
  <c r="T211" i="3"/>
  <c r="C211" i="3"/>
  <c r="U210" i="3"/>
  <c r="V210" i="3" s="1"/>
  <c r="T210" i="3"/>
  <c r="C210" i="3"/>
  <c r="U209" i="3"/>
  <c r="V209" i="3" s="1"/>
  <c r="T209" i="3"/>
  <c r="C209" i="3"/>
  <c r="U208" i="3"/>
  <c r="V208" i="3" s="1"/>
  <c r="T208" i="3"/>
  <c r="C208" i="3"/>
  <c r="U207" i="3"/>
  <c r="V207" i="3" s="1"/>
  <c r="T207" i="3"/>
  <c r="C207" i="3"/>
  <c r="U206" i="3"/>
  <c r="V206" i="3" s="1"/>
  <c r="T206" i="3"/>
  <c r="C206" i="3"/>
  <c r="U205" i="3"/>
  <c r="V205" i="3" s="1"/>
  <c r="T205" i="3"/>
  <c r="C205" i="3"/>
  <c r="U204" i="3"/>
  <c r="V204" i="3" s="1"/>
  <c r="T204" i="3"/>
  <c r="C204" i="3"/>
  <c r="U203" i="3"/>
  <c r="V203" i="3" s="1"/>
  <c r="T203" i="3"/>
  <c r="C203" i="3"/>
  <c r="U202" i="3"/>
  <c r="V202" i="3" s="1"/>
  <c r="T202" i="3"/>
  <c r="C202" i="3"/>
  <c r="U201" i="3"/>
  <c r="V201" i="3" s="1"/>
  <c r="T201" i="3"/>
  <c r="C201" i="3"/>
  <c r="U200" i="3"/>
  <c r="V200" i="3" s="1"/>
  <c r="T200" i="3"/>
  <c r="C200" i="3"/>
  <c r="U199" i="3"/>
  <c r="V199" i="3" s="1"/>
  <c r="T199" i="3"/>
  <c r="C199" i="3"/>
  <c r="U198" i="3"/>
  <c r="V198" i="3" s="1"/>
  <c r="T198" i="3"/>
  <c r="C198" i="3"/>
  <c r="U197" i="3"/>
  <c r="V197" i="3" s="1"/>
  <c r="T197" i="3"/>
  <c r="C197" i="3"/>
  <c r="U196" i="3"/>
  <c r="V196" i="3" s="1"/>
  <c r="T196" i="3"/>
  <c r="C196" i="3"/>
  <c r="U195" i="3"/>
  <c r="V195" i="3" s="1"/>
  <c r="T195" i="3"/>
  <c r="C195" i="3"/>
  <c r="U194" i="3"/>
  <c r="V194" i="3" s="1"/>
  <c r="T194" i="3"/>
  <c r="C194" i="3"/>
  <c r="U193" i="3"/>
  <c r="V193" i="3" s="1"/>
  <c r="T193" i="3"/>
  <c r="C193" i="3"/>
  <c r="U192" i="3"/>
  <c r="V192" i="3" s="1"/>
  <c r="T192" i="3"/>
  <c r="C192" i="3"/>
  <c r="U191" i="3"/>
  <c r="V191" i="3" s="1"/>
  <c r="T191" i="3"/>
  <c r="C191" i="3"/>
  <c r="U190" i="3"/>
  <c r="V190" i="3" s="1"/>
  <c r="T190" i="3"/>
  <c r="C190" i="3"/>
  <c r="U189" i="3"/>
  <c r="V189" i="3" s="1"/>
  <c r="T189" i="3"/>
  <c r="C189" i="3"/>
  <c r="U188" i="3"/>
  <c r="V188" i="3" s="1"/>
  <c r="T188" i="3"/>
  <c r="C188" i="3"/>
  <c r="U187" i="3"/>
  <c r="V187" i="3" s="1"/>
  <c r="T187" i="3"/>
  <c r="C187" i="3"/>
  <c r="U186" i="3"/>
  <c r="V186" i="3" s="1"/>
  <c r="T186" i="3"/>
  <c r="C186" i="3"/>
  <c r="U185" i="3"/>
  <c r="V185" i="3" s="1"/>
  <c r="T185" i="3"/>
  <c r="C185" i="3"/>
  <c r="U184" i="3"/>
  <c r="V184" i="3" s="1"/>
  <c r="T184" i="3"/>
  <c r="C184" i="3"/>
  <c r="U183" i="3"/>
  <c r="V183" i="3" s="1"/>
  <c r="T183" i="3"/>
  <c r="C183" i="3"/>
  <c r="U182" i="3"/>
  <c r="V182" i="3" s="1"/>
  <c r="T182" i="3"/>
  <c r="C182" i="3"/>
  <c r="U181" i="3"/>
  <c r="V181" i="3" s="1"/>
  <c r="T181" i="3"/>
  <c r="C181" i="3"/>
  <c r="U180" i="3"/>
  <c r="V180" i="3" s="1"/>
  <c r="T180" i="3"/>
  <c r="C180" i="3"/>
  <c r="U179" i="3"/>
  <c r="V179" i="3" s="1"/>
  <c r="T179" i="3"/>
  <c r="C179" i="3"/>
  <c r="U178" i="3"/>
  <c r="V178" i="3" s="1"/>
  <c r="T178" i="3"/>
  <c r="C178" i="3"/>
  <c r="U177" i="3"/>
  <c r="V177" i="3" s="1"/>
  <c r="T177" i="3"/>
  <c r="C177" i="3"/>
  <c r="U176" i="3"/>
  <c r="V176" i="3" s="1"/>
  <c r="T176" i="3"/>
  <c r="C176" i="3"/>
  <c r="U175" i="3"/>
  <c r="V175" i="3" s="1"/>
  <c r="T175" i="3"/>
  <c r="C175" i="3"/>
  <c r="U174" i="3"/>
  <c r="V174" i="3" s="1"/>
  <c r="T174" i="3"/>
  <c r="C174" i="3"/>
  <c r="U173" i="3"/>
  <c r="V173" i="3" s="1"/>
  <c r="T173" i="3"/>
  <c r="C173" i="3"/>
  <c r="U172" i="3"/>
  <c r="V172" i="3" s="1"/>
  <c r="T172" i="3"/>
  <c r="C172" i="3"/>
  <c r="U171" i="3"/>
  <c r="V171" i="3" s="1"/>
  <c r="T171" i="3"/>
  <c r="C171" i="3"/>
  <c r="U170" i="3"/>
  <c r="V170" i="3" s="1"/>
  <c r="T170" i="3"/>
  <c r="C170" i="3"/>
  <c r="U169" i="3"/>
  <c r="V169" i="3" s="1"/>
  <c r="T169" i="3"/>
  <c r="C169" i="3"/>
  <c r="U168" i="3"/>
  <c r="V168" i="3" s="1"/>
  <c r="T168" i="3"/>
  <c r="C168" i="3"/>
  <c r="U167" i="3"/>
  <c r="V167" i="3" s="1"/>
  <c r="T167" i="3"/>
  <c r="C167" i="3"/>
  <c r="U166" i="3"/>
  <c r="V166" i="3" s="1"/>
  <c r="T166" i="3"/>
  <c r="C166" i="3"/>
  <c r="U165" i="3"/>
  <c r="V165" i="3" s="1"/>
  <c r="T165" i="3"/>
  <c r="C165" i="3"/>
  <c r="U164" i="3"/>
  <c r="V164" i="3" s="1"/>
  <c r="T164" i="3"/>
  <c r="C164" i="3"/>
  <c r="U163" i="3"/>
  <c r="V163" i="3" s="1"/>
  <c r="T163" i="3"/>
  <c r="C163" i="3"/>
  <c r="U162" i="3"/>
  <c r="V162" i="3" s="1"/>
  <c r="T162" i="3"/>
  <c r="C162" i="3"/>
  <c r="U161" i="3"/>
  <c r="V161" i="3" s="1"/>
  <c r="T161" i="3"/>
  <c r="C161" i="3"/>
  <c r="U160" i="3"/>
  <c r="V160" i="3" s="1"/>
  <c r="T160" i="3"/>
  <c r="C160" i="3"/>
  <c r="U159" i="3"/>
  <c r="V159" i="3" s="1"/>
  <c r="T159" i="3"/>
  <c r="C159" i="3"/>
  <c r="U158" i="3"/>
  <c r="V158" i="3" s="1"/>
  <c r="T158" i="3"/>
  <c r="C158" i="3"/>
  <c r="U157" i="3"/>
  <c r="V157" i="3" s="1"/>
  <c r="T157" i="3"/>
  <c r="C157" i="3"/>
  <c r="U156" i="3"/>
  <c r="V156" i="3" s="1"/>
  <c r="T156" i="3"/>
  <c r="C156" i="3"/>
  <c r="U155" i="3"/>
  <c r="V155" i="3" s="1"/>
  <c r="T155" i="3"/>
  <c r="C155" i="3"/>
  <c r="U154" i="3"/>
  <c r="V154" i="3" s="1"/>
  <c r="T154" i="3"/>
  <c r="C154" i="3"/>
  <c r="U153" i="3"/>
  <c r="V153" i="3" s="1"/>
  <c r="T153" i="3"/>
  <c r="C153" i="3"/>
  <c r="U152" i="3"/>
  <c r="V152" i="3" s="1"/>
  <c r="T152" i="3"/>
  <c r="C152" i="3"/>
  <c r="U151" i="3"/>
  <c r="V151" i="3" s="1"/>
  <c r="T151" i="3"/>
  <c r="C151" i="3"/>
  <c r="U150" i="3"/>
  <c r="V150" i="3" s="1"/>
  <c r="T150" i="3"/>
  <c r="C150" i="3"/>
  <c r="U149" i="3"/>
  <c r="V149" i="3" s="1"/>
  <c r="T149" i="3"/>
  <c r="C149" i="3"/>
  <c r="U148" i="3"/>
  <c r="V148" i="3" s="1"/>
  <c r="T148" i="3"/>
  <c r="C148" i="3"/>
  <c r="U147" i="3"/>
  <c r="V147" i="3" s="1"/>
  <c r="T147" i="3"/>
  <c r="C147" i="3"/>
  <c r="U146" i="3"/>
  <c r="V146" i="3" s="1"/>
  <c r="T146" i="3"/>
  <c r="C146" i="3"/>
  <c r="U145" i="3"/>
  <c r="V145" i="3" s="1"/>
  <c r="T145" i="3"/>
  <c r="C145" i="3"/>
  <c r="U144" i="3"/>
  <c r="V144" i="3" s="1"/>
  <c r="T144" i="3"/>
  <c r="C144" i="3"/>
  <c r="U143" i="3"/>
  <c r="V143" i="3" s="1"/>
  <c r="T143" i="3"/>
  <c r="C143" i="3"/>
  <c r="U142" i="3"/>
  <c r="V142" i="3" s="1"/>
  <c r="T142" i="3"/>
  <c r="C142" i="3"/>
  <c r="U141" i="3"/>
  <c r="V141" i="3" s="1"/>
  <c r="T141" i="3"/>
  <c r="C141" i="3"/>
  <c r="U140" i="3"/>
  <c r="V140" i="3" s="1"/>
  <c r="T140" i="3"/>
  <c r="C140" i="3"/>
  <c r="U139" i="3"/>
  <c r="V139" i="3" s="1"/>
  <c r="T139" i="3"/>
  <c r="C139" i="3"/>
  <c r="U138" i="3"/>
  <c r="V138" i="3" s="1"/>
  <c r="T138" i="3"/>
  <c r="C138" i="3"/>
  <c r="U137" i="3"/>
  <c r="V137" i="3" s="1"/>
  <c r="T137" i="3"/>
  <c r="C137" i="3"/>
  <c r="U136" i="3"/>
  <c r="V136" i="3" s="1"/>
  <c r="T136" i="3"/>
  <c r="C136" i="3"/>
  <c r="U135" i="3"/>
  <c r="V135" i="3" s="1"/>
  <c r="T135" i="3"/>
  <c r="C135" i="3"/>
  <c r="U134" i="3"/>
  <c r="V134" i="3" s="1"/>
  <c r="T134" i="3"/>
  <c r="C134" i="3"/>
  <c r="U133" i="3"/>
  <c r="V133" i="3" s="1"/>
  <c r="T133" i="3"/>
  <c r="C133" i="3"/>
  <c r="U132" i="3"/>
  <c r="V132" i="3" s="1"/>
  <c r="T132" i="3"/>
  <c r="C132" i="3"/>
  <c r="U131" i="3"/>
  <c r="V131" i="3" s="1"/>
  <c r="T131" i="3"/>
  <c r="C131" i="3"/>
  <c r="U130" i="3"/>
  <c r="V130" i="3" s="1"/>
  <c r="T130" i="3"/>
  <c r="C130" i="3"/>
  <c r="U129" i="3"/>
  <c r="V129" i="3" s="1"/>
  <c r="T129" i="3"/>
  <c r="C129" i="3"/>
  <c r="U128" i="3"/>
  <c r="V128" i="3" s="1"/>
  <c r="T128" i="3"/>
  <c r="C128" i="3"/>
  <c r="U127" i="3"/>
  <c r="V127" i="3" s="1"/>
  <c r="T127" i="3"/>
  <c r="C127" i="3"/>
  <c r="U126" i="3"/>
  <c r="V126" i="3" s="1"/>
  <c r="T126" i="3"/>
  <c r="C126" i="3"/>
  <c r="U125" i="3"/>
  <c r="V125" i="3" s="1"/>
  <c r="T125" i="3"/>
  <c r="C125" i="3"/>
  <c r="U124" i="3"/>
  <c r="V124" i="3" s="1"/>
  <c r="T124" i="3"/>
  <c r="C124" i="3"/>
  <c r="U123" i="3"/>
  <c r="V123" i="3" s="1"/>
  <c r="T123" i="3"/>
  <c r="C123" i="3"/>
  <c r="U122" i="3"/>
  <c r="V122" i="3" s="1"/>
  <c r="T122" i="3"/>
  <c r="C122" i="3"/>
  <c r="U121" i="3"/>
  <c r="V121" i="3" s="1"/>
  <c r="T121" i="3"/>
  <c r="C121" i="3"/>
  <c r="U120" i="3"/>
  <c r="V120" i="3" s="1"/>
  <c r="T120" i="3"/>
  <c r="C120" i="3"/>
  <c r="U119" i="3"/>
  <c r="V119" i="3" s="1"/>
  <c r="T119" i="3"/>
  <c r="C119" i="3"/>
  <c r="U118" i="3"/>
  <c r="V118" i="3" s="1"/>
  <c r="T118" i="3"/>
  <c r="C118" i="3"/>
  <c r="U117" i="3"/>
  <c r="V117" i="3" s="1"/>
  <c r="T117" i="3"/>
  <c r="C117" i="3"/>
  <c r="U116" i="3"/>
  <c r="V116" i="3" s="1"/>
  <c r="T116" i="3"/>
  <c r="C116" i="3"/>
  <c r="U115" i="3"/>
  <c r="V115" i="3" s="1"/>
  <c r="T115" i="3"/>
  <c r="C115" i="3"/>
  <c r="U114" i="3"/>
  <c r="V114" i="3" s="1"/>
  <c r="T114" i="3"/>
  <c r="C114" i="3"/>
  <c r="U113" i="3"/>
  <c r="V113" i="3" s="1"/>
  <c r="T113" i="3"/>
  <c r="C113" i="3"/>
  <c r="U112" i="3"/>
  <c r="V112" i="3" s="1"/>
  <c r="T112" i="3"/>
  <c r="C112" i="3"/>
  <c r="U111" i="3"/>
  <c r="V111" i="3" s="1"/>
  <c r="T111" i="3"/>
  <c r="C111" i="3"/>
  <c r="U110" i="3"/>
  <c r="V110" i="3" s="1"/>
  <c r="T110" i="3"/>
  <c r="C110" i="3"/>
  <c r="U109" i="3"/>
  <c r="V109" i="3" s="1"/>
  <c r="T109" i="3"/>
  <c r="C109" i="3"/>
  <c r="U108" i="3"/>
  <c r="V108" i="3" s="1"/>
  <c r="T108" i="3"/>
  <c r="C108" i="3"/>
  <c r="U107" i="3"/>
  <c r="V107" i="3" s="1"/>
  <c r="T107" i="3"/>
  <c r="C107" i="3"/>
  <c r="U106" i="3"/>
  <c r="V106" i="3" s="1"/>
  <c r="T106" i="3"/>
  <c r="C106" i="3"/>
  <c r="U105" i="3"/>
  <c r="V105" i="3" s="1"/>
  <c r="T105" i="3"/>
  <c r="C105" i="3"/>
  <c r="U104" i="3"/>
  <c r="V104" i="3" s="1"/>
  <c r="T104" i="3"/>
  <c r="C104" i="3"/>
  <c r="U103" i="3"/>
  <c r="V103" i="3" s="1"/>
  <c r="T103" i="3"/>
  <c r="C103" i="3"/>
  <c r="U102" i="3"/>
  <c r="V102" i="3" s="1"/>
  <c r="T102" i="3"/>
  <c r="C102" i="3"/>
  <c r="U101" i="3"/>
  <c r="V101" i="3" s="1"/>
  <c r="T101" i="3"/>
  <c r="C101" i="3"/>
  <c r="U100" i="3"/>
  <c r="V100" i="3" s="1"/>
  <c r="T100" i="3"/>
  <c r="C100" i="3"/>
  <c r="U99" i="3"/>
  <c r="V99" i="3" s="1"/>
  <c r="T99" i="3"/>
  <c r="C99" i="3"/>
  <c r="U98" i="3"/>
  <c r="V98" i="3" s="1"/>
  <c r="T98" i="3"/>
  <c r="C98" i="3"/>
  <c r="U97" i="3"/>
  <c r="V97" i="3" s="1"/>
  <c r="T97" i="3"/>
  <c r="C97" i="3"/>
  <c r="U96" i="3"/>
  <c r="V96" i="3" s="1"/>
  <c r="T96" i="3"/>
  <c r="C96" i="3"/>
  <c r="U95" i="3"/>
  <c r="V95" i="3" s="1"/>
  <c r="T95" i="3"/>
  <c r="C95" i="3"/>
  <c r="U94" i="3"/>
  <c r="V94" i="3" s="1"/>
  <c r="T94" i="3"/>
  <c r="C94" i="3"/>
  <c r="U93" i="3"/>
  <c r="V93" i="3" s="1"/>
  <c r="T93" i="3"/>
  <c r="C93" i="3"/>
  <c r="U92" i="3"/>
  <c r="V92" i="3" s="1"/>
  <c r="T92" i="3"/>
  <c r="C92" i="3"/>
  <c r="U91" i="3"/>
  <c r="V91" i="3" s="1"/>
  <c r="T91" i="3"/>
  <c r="C91" i="3"/>
  <c r="U90" i="3"/>
  <c r="V90" i="3" s="1"/>
  <c r="T90" i="3"/>
  <c r="C90" i="3"/>
  <c r="U89" i="3"/>
  <c r="V89" i="3" s="1"/>
  <c r="T89" i="3"/>
  <c r="C89" i="3"/>
  <c r="U88" i="3"/>
  <c r="V88" i="3" s="1"/>
  <c r="T88" i="3"/>
  <c r="C88" i="3"/>
  <c r="U87" i="3"/>
  <c r="V87" i="3" s="1"/>
  <c r="T87" i="3"/>
  <c r="C87" i="3"/>
  <c r="U86" i="3"/>
  <c r="V86" i="3" s="1"/>
  <c r="T86" i="3"/>
  <c r="C86" i="3"/>
  <c r="U85" i="3"/>
  <c r="V85" i="3" s="1"/>
  <c r="T85" i="3"/>
  <c r="C85" i="3"/>
  <c r="U84" i="3"/>
  <c r="V84" i="3" s="1"/>
  <c r="T84" i="3"/>
  <c r="C84" i="3"/>
  <c r="U83" i="3"/>
  <c r="V83" i="3" s="1"/>
  <c r="T83" i="3"/>
  <c r="C83" i="3"/>
  <c r="U82" i="3"/>
  <c r="V82" i="3" s="1"/>
  <c r="T82" i="3"/>
  <c r="C82" i="3"/>
  <c r="U81" i="3"/>
  <c r="V81" i="3" s="1"/>
  <c r="T81" i="3"/>
  <c r="C81" i="3"/>
  <c r="U80" i="3"/>
  <c r="V80" i="3" s="1"/>
  <c r="T80" i="3"/>
  <c r="C80" i="3"/>
  <c r="U79" i="3"/>
  <c r="V79" i="3" s="1"/>
  <c r="T79" i="3"/>
  <c r="C79" i="3"/>
  <c r="U78" i="3"/>
  <c r="V78" i="3" s="1"/>
  <c r="T78" i="3"/>
  <c r="C78" i="3"/>
  <c r="U77" i="3"/>
  <c r="V77" i="3" s="1"/>
  <c r="T77" i="3"/>
  <c r="C77" i="3"/>
  <c r="U76" i="3"/>
  <c r="V76" i="3" s="1"/>
  <c r="T76" i="3"/>
  <c r="C76" i="3"/>
  <c r="U75" i="3"/>
  <c r="V75" i="3" s="1"/>
  <c r="T75" i="3"/>
  <c r="C75" i="3"/>
  <c r="U74" i="3"/>
  <c r="V74" i="3" s="1"/>
  <c r="T74" i="3"/>
  <c r="C74" i="3"/>
  <c r="U73" i="3"/>
  <c r="V73" i="3" s="1"/>
  <c r="T73" i="3"/>
  <c r="C73" i="3"/>
  <c r="U72" i="3"/>
  <c r="V72" i="3" s="1"/>
  <c r="T72" i="3"/>
  <c r="C72" i="3"/>
  <c r="U71" i="3"/>
  <c r="V71" i="3" s="1"/>
  <c r="T71" i="3"/>
  <c r="C71" i="3"/>
  <c r="U70" i="3"/>
  <c r="V70" i="3" s="1"/>
  <c r="T70" i="3"/>
  <c r="C70" i="3"/>
  <c r="U69" i="3"/>
  <c r="V69" i="3" s="1"/>
  <c r="T69" i="3"/>
  <c r="C69" i="3"/>
  <c r="U68" i="3"/>
  <c r="V68" i="3" s="1"/>
  <c r="T68" i="3"/>
  <c r="C68" i="3"/>
  <c r="U67" i="3"/>
  <c r="V67" i="3" s="1"/>
  <c r="T67" i="3"/>
  <c r="C67" i="3"/>
  <c r="U66" i="3"/>
  <c r="V66" i="3" s="1"/>
  <c r="T66" i="3"/>
  <c r="C66" i="3"/>
  <c r="U65" i="3"/>
  <c r="V65" i="3" s="1"/>
  <c r="T65" i="3"/>
  <c r="C65" i="3"/>
  <c r="U64" i="3"/>
  <c r="V64" i="3" s="1"/>
  <c r="T64" i="3"/>
  <c r="C64" i="3"/>
  <c r="U63" i="3"/>
  <c r="V63" i="3" s="1"/>
  <c r="T63" i="3"/>
  <c r="C63" i="3"/>
  <c r="U62" i="3"/>
  <c r="V62" i="3" s="1"/>
  <c r="T62" i="3"/>
  <c r="C62" i="3"/>
  <c r="U61" i="3"/>
  <c r="V61" i="3" s="1"/>
  <c r="T61" i="3"/>
  <c r="C61" i="3"/>
  <c r="U60" i="3"/>
  <c r="V60" i="3" s="1"/>
  <c r="T60" i="3"/>
  <c r="C60" i="3"/>
  <c r="U59" i="3"/>
  <c r="V59" i="3" s="1"/>
  <c r="T59" i="3"/>
  <c r="C59" i="3"/>
  <c r="U58" i="3"/>
  <c r="V58" i="3" s="1"/>
  <c r="T58" i="3"/>
  <c r="C58" i="3"/>
  <c r="U57" i="3"/>
  <c r="V57" i="3" s="1"/>
  <c r="T57" i="3"/>
  <c r="C57" i="3"/>
  <c r="U56" i="3"/>
  <c r="V56" i="3" s="1"/>
  <c r="T56" i="3"/>
  <c r="C56" i="3"/>
  <c r="U55" i="3"/>
  <c r="V55" i="3" s="1"/>
  <c r="T55" i="3"/>
  <c r="C55" i="3"/>
  <c r="U54" i="3"/>
  <c r="V54" i="3" s="1"/>
  <c r="T54" i="3"/>
  <c r="C54" i="3"/>
  <c r="U53" i="3"/>
  <c r="V53" i="3" s="1"/>
  <c r="T53" i="3"/>
  <c r="C53" i="3"/>
  <c r="U52" i="3"/>
  <c r="V52" i="3" s="1"/>
  <c r="T52" i="3"/>
  <c r="C52" i="3"/>
  <c r="U51" i="3"/>
  <c r="V51" i="3" s="1"/>
  <c r="T51" i="3"/>
  <c r="C51" i="3"/>
  <c r="U50" i="3"/>
  <c r="V50" i="3" s="1"/>
  <c r="T50" i="3"/>
  <c r="C50" i="3"/>
  <c r="U49" i="3"/>
  <c r="V49" i="3" s="1"/>
  <c r="T49" i="3"/>
  <c r="C49" i="3"/>
  <c r="U48" i="3"/>
  <c r="V48" i="3" s="1"/>
  <c r="T48" i="3"/>
  <c r="C48" i="3"/>
  <c r="U47" i="3"/>
  <c r="V47" i="3" s="1"/>
  <c r="T47" i="3"/>
  <c r="C47" i="3"/>
  <c r="U46" i="3"/>
  <c r="V46" i="3" s="1"/>
  <c r="T46" i="3"/>
  <c r="C46" i="3"/>
  <c r="U45" i="3"/>
  <c r="V45" i="3" s="1"/>
  <c r="T45" i="3"/>
  <c r="C45" i="3"/>
  <c r="U44" i="3"/>
  <c r="V44" i="3" s="1"/>
  <c r="T44" i="3"/>
  <c r="C44" i="3"/>
  <c r="U43" i="3"/>
  <c r="V43" i="3" s="1"/>
  <c r="T43" i="3"/>
  <c r="C43" i="3"/>
  <c r="U42" i="3"/>
  <c r="V42" i="3" s="1"/>
  <c r="T42" i="3"/>
  <c r="C42" i="3"/>
  <c r="U41" i="3"/>
  <c r="V41" i="3" s="1"/>
  <c r="T41" i="3"/>
  <c r="C41" i="3"/>
  <c r="U40" i="3"/>
  <c r="V40" i="3" s="1"/>
  <c r="T40" i="3"/>
  <c r="C40" i="3"/>
  <c r="U39" i="3"/>
  <c r="V39" i="3" s="1"/>
  <c r="T39" i="3"/>
  <c r="C39" i="3"/>
  <c r="U38" i="3"/>
  <c r="V38" i="3" s="1"/>
  <c r="T38" i="3"/>
  <c r="C38" i="3"/>
  <c r="U37" i="3"/>
  <c r="V37" i="3" s="1"/>
  <c r="T37" i="3"/>
  <c r="C37" i="3"/>
  <c r="U36" i="3"/>
  <c r="V36" i="3" s="1"/>
  <c r="T36" i="3"/>
  <c r="C36" i="3"/>
  <c r="U35" i="3"/>
  <c r="V35" i="3" s="1"/>
  <c r="T35" i="3"/>
  <c r="C35" i="3"/>
  <c r="U34" i="3"/>
  <c r="V34" i="3" s="1"/>
  <c r="T34" i="3"/>
  <c r="C34" i="3"/>
  <c r="U33" i="3"/>
  <c r="V33" i="3" s="1"/>
  <c r="T33" i="3"/>
  <c r="C33" i="3"/>
  <c r="U32" i="3"/>
  <c r="V32" i="3" s="1"/>
  <c r="T32" i="3"/>
  <c r="C32" i="3"/>
  <c r="U31" i="3"/>
  <c r="V31" i="3" s="1"/>
  <c r="T31" i="3"/>
  <c r="C31" i="3"/>
  <c r="U30" i="3"/>
  <c r="V30" i="3" s="1"/>
  <c r="T30" i="3"/>
  <c r="C30" i="3"/>
  <c r="U29" i="3"/>
  <c r="V29" i="3" s="1"/>
  <c r="T29" i="3"/>
  <c r="C29" i="3"/>
  <c r="U28" i="3"/>
  <c r="V28" i="3" s="1"/>
  <c r="T28" i="3"/>
  <c r="C28" i="3"/>
  <c r="U27" i="3"/>
  <c r="V27" i="3" s="1"/>
  <c r="T27" i="3"/>
  <c r="C27" i="3"/>
  <c r="U26" i="3"/>
  <c r="V26" i="3" s="1"/>
  <c r="T26" i="3"/>
  <c r="C26" i="3"/>
  <c r="U25" i="3"/>
  <c r="V25" i="3" s="1"/>
  <c r="T25" i="3"/>
  <c r="C25" i="3"/>
  <c r="U24" i="3"/>
  <c r="V24" i="3" s="1"/>
  <c r="T24" i="3"/>
  <c r="C24" i="3"/>
  <c r="U23" i="3"/>
  <c r="V23" i="3" s="1"/>
  <c r="T23" i="3"/>
  <c r="C23" i="3"/>
  <c r="U22" i="3"/>
  <c r="V22" i="3" s="1"/>
  <c r="T22" i="3"/>
  <c r="C22" i="3"/>
  <c r="U21" i="3"/>
  <c r="V21" i="3" s="1"/>
  <c r="T21" i="3"/>
  <c r="C21" i="3"/>
  <c r="U20" i="3"/>
  <c r="V20" i="3" s="1"/>
  <c r="T20" i="3"/>
  <c r="C20" i="3"/>
  <c r="U19" i="3"/>
  <c r="V19" i="3" s="1"/>
  <c r="T19" i="3"/>
  <c r="C19" i="3"/>
  <c r="U18" i="3"/>
  <c r="V18" i="3" s="1"/>
  <c r="T18" i="3"/>
  <c r="C18" i="3"/>
  <c r="U17" i="3"/>
  <c r="V17" i="3" s="1"/>
  <c r="T17" i="3"/>
  <c r="C17" i="3"/>
  <c r="U16" i="3"/>
  <c r="V16" i="3" s="1"/>
  <c r="T16" i="3"/>
  <c r="C16" i="3"/>
  <c r="U15" i="3"/>
  <c r="V15" i="3" s="1"/>
  <c r="T15" i="3"/>
  <c r="C15" i="3"/>
  <c r="U14" i="3"/>
  <c r="V14" i="3" s="1"/>
  <c r="T14" i="3"/>
  <c r="C14" i="3"/>
  <c r="U13" i="3"/>
  <c r="V13" i="3" s="1"/>
  <c r="T13" i="3"/>
  <c r="C13" i="3"/>
  <c r="U12" i="3"/>
  <c r="V12" i="3" s="1"/>
  <c r="T12" i="3"/>
  <c r="C12" i="3"/>
  <c r="U11" i="3"/>
  <c r="V11" i="3" s="1"/>
  <c r="T11" i="3"/>
  <c r="C11" i="3"/>
  <c r="U10" i="3"/>
  <c r="V10" i="3" s="1"/>
  <c r="T10" i="3"/>
  <c r="C10" i="3"/>
  <c r="U9" i="3"/>
  <c r="V9" i="3" s="1"/>
  <c r="T9" i="3"/>
  <c r="C9" i="3"/>
  <c r="U8" i="3"/>
  <c r="V8" i="3" s="1"/>
  <c r="T8" i="3"/>
  <c r="C8" i="3"/>
  <c r="U7" i="3"/>
  <c r="V7" i="3" s="1"/>
  <c r="T7" i="3"/>
  <c r="C7" i="3"/>
  <c r="U6" i="3"/>
  <c r="V6" i="3" s="1"/>
  <c r="T6" i="3"/>
  <c r="C6" i="3"/>
  <c r="U5" i="3"/>
  <c r="V5" i="3" s="1"/>
  <c r="T5" i="3"/>
  <c r="C5" i="3"/>
  <c r="U4" i="3"/>
  <c r="V4" i="3" s="1"/>
  <c r="T4" i="3"/>
  <c r="C4" i="3"/>
  <c r="U3" i="3"/>
  <c r="V3" i="3" s="1"/>
  <c r="T3" i="3"/>
  <c r="C3" i="3"/>
  <c r="U2" i="3"/>
  <c r="V2" i="3" s="1"/>
  <c r="T2" i="3"/>
  <c r="C2" i="3"/>
  <c r="C65" i="1"/>
  <c r="C4" i="1"/>
  <c r="C5" i="1"/>
  <c r="C6" i="1"/>
  <c r="C294" i="1"/>
  <c r="C8" i="1"/>
  <c r="C9" i="1"/>
  <c r="C10" i="1"/>
  <c r="C11" i="1"/>
  <c r="C12" i="1"/>
  <c r="C13" i="1"/>
  <c r="C14" i="1"/>
  <c r="C186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222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71" i="1"/>
  <c r="C61" i="1"/>
  <c r="C62" i="1"/>
  <c r="C63" i="1"/>
  <c r="C64" i="1"/>
  <c r="C78" i="1"/>
  <c r="C66" i="1"/>
  <c r="C67" i="1"/>
  <c r="C109" i="1"/>
  <c r="C69" i="1"/>
  <c r="C70" i="1"/>
  <c r="C119" i="1"/>
  <c r="C72" i="1"/>
  <c r="C73" i="1"/>
  <c r="C74" i="1"/>
  <c r="C75" i="1"/>
  <c r="C76" i="1"/>
  <c r="C77" i="1"/>
  <c r="C112" i="1"/>
  <c r="C36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77" i="1"/>
  <c r="C110" i="1"/>
  <c r="C212" i="1"/>
  <c r="C114" i="1"/>
  <c r="C118" i="1"/>
  <c r="C275" i="1"/>
  <c r="C115" i="1"/>
  <c r="C116" i="1"/>
  <c r="C117" i="1"/>
  <c r="C144" i="1"/>
  <c r="C290" i="1"/>
  <c r="C120" i="1"/>
  <c r="C121" i="1"/>
  <c r="C122" i="1"/>
  <c r="C123" i="1"/>
  <c r="C124" i="1"/>
  <c r="C125" i="1"/>
  <c r="C126" i="1"/>
  <c r="C127" i="1"/>
  <c r="C128" i="1"/>
  <c r="C129" i="1"/>
  <c r="C130" i="1"/>
  <c r="C189" i="1"/>
  <c r="C132" i="1"/>
  <c r="C269" i="1"/>
  <c r="C134" i="1"/>
  <c r="C135" i="1"/>
  <c r="C136" i="1"/>
  <c r="C137" i="1"/>
  <c r="C138" i="1"/>
  <c r="C139" i="1"/>
  <c r="C79" i="1"/>
  <c r="C141" i="1"/>
  <c r="C142" i="1"/>
  <c r="C143" i="1"/>
  <c r="C27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297" i="1"/>
  <c r="C175" i="1"/>
  <c r="C176" i="1"/>
  <c r="C287" i="1"/>
  <c r="C178" i="1"/>
  <c r="C179" i="1"/>
  <c r="C180" i="1"/>
  <c r="C181" i="1"/>
  <c r="C182" i="1"/>
  <c r="C183" i="1"/>
  <c r="C184" i="1"/>
  <c r="C185" i="1"/>
  <c r="C214" i="1"/>
  <c r="C187" i="1"/>
  <c r="C188" i="1"/>
  <c r="C7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42" i="1"/>
  <c r="C213" i="1"/>
  <c r="C253" i="1"/>
  <c r="C215" i="1"/>
  <c r="C258" i="1"/>
  <c r="C217" i="1"/>
  <c r="C218" i="1"/>
  <c r="C219" i="1"/>
  <c r="C131" i="1"/>
  <c r="C133" i="1"/>
  <c r="C140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16" i="1"/>
  <c r="C243" i="1"/>
  <c r="C244" i="1"/>
  <c r="C245" i="1"/>
  <c r="C246" i="1"/>
  <c r="C247" i="1"/>
  <c r="C248" i="1"/>
  <c r="C249" i="1"/>
  <c r="C250" i="1"/>
  <c r="C251" i="1"/>
  <c r="C252" i="1"/>
  <c r="C261" i="1"/>
  <c r="C254" i="1"/>
  <c r="C255" i="1"/>
  <c r="C256" i="1"/>
  <c r="C257" i="1"/>
  <c r="C221" i="1"/>
  <c r="C259" i="1"/>
  <c r="C260" i="1"/>
  <c r="C60" i="1"/>
  <c r="C262" i="1"/>
  <c r="C263" i="1"/>
  <c r="C264" i="1"/>
  <c r="C265" i="1"/>
  <c r="C266" i="1"/>
  <c r="C267" i="1"/>
  <c r="C268" i="1"/>
  <c r="C15" i="1"/>
  <c r="C270" i="1"/>
  <c r="C271" i="1"/>
  <c r="C272" i="1"/>
  <c r="C273" i="1"/>
  <c r="C111" i="1"/>
  <c r="C316" i="1"/>
  <c r="C276" i="1"/>
  <c r="C113" i="1"/>
  <c r="C278" i="1"/>
  <c r="C279" i="1"/>
  <c r="C280" i="1"/>
  <c r="C281" i="1"/>
  <c r="C282" i="1"/>
  <c r="C283" i="1"/>
  <c r="C284" i="1"/>
  <c r="C285" i="1"/>
  <c r="C286" i="1"/>
  <c r="C174" i="1"/>
  <c r="C277" i="1"/>
  <c r="C289" i="1"/>
  <c r="C288" i="1"/>
  <c r="C291" i="1"/>
  <c r="C292" i="1"/>
  <c r="C293" i="1"/>
  <c r="C68" i="1"/>
  <c r="C295" i="1"/>
  <c r="C296" i="1"/>
  <c r="C220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" i="1"/>
  <c r="C317" i="1"/>
  <c r="C318" i="1"/>
  <c r="C2" i="1"/>
  <c r="U65" i="1"/>
  <c r="V65" i="1" s="1"/>
  <c r="U4" i="1"/>
  <c r="V4" i="1" s="1"/>
  <c r="U5" i="1"/>
  <c r="V5" i="1" s="1"/>
  <c r="U6" i="1"/>
  <c r="V6" i="1" s="1"/>
  <c r="U294" i="1"/>
  <c r="V294" i="1" s="1"/>
  <c r="U8" i="1"/>
  <c r="V8" i="1" s="1"/>
  <c r="U9" i="1"/>
  <c r="V9" i="1" s="1"/>
  <c r="U10" i="1"/>
  <c r="V10" i="1" s="1"/>
  <c r="U11" i="1"/>
  <c r="V11" i="1" s="1"/>
  <c r="U12" i="1"/>
  <c r="V12" i="1" s="1"/>
  <c r="U13" i="1"/>
  <c r="V13" i="1" s="1"/>
  <c r="U14" i="1"/>
  <c r="V14" i="1" s="1"/>
  <c r="U186" i="1"/>
  <c r="V186" i="1" s="1"/>
  <c r="U16" i="1"/>
  <c r="V16" i="1" s="1"/>
  <c r="U17" i="1"/>
  <c r="V17" i="1" s="1"/>
  <c r="U18" i="1"/>
  <c r="V18" i="1" s="1"/>
  <c r="U19" i="1"/>
  <c r="V19" i="1" s="1"/>
  <c r="U20" i="1"/>
  <c r="V20" i="1" s="1"/>
  <c r="U21" i="1"/>
  <c r="V21" i="1" s="1"/>
  <c r="U22" i="1"/>
  <c r="V22" i="1" s="1"/>
  <c r="U23" i="1"/>
  <c r="V23" i="1" s="1"/>
  <c r="U24" i="1"/>
  <c r="V24" i="1" s="1"/>
  <c r="U25" i="1"/>
  <c r="V25" i="1" s="1"/>
  <c r="U26" i="1"/>
  <c r="V26" i="1" s="1"/>
  <c r="U27" i="1"/>
  <c r="V27" i="1" s="1"/>
  <c r="U28" i="1"/>
  <c r="V28" i="1" s="1"/>
  <c r="U29" i="1"/>
  <c r="V29" i="1" s="1"/>
  <c r="U30" i="1"/>
  <c r="V30" i="1" s="1"/>
  <c r="U31" i="1"/>
  <c r="V31" i="1" s="1"/>
  <c r="U32" i="1"/>
  <c r="V32" i="1" s="1"/>
  <c r="U33" i="1"/>
  <c r="V33" i="1" s="1"/>
  <c r="U34" i="1"/>
  <c r="V34" i="1" s="1"/>
  <c r="U35" i="1"/>
  <c r="V35" i="1" s="1"/>
  <c r="U222" i="1"/>
  <c r="V222" i="1" s="1"/>
  <c r="U37" i="1"/>
  <c r="V37" i="1" s="1"/>
  <c r="U38" i="1"/>
  <c r="V38" i="1" s="1"/>
  <c r="U39" i="1"/>
  <c r="V39" i="1" s="1"/>
  <c r="U40" i="1"/>
  <c r="V40" i="1" s="1"/>
  <c r="U41" i="1"/>
  <c r="V41" i="1" s="1"/>
  <c r="U42" i="1"/>
  <c r="V42" i="1" s="1"/>
  <c r="U43" i="1"/>
  <c r="V43" i="1" s="1"/>
  <c r="U44" i="1"/>
  <c r="V44" i="1" s="1"/>
  <c r="U45" i="1"/>
  <c r="V45" i="1" s="1"/>
  <c r="U46" i="1"/>
  <c r="V46" i="1" s="1"/>
  <c r="U47" i="1"/>
  <c r="V47" i="1" s="1"/>
  <c r="U48" i="1"/>
  <c r="V48" i="1" s="1"/>
  <c r="U49" i="1"/>
  <c r="V49" i="1" s="1"/>
  <c r="U50" i="1"/>
  <c r="V50" i="1" s="1"/>
  <c r="U51" i="1"/>
  <c r="V51" i="1" s="1"/>
  <c r="U52" i="1"/>
  <c r="V52" i="1" s="1"/>
  <c r="U53" i="1"/>
  <c r="V53" i="1" s="1"/>
  <c r="U54" i="1"/>
  <c r="V54" i="1" s="1"/>
  <c r="U55" i="1"/>
  <c r="V55" i="1" s="1"/>
  <c r="U56" i="1"/>
  <c r="V56" i="1" s="1"/>
  <c r="U57" i="1"/>
  <c r="V57" i="1" s="1"/>
  <c r="U58" i="1"/>
  <c r="V58" i="1" s="1"/>
  <c r="U59" i="1"/>
  <c r="V59" i="1" s="1"/>
  <c r="U71" i="1"/>
  <c r="V71" i="1" s="1"/>
  <c r="U61" i="1"/>
  <c r="V61" i="1" s="1"/>
  <c r="U62" i="1"/>
  <c r="V62" i="1" s="1"/>
  <c r="U63" i="1"/>
  <c r="V63" i="1" s="1"/>
  <c r="U64" i="1"/>
  <c r="V64" i="1" s="1"/>
  <c r="U78" i="1"/>
  <c r="V78" i="1" s="1"/>
  <c r="U66" i="1"/>
  <c r="V66" i="1" s="1"/>
  <c r="U67" i="1"/>
  <c r="V67" i="1" s="1"/>
  <c r="U109" i="1"/>
  <c r="V109" i="1" s="1"/>
  <c r="U69" i="1"/>
  <c r="V69" i="1" s="1"/>
  <c r="U70" i="1"/>
  <c r="V70" i="1" s="1"/>
  <c r="U119" i="1"/>
  <c r="V119" i="1" s="1"/>
  <c r="U72" i="1"/>
  <c r="V72" i="1" s="1"/>
  <c r="U73" i="1"/>
  <c r="V73" i="1" s="1"/>
  <c r="U74" i="1"/>
  <c r="V74" i="1" s="1"/>
  <c r="U75" i="1"/>
  <c r="V75" i="1" s="1"/>
  <c r="U76" i="1"/>
  <c r="V76" i="1" s="1"/>
  <c r="U77" i="1"/>
  <c r="V77" i="1" s="1"/>
  <c r="U112" i="1"/>
  <c r="V112" i="1" s="1"/>
  <c r="U36" i="1"/>
  <c r="V36" i="1" s="1"/>
  <c r="U80" i="1"/>
  <c r="V80" i="1" s="1"/>
  <c r="U81" i="1"/>
  <c r="V81" i="1" s="1"/>
  <c r="U82" i="1"/>
  <c r="V82" i="1" s="1"/>
  <c r="U83" i="1"/>
  <c r="V83" i="1" s="1"/>
  <c r="U84" i="1"/>
  <c r="V84" i="1" s="1"/>
  <c r="U85" i="1"/>
  <c r="V85" i="1" s="1"/>
  <c r="U86" i="1"/>
  <c r="V86" i="1" s="1"/>
  <c r="U87" i="1"/>
  <c r="V87" i="1" s="1"/>
  <c r="U88" i="1"/>
  <c r="V88" i="1" s="1"/>
  <c r="U89" i="1"/>
  <c r="V89" i="1" s="1"/>
  <c r="U90" i="1"/>
  <c r="V90" i="1" s="1"/>
  <c r="U91" i="1"/>
  <c r="V91" i="1" s="1"/>
  <c r="U92" i="1"/>
  <c r="V92" i="1" s="1"/>
  <c r="U93" i="1"/>
  <c r="V93" i="1" s="1"/>
  <c r="U94" i="1"/>
  <c r="V94" i="1" s="1"/>
  <c r="U95" i="1"/>
  <c r="V95" i="1" s="1"/>
  <c r="U96" i="1"/>
  <c r="V96" i="1" s="1"/>
  <c r="U97" i="1"/>
  <c r="V97" i="1" s="1"/>
  <c r="U98" i="1"/>
  <c r="V98" i="1" s="1"/>
  <c r="U99" i="1"/>
  <c r="V99" i="1" s="1"/>
  <c r="U100" i="1"/>
  <c r="V100" i="1" s="1"/>
  <c r="U101" i="1"/>
  <c r="V101" i="1" s="1"/>
  <c r="U102" i="1"/>
  <c r="V102" i="1" s="1"/>
  <c r="U103" i="1"/>
  <c r="V103" i="1" s="1"/>
  <c r="U104" i="1"/>
  <c r="V104" i="1" s="1"/>
  <c r="U105" i="1"/>
  <c r="V105" i="1" s="1"/>
  <c r="U106" i="1"/>
  <c r="V106" i="1" s="1"/>
  <c r="U107" i="1"/>
  <c r="V107" i="1" s="1"/>
  <c r="U108" i="1"/>
  <c r="V108" i="1" s="1"/>
  <c r="U177" i="1"/>
  <c r="V177" i="1" s="1"/>
  <c r="U110" i="1"/>
  <c r="V110" i="1" s="1"/>
  <c r="U212" i="1"/>
  <c r="V212" i="1" s="1"/>
  <c r="U114" i="1"/>
  <c r="V114" i="1" s="1"/>
  <c r="U118" i="1"/>
  <c r="V118" i="1" s="1"/>
  <c r="U275" i="1"/>
  <c r="V275" i="1" s="1"/>
  <c r="U115" i="1"/>
  <c r="V115" i="1" s="1"/>
  <c r="U116" i="1"/>
  <c r="V116" i="1" s="1"/>
  <c r="U117" i="1"/>
  <c r="V117" i="1" s="1"/>
  <c r="U144" i="1"/>
  <c r="V144" i="1" s="1"/>
  <c r="U290" i="1"/>
  <c r="V290" i="1" s="1"/>
  <c r="U120" i="1"/>
  <c r="V120" i="1" s="1"/>
  <c r="U121" i="1"/>
  <c r="V121" i="1" s="1"/>
  <c r="U122" i="1"/>
  <c r="V122" i="1" s="1"/>
  <c r="U123" i="1"/>
  <c r="V123" i="1" s="1"/>
  <c r="U124" i="1"/>
  <c r="V124" i="1" s="1"/>
  <c r="U125" i="1"/>
  <c r="V125" i="1" s="1"/>
  <c r="U126" i="1"/>
  <c r="V126" i="1" s="1"/>
  <c r="U127" i="1"/>
  <c r="V127" i="1" s="1"/>
  <c r="U128" i="1"/>
  <c r="V128" i="1" s="1"/>
  <c r="U129" i="1"/>
  <c r="V129" i="1" s="1"/>
  <c r="U130" i="1"/>
  <c r="V130" i="1" s="1"/>
  <c r="U189" i="1"/>
  <c r="V189" i="1" s="1"/>
  <c r="U132" i="1"/>
  <c r="V132" i="1" s="1"/>
  <c r="U269" i="1"/>
  <c r="V269" i="1" s="1"/>
  <c r="U134" i="1"/>
  <c r="V134" i="1" s="1"/>
  <c r="U135" i="1"/>
  <c r="V135" i="1" s="1"/>
  <c r="U136" i="1"/>
  <c r="V136" i="1" s="1"/>
  <c r="U137" i="1"/>
  <c r="V137" i="1" s="1"/>
  <c r="U138" i="1"/>
  <c r="V138" i="1" s="1"/>
  <c r="U139" i="1"/>
  <c r="V139" i="1" s="1"/>
  <c r="U79" i="1"/>
  <c r="V79" i="1" s="1"/>
  <c r="U141" i="1"/>
  <c r="V141" i="1" s="1"/>
  <c r="U142" i="1"/>
  <c r="V142" i="1" s="1"/>
  <c r="U143" i="1"/>
  <c r="V143" i="1" s="1"/>
  <c r="U274" i="1"/>
  <c r="V274" i="1" s="1"/>
  <c r="U145" i="1"/>
  <c r="V145" i="1" s="1"/>
  <c r="U146" i="1"/>
  <c r="V146" i="1" s="1"/>
  <c r="U147" i="1"/>
  <c r="V147" i="1" s="1"/>
  <c r="U148" i="1"/>
  <c r="V148" i="1" s="1"/>
  <c r="U149" i="1"/>
  <c r="V149" i="1" s="1"/>
  <c r="U150" i="1"/>
  <c r="V150" i="1" s="1"/>
  <c r="U151" i="1"/>
  <c r="V151" i="1" s="1"/>
  <c r="U152" i="1"/>
  <c r="V152" i="1" s="1"/>
  <c r="U153" i="1"/>
  <c r="V153" i="1" s="1"/>
  <c r="U154" i="1"/>
  <c r="V154" i="1" s="1"/>
  <c r="U155" i="1"/>
  <c r="V155" i="1" s="1"/>
  <c r="U156" i="1"/>
  <c r="V156" i="1" s="1"/>
  <c r="U157" i="1"/>
  <c r="V157" i="1" s="1"/>
  <c r="U158" i="1"/>
  <c r="V158" i="1" s="1"/>
  <c r="U159" i="1"/>
  <c r="V159" i="1" s="1"/>
  <c r="U160" i="1"/>
  <c r="V160" i="1" s="1"/>
  <c r="U161" i="1"/>
  <c r="V161" i="1" s="1"/>
  <c r="U162" i="1"/>
  <c r="V162" i="1" s="1"/>
  <c r="U163" i="1"/>
  <c r="V163" i="1" s="1"/>
  <c r="U164" i="1"/>
  <c r="V164" i="1" s="1"/>
  <c r="U165" i="1"/>
  <c r="V165" i="1" s="1"/>
  <c r="U166" i="1"/>
  <c r="V166" i="1" s="1"/>
  <c r="U167" i="1"/>
  <c r="V167" i="1" s="1"/>
  <c r="U168" i="1"/>
  <c r="V168" i="1" s="1"/>
  <c r="U169" i="1"/>
  <c r="V169" i="1" s="1"/>
  <c r="U170" i="1"/>
  <c r="V170" i="1" s="1"/>
  <c r="U171" i="1"/>
  <c r="V171" i="1" s="1"/>
  <c r="U172" i="1"/>
  <c r="V172" i="1" s="1"/>
  <c r="U173" i="1"/>
  <c r="V173" i="1" s="1"/>
  <c r="U297" i="1"/>
  <c r="V297" i="1" s="1"/>
  <c r="U175" i="1"/>
  <c r="V175" i="1" s="1"/>
  <c r="U176" i="1"/>
  <c r="V176" i="1" s="1"/>
  <c r="U287" i="1"/>
  <c r="V287" i="1" s="1"/>
  <c r="U178" i="1"/>
  <c r="V178" i="1" s="1"/>
  <c r="U179" i="1"/>
  <c r="V179" i="1" s="1"/>
  <c r="U180" i="1"/>
  <c r="V180" i="1" s="1"/>
  <c r="U181" i="1"/>
  <c r="V181" i="1" s="1"/>
  <c r="U182" i="1"/>
  <c r="V182" i="1" s="1"/>
  <c r="U183" i="1"/>
  <c r="V183" i="1" s="1"/>
  <c r="U184" i="1"/>
  <c r="V184" i="1" s="1"/>
  <c r="U185" i="1"/>
  <c r="V185" i="1" s="1"/>
  <c r="U214" i="1"/>
  <c r="V214" i="1" s="1"/>
  <c r="U187" i="1"/>
  <c r="V187" i="1" s="1"/>
  <c r="U188" i="1"/>
  <c r="V188" i="1" s="1"/>
  <c r="U7" i="1"/>
  <c r="V7" i="1" s="1"/>
  <c r="U190" i="1"/>
  <c r="V190" i="1" s="1"/>
  <c r="U191" i="1"/>
  <c r="V191" i="1" s="1"/>
  <c r="U192" i="1"/>
  <c r="V192" i="1" s="1"/>
  <c r="U193" i="1"/>
  <c r="V193" i="1" s="1"/>
  <c r="U194" i="1"/>
  <c r="V194" i="1" s="1"/>
  <c r="U195" i="1"/>
  <c r="V195" i="1" s="1"/>
  <c r="U196" i="1"/>
  <c r="V196" i="1" s="1"/>
  <c r="U197" i="1"/>
  <c r="V197" i="1" s="1"/>
  <c r="U198" i="1"/>
  <c r="V198" i="1" s="1"/>
  <c r="U199" i="1"/>
  <c r="V199" i="1" s="1"/>
  <c r="U200" i="1"/>
  <c r="V200" i="1" s="1"/>
  <c r="U201" i="1"/>
  <c r="V201" i="1" s="1"/>
  <c r="U202" i="1"/>
  <c r="V202" i="1" s="1"/>
  <c r="U203" i="1"/>
  <c r="V203" i="1" s="1"/>
  <c r="U204" i="1"/>
  <c r="V204" i="1" s="1"/>
  <c r="U205" i="1"/>
  <c r="V205" i="1" s="1"/>
  <c r="U206" i="1"/>
  <c r="V206" i="1" s="1"/>
  <c r="U207" i="1"/>
  <c r="V207" i="1" s="1"/>
  <c r="U208" i="1"/>
  <c r="V208" i="1" s="1"/>
  <c r="U209" i="1"/>
  <c r="V209" i="1" s="1"/>
  <c r="U210" i="1"/>
  <c r="V210" i="1" s="1"/>
  <c r="U211" i="1"/>
  <c r="V211" i="1" s="1"/>
  <c r="U242" i="1"/>
  <c r="V242" i="1" s="1"/>
  <c r="U213" i="1"/>
  <c r="V213" i="1" s="1"/>
  <c r="U253" i="1"/>
  <c r="V253" i="1" s="1"/>
  <c r="U215" i="1"/>
  <c r="V215" i="1" s="1"/>
  <c r="U258" i="1"/>
  <c r="V258" i="1" s="1"/>
  <c r="U217" i="1"/>
  <c r="V217" i="1" s="1"/>
  <c r="U218" i="1"/>
  <c r="V218" i="1" s="1"/>
  <c r="U219" i="1"/>
  <c r="V219" i="1" s="1"/>
  <c r="U131" i="1"/>
  <c r="V131" i="1" s="1"/>
  <c r="U133" i="1"/>
  <c r="V133" i="1" s="1"/>
  <c r="U140" i="1"/>
  <c r="V140" i="1" s="1"/>
  <c r="U223" i="1"/>
  <c r="V223" i="1" s="1"/>
  <c r="U224" i="1"/>
  <c r="V224" i="1" s="1"/>
  <c r="U225" i="1"/>
  <c r="V225" i="1" s="1"/>
  <c r="U226" i="1"/>
  <c r="V226" i="1" s="1"/>
  <c r="U227" i="1"/>
  <c r="V227" i="1" s="1"/>
  <c r="U228" i="1"/>
  <c r="V228" i="1" s="1"/>
  <c r="U229" i="1"/>
  <c r="V229" i="1" s="1"/>
  <c r="U230" i="1"/>
  <c r="V230" i="1" s="1"/>
  <c r="U231" i="1"/>
  <c r="V231" i="1" s="1"/>
  <c r="U232" i="1"/>
  <c r="V232" i="1" s="1"/>
  <c r="U233" i="1"/>
  <c r="V233" i="1" s="1"/>
  <c r="U234" i="1"/>
  <c r="V234" i="1" s="1"/>
  <c r="U235" i="1"/>
  <c r="V235" i="1" s="1"/>
  <c r="U236" i="1"/>
  <c r="V236" i="1" s="1"/>
  <c r="U237" i="1"/>
  <c r="V237" i="1" s="1"/>
  <c r="U238" i="1"/>
  <c r="V238" i="1" s="1"/>
  <c r="U239" i="1"/>
  <c r="V239" i="1" s="1"/>
  <c r="U240" i="1"/>
  <c r="V240" i="1" s="1"/>
  <c r="U241" i="1"/>
  <c r="V241" i="1" s="1"/>
  <c r="U216" i="1"/>
  <c r="V216" i="1" s="1"/>
  <c r="U243" i="1"/>
  <c r="V243" i="1" s="1"/>
  <c r="U244" i="1"/>
  <c r="V244" i="1" s="1"/>
  <c r="U245" i="1"/>
  <c r="V245" i="1" s="1"/>
  <c r="U246" i="1"/>
  <c r="V246" i="1" s="1"/>
  <c r="U247" i="1"/>
  <c r="V247" i="1" s="1"/>
  <c r="U248" i="1"/>
  <c r="V248" i="1" s="1"/>
  <c r="U249" i="1"/>
  <c r="V249" i="1" s="1"/>
  <c r="U250" i="1"/>
  <c r="V250" i="1" s="1"/>
  <c r="U251" i="1"/>
  <c r="V251" i="1" s="1"/>
  <c r="U252" i="1"/>
  <c r="V252" i="1" s="1"/>
  <c r="U261" i="1"/>
  <c r="V261" i="1" s="1"/>
  <c r="U254" i="1"/>
  <c r="V254" i="1" s="1"/>
  <c r="U255" i="1"/>
  <c r="V255" i="1" s="1"/>
  <c r="U256" i="1"/>
  <c r="V256" i="1" s="1"/>
  <c r="U257" i="1"/>
  <c r="V257" i="1" s="1"/>
  <c r="U221" i="1"/>
  <c r="V221" i="1" s="1"/>
  <c r="U259" i="1"/>
  <c r="V259" i="1" s="1"/>
  <c r="U260" i="1"/>
  <c r="V260" i="1" s="1"/>
  <c r="U60" i="1"/>
  <c r="V60" i="1" s="1"/>
  <c r="U262" i="1"/>
  <c r="V262" i="1" s="1"/>
  <c r="U263" i="1"/>
  <c r="V263" i="1" s="1"/>
  <c r="U264" i="1"/>
  <c r="V264" i="1" s="1"/>
  <c r="U265" i="1"/>
  <c r="V265" i="1" s="1"/>
  <c r="U266" i="1"/>
  <c r="V266" i="1" s="1"/>
  <c r="U267" i="1"/>
  <c r="V267" i="1" s="1"/>
  <c r="U268" i="1"/>
  <c r="V268" i="1" s="1"/>
  <c r="U15" i="1"/>
  <c r="V15" i="1" s="1"/>
  <c r="U270" i="1"/>
  <c r="V270" i="1" s="1"/>
  <c r="U271" i="1"/>
  <c r="V271" i="1" s="1"/>
  <c r="U272" i="1"/>
  <c r="V272" i="1" s="1"/>
  <c r="U273" i="1"/>
  <c r="V273" i="1" s="1"/>
  <c r="U111" i="1"/>
  <c r="V111" i="1" s="1"/>
  <c r="U316" i="1"/>
  <c r="V316" i="1" s="1"/>
  <c r="U276" i="1"/>
  <c r="V276" i="1" s="1"/>
  <c r="U113" i="1"/>
  <c r="V113" i="1" s="1"/>
  <c r="U278" i="1"/>
  <c r="V278" i="1" s="1"/>
  <c r="U279" i="1"/>
  <c r="V279" i="1" s="1"/>
  <c r="U280" i="1"/>
  <c r="V280" i="1" s="1"/>
  <c r="U281" i="1"/>
  <c r="V281" i="1" s="1"/>
  <c r="U282" i="1"/>
  <c r="V282" i="1" s="1"/>
  <c r="U283" i="1"/>
  <c r="V283" i="1" s="1"/>
  <c r="U284" i="1"/>
  <c r="V284" i="1" s="1"/>
  <c r="U285" i="1"/>
  <c r="V285" i="1" s="1"/>
  <c r="U286" i="1"/>
  <c r="V286" i="1" s="1"/>
  <c r="U174" i="1"/>
  <c r="V174" i="1" s="1"/>
  <c r="U277" i="1"/>
  <c r="V277" i="1" s="1"/>
  <c r="U289" i="1"/>
  <c r="V289" i="1" s="1"/>
  <c r="U288" i="1"/>
  <c r="V288" i="1" s="1"/>
  <c r="U291" i="1"/>
  <c r="V291" i="1" s="1"/>
  <c r="U292" i="1"/>
  <c r="V292" i="1" s="1"/>
  <c r="U293" i="1"/>
  <c r="V293" i="1" s="1"/>
  <c r="U68" i="1"/>
  <c r="V68" i="1" s="1"/>
  <c r="U295" i="1"/>
  <c r="V295" i="1" s="1"/>
  <c r="U296" i="1"/>
  <c r="V296" i="1" s="1"/>
  <c r="U220" i="1"/>
  <c r="V220" i="1" s="1"/>
  <c r="U298" i="1"/>
  <c r="V298" i="1" s="1"/>
  <c r="U299" i="1"/>
  <c r="V299" i="1" s="1"/>
  <c r="U300" i="1"/>
  <c r="V300" i="1" s="1"/>
  <c r="U301" i="1"/>
  <c r="V301" i="1" s="1"/>
  <c r="U302" i="1"/>
  <c r="V302" i="1" s="1"/>
  <c r="U303" i="1"/>
  <c r="V303" i="1" s="1"/>
  <c r="U304" i="1"/>
  <c r="V304" i="1" s="1"/>
  <c r="U305" i="1"/>
  <c r="V305" i="1" s="1"/>
  <c r="U306" i="1"/>
  <c r="V306" i="1" s="1"/>
  <c r="U307" i="1"/>
  <c r="V307" i="1" s="1"/>
  <c r="U308" i="1"/>
  <c r="V308" i="1" s="1"/>
  <c r="U309" i="1"/>
  <c r="V309" i="1" s="1"/>
  <c r="U310" i="1"/>
  <c r="V310" i="1" s="1"/>
  <c r="U311" i="1"/>
  <c r="V311" i="1" s="1"/>
  <c r="U312" i="1"/>
  <c r="V312" i="1" s="1"/>
  <c r="U313" i="1"/>
  <c r="V313" i="1" s="1"/>
  <c r="U314" i="1"/>
  <c r="V314" i="1" s="1"/>
  <c r="U315" i="1"/>
  <c r="V315" i="1" s="1"/>
  <c r="U3" i="1"/>
  <c r="V3" i="1" s="1"/>
  <c r="U317" i="1"/>
  <c r="V317" i="1" s="1"/>
  <c r="U318" i="1"/>
  <c r="V318" i="1" s="1"/>
  <c r="U2" i="1"/>
  <c r="V2" i="1" s="1"/>
  <c r="T65" i="1"/>
  <c r="T4" i="1"/>
  <c r="T5" i="1"/>
  <c r="T6" i="1"/>
  <c r="T294" i="1"/>
  <c r="T8" i="1"/>
  <c r="T9" i="1"/>
  <c r="T10" i="1"/>
  <c r="T11" i="1"/>
  <c r="T12" i="1"/>
  <c r="T13" i="1"/>
  <c r="T14" i="1"/>
  <c r="T186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222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71" i="1"/>
  <c r="T61" i="1"/>
  <c r="T62" i="1"/>
  <c r="T63" i="1"/>
  <c r="T64" i="1"/>
  <c r="T78" i="1"/>
  <c r="T66" i="1"/>
  <c r="T67" i="1"/>
  <c r="T109" i="1"/>
  <c r="T69" i="1"/>
  <c r="T70" i="1"/>
  <c r="T119" i="1"/>
  <c r="T72" i="1"/>
  <c r="T73" i="1"/>
  <c r="T74" i="1"/>
  <c r="T75" i="1"/>
  <c r="T76" i="1"/>
  <c r="T77" i="1"/>
  <c r="T112" i="1"/>
  <c r="T36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77" i="1"/>
  <c r="T110" i="1"/>
  <c r="T212" i="1"/>
  <c r="T114" i="1"/>
  <c r="T118" i="1"/>
  <c r="T275" i="1"/>
  <c r="T115" i="1"/>
  <c r="T116" i="1"/>
  <c r="T117" i="1"/>
  <c r="T144" i="1"/>
  <c r="T290" i="1"/>
  <c r="T120" i="1"/>
  <c r="T121" i="1"/>
  <c r="T122" i="1"/>
  <c r="T123" i="1"/>
  <c r="T124" i="1"/>
  <c r="T125" i="1"/>
  <c r="T126" i="1"/>
  <c r="T127" i="1"/>
  <c r="T128" i="1"/>
  <c r="T129" i="1"/>
  <c r="T130" i="1"/>
  <c r="T189" i="1"/>
  <c r="T132" i="1"/>
  <c r="T269" i="1"/>
  <c r="T134" i="1"/>
  <c r="T135" i="1"/>
  <c r="T136" i="1"/>
  <c r="T137" i="1"/>
  <c r="T138" i="1"/>
  <c r="T139" i="1"/>
  <c r="T79" i="1"/>
  <c r="T141" i="1"/>
  <c r="T142" i="1"/>
  <c r="T143" i="1"/>
  <c r="T27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297" i="1"/>
  <c r="T175" i="1"/>
  <c r="T176" i="1"/>
  <c r="T287" i="1"/>
  <c r="T178" i="1"/>
  <c r="T179" i="1"/>
  <c r="T180" i="1"/>
  <c r="T181" i="1"/>
  <c r="T182" i="1"/>
  <c r="T183" i="1"/>
  <c r="T184" i="1"/>
  <c r="T185" i="1"/>
  <c r="T214" i="1"/>
  <c r="T187" i="1"/>
  <c r="T188" i="1"/>
  <c r="T7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42" i="1"/>
  <c r="T213" i="1"/>
  <c r="T253" i="1"/>
  <c r="T215" i="1"/>
  <c r="T258" i="1"/>
  <c r="T217" i="1"/>
  <c r="T218" i="1"/>
  <c r="T219" i="1"/>
  <c r="T131" i="1"/>
  <c r="T133" i="1"/>
  <c r="T140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16" i="1"/>
  <c r="T243" i="1"/>
  <c r="T244" i="1"/>
  <c r="T245" i="1"/>
  <c r="T246" i="1"/>
  <c r="T247" i="1"/>
  <c r="T248" i="1"/>
  <c r="T249" i="1"/>
  <c r="T250" i="1"/>
  <c r="T251" i="1"/>
  <c r="T252" i="1"/>
  <c r="T261" i="1"/>
  <c r="T254" i="1"/>
  <c r="T255" i="1"/>
  <c r="T256" i="1"/>
  <c r="T257" i="1"/>
  <c r="T221" i="1"/>
  <c r="T259" i="1"/>
  <c r="T260" i="1"/>
  <c r="T60" i="1"/>
  <c r="T262" i="1"/>
  <c r="T263" i="1"/>
  <c r="T264" i="1"/>
  <c r="T265" i="1"/>
  <c r="T266" i="1"/>
  <c r="T267" i="1"/>
  <c r="T268" i="1"/>
  <c r="T15" i="1"/>
  <c r="T270" i="1"/>
  <c r="T271" i="1"/>
  <c r="T272" i="1"/>
  <c r="T273" i="1"/>
  <c r="T111" i="1"/>
  <c r="T316" i="1"/>
  <c r="T276" i="1"/>
  <c r="T113" i="1"/>
  <c r="T278" i="1"/>
  <c r="T279" i="1"/>
  <c r="T280" i="1"/>
  <c r="T281" i="1"/>
  <c r="T282" i="1"/>
  <c r="T283" i="1"/>
  <c r="T284" i="1"/>
  <c r="T285" i="1"/>
  <c r="T286" i="1"/>
  <c r="T174" i="1"/>
  <c r="T277" i="1"/>
  <c r="T289" i="1"/>
  <c r="T288" i="1"/>
  <c r="T291" i="1"/>
  <c r="T292" i="1"/>
  <c r="T293" i="1"/>
  <c r="T68" i="1"/>
  <c r="T295" i="1"/>
  <c r="T296" i="1"/>
  <c r="T220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" i="1"/>
  <c r="T317" i="1"/>
  <c r="T318" i="1"/>
  <c r="T2" i="1"/>
  <c r="W19" i="25"/>
  <c r="V6" i="25"/>
  <c r="V21" i="25"/>
  <c r="V20" i="25"/>
  <c r="V8" i="25"/>
  <c r="W20" i="25"/>
  <c r="M29" i="18"/>
  <c r="V7" i="25"/>
  <c r="W5" i="25"/>
  <c r="V18" i="25"/>
  <c r="W21" i="25"/>
  <c r="K28" i="18"/>
  <c r="W9" i="25"/>
  <c r="K29" i="18"/>
  <c r="K32" i="18"/>
  <c r="M28" i="18"/>
  <c r="K31" i="18"/>
  <c r="M30" i="18"/>
  <c r="M32" i="18"/>
  <c r="W8" i="25"/>
  <c r="W18" i="25"/>
  <c r="V5" i="25"/>
  <c r="M31" i="18"/>
  <c r="K30" i="18"/>
  <c r="V19" i="25"/>
  <c r="V9" i="25"/>
  <c r="W6" i="25"/>
  <c r="W7" i="25"/>
  <c r="K33" i="18" l="1"/>
  <c r="M3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èle de donnée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Phase2.xlsx!Tableau25" type="102" refreshedVersion="8" minRefreshableVersion="5">
    <extLst>
      <ext xmlns:x15="http://schemas.microsoft.com/office/spreadsheetml/2010/11/main" uri="{DE250136-89BD-433C-8126-D09CA5730AF9}">
        <x15:connection id="Tableau25" autoDelete="1">
          <x15:rangePr sourceName="_xlcn.WorksheetConnection_Phase2.xlsxTableau251"/>
        </x15:connection>
      </ext>
    </extLst>
  </connection>
  <connection id="3" xr16:uid="{00000000-0015-0000-FFFF-FFFF02000000}" name="WorksheetConnection_PRESENTATION SEANCE 7.xlsx!Tableau2" type="102" refreshedVersion="8" minRefreshableVersion="5">
    <extLst>
      <ext xmlns:x15="http://schemas.microsoft.com/office/spreadsheetml/2010/11/main" uri="{DE250136-89BD-433C-8126-D09CA5730AF9}">
        <x15:connection id="Tableau2" autoDelete="1">
          <x15:rangePr sourceName="_xlcn.WorksheetConnection_PRESENTATIONSEANCE7.xlsxTableau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au2].[GENRE].[All]}"/>
    <s v="{[Tableau25].[GENRE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<sst xmlns="http://schemas.openxmlformats.org/spreadsheetml/2006/main" count="6100" uniqueCount="700">
  <si>
    <t>SEANCE 7</t>
  </si>
  <si>
    <t>TABLE OF CONTENTS</t>
  </si>
  <si>
    <t>TABLEAU DE BORDS</t>
  </si>
  <si>
    <t>RESOURCES HUMAINES2</t>
  </si>
  <si>
    <t>CARTE CA</t>
  </si>
  <si>
    <t>RECORDS &amp; NOTES</t>
  </si>
  <si>
    <t>CA DES DEPARTEMENTS</t>
  </si>
  <si>
    <t>INDICATEURS SONIC</t>
  </si>
  <si>
    <t>DONNEES 19-20</t>
  </si>
  <si>
    <t>CA DES SITES</t>
  </si>
  <si>
    <t>DONNEES 20-21</t>
  </si>
  <si>
    <t>PRODUITS &amp; MOIS</t>
  </si>
  <si>
    <t>DEP 5 Année 19-20</t>
  </si>
  <si>
    <t>INDICATEUR TALENTS</t>
  </si>
  <si>
    <t>DEP 5 Année 20-21</t>
  </si>
  <si>
    <t>INDICATEUR ATELIER</t>
  </si>
  <si>
    <t>RESOURCES HUMAINE1</t>
  </si>
  <si>
    <t>INDICATEUR DIGITALISATION</t>
  </si>
  <si>
    <t>TEAM</t>
  </si>
  <si>
    <t>1. ABDALLAH ALI</t>
  </si>
  <si>
    <t>2.AMOKRANE CHANEZ</t>
  </si>
  <si>
    <t>3.EL HAYEK NICOLAS</t>
  </si>
  <si>
    <t>4.GHADDAR MOHAMMAD-ALI</t>
  </si>
  <si>
    <t>5.PARIKH SUNAYANA</t>
  </si>
  <si>
    <r>
      <rPr>
        <b/>
        <sz val="16"/>
        <color rgb="FFFF0000"/>
        <rFont val="Calibri"/>
        <family val="2"/>
        <scheme val="minor"/>
      </rPr>
      <t>CHIFFRE D'AFFAIRE &amp; RESOURCE H</t>
    </r>
    <r>
      <rPr>
        <b/>
        <sz val="16"/>
        <color theme="0"/>
        <rFont val="Calibri"/>
        <family val="2"/>
        <scheme val="minor"/>
      </rPr>
      <t>UMAINE</t>
    </r>
  </si>
  <si>
    <t>BACK</t>
  </si>
  <si>
    <t>INDICATEURS</t>
  </si>
  <si>
    <t>19-20</t>
  </si>
  <si>
    <t>20-21</t>
  </si>
  <si>
    <t xml:space="preserve"> TOTAL</t>
  </si>
  <si>
    <t>QTT PRODUITS</t>
  </si>
  <si>
    <t>PAIEMENT CHèQUE</t>
  </si>
  <si>
    <t>PAIEMENT ESPECES</t>
  </si>
  <si>
    <t>PAIEMENT VIREMENT</t>
  </si>
  <si>
    <t>EMPLOYés</t>
  </si>
  <si>
    <t>MOIS</t>
  </si>
  <si>
    <t>AGE</t>
  </si>
  <si>
    <t>CA/ AGE HOMME</t>
  </si>
  <si>
    <t>CA/ AGE FEMME</t>
  </si>
  <si>
    <t>CA / AGE FEMME</t>
  </si>
  <si>
    <t>INDICATEURS SONIC'!A1</t>
  </si>
  <si>
    <t>RECORDS</t>
  </si>
  <si>
    <t>RECOMMENDATIONS</t>
  </si>
  <si>
    <t>N°</t>
  </si>
  <si>
    <t>DESTINATION</t>
  </si>
  <si>
    <t>CONCLUSIONS</t>
  </si>
  <si>
    <t>RH1'!A1</t>
  </si>
  <si>
    <t>LA DISTRIBUTION DES SALAIRES PAR SITE EST INPECABLE</t>
  </si>
  <si>
    <t>3 EMPLOYE TEMPS PARTIEL ET HAUTE PRIME ?</t>
  </si>
  <si>
    <t>CAD!A1</t>
  </si>
  <si>
    <t>CA 256K€  &gt; 200k€ target 15%</t>
  </si>
  <si>
    <t xml:space="preserve">Rénumeration pour les employés </t>
  </si>
  <si>
    <t>CAS!A1</t>
  </si>
  <si>
    <t>SITE CA   :       NICE 162k/139k                               63%/ 46%</t>
  </si>
  <si>
    <t>Prime pour les employés du site NICE</t>
  </si>
  <si>
    <t>SITE CA :         PARIS 82k/ 140k                              32%/46%</t>
  </si>
  <si>
    <t>Prime pour les employés du site PARIS</t>
  </si>
  <si>
    <t>SITE QTT :      PARIS 117/ 124                               51%/ 48%</t>
  </si>
  <si>
    <t>Vérifier les produits les plus chère PARIS</t>
  </si>
  <si>
    <t>SITE QTT :      NICE 106/122                                 46%/48%</t>
  </si>
  <si>
    <t>Vérifier les produits les plus chère NICE</t>
  </si>
  <si>
    <t xml:space="preserve">QTT COMPETENCE FULL STACK            NICE PARIS       7/26            23/ 25      </t>
  </si>
  <si>
    <t xml:space="preserve">MEETING AVEC MANAGER COMPETENCE FULL STACK </t>
  </si>
  <si>
    <t>QTT SUPPORT TMA                                 NICE PARIS          2/32          21/8</t>
  </si>
  <si>
    <t xml:space="preserve">MEETING AVEC MANAGER SUPPORT TMA </t>
  </si>
  <si>
    <t xml:space="preserve">QTT GESTION DE PROJET AGILE          NICE PARIS          13/10        0/8 </t>
  </si>
  <si>
    <t xml:space="preserve">MEETING AVEC MANAGER SITE PARIS </t>
  </si>
  <si>
    <t>PR  MOIS'!A1</t>
  </si>
  <si>
    <t>MILLET PASCALE FAIS UN GRAND EFFORT à PARIS 37 produits dand 3 mois</t>
  </si>
  <si>
    <t xml:space="preserve">Augmenter SA PRIME </t>
  </si>
  <si>
    <t xml:space="preserve">CA+ QTT PAR MOIS     OCT NOV DEC AVR MAIS JUIN       les plus </t>
  </si>
  <si>
    <t>ENQUETER PRODUITS-SCOLAIRE</t>
  </si>
  <si>
    <t>INDICATEUR TALENTS'!A1</t>
  </si>
  <si>
    <t>SURENA ET REMUND NOUVEAU POSTES</t>
  </si>
  <si>
    <t>HAUT INDICATEUR TALENT</t>
  </si>
  <si>
    <t>INDICATEUR DIGITALISATION'!A1</t>
  </si>
  <si>
    <t xml:space="preserve">LILLE A PASSé la digitalisation </t>
  </si>
  <si>
    <t>Indicateur paiement par espèces faible</t>
  </si>
  <si>
    <t>SALAIRES NICE 57K€  51%  SALAIRES PARIS  47K€  43%</t>
  </si>
  <si>
    <t>AUGMENTER LE NOMBRE D'EMPLOYE A LILLE 1 STRASBOURG</t>
  </si>
  <si>
    <t xml:space="preserve">MILLET PASCALE SITE PARIS A Reçu 0€ primes pendant les deux ans </t>
  </si>
  <si>
    <t xml:space="preserve">Enqueter les critères de primes </t>
  </si>
  <si>
    <t>RH2'!A1</t>
  </si>
  <si>
    <t xml:space="preserve">Le nombre des employés qui ont plus de 60 ans est haut </t>
  </si>
  <si>
    <t>Recrutement policy</t>
  </si>
  <si>
    <t xml:space="preserve">Le nombre des femmes entre 30-40      20-21 = 0 </t>
  </si>
  <si>
    <t xml:space="preserve">recruter des jeunes </t>
  </si>
  <si>
    <t>CA Rang 6 dernier</t>
  </si>
  <si>
    <t>verifier les dates et les produits</t>
  </si>
  <si>
    <t>SITE CA :             Lille 6500/20000                        2,5%/6,66%</t>
  </si>
  <si>
    <t>Réviser le planning de 2019-2020</t>
  </si>
  <si>
    <t>SITE CA :             STRASBOURG 5000/1300         1,95%/0,43%</t>
  </si>
  <si>
    <t>Meeting avec Manager+ ATELIER</t>
  </si>
  <si>
    <t xml:space="preserve">SITE QTT :          LILLE 5/10                                    2%/ 4%               </t>
  </si>
  <si>
    <t>SITE QTT :          STRASBOURG 1/1                       0,5%/0,4%</t>
  </si>
  <si>
    <t>CA+ QTT PAR MOIS     JUIN JUILLET AOUT JANVIER FEVRIER MARS        les moins</t>
  </si>
  <si>
    <t>ENQUETER LES PRODUITS D'éte</t>
  </si>
  <si>
    <t>CA+ QTT PAR MOIS LE SITE DE STRASBOURG UN SEUL MOIS AOUT</t>
  </si>
  <si>
    <t>MEETING AVEC MANAGER SITE STRASBOURG</t>
  </si>
  <si>
    <t>INDICATEUR ATELIER'!A1</t>
  </si>
  <si>
    <t>INDICATEUR ATELIER BAS PARIS ET STRASBOURG</t>
  </si>
  <si>
    <t>ATELIER PARIS STRASBOURG</t>
  </si>
  <si>
    <t xml:space="preserve">INDICATEUR DIGITALISATION ESPECES HAUT EN PARIS ET NICE </t>
  </si>
  <si>
    <t xml:space="preserve">PLAN DIGITALISATION </t>
  </si>
  <si>
    <t>NOM</t>
  </si>
  <si>
    <t>PRENOM</t>
  </si>
  <si>
    <t>EMPLOYE</t>
  </si>
  <si>
    <t>DIRECTION</t>
  </si>
  <si>
    <t>SITE</t>
  </si>
  <si>
    <t>DATE_COMMANDE</t>
  </si>
  <si>
    <t>REF</t>
  </si>
  <si>
    <t>PRODUIT</t>
  </si>
  <si>
    <t>QUANTITE</t>
  </si>
  <si>
    <t>PU</t>
  </si>
  <si>
    <t>FACTURATION</t>
  </si>
  <si>
    <t>PAIEMENT</t>
  </si>
  <si>
    <t>PAIEMENT2</t>
  </si>
  <si>
    <t>SALAIRE</t>
  </si>
  <si>
    <t>PRIME</t>
  </si>
  <si>
    <t>GENRE</t>
  </si>
  <si>
    <t>NB ENFANTS</t>
  </si>
  <si>
    <t>NAISSANCE</t>
  </si>
  <si>
    <t>DATECHEZCLIENT</t>
  </si>
  <si>
    <t>ANCIENNETE</t>
  </si>
  <si>
    <t>IT</t>
  </si>
  <si>
    <t>ABENHAÏM</t>
  </si>
  <si>
    <t>Myriam</t>
  </si>
  <si>
    <t>Département 4</t>
  </si>
  <si>
    <t>Lille</t>
  </si>
  <si>
    <t>Gestion projet Agile</t>
  </si>
  <si>
    <t>Virement</t>
  </si>
  <si>
    <t>femme</t>
  </si>
  <si>
    <t>ZHOU</t>
  </si>
  <si>
    <t>Philippe</t>
  </si>
  <si>
    <t>Département 5</t>
  </si>
  <si>
    <t>Strasbourg</t>
  </si>
  <si>
    <t>Conseil et architecture</t>
  </si>
  <si>
    <t>Chèque</t>
  </si>
  <si>
    <t>homme</t>
  </si>
  <si>
    <t>ADAMO</t>
  </si>
  <si>
    <t>Stéphane</t>
  </si>
  <si>
    <t>Département 2</t>
  </si>
  <si>
    <t>AGAPOF</t>
  </si>
  <si>
    <t>Brigitte</t>
  </si>
  <si>
    <t>Département 1</t>
  </si>
  <si>
    <t>Nice</t>
  </si>
  <si>
    <t>Compétence Fullstack</t>
  </si>
  <si>
    <t>Espèce</t>
  </si>
  <si>
    <t>ALEMBERT</t>
  </si>
  <si>
    <t>Jean</t>
  </si>
  <si>
    <t>Formation CRM</t>
  </si>
  <si>
    <t>LOBJOY</t>
  </si>
  <si>
    <t>Patrick</t>
  </si>
  <si>
    <t>Paris</t>
  </si>
  <si>
    <t>AMELLAL</t>
  </si>
  <si>
    <t>Henri</t>
  </si>
  <si>
    <t>Compétence Front</t>
  </si>
  <si>
    <t>Viviane</t>
  </si>
  <si>
    <t>Jean-Marc</t>
  </si>
  <si>
    <t>Intervention sur site</t>
  </si>
  <si>
    <t>ANGONIN</t>
  </si>
  <si>
    <t>Jean-Pierre</t>
  </si>
  <si>
    <t>Département 3</t>
  </si>
  <si>
    <t>AZOURA</t>
  </si>
  <si>
    <t>Marie-France</t>
  </si>
  <si>
    <t>AZRIA</t>
  </si>
  <si>
    <t>Maryse</t>
  </si>
  <si>
    <t>BACH</t>
  </si>
  <si>
    <t>Ginette</t>
  </si>
  <si>
    <t>ROLLAND</t>
  </si>
  <si>
    <t>Nathalie</t>
  </si>
  <si>
    <t>BARNAUD</t>
  </si>
  <si>
    <t>Janine</t>
  </si>
  <si>
    <t>Département 6</t>
  </si>
  <si>
    <t>Déploiement technique</t>
  </si>
  <si>
    <t>BARRACHINA</t>
  </si>
  <si>
    <t>Monique</t>
  </si>
  <si>
    <t>BARRANDON</t>
  </si>
  <si>
    <t>Margaret</t>
  </si>
  <si>
    <t>BASS</t>
  </si>
  <si>
    <t>Thierry</t>
  </si>
  <si>
    <t>BAUDET</t>
  </si>
  <si>
    <t>Arlette</t>
  </si>
  <si>
    <t>Michele</t>
  </si>
  <si>
    <t>Support et TMA</t>
  </si>
  <si>
    <t>BEAUDEAU</t>
  </si>
  <si>
    <t>Gérard</t>
  </si>
  <si>
    <t>BEAUMIER</t>
  </si>
  <si>
    <t>Isabelle</t>
  </si>
  <si>
    <t>BEDO</t>
  </si>
  <si>
    <t>BEETHOVEN</t>
  </si>
  <si>
    <t>Audit sécurité</t>
  </si>
  <si>
    <t>BENHAMOU</t>
  </si>
  <si>
    <t>Jeanine</t>
  </si>
  <si>
    <t>CORBET</t>
  </si>
  <si>
    <t>Marie-Thérése</t>
  </si>
  <si>
    <t>BENSIMON</t>
  </si>
  <si>
    <t>Elisabeth</t>
  </si>
  <si>
    <t>BÉRAUD</t>
  </si>
  <si>
    <t>Giséle</t>
  </si>
  <si>
    <t>BERDUGO</t>
  </si>
  <si>
    <t>Bernadette</t>
  </si>
  <si>
    <t>BERTOLO</t>
  </si>
  <si>
    <t>Claudie</t>
  </si>
  <si>
    <t>BERTRAND</t>
  </si>
  <si>
    <t>Roger</t>
  </si>
  <si>
    <t>BIDAULT</t>
  </si>
  <si>
    <t>Marie-Reine</t>
  </si>
  <si>
    <t>BINET</t>
  </si>
  <si>
    <t>Jacques</t>
  </si>
  <si>
    <t>Emmanuel</t>
  </si>
  <si>
    <t>BLANC</t>
  </si>
  <si>
    <t>BLANCHOT</t>
  </si>
  <si>
    <t>Guy</t>
  </si>
  <si>
    <t>BOLLO</t>
  </si>
  <si>
    <t>René</t>
  </si>
  <si>
    <t>Compétence Back</t>
  </si>
  <si>
    <t>BONNAY</t>
  </si>
  <si>
    <t>Nadège</t>
  </si>
  <si>
    <t>BOUCHET</t>
  </si>
  <si>
    <t>Micheline</t>
  </si>
  <si>
    <t>BOUDART</t>
  </si>
  <si>
    <t>Martine</t>
  </si>
  <si>
    <t>BOULLICAUD</t>
  </si>
  <si>
    <t>Jean-Paul</t>
  </si>
  <si>
    <t>BOUN</t>
  </si>
  <si>
    <t>BOUSLAH</t>
  </si>
  <si>
    <t>Fabien</t>
  </si>
  <si>
    <t>BOUZCKAR</t>
  </si>
  <si>
    <t>Ghislaine</t>
  </si>
  <si>
    <t>BOVERO</t>
  </si>
  <si>
    <t>Gilbert</t>
  </si>
  <si>
    <t>BRELEUR</t>
  </si>
  <si>
    <t>BRON</t>
  </si>
  <si>
    <t>Géneviéve</t>
  </si>
  <si>
    <t>BRUNET</t>
  </si>
  <si>
    <t>Françoise</t>
  </si>
  <si>
    <t>RIDEAU</t>
  </si>
  <si>
    <t>Paul</t>
  </si>
  <si>
    <t>CAILLOT</t>
  </si>
  <si>
    <t>Jocelyne</t>
  </si>
  <si>
    <t>CALVET</t>
  </si>
  <si>
    <t>Christine</t>
  </si>
  <si>
    <t>CAPRON</t>
  </si>
  <si>
    <t>Claude</t>
  </si>
  <si>
    <t>CARRERA</t>
  </si>
  <si>
    <t>Victor</t>
  </si>
  <si>
    <t>ABSCHEN</t>
  </si>
  <si>
    <t>CHARDON</t>
  </si>
  <si>
    <t>Annick</t>
  </si>
  <si>
    <t>CHAUBEAU</t>
  </si>
  <si>
    <t>Louis</t>
  </si>
  <si>
    <t>TAN</t>
  </si>
  <si>
    <t>CHEHMAT</t>
  </si>
  <si>
    <t>CHHUOR</t>
  </si>
  <si>
    <t>Anne-Marie</t>
  </si>
  <si>
    <t>BSIRI</t>
  </si>
  <si>
    <t>Marie-Rose</t>
  </si>
  <si>
    <t>CHICHE</t>
  </si>
  <si>
    <t>Vincent</t>
  </si>
  <si>
    <t>CHIFFLET</t>
  </si>
  <si>
    <t>Ingrid</t>
  </si>
  <si>
    <t>CHRISTOPHE</t>
  </si>
  <si>
    <t>CLAVERIE</t>
  </si>
  <si>
    <t>Chantal</t>
  </si>
  <si>
    <t>COHEN</t>
  </si>
  <si>
    <t>Christian</t>
  </si>
  <si>
    <t>CHAMBLAS</t>
  </si>
  <si>
    <t>Paule</t>
  </si>
  <si>
    <t>GORZINSKY</t>
  </si>
  <si>
    <t>Odette</t>
  </si>
  <si>
    <t>COUDERC</t>
  </si>
  <si>
    <t>Marie-Louise</t>
  </si>
  <si>
    <t>COUGET</t>
  </si>
  <si>
    <t>Denis</t>
  </si>
  <si>
    <t>CRIÉ</t>
  </si>
  <si>
    <t>Michel</t>
  </si>
  <si>
    <t>CROMBEZ</t>
  </si>
  <si>
    <t>Katherine</t>
  </si>
  <si>
    <t>CUCIT</t>
  </si>
  <si>
    <t>CYMBALIST</t>
  </si>
  <si>
    <t>DAMBSKI</t>
  </si>
  <si>
    <t>DANIEL</t>
  </si>
  <si>
    <t>DEAUCOURT</t>
  </si>
  <si>
    <t>DEDIEU</t>
  </si>
  <si>
    <t>Josselaine</t>
  </si>
  <si>
    <t>DEFRANCE</t>
  </si>
  <si>
    <t>Sylvanna</t>
  </si>
  <si>
    <t>DEGRENDEL</t>
  </si>
  <si>
    <t>Hubert</t>
  </si>
  <si>
    <t>DEIXONNE</t>
  </si>
  <si>
    <t>Nadine</t>
  </si>
  <si>
    <t>DELAMARRE</t>
  </si>
  <si>
    <t>Jean-Luc</t>
  </si>
  <si>
    <t>DELUC</t>
  </si>
  <si>
    <t>Pascal</t>
  </si>
  <si>
    <t>DENIS</t>
  </si>
  <si>
    <t>Claudine</t>
  </si>
  <si>
    <t>DESHAYES</t>
  </si>
  <si>
    <t>DESROSES</t>
  </si>
  <si>
    <t>DESTAIN</t>
  </si>
  <si>
    <t>Roseline</t>
  </si>
  <si>
    <t>D'HÉROUVILLE</t>
  </si>
  <si>
    <t>Yolande</t>
  </si>
  <si>
    <t>DI</t>
  </si>
  <si>
    <t>DINIC</t>
  </si>
  <si>
    <t>Jean-François</t>
  </si>
  <si>
    <t>DONG</t>
  </si>
  <si>
    <t>Huguette</t>
  </si>
  <si>
    <t>DOUCOURE</t>
  </si>
  <si>
    <t>Jean-Jacques</t>
  </si>
  <si>
    <t>DUPRÉ</t>
  </si>
  <si>
    <t>Sophie</t>
  </si>
  <si>
    <t>DURAND</t>
  </si>
  <si>
    <t>DURAND-RENIER</t>
  </si>
  <si>
    <t>DUROC</t>
  </si>
  <si>
    <t>Annie</t>
  </si>
  <si>
    <t>CHAVES</t>
  </si>
  <si>
    <t>FABRE</t>
  </si>
  <si>
    <t>Didier</t>
  </si>
  <si>
    <t>SAADA</t>
  </si>
  <si>
    <t>COMTE</t>
  </si>
  <si>
    <t>Martin</t>
  </si>
  <si>
    <t>SAPIENCE</t>
  </si>
  <si>
    <t>Alain</t>
  </si>
  <si>
    <t>FARIDI</t>
  </si>
  <si>
    <t>FAURE</t>
  </si>
  <si>
    <t>Simone</t>
  </si>
  <si>
    <t>FAVRE</t>
  </si>
  <si>
    <t>Dany</t>
  </si>
  <si>
    <t>FEDON</t>
  </si>
  <si>
    <t>Marie-Claude</t>
  </si>
  <si>
    <t>FAUCHEUX</t>
  </si>
  <si>
    <t>CHI</t>
  </si>
  <si>
    <t>Nicole</t>
  </si>
  <si>
    <t>FERRAND</t>
  </si>
  <si>
    <t>Danielle</t>
  </si>
  <si>
    <t>FILLEAU</t>
  </si>
  <si>
    <t>Sylvie</t>
  </si>
  <si>
    <t>FITOUSSI</t>
  </si>
  <si>
    <t>Samuel</t>
  </si>
  <si>
    <t>FOURNOL</t>
  </si>
  <si>
    <t>FRANÇOIS</t>
  </si>
  <si>
    <t>FRENOIS</t>
  </si>
  <si>
    <t>FRETTE</t>
  </si>
  <si>
    <t>Daniel</t>
  </si>
  <si>
    <t>FRISA</t>
  </si>
  <si>
    <t>GARCIA</t>
  </si>
  <si>
    <t>Ghyslaine</t>
  </si>
  <si>
    <t>GEIL</t>
  </si>
  <si>
    <t>Dominique</t>
  </si>
  <si>
    <t>GENTIL</t>
  </si>
  <si>
    <t>Michelle</t>
  </si>
  <si>
    <t>MILLET</t>
  </si>
  <si>
    <t>Pasquale</t>
  </si>
  <si>
    <t>GHAFFAR</t>
  </si>
  <si>
    <t>GILLINGHAM</t>
  </si>
  <si>
    <t>Magdeleine</t>
  </si>
  <si>
    <t>GIRARD</t>
  </si>
  <si>
    <t>André</t>
  </si>
  <si>
    <t>GIRAUDO</t>
  </si>
  <si>
    <t>GIRON</t>
  </si>
  <si>
    <t>GLYNATSIS</t>
  </si>
  <si>
    <t>Hervé</t>
  </si>
  <si>
    <t>GONDOUIN</t>
  </si>
  <si>
    <t>Bernard</t>
  </si>
  <si>
    <t>GOUILLON</t>
  </si>
  <si>
    <t>GOYER</t>
  </si>
  <si>
    <t>GRAIN</t>
  </si>
  <si>
    <t>FERNANDEZ</t>
  </si>
  <si>
    <t>Yvette</t>
  </si>
  <si>
    <t>GUILLE</t>
  </si>
  <si>
    <t>GUITTON</t>
  </si>
  <si>
    <t>Francis</t>
  </si>
  <si>
    <t>GUTFREUND</t>
  </si>
  <si>
    <t>GUYOT</t>
  </si>
  <si>
    <t>Pierre</t>
  </si>
  <si>
    <t>HABRANT</t>
  </si>
  <si>
    <t>Moïse</t>
  </si>
  <si>
    <t>HARAULT</t>
  </si>
  <si>
    <t>Armelle</t>
  </si>
  <si>
    <t>HERCLICH</t>
  </si>
  <si>
    <t>HERMANT</t>
  </si>
  <si>
    <t>HERSELIN</t>
  </si>
  <si>
    <t>HEURAUX</t>
  </si>
  <si>
    <t>Catherine</t>
  </si>
  <si>
    <t>HUSETOWSKI</t>
  </si>
  <si>
    <t>Franca</t>
  </si>
  <si>
    <t>ILARDO</t>
  </si>
  <si>
    <t>IMMEUBLE</t>
  </si>
  <si>
    <t>JOLIBOIS</t>
  </si>
  <si>
    <t>JOLY</t>
  </si>
  <si>
    <t>JUDITH</t>
  </si>
  <si>
    <t>Marie-Hélène</t>
  </si>
  <si>
    <t>KAC</t>
  </si>
  <si>
    <t>KARSENTY</t>
  </si>
  <si>
    <t>KILBURG</t>
  </si>
  <si>
    <t>KONGOLO</t>
  </si>
  <si>
    <t>KRIEF</t>
  </si>
  <si>
    <t>KTORZA</t>
  </si>
  <si>
    <t>Juliette</t>
  </si>
  <si>
    <t>LACHAUSSÉE</t>
  </si>
  <si>
    <t>LACIRE</t>
  </si>
  <si>
    <t>LADD</t>
  </si>
  <si>
    <t>LAIGUILLON</t>
  </si>
  <si>
    <t>LAM</t>
  </si>
  <si>
    <t>Pierrette</t>
  </si>
  <si>
    <t>LAMBERT</t>
  </si>
  <si>
    <t>LANLO</t>
  </si>
  <si>
    <t>SONG</t>
  </si>
  <si>
    <t>Aline</t>
  </si>
  <si>
    <t>LE BARBANCHON</t>
  </si>
  <si>
    <t>LE HYARIC</t>
  </si>
  <si>
    <t>EL KAABI</t>
  </si>
  <si>
    <t>LE PREVOST</t>
  </si>
  <si>
    <t>LEBAS</t>
  </si>
  <si>
    <t>Eliane</t>
  </si>
  <si>
    <t>LEBRETON</t>
  </si>
  <si>
    <t>Olivier</t>
  </si>
  <si>
    <t>LEDOUX</t>
  </si>
  <si>
    <t>Madeleine</t>
  </si>
  <si>
    <t>LEE</t>
  </si>
  <si>
    <t>LEFORT</t>
  </si>
  <si>
    <t>LEGRAND</t>
  </si>
  <si>
    <t>LEKA</t>
  </si>
  <si>
    <t>BAH</t>
  </si>
  <si>
    <t>LEMARIÉ</t>
  </si>
  <si>
    <t>LÉVY</t>
  </si>
  <si>
    <t>Denise</t>
  </si>
  <si>
    <t>GEORGET</t>
  </si>
  <si>
    <t>LOUAPRE</t>
  </si>
  <si>
    <t>Louisette</t>
  </si>
  <si>
    <t>LY</t>
  </si>
  <si>
    <t>Jean-Claude</t>
  </si>
  <si>
    <t>MARECHAL</t>
  </si>
  <si>
    <t>MARINIER</t>
  </si>
  <si>
    <t>Marcel</t>
  </si>
  <si>
    <t>Christiane</t>
  </si>
  <si>
    <t>MARQUEZ</t>
  </si>
  <si>
    <t>Marie-Cecile</t>
  </si>
  <si>
    <t>MARTAUD</t>
  </si>
  <si>
    <t>MARTEL</t>
  </si>
  <si>
    <t>MARTI</t>
  </si>
  <si>
    <t>Anne</t>
  </si>
  <si>
    <t>MARTIN</t>
  </si>
  <si>
    <t>Franz</t>
  </si>
  <si>
    <t>Laurent</t>
  </si>
  <si>
    <t>France</t>
  </si>
  <si>
    <t>Jacqueline</t>
  </si>
  <si>
    <t>MECHARD</t>
  </si>
  <si>
    <t>Véronique</t>
  </si>
  <si>
    <t>MERCIER</t>
  </si>
  <si>
    <t>Evelyne</t>
  </si>
  <si>
    <t>MERLAUD</t>
  </si>
  <si>
    <t>MESROBIAN</t>
  </si>
  <si>
    <t>Joël</t>
  </si>
  <si>
    <t>MIANET</t>
  </si>
  <si>
    <t>Georges</t>
  </si>
  <si>
    <t>FALZON</t>
  </si>
  <si>
    <t>Patricia</t>
  </si>
  <si>
    <t>LEMAIRE</t>
  </si>
  <si>
    <t>PERFETTO</t>
  </si>
  <si>
    <t>MICELI</t>
  </si>
  <si>
    <t>THAO</t>
  </si>
  <si>
    <t>Sylvain</t>
  </si>
  <si>
    <t>REMUND</t>
  </si>
  <si>
    <t>Marie-Marthe</t>
  </si>
  <si>
    <t>BENSIMHON</t>
  </si>
  <si>
    <t>MOINARD</t>
  </si>
  <si>
    <t>Loïc</t>
  </si>
  <si>
    <t>MOITA</t>
  </si>
  <si>
    <t>Jeanne-Marie</t>
  </si>
  <si>
    <t>MONTFORT</t>
  </si>
  <si>
    <t>Huong</t>
  </si>
  <si>
    <t>NAIMI</t>
  </si>
  <si>
    <t>NICOLLE</t>
  </si>
  <si>
    <t>OBEL</t>
  </si>
  <si>
    <t>Rolande</t>
  </si>
  <si>
    <t>OCLOO</t>
  </si>
  <si>
    <t>Thérése</t>
  </si>
  <si>
    <t>ONG</t>
  </si>
  <si>
    <t>PARINET</t>
  </si>
  <si>
    <t>Jean-Louis</t>
  </si>
  <si>
    <t>PARTOUCHE</t>
  </si>
  <si>
    <t>Robert</t>
  </si>
  <si>
    <t>PAVARD</t>
  </si>
  <si>
    <t>PEDRO</t>
  </si>
  <si>
    <t>PENALVA</t>
  </si>
  <si>
    <t>PERRUCHON</t>
  </si>
  <si>
    <t>Fabrice</t>
  </si>
  <si>
    <t>PESNOT</t>
  </si>
  <si>
    <t>PIDERIT</t>
  </si>
  <si>
    <t>POINSOT</t>
  </si>
  <si>
    <t>POISSON</t>
  </si>
  <si>
    <t>PONTALIER</t>
  </si>
  <si>
    <t>POTRIQUET</t>
  </si>
  <si>
    <t>Claudette</t>
  </si>
  <si>
    <t>POUYADOU</t>
  </si>
  <si>
    <t>Josette</t>
  </si>
  <si>
    <t>PUAULT</t>
  </si>
  <si>
    <t>QUINTIN</t>
  </si>
  <si>
    <t>RAMBEAUD</t>
  </si>
  <si>
    <t>RAMOND</t>
  </si>
  <si>
    <t>RAMOS</t>
  </si>
  <si>
    <t>Yvan</t>
  </si>
  <si>
    <t>REBY-FAYARD</t>
  </si>
  <si>
    <t>Luc</t>
  </si>
  <si>
    <t>RENIER</t>
  </si>
  <si>
    <t>REVERDITO</t>
  </si>
  <si>
    <t>Marie-Jeanne</t>
  </si>
  <si>
    <t>RAGEUL</t>
  </si>
  <si>
    <t>Marielle</t>
  </si>
  <si>
    <t>RIEGERT</t>
  </si>
  <si>
    <t>Raymonde</t>
  </si>
  <si>
    <t>RIESI</t>
  </si>
  <si>
    <t>François</t>
  </si>
  <si>
    <t>ROBERT</t>
  </si>
  <si>
    <t>Marie-Josée</t>
  </si>
  <si>
    <t>RODIER</t>
  </si>
  <si>
    <t>Régis</t>
  </si>
  <si>
    <t>ROGUET</t>
  </si>
  <si>
    <t>ROLLAIS-LARROUSSE</t>
  </si>
  <si>
    <t>Colette</t>
  </si>
  <si>
    <t>GHIBAUDO</t>
  </si>
  <si>
    <t>ROSAR</t>
  </si>
  <si>
    <t>Georgette</t>
  </si>
  <si>
    <t>ROSSO</t>
  </si>
  <si>
    <t>ROTENBERG</t>
  </si>
  <si>
    <t>ROULET</t>
  </si>
  <si>
    <t>GUELT</t>
  </si>
  <si>
    <t>FAUQUIER</t>
  </si>
  <si>
    <t>Mireille</t>
  </si>
  <si>
    <t>SAILLANT</t>
  </si>
  <si>
    <t>STOEFFLER</t>
  </si>
  <si>
    <t>SARFATI</t>
  </si>
  <si>
    <t>SAYAVONG</t>
  </si>
  <si>
    <t>Henriette</t>
  </si>
  <si>
    <t>SCHUSTER</t>
  </si>
  <si>
    <t>SCOTTI</t>
  </si>
  <si>
    <t>SENG</t>
  </si>
  <si>
    <t>Cécile</t>
  </si>
  <si>
    <t>SENILLE</t>
  </si>
  <si>
    <t>Marthe</t>
  </si>
  <si>
    <t>SENTEX</t>
  </si>
  <si>
    <t>SINSEAU</t>
  </si>
  <si>
    <t>SOK</t>
  </si>
  <si>
    <t>LE LOCH</t>
  </si>
  <si>
    <t>SURENA</t>
  </si>
  <si>
    <t>Adrienne</t>
  </si>
  <si>
    <t>SUON</t>
  </si>
  <si>
    <t>William</t>
  </si>
  <si>
    <t>Suzanne</t>
  </si>
  <si>
    <t>TAIEB</t>
  </si>
  <si>
    <t>TAMBURRINI</t>
  </si>
  <si>
    <t>Marie-Claire</t>
  </si>
  <si>
    <t>Joelle</t>
  </si>
  <si>
    <t>AMARA</t>
  </si>
  <si>
    <t>Nicolas</t>
  </si>
  <si>
    <t>TANG</t>
  </si>
  <si>
    <t>TARDIF</t>
  </si>
  <si>
    <t>Marie-Paule</t>
  </si>
  <si>
    <t>LAUB</t>
  </si>
  <si>
    <t>THIAM</t>
  </si>
  <si>
    <t>THOQUENNE</t>
  </si>
  <si>
    <t>Lydia</t>
  </si>
  <si>
    <t>VANNAXAY</t>
  </si>
  <si>
    <t>VASSEUR</t>
  </si>
  <si>
    <t>VIAND</t>
  </si>
  <si>
    <t>VIDON</t>
  </si>
  <si>
    <t>VINET</t>
  </si>
  <si>
    <t>Marie-José</t>
  </si>
  <si>
    <t>ZANOTI</t>
  </si>
  <si>
    <t>ZAOUI</t>
  </si>
  <si>
    <t>Liliane</t>
  </si>
  <si>
    <t>ZENOU</t>
  </si>
  <si>
    <t>SACCHET</t>
  </si>
  <si>
    <t>ZIHOUNE</t>
  </si>
  <si>
    <t>ZOUC</t>
  </si>
  <si>
    <t>Fred</t>
  </si>
  <si>
    <t>ABSCHEN Paul</t>
  </si>
  <si>
    <t>AMARA Nicolas</t>
  </si>
  <si>
    <t>BAH Paule</t>
  </si>
  <si>
    <t>BENSIMHON Pascal</t>
  </si>
  <si>
    <t>BSIRI Marie-Rose</t>
  </si>
  <si>
    <t>CHAMBLAS Paule</t>
  </si>
  <si>
    <t>CHAVES Thierry</t>
  </si>
  <si>
    <t>CHI Nicole</t>
  </si>
  <si>
    <t>COMTE Martin</t>
  </si>
  <si>
    <t>CORBET Marie-Thérése</t>
  </si>
  <si>
    <t>DESROSES Martine</t>
  </si>
  <si>
    <t>EL KAABI Nicole</t>
  </si>
  <si>
    <t>FALZON Patricia</t>
  </si>
  <si>
    <t>FARIDI Marie-Thérése</t>
  </si>
  <si>
    <t>FAUCHEUX Michel</t>
  </si>
  <si>
    <t>FAUQUIER Mireille</t>
  </si>
  <si>
    <t>FERNANDEZ Yvette</t>
  </si>
  <si>
    <t>FERNANDEZ Suzanne</t>
  </si>
  <si>
    <t>GEORGET Philippe</t>
  </si>
  <si>
    <t>GHIBAUDO Nicole</t>
  </si>
  <si>
    <t>GORZINSKY Odette</t>
  </si>
  <si>
    <t>GUELT Monique</t>
  </si>
  <si>
    <t>LAUB Nicole</t>
  </si>
  <si>
    <t>LE LOCH Nicole</t>
  </si>
  <si>
    <t>LEMAIRE Philippe</t>
  </si>
  <si>
    <t>LOBJOY Patrick</t>
  </si>
  <si>
    <t>MIANET Marie-Thérése</t>
  </si>
  <si>
    <t>MILLET Pasquale</t>
  </si>
  <si>
    <t>PERFETTO Pascal</t>
  </si>
  <si>
    <t>RAGEUL Marielle</t>
  </si>
  <si>
    <t>REMUND Marie-Marthe</t>
  </si>
  <si>
    <t>RIDEAU Paul</t>
  </si>
  <si>
    <t>ROLLAND Nathalie</t>
  </si>
  <si>
    <t>SAADA Martine</t>
  </si>
  <si>
    <t>SACCHET Marie-Thérése</t>
  </si>
  <si>
    <t>SAPIENCE Alain</t>
  </si>
  <si>
    <t>SONG Aline</t>
  </si>
  <si>
    <t>STOEFFLER Jean-Marc</t>
  </si>
  <si>
    <t>SURENA Adrienne</t>
  </si>
  <si>
    <t>TAN Nathalie</t>
  </si>
  <si>
    <t>THAO Sylvain</t>
  </si>
  <si>
    <t>ZHOU Philippe</t>
  </si>
  <si>
    <t>All</t>
  </si>
  <si>
    <t>2019-2020</t>
  </si>
  <si>
    <t>2020-2021</t>
  </si>
  <si>
    <t>Étiquettes de lignes</t>
  </si>
  <si>
    <t>EMP DISTINCT</t>
  </si>
  <si>
    <t>S SAL</t>
  </si>
  <si>
    <t>M SAL</t>
  </si>
  <si>
    <t>% SAL</t>
  </si>
  <si>
    <t>S PRIME</t>
  </si>
  <si>
    <t>M PR</t>
  </si>
  <si>
    <t>S PR</t>
  </si>
  <si>
    <t>Total général</t>
  </si>
  <si>
    <t>(Tous)</t>
  </si>
  <si>
    <t>SENFANTS</t>
  </si>
  <si>
    <t>SAL</t>
  </si>
  <si>
    <t>Somme de RAV</t>
  </si>
  <si>
    <t>S ENFANTS</t>
  </si>
  <si>
    <t>RAVII</t>
  </si>
  <si>
    <t>Nombre de AGE</t>
  </si>
  <si>
    <t>Étiquettes de colonnes</t>
  </si>
  <si>
    <t>30s</t>
  </si>
  <si>
    <t>40s</t>
  </si>
  <si>
    <t>50s</t>
  </si>
  <si>
    <t>60s</t>
  </si>
  <si>
    <t>70s</t>
  </si>
  <si>
    <t>pyramide d'age</t>
  </si>
  <si>
    <t>Nombre de FACTURATION2</t>
  </si>
  <si>
    <t>Somme de FACTURATION</t>
  </si>
  <si>
    <t>D 1</t>
  </si>
  <si>
    <t>D 2</t>
  </si>
  <si>
    <t>D 3</t>
  </si>
  <si>
    <t>D 4</t>
  </si>
  <si>
    <t>D 5</t>
  </si>
  <si>
    <t>D 6</t>
  </si>
  <si>
    <t>Somme de FACTURATION2</t>
  </si>
  <si>
    <t>Somme de QUANTITE</t>
  </si>
  <si>
    <t>Somme de QUANTITE2</t>
  </si>
  <si>
    <t>% FACTURATION</t>
  </si>
  <si>
    <t>Moyenne de FACTURATION3</t>
  </si>
  <si>
    <t>% QUANTITE</t>
  </si>
  <si>
    <t>Moyenne de QUANTITE</t>
  </si>
  <si>
    <t>2019</t>
  </si>
  <si>
    <t>juin</t>
  </si>
  <si>
    <t>juil</t>
  </si>
  <si>
    <t>août</t>
  </si>
  <si>
    <t>sept</t>
  </si>
  <si>
    <t>oct</t>
  </si>
  <si>
    <t>nov</t>
  </si>
  <si>
    <t>déc</t>
  </si>
  <si>
    <t>2020</t>
  </si>
  <si>
    <t>janv</t>
  </si>
  <si>
    <t>févr</t>
  </si>
  <si>
    <t>mars</t>
  </si>
  <si>
    <t>avr</t>
  </si>
  <si>
    <t>mai</t>
  </si>
  <si>
    <t>2021</t>
  </si>
  <si>
    <t>PROVINCE</t>
  </si>
  <si>
    <t>Hauts-de-France</t>
  </si>
  <si>
    <t>Provence-Alpes-Côte d'Azur</t>
  </si>
  <si>
    <t>Île-de-France</t>
  </si>
  <si>
    <t> Grand Est</t>
  </si>
  <si>
    <t>Somme de ANCIENNETE</t>
  </si>
  <si>
    <t>Moyenne de AGE</t>
  </si>
  <si>
    <t>Somme de IND TALENTS</t>
  </si>
  <si>
    <t>19-20         IND TALENT</t>
  </si>
  <si>
    <t>20 - 21         IND TALENT</t>
  </si>
  <si>
    <t>EMPLOYES</t>
  </si>
  <si>
    <t>Moyenne</t>
  </si>
  <si>
    <t>Moyenne de FACTURATION2</t>
  </si>
  <si>
    <t>Somme de SALAIRE</t>
  </si>
  <si>
    <t>Moyenne de SALAIRE2</t>
  </si>
  <si>
    <t>Somme de IND ATELIER</t>
  </si>
  <si>
    <t>Moyenne de QUANTITE2</t>
  </si>
  <si>
    <t>% TOTAL GENERAL</t>
  </si>
  <si>
    <t>40-50</t>
  </si>
  <si>
    <t>60-70</t>
  </si>
  <si>
    <t>50-60</t>
  </si>
  <si>
    <t>70-80</t>
  </si>
  <si>
    <t>30-40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</si>
</sst>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#,##0\ &quot;€&quot;;[Red]\-#,##0\ &quot;€&quot;"/>
    <numFmt numFmtId="164" formatCode="0.000"/>
    <numFmt numFmtId="165" formatCode="0.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4D5156"/>
      <name val="Arial"/>
      <family val="2"/>
    </font>
    <font>
      <b/>
      <sz val="18"/>
      <color theme="0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4"/>
      <color theme="4" tint="-0.249977111117893"/>
      <name val="Bradley Hand ITC"/>
      <family val="4"/>
    </font>
    <font>
      <u/>
      <sz val="11"/>
      <color theme="10"/>
      <name val="Calibri"/>
      <family val="2"/>
      <scheme val="minor"/>
    </font>
    <font>
      <b/>
      <sz val="16"/>
      <color theme="0"/>
      <name val="Calibri"/>
      <family val="2"/>
      <scheme val="minor"/>
    </font>
    <font>
      <u/>
      <sz val="20"/>
      <color theme="0"/>
      <name val="Calibri"/>
      <family val="2"/>
      <scheme val="minor"/>
    </font>
    <font>
      <sz val="28"/>
      <color theme="0"/>
      <name val="Calibri"/>
      <family val="2"/>
      <scheme val="minor"/>
    </font>
    <font>
      <sz val="36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86">
    <xf numFmtId="0" fontId="0" fillId="0" borderId="0" xfId="0"/>
    <xf numFmtId="14" fontId="0" fillId="0" borderId="0" xfId="0" applyNumberFormat="1"/>
    <xf numFmtId="3" fontId="0" fillId="0" borderId="0" xfId="0" applyNumberFormat="1"/>
    <xf numFmtId="6" fontId="0" fillId="0" borderId="0" xfId="0" applyNumberFormat="1"/>
    <xf numFmtId="15" fontId="0" fillId="0" borderId="0" xfId="0" applyNumberFormat="1"/>
    <xf numFmtId="1" fontId="0" fillId="0" borderId="0" xfId="0" applyNumberFormat="1"/>
    <xf numFmtId="0" fontId="0" fillId="34" borderId="0" xfId="0" applyFill="1"/>
    <xf numFmtId="14" fontId="0" fillId="34" borderId="0" xfId="0" applyNumberFormat="1" applyFill="1"/>
    <xf numFmtId="3" fontId="0" fillId="34" borderId="0" xfId="0" applyNumberFormat="1" applyFill="1"/>
    <xf numFmtId="6" fontId="0" fillId="34" borderId="0" xfId="0" applyNumberFormat="1" applyFill="1"/>
    <xf numFmtId="15" fontId="0" fillId="34" borderId="0" xfId="0" applyNumberFormat="1" applyFill="1"/>
    <xf numFmtId="1" fontId="0" fillId="34" borderId="0" xfId="0" applyNumberFormat="1" applyFill="1"/>
    <xf numFmtId="0" fontId="13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13" fillId="33" borderId="10" xfId="0" applyNumberFormat="1" applyFont="1" applyFill="1" applyBorder="1"/>
    <xf numFmtId="10" fontId="0" fillId="0" borderId="0" xfId="0" applyNumberFormat="1"/>
    <xf numFmtId="1" fontId="16" fillId="0" borderId="0" xfId="0" applyNumberFormat="1" applyFont="1" applyAlignment="1">
      <alignment horizontal="left"/>
    </xf>
    <xf numFmtId="0" fontId="16" fillId="0" borderId="0" xfId="0" applyFont="1" applyAlignment="1">
      <alignment horizontal="left"/>
    </xf>
    <xf numFmtId="10" fontId="16" fillId="0" borderId="0" xfId="0" applyNumberFormat="1" applyFon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0" borderId="11" xfId="0" pivotButton="1" applyBorder="1"/>
    <xf numFmtId="0" fontId="0" fillId="0" borderId="11" xfId="0" applyBorder="1"/>
    <xf numFmtId="0" fontId="0" fillId="0" borderId="11" xfId="0" applyBorder="1" applyAlignment="1">
      <alignment horizontal="left"/>
    </xf>
    <xf numFmtId="165" fontId="0" fillId="0" borderId="11" xfId="0" applyNumberFormat="1" applyBorder="1"/>
    <xf numFmtId="1" fontId="0" fillId="0" borderId="11" xfId="0" applyNumberFormat="1" applyBorder="1"/>
    <xf numFmtId="164" fontId="0" fillId="0" borderId="11" xfId="0" applyNumberFormat="1" applyBorder="1"/>
    <xf numFmtId="0" fontId="0" fillId="36" borderId="11" xfId="0" applyFill="1" applyBorder="1"/>
    <xf numFmtId="0" fontId="0" fillId="37" borderId="11" xfId="0" applyFill="1" applyBorder="1"/>
    <xf numFmtId="164" fontId="0" fillId="37" borderId="11" xfId="0" applyNumberFormat="1" applyFill="1" applyBorder="1"/>
    <xf numFmtId="0" fontId="0" fillId="38" borderId="11" xfId="0" applyFill="1" applyBorder="1"/>
    <xf numFmtId="164" fontId="0" fillId="38" borderId="11" xfId="0" applyNumberFormat="1" applyFill="1" applyBorder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18" fillId="0" borderId="0" xfId="0" applyFont="1"/>
    <xf numFmtId="0" fontId="22" fillId="0" borderId="0" xfId="42"/>
    <xf numFmtId="0" fontId="24" fillId="40" borderId="0" xfId="42" applyFont="1" applyFill="1"/>
    <xf numFmtId="0" fontId="13" fillId="43" borderId="11" xfId="0" applyFont="1" applyFill="1" applyBorder="1"/>
    <xf numFmtId="0" fontId="0" fillId="42" borderId="11" xfId="0" applyFill="1" applyBorder="1"/>
    <xf numFmtId="0" fontId="22" fillId="43" borderId="11" xfId="42" quotePrefix="1" applyFill="1" applyBorder="1"/>
    <xf numFmtId="0" fontId="17" fillId="0" borderId="0" xfId="0" applyFont="1" applyAlignment="1">
      <alignment horizontal="center" vertical="center"/>
    </xf>
    <xf numFmtId="0" fontId="22" fillId="45" borderId="11" xfId="42" quotePrefix="1" applyFill="1" applyBorder="1"/>
    <xf numFmtId="0" fontId="22" fillId="45" borderId="11" xfId="42" applyFill="1" applyBorder="1"/>
    <xf numFmtId="0" fontId="22" fillId="43" borderId="11" xfId="42" applyFill="1" applyBorder="1"/>
    <xf numFmtId="0" fontId="27" fillId="42" borderId="11" xfId="0" applyFont="1" applyFill="1" applyBorder="1" applyAlignment="1">
      <alignment horizontal="right"/>
    </xf>
    <xf numFmtId="0" fontId="22" fillId="0" borderId="0" xfId="42" quotePrefix="1"/>
    <xf numFmtId="0" fontId="24" fillId="49" borderId="11" xfId="42" applyFont="1" applyFill="1" applyBorder="1"/>
    <xf numFmtId="0" fontId="24" fillId="40" borderId="11" xfId="42" applyFont="1" applyFill="1" applyBorder="1"/>
    <xf numFmtId="0" fontId="29" fillId="44" borderId="11" xfId="0" applyFont="1" applyFill="1" applyBorder="1" applyAlignment="1">
      <alignment horizontal="center"/>
    </xf>
    <xf numFmtId="0" fontId="30" fillId="46" borderId="11" xfId="0" applyFont="1" applyFill="1" applyBorder="1" applyAlignment="1">
      <alignment horizontal="center"/>
    </xf>
    <xf numFmtId="0" fontId="31" fillId="38" borderId="11" xfId="0" applyFont="1" applyFill="1" applyBorder="1" applyAlignment="1">
      <alignment horizontal="center"/>
    </xf>
    <xf numFmtId="9" fontId="31" fillId="38" borderId="11" xfId="43" applyFont="1" applyFill="1" applyBorder="1" applyAlignment="1">
      <alignment horizontal="center"/>
    </xf>
    <xf numFmtId="0" fontId="30" fillId="47" borderId="11" xfId="0" applyFont="1" applyFill="1" applyBorder="1" applyAlignment="1">
      <alignment horizontal="center"/>
    </xf>
    <xf numFmtId="0" fontId="32" fillId="48" borderId="11" xfId="0" applyFont="1" applyFill="1" applyBorder="1" applyAlignment="1">
      <alignment horizontal="center"/>
    </xf>
    <xf numFmtId="14" fontId="32" fillId="48" borderId="11" xfId="0" applyNumberFormat="1" applyFont="1" applyFill="1" applyBorder="1" applyAlignment="1">
      <alignment horizontal="center"/>
    </xf>
    <xf numFmtId="0" fontId="30" fillId="41" borderId="11" xfId="0" applyFont="1" applyFill="1" applyBorder="1" applyAlignment="1">
      <alignment horizontal="center"/>
    </xf>
    <xf numFmtId="1" fontId="30" fillId="41" borderId="11" xfId="0" applyNumberFormat="1" applyFont="1" applyFill="1" applyBorder="1" applyAlignment="1">
      <alignment horizontal="center"/>
    </xf>
    <xf numFmtId="0" fontId="29" fillId="42" borderId="11" xfId="0" applyFont="1" applyFill="1" applyBorder="1" applyAlignment="1">
      <alignment horizontal="center"/>
    </xf>
    <xf numFmtId="1" fontId="29" fillId="42" borderId="1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" fontId="0" fillId="0" borderId="0" xfId="0" applyNumberFormat="1" applyAlignment="1">
      <alignment horizontal="center" indent="1"/>
    </xf>
    <xf numFmtId="0" fontId="19" fillId="39" borderId="11" xfId="0" applyFont="1" applyFill="1" applyBorder="1"/>
    <xf numFmtId="0" fontId="21" fillId="38" borderId="0" xfId="0" applyFont="1" applyFill="1" applyAlignment="1">
      <alignment horizontal="center"/>
    </xf>
    <xf numFmtId="0" fontId="0" fillId="38" borderId="0" xfId="0" applyFill="1" applyAlignment="1">
      <alignment horizontal="center"/>
    </xf>
    <xf numFmtId="0" fontId="20" fillId="39" borderId="0" xfId="0" applyFont="1" applyFill="1" applyAlignment="1">
      <alignment horizontal="center"/>
    </xf>
    <xf numFmtId="0" fontId="0" fillId="39" borderId="0" xfId="0" applyFill="1" applyAlignment="1">
      <alignment horizontal="center"/>
    </xf>
    <xf numFmtId="0" fontId="19" fillId="39" borderId="11" xfId="0" applyFont="1" applyFill="1" applyBorder="1" applyAlignment="1">
      <alignment horizontal="center"/>
    </xf>
    <xf numFmtId="0" fontId="2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45" borderId="11" xfId="0" applyFont="1" applyFill="1" applyBorder="1"/>
    <xf numFmtId="0" fontId="13" fillId="45" borderId="11" xfId="0" applyFont="1" applyFill="1" applyBorder="1"/>
    <xf numFmtId="0" fontId="17" fillId="45" borderId="12" xfId="0" applyFont="1" applyFill="1" applyBorder="1"/>
    <xf numFmtId="0" fontId="17" fillId="45" borderId="13" xfId="0" applyFont="1" applyFill="1" applyBorder="1"/>
    <xf numFmtId="0" fontId="17" fillId="45" borderId="14" xfId="0" applyFont="1" applyFill="1" applyBorder="1"/>
    <xf numFmtId="0" fontId="17" fillId="44" borderId="11" xfId="0" applyFont="1" applyFill="1" applyBorder="1"/>
    <xf numFmtId="0" fontId="13" fillId="44" borderId="11" xfId="0" applyFont="1" applyFill="1" applyBorder="1"/>
    <xf numFmtId="0" fontId="13" fillId="44" borderId="11" xfId="0" applyFont="1" applyFill="1" applyBorder="1" applyAlignment="1">
      <alignment horizontal="center"/>
    </xf>
    <xf numFmtId="0" fontId="0" fillId="44" borderId="11" xfId="0" applyFill="1" applyBorder="1" applyAlignment="1">
      <alignment horizontal="center"/>
    </xf>
    <xf numFmtId="0" fontId="26" fillId="39" borderId="0" xfId="0" applyFont="1" applyFill="1" applyAlignment="1">
      <alignment horizontal="center"/>
    </xf>
    <xf numFmtId="0" fontId="25" fillId="41" borderId="0" xfId="0" applyFont="1" applyFill="1" applyAlignment="1">
      <alignment horizontal="center"/>
    </xf>
    <xf numFmtId="0" fontId="0" fillId="41" borderId="0" xfId="0" applyFill="1" applyAlignment="1">
      <alignment horizontal="center"/>
    </xf>
    <xf numFmtId="0" fontId="0" fillId="35" borderId="11" xfId="0" applyFill="1" applyBorder="1" applyAlignment="1">
      <alignment horizontal="center"/>
    </xf>
  </cellXfs>
  <cellStyles count="4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Lien hypertexte" xfId="42" builtinId="8"/>
    <cellStyle name="Neutre" xfId="8" builtinId="28" customBuiltin="1"/>
    <cellStyle name="Normal" xfId="0" builtinId="0"/>
    <cellStyle name="Note" xfId="15" builtinId="10" customBuiltin="1"/>
    <cellStyle name="Pourcentage" xfId="43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48"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65" formatCode="0.00000"/>
    </dxf>
    <dxf>
      <numFmt numFmtId="1" formatCode="0"/>
    </dxf>
    <dxf>
      <numFmt numFmtId="1" formatCode="0"/>
    </dxf>
    <dxf>
      <numFmt numFmtId="164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0.00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65" formatCode="0.00000"/>
    </dxf>
    <dxf>
      <numFmt numFmtId="1" formatCode="0"/>
    </dxf>
    <dxf>
      <numFmt numFmtId="164" formatCode="0.000"/>
    </dxf>
    <dxf>
      <numFmt numFmtId="165" formatCode="0.00000"/>
    </dxf>
    <dxf>
      <font>
        <strike val="0"/>
        <outline val="0"/>
        <shadow val="0"/>
        <u val="none"/>
        <vertAlign val="baseline"/>
        <sz val="1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D5156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1"/>
      </font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</font>
    </dxf>
    <dxf>
      <font>
        <b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#,##0\ &quot;€&quot;;[Red]\-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0" formatCode="d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#,##0\ &quot;€&quot;;[Red]\-#,##0\ &quot;€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20" formatCode="dd\-mmm\-yy"/>
    </dxf>
    <dxf>
      <numFmt numFmtId="10" formatCode="#,##0\ &quot;€&quot;;[Red]\-#,##0\ &quot;€&quot;"/>
    </dxf>
    <dxf>
      <numFmt numFmtId="3" formatCode="#,##0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20" formatCode="dd\-mmm\-yy"/>
    </dxf>
    <dxf>
      <numFmt numFmtId="10" formatCode="#,##0\ &quot;€&quot;;[Red]\-#,##0\ &quot;€&quot;"/>
    </dxf>
    <dxf>
      <numFmt numFmtId="3" formatCode="#,##0"/>
    </dxf>
    <dxf>
      <numFmt numFmtId="19" formatCode="dd/mm/yyyy"/>
    </dxf>
  </dxfs>
  <tableStyles count="0" defaultTableStyle="TableStyleMedium2" defaultPivotStyle="PivotStyleLight16"/>
  <colors>
    <mruColors>
      <color rgb="FFFF3399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3.xml"/><Relationship Id="rId39" Type="http://schemas.openxmlformats.org/officeDocument/2006/relationships/powerPivotData" Target="model/item.data"/><Relationship Id="rId21" Type="http://schemas.openxmlformats.org/officeDocument/2006/relationships/pivotCacheDefinition" Target="pivotCache/pivotCacheDefinition4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2.xml"/><Relationship Id="rId33" Type="http://schemas.microsoft.com/office/2011/relationships/timelineCache" Target="timelineCaches/timelineCache1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3.xml"/><Relationship Id="rId29" Type="http://schemas.microsoft.com/office/2007/relationships/slicerCache" Target="slicerCaches/slicerCache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.xml"/><Relationship Id="rId32" Type="http://schemas.microsoft.com/office/2007/relationships/slicerCache" Target="slicerCaches/slicerCache9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microsoft.com/office/2007/relationships/slicerCache" Target="slicerCaches/slicerCache5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microsoft.com/office/2007/relationships/slicerCache" Target="slicerCaches/slicerCache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microsoft.com/office/2007/relationships/slicerCache" Target="slicerCaches/slicerCache4.xml"/><Relationship Id="rId30" Type="http://schemas.microsoft.com/office/2007/relationships/slicerCache" Target="slicerCaches/slicerCache7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269F-4102-B6E0-D29FFAE6A8B8}"/>
            </c:ext>
          </c:extLst>
        </c:ser>
        <c:ser>
          <c:idx val="1"/>
          <c:order val="1"/>
          <c:tx>
            <c:v>homme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8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269F-4102-B6E0-D29FFAE6A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7126560"/>
        <c:axId val="1117120736"/>
      </c:barChart>
      <c:catAx>
        <c:axId val="1117126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0736"/>
        <c:crosses val="autoZero"/>
        <c:auto val="1"/>
        <c:lblAlgn val="ctr"/>
        <c:lblOffset val="100"/>
        <c:noMultiLvlLbl val="0"/>
      </c:catAx>
      <c:valAx>
        <c:axId val="111712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6560"/>
        <c:crosses val="autoZero"/>
        <c:crossBetween val="between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43410673665791777"/>
          <c:y val="5.5912802566345843E-2"/>
          <c:w val="0.33533770778652666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femme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61DB-47CA-8FF7-DA30F5BEDD89}"/>
            </c:ext>
          </c:extLst>
        </c:ser>
        <c:ser>
          <c:idx val="1"/>
          <c:order val="1"/>
          <c:tx>
            <c:v>Série2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8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1DB-47CA-8FF7-DA30F5BED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7126560"/>
        <c:axId val="1117120736"/>
      </c:barChart>
      <c:catAx>
        <c:axId val="11171265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0736"/>
        <c:crossesAt val="0"/>
        <c:auto val="1"/>
        <c:lblAlgn val="ctr"/>
        <c:lblOffset val="100"/>
        <c:noMultiLvlLbl val="0"/>
      </c:catAx>
      <c:valAx>
        <c:axId val="1117120736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6560"/>
        <c:crosses val="autoZero"/>
        <c:crossBetween val="between"/>
      </c:valAx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9100060831131919"/>
          <c:y val="7.9526259712585409E-2"/>
          <c:w val="0.30651424852282444"/>
          <c:h val="0.129557119097736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58A4-4268-BD06-5C016AB18F78}"/>
            </c:ext>
          </c:extLst>
        </c:ser>
        <c:ser>
          <c:idx val="1"/>
          <c:order val="1"/>
          <c:tx>
            <c:v>homme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9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58A4-4268-BD06-5C016AB18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0805840"/>
        <c:axId val="980802928"/>
      </c:barChart>
      <c:catAx>
        <c:axId val="98080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2928"/>
        <c:crosses val="autoZero"/>
        <c:auto val="1"/>
        <c:lblAlgn val="ctr"/>
        <c:lblOffset val="100"/>
        <c:noMultiLvlLbl val="0"/>
      </c:catAx>
      <c:valAx>
        <c:axId val="98080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41466229221347328"/>
          <c:y val="4.2023913677456955E-2"/>
          <c:w val="0.30755993000874893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femme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BF13-4893-BF97-EBD6B5DB2F90}"/>
            </c:ext>
          </c:extLst>
        </c:ser>
        <c:ser>
          <c:idx val="1"/>
          <c:order val="1"/>
          <c:tx>
            <c:v>Série2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9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BF13-4893-BF97-EBD6B5DB2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0805840"/>
        <c:axId val="980802928"/>
      </c:barChart>
      <c:catAx>
        <c:axId val="98080584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2928"/>
        <c:crossesAt val="0"/>
        <c:auto val="1"/>
        <c:lblAlgn val="ctr"/>
        <c:lblOffset val="100"/>
        <c:noMultiLvlLbl val="0"/>
      </c:catAx>
      <c:valAx>
        <c:axId val="98080292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53467106838079936"/>
          <c:y val="2.8135024788568094E-2"/>
          <c:w val="0.32250863378919742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Analysis.xlsx]CAD!Tableau croisé dynamique21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% CA 19-20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464304461942268"/>
              <c:y val="9.5549722951297753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36E132-CB32-438C-9334-D2E8A007CA13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/>
                  <a:t>
</a:t>
                </a:r>
                <a:fld id="{88C6ECC1-4535-41E2-A404-6149C7DF26E6}" type="PERCENTA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B109B5-C062-4216-AE40-5C0417F5EB6D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/>
                  <a:t>
</a:t>
                </a:r>
                <a:fld id="{2C33328A-BC23-4925-A4D3-19D6C29939E9}" type="PERCENTA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368775-3724-4966-9061-84BF12CB4CAC}" type="CATEGORYNAME">
                  <a:rPr lang="en-US" sz="1100" b="1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100" b="1">
                    <a:solidFill>
                      <a:srgbClr val="00B050"/>
                    </a:solidFill>
                  </a:rPr>
                  <a:t>
</a:t>
                </a:r>
                <a:fld id="{69E51A6A-CF22-45D7-9878-E1A2F0D51B40}" type="PERCENTAGE">
                  <a:rPr lang="en-US" sz="1100" b="1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100" b="1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464304461942268"/>
              <c:y val="9.5549722951297753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36E132-CB32-438C-9334-D2E8A007CA13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/>
                  <a:t>
</a:t>
                </a:r>
                <a:fld id="{88C6ECC1-4535-41E2-A404-6149C7DF26E6}" type="PERCENTA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B109B5-C062-4216-AE40-5C0417F5EB6D}" type="CATEGORYNAM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/>
                  <a:t>
</a:t>
                </a:r>
                <a:fld id="{2C33328A-BC23-4925-A4D3-19D6C29939E9}" type="PERCENTAGE">
                  <a:rPr lang="en-US"/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368775-3724-4966-9061-84BF12CB4CAC}" type="CATEGORYNAME">
                  <a:rPr lang="en-US" sz="1100" b="1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100" b="1">
                    <a:solidFill>
                      <a:srgbClr val="00B050"/>
                    </a:solidFill>
                  </a:rPr>
                  <a:t>
</a:t>
                </a:r>
                <a:fld id="{69E51A6A-CF22-45D7-9878-E1A2F0D51B40}" type="PERCENTAGE">
                  <a:rPr lang="en-US" sz="1100" b="1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100" b="1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464304461942268"/>
              <c:y val="9.5549722951297753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36E132-CB32-438C-9334-D2E8A007CA13}" type="CATEGORYNAME">
                  <a:rPr lang="en-US"/>
                  <a:pPr>
                    <a:defRPr/>
                  </a:pPr>
                  <a:t>[NOM DE CATÉGORIE]</a:t>
                </a:fld>
                <a:r>
                  <a:rPr lang="en-US"/>
                  <a:t>
</a:t>
                </a:r>
                <a:fld id="{88C6ECC1-4535-41E2-A404-6149C7DF26E6}" type="PERCENTAGE">
                  <a:rPr lang="en-US"/>
                  <a:pPr>
                    <a:defRPr/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B109B5-C062-4216-AE40-5C0417F5EB6D}" type="CATEGORYNAME">
                  <a:rPr lang="en-US"/>
                  <a:pPr>
                    <a:defRPr/>
                  </a:pPr>
                  <a:t>[NOM DE CATÉGORIE]</a:t>
                </a:fld>
                <a:r>
                  <a:rPr lang="en-US"/>
                  <a:t>
</a:t>
                </a:r>
                <a:fld id="{2C33328A-BC23-4925-A4D3-19D6C29939E9}" type="PERCENTAGE">
                  <a:rPr lang="en-US"/>
                  <a:pPr>
                    <a:defRPr/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368775-3724-4966-9061-84BF12CB4CAC}" type="CATEGORYNAME">
                  <a:rPr lang="en-US" sz="1100" b="1">
                    <a:solidFill>
                      <a:srgbClr val="00B05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100" b="1">
                    <a:solidFill>
                      <a:srgbClr val="00B050"/>
                    </a:solidFill>
                  </a:rPr>
                  <a:t>
</a:t>
                </a:r>
                <a:fld id="{69E51A6A-CF22-45D7-9878-E1A2F0D51B40}" type="PERCENTAGE">
                  <a:rPr lang="en-US" sz="1100" b="1">
                    <a:solidFill>
                      <a:srgbClr val="00B050"/>
                    </a:solidFill>
                  </a:rPr>
                  <a:pPr>
                    <a:defRPr/>
                  </a:pPr>
                  <a:t>[POURCENTAGE]</a:t>
                </a:fld>
                <a:endParaRPr lang="en-US" sz="1100" b="1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CAD!$B$3</c:f>
              <c:strCache>
                <c:ptCount val="1"/>
                <c:pt idx="0">
                  <c:v>Nombre de FACTURATION2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728-404B-A10D-40A916716B9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5728-404B-A10D-40A916716B9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5728-404B-A10D-40A916716B9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5728-404B-A10D-40A916716B9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5728-404B-A10D-40A916716B9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5728-404B-A10D-40A916716B95}"/>
              </c:ext>
            </c:extLst>
          </c:dPt>
          <c:dLbls>
            <c:dLbl>
              <c:idx val="0"/>
              <c:layout>
                <c:manualLayout>
                  <c:x val="-0.11464304461942268"/>
                  <c:y val="9.5549722951297753E-2"/>
                </c:manualLayout>
              </c:layout>
              <c:tx>
                <c:rich>
                  <a:bodyPr/>
                  <a:lstStyle/>
                  <a:p>
                    <a:fld id="{E336E132-CB32-438C-9334-D2E8A007CA13}" type="CATEGORYNAME">
                      <a:rPr lang="en-US"/>
                      <a:pPr/>
                      <a:t>[NOM DE CATÉGORIE]</a:t>
                    </a:fld>
                    <a:r>
                      <a:rPr lang="en-US"/>
                      <a:t>
</a:t>
                    </a:r>
                    <a:fld id="{88C6ECC1-4535-41E2-A404-6149C7DF26E6}" type="PERCENTAGE">
                      <a:rPr lang="en-US"/>
                      <a:pPr/>
                      <a:t>[POURCENTAGE]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5728-404B-A10D-40A916716B9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0B109B5-C062-4216-AE40-5C0417F5EB6D}" type="CATEGORYNAME">
                      <a:rPr lang="en-US"/>
                      <a:pPr/>
                      <a:t>[NOM DE CATÉGORIE]</a:t>
                    </a:fld>
                    <a:r>
                      <a:rPr lang="en-US"/>
                      <a:t>
</a:t>
                    </a:r>
                    <a:fld id="{2C33328A-BC23-4925-A4D3-19D6C29939E9}" type="PERCENTAGE">
                      <a:rPr lang="en-US"/>
                      <a:pPr/>
                      <a:t>[POURCENTAGE]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5728-404B-A10D-40A916716B9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A368775-3724-4966-9061-84BF12CB4CAC}" type="CATEGORYNAME">
                      <a:rPr lang="en-US" sz="1100" b="1">
                        <a:solidFill>
                          <a:srgbClr val="00B050"/>
                        </a:solidFill>
                      </a:rPr>
                      <a:pPr/>
                      <a:t>[NOM DE CATÉGORIE]</a:t>
                    </a:fld>
                    <a:r>
                      <a:rPr lang="en-US" sz="1100" b="1">
                        <a:solidFill>
                          <a:srgbClr val="00B050"/>
                        </a:solidFill>
                      </a:rPr>
                      <a:t>
</a:t>
                    </a:r>
                    <a:fld id="{69E51A6A-CF22-45D7-9878-E1A2F0D51B40}" type="PERCENTAGE">
                      <a:rPr lang="en-US" sz="1100" b="1">
                        <a:solidFill>
                          <a:srgbClr val="00B050"/>
                        </a:solidFill>
                      </a:rPr>
                      <a:pPr/>
                      <a:t>[POURCENTAGE]</a:t>
                    </a:fld>
                    <a:endParaRPr lang="en-US" sz="1100" b="1">
                      <a:solidFill>
                        <a:srgbClr val="00B05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5728-404B-A10D-40A916716B95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CAD!$A$4:$A$10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CAD!$B$4:$B$10</c:f>
              <c:numCache>
                <c:formatCode>0.00%</c:formatCode>
                <c:ptCount val="6"/>
                <c:pt idx="0">
                  <c:v>0.22082018927444794</c:v>
                </c:pt>
                <c:pt idx="1">
                  <c:v>0.12933753943217666</c:v>
                </c:pt>
                <c:pt idx="2">
                  <c:v>0.20189274447949526</c:v>
                </c:pt>
                <c:pt idx="3">
                  <c:v>0.15457413249211358</c:v>
                </c:pt>
                <c:pt idx="4">
                  <c:v>0.14511041009463724</c:v>
                </c:pt>
                <c:pt idx="5">
                  <c:v>0.14826498422712933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728-404B-A10D-40A916716B95}"/>
            </c:ext>
          </c:extLst>
        </c:ser>
        <c:ser>
          <c:idx val="1"/>
          <c:order val="1"/>
          <c:tx>
            <c:strRef>
              <c:f>CAD!$C$3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5728-404B-A10D-40A916716B9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5728-404B-A10D-40A916716B9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2-5728-404B-A10D-40A916716B9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4-5728-404B-A10D-40A916716B9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6-5728-404B-A10D-40A916716B9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8-5728-404B-A10D-40A916716B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CAD!$A$4:$A$10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CAD!$C$4:$C$10</c:f>
              <c:numCache>
                <c:formatCode>General</c:formatCode>
                <c:ptCount val="6"/>
                <c:pt idx="0">
                  <c:v>486600</c:v>
                </c:pt>
                <c:pt idx="1">
                  <c:v>290100</c:v>
                </c:pt>
                <c:pt idx="2">
                  <c:v>475400</c:v>
                </c:pt>
                <c:pt idx="3">
                  <c:v>494100</c:v>
                </c:pt>
                <c:pt idx="4">
                  <c:v>255900</c:v>
                </c:pt>
                <c:pt idx="5">
                  <c:v>385300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728-404B-A10D-40A916716B95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Analysis.xlsx]CAD!Tableau croisé dynamique22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>
                <a:solidFill>
                  <a:schemeClr val="bg1"/>
                </a:solidFill>
              </a:rPr>
              <a:t>% CA 20-21</a:t>
            </a:r>
          </a:p>
        </c:rich>
      </c:tx>
      <c:layout>
        <c:manualLayout>
          <c:xMode val="edge"/>
          <c:yMode val="edge"/>
          <c:x val="0.33916666666666667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111111111111116"/>
              <c:y val="7.407407407407407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D92107-DC8F-44CD-A4BC-4C30DB82940A}" type="CATEGORYNAME">
                  <a:rPr lang="en-US" sz="1050" b="1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050" b="1" baseline="0">
                    <a:solidFill>
                      <a:srgbClr val="C00000"/>
                    </a:solidFill>
                  </a:rPr>
                  <a:t>
</a:t>
                </a:r>
                <a:fld id="{9763FEC0-3251-42EB-A8E7-87693A5EE5EE}" type="PERCENTAGE">
                  <a:rPr lang="en-US" sz="1050" b="1" baseline="0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050" b="1" baseline="0">
                  <a:solidFill>
                    <a:srgbClr val="C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0555555555555607E-2"/>
              <c:y val="-0.2685185185185185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EDEEC3-F1E8-4EF9-BCB8-15AAD1FF7DA8}" type="CATEGORYNAME">
                  <a:rPr lang="en-US" sz="1050">
                    <a:solidFill>
                      <a:srgbClr val="0070C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050" baseline="0">
                    <a:solidFill>
                      <a:srgbClr val="0070C0"/>
                    </a:solidFill>
                  </a:rPr>
                  <a:t>
</a:t>
                </a:r>
                <a:fld id="{10539C1F-1907-4839-9653-64D9450BA851}" type="PERCENTAGE">
                  <a:rPr lang="en-US" sz="1050" baseline="0">
                    <a:solidFill>
                      <a:srgbClr val="0070C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050" baseline="0">
                  <a:solidFill>
                    <a:srgbClr val="0070C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166666666666666E-2"/>
              <c:y val="4.6296296296295869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87697F9-DF13-491E-8EBC-0A9B6762F880}" type="CATEGORYNAME">
                  <a:rPr lang="en-US" sz="1100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100" baseline="0">
                    <a:solidFill>
                      <a:srgbClr val="00B050"/>
                    </a:solidFill>
                  </a:rPr>
                  <a:t>
</a:t>
                </a:r>
                <a:fld id="{5B6DCE8A-71A6-4ACA-B6F8-20022EBAEBBE}" type="PERCENTAGE">
                  <a:rPr lang="en-US" sz="1100" baseline="0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100" baseline="0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333333333333344E-2"/>
              <c:y val="-0.1064814814814815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5"/>
              <c:y val="-0.1342592592592592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7.2222222222222174E-2"/>
              <c:y val="8.79629629629630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111111111111116"/>
              <c:y val="7.407407407407407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D92107-DC8F-44CD-A4BC-4C30DB82940A}" type="CATEGORYNAME">
                  <a:rPr lang="en-US" sz="1050" b="1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050" b="1" baseline="0">
                    <a:solidFill>
                      <a:srgbClr val="C00000"/>
                    </a:solidFill>
                  </a:rPr>
                  <a:t>
</a:t>
                </a:r>
                <a:fld id="{9763FEC0-3251-42EB-A8E7-87693A5EE5EE}" type="PERCENTAGE">
                  <a:rPr lang="en-US" sz="1050" b="1" baseline="0">
                    <a:solidFill>
                      <a:srgbClr val="C0000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050" b="1" baseline="0">
                  <a:solidFill>
                    <a:srgbClr val="C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333333333333344E-2"/>
              <c:y val="-0.1064814814814815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0555555555555607E-2"/>
              <c:y val="-0.2685185185185185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EDEEC3-F1E8-4EF9-BCB8-15AAD1FF7DA8}" type="CATEGORYNAME">
                  <a:rPr lang="en-US" sz="1050">
                    <a:solidFill>
                      <a:srgbClr val="0070C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050" baseline="0">
                    <a:solidFill>
                      <a:srgbClr val="0070C0"/>
                    </a:solidFill>
                  </a:rPr>
                  <a:t>
</a:t>
                </a:r>
                <a:fld id="{10539C1F-1907-4839-9653-64D9450BA851}" type="PERCENTAGE">
                  <a:rPr lang="en-US" sz="1050" baseline="0">
                    <a:solidFill>
                      <a:srgbClr val="0070C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050" baseline="0">
                  <a:solidFill>
                    <a:srgbClr val="0070C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5"/>
              <c:y val="-0.1342592592592592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166666666666666E-2"/>
              <c:y val="4.6296296296295869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87697F9-DF13-491E-8EBC-0A9B6762F880}" type="CATEGORYNAME">
                  <a:rPr lang="en-US" sz="1100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[NOM DE CATÉGORIE]</a:t>
                </a:fld>
                <a:r>
                  <a:rPr lang="en-US" sz="1100" baseline="0">
                    <a:solidFill>
                      <a:srgbClr val="00B050"/>
                    </a:solidFill>
                  </a:rPr>
                  <a:t>
</a:t>
                </a:r>
                <a:fld id="{5B6DCE8A-71A6-4ACA-B6F8-20022EBAEBBE}" type="PERCENTAGE">
                  <a:rPr lang="en-US" sz="1100" baseline="0">
                    <a:solidFill>
                      <a:srgbClr val="00B050"/>
                    </a:solidFill>
                  </a:rPr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[POURCENTAGE]</a:t>
                </a:fld>
                <a:endParaRPr lang="en-US" sz="1100" baseline="0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7.2222222222222174E-2"/>
              <c:y val="8.79629629629630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111111111111116"/>
              <c:y val="7.407407407407407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D92107-DC8F-44CD-A4BC-4C30DB82940A}" type="CATEGORYNAME">
                  <a:rPr lang="en-US" sz="1050" b="1">
                    <a:solidFill>
                      <a:srgbClr val="C0000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050" b="1" baseline="0">
                    <a:solidFill>
                      <a:srgbClr val="C00000"/>
                    </a:solidFill>
                  </a:rPr>
                  <a:t>
</a:t>
                </a:r>
                <a:fld id="{9763FEC0-3251-42EB-A8E7-87693A5EE5EE}" type="PERCENTAGE">
                  <a:rPr lang="en-US" sz="1050" b="1" baseline="0">
                    <a:solidFill>
                      <a:srgbClr val="C00000"/>
                    </a:solidFill>
                  </a:rPr>
                  <a:pPr>
                    <a:defRPr/>
                  </a:pPr>
                  <a:t>[POURCENTAGE]</a:t>
                </a:fld>
                <a:endParaRPr lang="en-US" sz="1050" b="1" baseline="0">
                  <a:solidFill>
                    <a:srgbClr val="C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333333333333344E-2"/>
              <c:y val="-0.1064814814814815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0555555555555607E-2"/>
              <c:y val="-0.2685185185185185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EDEEC3-F1E8-4EF9-BCB8-15AAD1FF7DA8}" type="CATEGORYNAME">
                  <a:rPr lang="en-US" sz="1050">
                    <a:solidFill>
                      <a:srgbClr val="0070C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050" baseline="0">
                    <a:solidFill>
                      <a:srgbClr val="0070C0"/>
                    </a:solidFill>
                  </a:rPr>
                  <a:t>
</a:t>
                </a:r>
                <a:fld id="{10539C1F-1907-4839-9653-64D9450BA851}" type="PERCENTAGE">
                  <a:rPr lang="en-US" sz="1050" baseline="0">
                    <a:solidFill>
                      <a:srgbClr val="0070C0"/>
                    </a:solidFill>
                  </a:rPr>
                  <a:pPr>
                    <a:defRPr/>
                  </a:pPr>
                  <a:t>[POURCENTAGE]</a:t>
                </a:fld>
                <a:endParaRPr lang="en-US" sz="1050" baseline="0">
                  <a:solidFill>
                    <a:srgbClr val="0070C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5"/>
              <c:y val="-0.1342592592592592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166666666666666E-2"/>
              <c:y val="4.6296296296295869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87697F9-DF13-491E-8EBC-0A9B6762F880}" type="CATEGORYNAME">
                  <a:rPr lang="en-US" sz="1100">
                    <a:solidFill>
                      <a:srgbClr val="00B05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100" baseline="0">
                    <a:solidFill>
                      <a:srgbClr val="00B050"/>
                    </a:solidFill>
                  </a:rPr>
                  <a:t>
</a:t>
                </a:r>
                <a:fld id="{5B6DCE8A-71A6-4ACA-B6F8-20022EBAEBBE}" type="PERCENTAGE">
                  <a:rPr lang="en-US" sz="1100" baseline="0">
                    <a:solidFill>
                      <a:srgbClr val="00B050"/>
                    </a:solidFill>
                  </a:rPr>
                  <a:pPr>
                    <a:defRPr/>
                  </a:pPr>
                  <a:t>[POURCENTAGE]</a:t>
                </a:fld>
                <a:endParaRPr lang="en-US" sz="1100" baseline="0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7.2222222222222174E-2"/>
              <c:y val="8.79629629629630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CAD!$B$25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D394-4A63-BEA4-954A9153CDB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394-4A63-BEA4-954A9153CDB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394-4A63-BEA4-954A9153CDB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D394-4A63-BEA4-954A9153CDB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D394-4A63-BEA4-954A9153CDB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D394-4A63-BEA4-954A9153CDBF}"/>
              </c:ext>
            </c:extLst>
          </c:dPt>
          <c:dLbls>
            <c:dLbl>
              <c:idx val="0"/>
              <c:layout>
                <c:manualLayout>
                  <c:x val="-0.11111111111111116"/>
                  <c:y val="7.407407407407407E-2"/>
                </c:manualLayout>
              </c:layout>
              <c:tx>
                <c:rich>
                  <a:bodyPr/>
                  <a:lstStyle/>
                  <a:p>
                    <a:fld id="{B3D92107-DC8F-44CD-A4BC-4C30DB82940A}" type="CATEGORYNAME">
                      <a:rPr lang="en-US" sz="1050" b="1">
                        <a:solidFill>
                          <a:srgbClr val="C00000"/>
                        </a:solidFill>
                      </a:rPr>
                      <a:pPr/>
                      <a:t>[NOM DE CATÉGORIE]</a:t>
                    </a:fld>
                    <a:r>
                      <a:rPr lang="en-US" sz="1050" b="1" baseline="0">
                        <a:solidFill>
                          <a:srgbClr val="C00000"/>
                        </a:solidFill>
                      </a:rPr>
                      <a:t>
</a:t>
                    </a:r>
                    <a:fld id="{9763FEC0-3251-42EB-A8E7-87693A5EE5EE}" type="PERCENTAGE">
                      <a:rPr lang="en-US" sz="1050" b="1" baseline="0">
                        <a:solidFill>
                          <a:srgbClr val="C00000"/>
                        </a:solidFill>
                      </a:rPr>
                      <a:pPr/>
                      <a:t>[POURCENTAGE]</a:t>
                    </a:fld>
                    <a:endParaRPr lang="en-US" sz="1050" b="1" baseline="0">
                      <a:solidFill>
                        <a:srgbClr val="C0000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394-4A63-BEA4-954A9153CDBF}"/>
                </c:ext>
              </c:extLst>
            </c:dLbl>
            <c:dLbl>
              <c:idx val="1"/>
              <c:layout>
                <c:manualLayout>
                  <c:x val="-8.333333333333344E-2"/>
                  <c:y val="-0.1064814814814815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94-4A63-BEA4-954A9153CDBF}"/>
                </c:ext>
              </c:extLst>
            </c:dLbl>
            <c:dLbl>
              <c:idx val="2"/>
              <c:layout>
                <c:manualLayout>
                  <c:x val="-3.0555555555555607E-2"/>
                  <c:y val="-0.26851851851851855"/>
                </c:manualLayout>
              </c:layout>
              <c:tx>
                <c:rich>
                  <a:bodyPr/>
                  <a:lstStyle/>
                  <a:p>
                    <a:fld id="{3EEDEEC3-F1E8-4EF9-BCB8-15AAD1FF7DA8}" type="CATEGORYNAME">
                      <a:rPr lang="en-US" sz="1050">
                        <a:solidFill>
                          <a:srgbClr val="0070C0"/>
                        </a:solidFill>
                      </a:rPr>
                      <a:pPr/>
                      <a:t>[NOM DE CATÉGORIE]</a:t>
                    </a:fld>
                    <a:r>
                      <a:rPr lang="en-US" sz="1050" baseline="0">
                        <a:solidFill>
                          <a:srgbClr val="0070C0"/>
                        </a:solidFill>
                      </a:rPr>
                      <a:t>
</a:t>
                    </a:r>
                    <a:fld id="{10539C1F-1907-4839-9653-64D9450BA851}" type="PERCENTAGE">
                      <a:rPr lang="en-US" sz="1050" baseline="0">
                        <a:solidFill>
                          <a:srgbClr val="0070C0"/>
                        </a:solidFill>
                      </a:rPr>
                      <a:pPr/>
                      <a:t>[POURCENTAGE]</a:t>
                    </a:fld>
                    <a:endParaRPr lang="en-US" sz="1050" baseline="0">
                      <a:solidFill>
                        <a:srgbClr val="0070C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394-4A63-BEA4-954A9153CDBF}"/>
                </c:ext>
              </c:extLst>
            </c:dLbl>
            <c:dLbl>
              <c:idx val="3"/>
              <c:layout>
                <c:manualLayout>
                  <c:x val="0.10277777777777775"/>
                  <c:y val="-0.1342592592592592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394-4A63-BEA4-954A9153CDBF}"/>
                </c:ext>
              </c:extLst>
            </c:dLbl>
            <c:dLbl>
              <c:idx val="4"/>
              <c:layout>
                <c:manualLayout>
                  <c:x val="9.166666666666666E-2"/>
                  <c:y val="4.6296296296295869E-3"/>
                </c:manualLayout>
              </c:layout>
              <c:tx>
                <c:rich>
                  <a:bodyPr/>
                  <a:lstStyle/>
                  <a:p>
                    <a:fld id="{F87697F9-DF13-491E-8EBC-0A9B6762F880}" type="CATEGORYNAME">
                      <a:rPr lang="en-US" sz="1100">
                        <a:solidFill>
                          <a:srgbClr val="00B050"/>
                        </a:solidFill>
                      </a:rPr>
                      <a:pPr/>
                      <a:t>[NOM DE CATÉGORIE]</a:t>
                    </a:fld>
                    <a:r>
                      <a:rPr lang="en-US" sz="1100" baseline="0">
                        <a:solidFill>
                          <a:srgbClr val="00B050"/>
                        </a:solidFill>
                      </a:rPr>
                      <a:t>
</a:t>
                    </a:r>
                    <a:fld id="{5B6DCE8A-71A6-4ACA-B6F8-20022EBAEBBE}" type="PERCENTAGE">
                      <a:rPr lang="en-US" sz="1100" baseline="0">
                        <a:solidFill>
                          <a:srgbClr val="00B050"/>
                        </a:solidFill>
                      </a:rPr>
                      <a:pPr/>
                      <a:t>[POURCENTAGE]</a:t>
                    </a:fld>
                    <a:endParaRPr lang="en-US" sz="1100" baseline="0">
                      <a:solidFill>
                        <a:srgbClr val="00B05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D394-4A63-BEA4-954A9153CDBF}"/>
                </c:ext>
              </c:extLst>
            </c:dLbl>
            <c:dLbl>
              <c:idx val="5"/>
              <c:layout>
                <c:manualLayout>
                  <c:x val="7.2222222222222174E-2"/>
                  <c:y val="8.796296296296300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94-4A63-BEA4-954A9153CDBF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CAD!$A$26:$A$32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CAD!$B$26:$B$32</c:f>
              <c:numCache>
                <c:formatCode>0.00%</c:formatCode>
                <c:ptCount val="6"/>
                <c:pt idx="0">
                  <c:v>0.25132156616790607</c:v>
                </c:pt>
                <c:pt idx="1">
                  <c:v>0.13206701908431145</c:v>
                </c:pt>
                <c:pt idx="2">
                  <c:v>0.20262521279455245</c:v>
                </c:pt>
                <c:pt idx="3">
                  <c:v>0.15415285368694562</c:v>
                </c:pt>
                <c:pt idx="4">
                  <c:v>0.13453095600752621</c:v>
                </c:pt>
                <c:pt idx="5">
                  <c:v>0.12530239225875817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394-4A63-BEA4-954A9153CDBF}"/>
            </c:ext>
          </c:extLst>
        </c:ser>
        <c:ser>
          <c:idx val="1"/>
          <c:order val="1"/>
          <c:tx>
            <c:strRef>
              <c:f>CAD!$C$25</c:f>
              <c:strCache>
                <c:ptCount val="1"/>
                <c:pt idx="0">
                  <c:v>Somme de FACTURATION2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D394-4A63-BEA4-954A9153CDB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D394-4A63-BEA4-954A9153CDB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2-D394-4A63-BEA4-954A9153CDB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4-D394-4A63-BEA4-954A9153CDB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6-D394-4A63-BEA4-954A9153CDB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8-D394-4A63-BEA4-954A9153CD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CAD!$A$26:$A$32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CAD!$C$26:$C$32</c:f>
              <c:numCache>
                <c:formatCode>General</c:formatCode>
                <c:ptCount val="6"/>
                <c:pt idx="0">
                  <c:v>561000</c:v>
                </c:pt>
                <c:pt idx="1">
                  <c:v>294800</c:v>
                </c:pt>
                <c:pt idx="2">
                  <c:v>452300</c:v>
                </c:pt>
                <c:pt idx="3">
                  <c:v>344100</c:v>
                </c:pt>
                <c:pt idx="4">
                  <c:v>300300</c:v>
                </c:pt>
                <c:pt idx="5">
                  <c:v>279700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394-4A63-BEA4-954A9153CDBF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Analysis.xlsx]PR  MOIS!Tableau croisé dynamique26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aseline="0"/>
              <a:t>CA MOIS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  MOIS'!$K$3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  MOIS'!$J$4:$J$19</c:f>
              <c:multiLvlStrCache>
                <c:ptCount val="13"/>
                <c:lvl>
                  <c:pt idx="0">
                    <c:v>juin</c:v>
                  </c:pt>
                  <c:pt idx="1">
                    <c:v>juil</c:v>
                  </c:pt>
                  <c:pt idx="2">
                    <c:v>août</c:v>
                  </c:pt>
                  <c:pt idx="3">
                    <c:v>sept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déc</c:v>
                  </c:pt>
                  <c:pt idx="7">
                    <c:v>janv</c:v>
                  </c:pt>
                  <c:pt idx="8">
                    <c:v>févr</c:v>
                  </c:pt>
                  <c:pt idx="9">
                    <c:v>mars</c:v>
                  </c:pt>
                  <c:pt idx="10">
                    <c:v>avr</c:v>
                  </c:pt>
                  <c:pt idx="11">
                    <c:v>mai</c:v>
                  </c:pt>
                  <c:pt idx="12">
                    <c:v>juin</c:v>
                  </c:pt>
                </c:lvl>
                <c:lvl>
                  <c:pt idx="0">
                    <c:v>2019</c:v>
                  </c:pt>
                  <c:pt idx="7">
                    <c:v>2020</c:v>
                  </c:pt>
                </c:lvl>
              </c:multiLvlStrCache>
            </c:multiLvlStrRef>
          </c:cat>
          <c:val>
            <c:numRef>
              <c:f>'PR  MOIS'!$K$4:$K$19</c:f>
              <c:numCache>
                <c:formatCode>General</c:formatCode>
                <c:ptCount val="13"/>
                <c:pt idx="0">
                  <c:v>24000</c:v>
                </c:pt>
                <c:pt idx="1">
                  <c:v>69100</c:v>
                </c:pt>
                <c:pt idx="2">
                  <c:v>105800</c:v>
                </c:pt>
                <c:pt idx="3">
                  <c:v>112100</c:v>
                </c:pt>
                <c:pt idx="4">
                  <c:v>145700</c:v>
                </c:pt>
                <c:pt idx="5">
                  <c:v>150500</c:v>
                </c:pt>
                <c:pt idx="6">
                  <c:v>151500</c:v>
                </c:pt>
                <c:pt idx="7">
                  <c:v>50000</c:v>
                </c:pt>
                <c:pt idx="8">
                  <c:v>57100</c:v>
                </c:pt>
                <c:pt idx="9">
                  <c:v>65700</c:v>
                </c:pt>
                <c:pt idx="10">
                  <c:v>71800</c:v>
                </c:pt>
                <c:pt idx="11">
                  <c:v>86300</c:v>
                </c:pt>
                <c:pt idx="12">
                  <c:v>104400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5-4AA7-BBB3-5EE09CA4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26224"/>
        <c:axId val="665831216"/>
      </c:lineChart>
      <c:catAx>
        <c:axId val="66582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31216"/>
        <c:crosses val="autoZero"/>
        <c:auto val="1"/>
        <c:lblAlgn val="ctr"/>
        <c:lblOffset val="100"/>
        <c:noMultiLvlLbl val="0"/>
      </c:catAx>
      <c:valAx>
        <c:axId val="66583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Analysis.xlsx]PR  MOIS!Tableau croisé dynamique27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baseline="0"/>
              <a:t>CA MOIS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  MOIS'!$I$30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  MOIS'!$H$31:$H$46</c:f>
              <c:multiLvlStrCache>
                <c:ptCount val="13"/>
                <c:lvl>
                  <c:pt idx="0">
                    <c:v>juin</c:v>
                  </c:pt>
                  <c:pt idx="1">
                    <c:v>juil</c:v>
                  </c:pt>
                  <c:pt idx="2">
                    <c:v>août</c:v>
                  </c:pt>
                  <c:pt idx="3">
                    <c:v>sept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déc</c:v>
                  </c:pt>
                  <c:pt idx="7">
                    <c:v>janv</c:v>
                  </c:pt>
                  <c:pt idx="8">
                    <c:v>févr</c:v>
                  </c:pt>
                  <c:pt idx="9">
                    <c:v>mars</c:v>
                  </c:pt>
                  <c:pt idx="10">
                    <c:v>avr</c:v>
                  </c:pt>
                  <c:pt idx="11">
                    <c:v>mai</c:v>
                  </c:pt>
                  <c:pt idx="12">
                    <c:v>juin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'PR  MOIS'!$I$31:$I$46</c:f>
              <c:numCache>
                <c:formatCode>General</c:formatCode>
                <c:ptCount val="13"/>
                <c:pt idx="0">
                  <c:v>29700</c:v>
                </c:pt>
                <c:pt idx="1">
                  <c:v>49700</c:v>
                </c:pt>
                <c:pt idx="2">
                  <c:v>91200</c:v>
                </c:pt>
                <c:pt idx="3">
                  <c:v>136200</c:v>
                </c:pt>
                <c:pt idx="4">
                  <c:v>144000</c:v>
                </c:pt>
                <c:pt idx="5">
                  <c:v>180700</c:v>
                </c:pt>
                <c:pt idx="6">
                  <c:v>189900</c:v>
                </c:pt>
                <c:pt idx="7">
                  <c:v>22400</c:v>
                </c:pt>
                <c:pt idx="8">
                  <c:v>38600</c:v>
                </c:pt>
                <c:pt idx="9">
                  <c:v>59700</c:v>
                </c:pt>
                <c:pt idx="10">
                  <c:v>65700</c:v>
                </c:pt>
                <c:pt idx="11">
                  <c:v>104200</c:v>
                </c:pt>
                <c:pt idx="12">
                  <c:v>110400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6-4692-ABA9-892D0ED9D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885728"/>
        <c:axId val="657883648"/>
      </c:lineChart>
      <c:catAx>
        <c:axId val="65788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3648"/>
        <c:crosses val="autoZero"/>
        <c:auto val="1"/>
        <c:lblAlgn val="ctr"/>
        <c:lblOffset val="100"/>
        <c:noMultiLvlLbl val="0"/>
      </c:catAx>
      <c:valAx>
        <c:axId val="6578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TALENTS19-20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CORBET Marie-Thérése</c:v>
              </c:pt>
              <c:pt idx="1">
                <c:v>LOBJOY Patrick</c:v>
              </c:pt>
              <c:pt idx="2">
                <c:v>REMUND Marie-Marthe</c:v>
              </c:pt>
              <c:pt idx="3">
                <c:v>SAPIENCE Alain</c:v>
              </c:pt>
              <c:pt idx="4">
                <c:v>SURENA Adrienne</c:v>
              </c:pt>
            </c:strLit>
          </c:cat>
          <c:val>
            <c:numLit>
              <c:formatCode>General</c:formatCode>
              <c:ptCount val="5"/>
              <c:pt idx="0">
                <c:v>1.051948051948052</c:v>
              </c:pt>
              <c:pt idx="1">
                <c:v>2.089378990133488</c:v>
              </c:pt>
              <c:pt idx="2">
                <c:v>1.2349914236706689</c:v>
              </c:pt>
              <c:pt idx="3">
                <c:v>1.8209408194233689</c:v>
              </c:pt>
              <c:pt idx="4">
                <c:v>1.2627148368993335</c:v>
              </c:pt>
            </c:numLit>
          </c:val>
          <c:extLst>
            <c:ext xmlns:c16="http://schemas.microsoft.com/office/drawing/2014/chart" uri="{C3380CC4-5D6E-409C-BE32-E72D297353CC}">
              <c16:uniqueId val="{00000000-6598-4D97-B23A-2B15E06AE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4108016"/>
        <c:axId val="754104688"/>
      </c:barChart>
      <c:catAx>
        <c:axId val="75410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4688"/>
        <c:crosses val="autoZero"/>
        <c:auto val="1"/>
        <c:lblAlgn val="ctr"/>
        <c:lblOffset val="100"/>
        <c:noMultiLvlLbl val="0"/>
      </c:catAx>
      <c:valAx>
        <c:axId val="75410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TALENTS!Tableau croisé dynamique16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TALENTS20-21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'INDICATEUR TALENTS'!$J$55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TALENTS'!$I$56:$I$61</c:f>
              <c:strCache>
                <c:ptCount val="5"/>
                <c:pt idx="0">
                  <c:v>GHIBAUDO Nicole</c:v>
                </c:pt>
                <c:pt idx="1">
                  <c:v>REMUND Marie-Marthe</c:v>
                </c:pt>
                <c:pt idx="2">
                  <c:v>SACCHET Marie-Thérése</c:v>
                </c:pt>
                <c:pt idx="3">
                  <c:v>SAPIENCE Alain</c:v>
                </c:pt>
                <c:pt idx="4">
                  <c:v>SURENA Adrienne</c:v>
                </c:pt>
              </c:strCache>
            </c:strRef>
          </c:cat>
          <c:val>
            <c:numRef>
              <c:f>'INDICATEUR TALENTS'!$J$56:$J$61</c:f>
              <c:numCache>
                <c:formatCode>0.000</c:formatCode>
                <c:ptCount val="5"/>
                <c:pt idx="0">
                  <c:v>1.588702559576346</c:v>
                </c:pt>
                <c:pt idx="1">
                  <c:v>8.2442748091603058</c:v>
                </c:pt>
                <c:pt idx="2">
                  <c:v>1.8090452261306533</c:v>
                </c:pt>
                <c:pt idx="3">
                  <c:v>2.2641509433962264</c:v>
                </c:pt>
                <c:pt idx="4">
                  <c:v>4.993065187239945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A-459A-B3E2-3969960E0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1495488"/>
        <c:axId val="501491328"/>
      </c:barChart>
      <c:catAx>
        <c:axId val="501495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1328"/>
        <c:crosses val="autoZero"/>
        <c:auto val="1"/>
        <c:lblAlgn val="ctr"/>
        <c:lblOffset val="100"/>
        <c:noMultiLvlLbl val="0"/>
      </c:catAx>
      <c:valAx>
        <c:axId val="50149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ATELIER!Tableau croisé dynamique20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ATELIER'!$J$44:$J$48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ATELIER'!$K$44:$K$48</c:f>
              <c:numCache>
                <c:formatCode>0.00</c:formatCode>
                <c:ptCount val="4"/>
                <c:pt idx="0">
                  <c:v>7.2833211944646763</c:v>
                </c:pt>
                <c:pt idx="1">
                  <c:v>2.4782593136026914</c:v>
                </c:pt>
                <c:pt idx="2">
                  <c:v>2.9618854878151617</c:v>
                </c:pt>
                <c:pt idx="3">
                  <c:v>0.54347826086956519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7-416E-9604-5E401C063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476912"/>
        <c:axId val="624476080"/>
      </c:barChart>
      <c:catAx>
        <c:axId val="6244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080"/>
        <c:crosses val="autoZero"/>
        <c:auto val="1"/>
        <c:lblAlgn val="ctr"/>
        <c:lblOffset val="100"/>
        <c:noMultiLvlLbl val="0"/>
      </c:catAx>
      <c:valAx>
        <c:axId val="624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ATELIER!Tableau croisé dynamique18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ATELIER'!$J$4:$J$8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ATELIER'!$K$4:$K$8</c:f>
              <c:numCache>
                <c:formatCode>0.00</c:formatCode>
                <c:ptCount val="4"/>
                <c:pt idx="0">
                  <c:v>2.3670793882010197</c:v>
                </c:pt>
                <c:pt idx="1">
                  <c:v>2.8987581863078411</c:v>
                </c:pt>
                <c:pt idx="2">
                  <c:v>1.7370773252382157</c:v>
                </c:pt>
                <c:pt idx="3">
                  <c:v>2.0903010033444818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6-4BB9-B524-A7089E8F0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309424"/>
        <c:axId val="924311504"/>
      </c:barChart>
      <c:catAx>
        <c:axId val="9243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11504"/>
        <c:crosses val="autoZero"/>
        <c:auto val="1"/>
        <c:lblAlgn val="ctr"/>
        <c:lblOffset val="100"/>
        <c:noMultiLvlLbl val="0"/>
      </c:catAx>
      <c:valAx>
        <c:axId val="9243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DIGITALISATION!Tableau croisé dynamique23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</a:t>
            </a:r>
          </a:p>
          <a:p>
            <a:pPr>
              <a:defRPr/>
            </a:pPr>
            <a:r>
              <a:rPr lang="en-US"/>
              <a:t>20-21</a:t>
            </a:r>
          </a:p>
        </c:rich>
      </c:tx>
      <c:layout>
        <c:manualLayout>
          <c:xMode val="edge"/>
          <c:yMode val="edge"/>
          <c:x val="0.37333333333333335"/>
          <c:y val="0.14712744240303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31367855059784194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7DD-4305-B538-C2B63AD5AFF9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7DD-4305-B538-C2B63AD5AFF9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7DD-4305-B538-C2B63AD5AFF9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C7DD-4305-B538-C2B63AD5AFF9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C7DD-4305-B538-C2B63AD5AFF9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C7DD-4305-B538-C2B63AD5AFF9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C7DD-4305-B538-C2B63AD5AFF9}"/>
                </c:ext>
              </c:extLst>
            </c:dLbl>
            <c:dLbl>
              <c:idx val="3"/>
              <c:layout>
                <c:manualLayout>
                  <c:x val="-2.5688101487314034E-2"/>
                  <c:y val="0.17148476232137647"/>
                </c:manualLayout>
              </c:layout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DD-4305-B538-C2B63AD5AFF9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DIGITALISATION'!$B$34:$B$38</c:f>
              <c:numCache>
                <c:formatCode>0.00%</c:formatCode>
                <c:ptCount val="4"/>
                <c:pt idx="0">
                  <c:v>6.6600066600066607E-2</c:v>
                </c:pt>
                <c:pt idx="1">
                  <c:v>0.46120546120546119</c:v>
                </c:pt>
                <c:pt idx="2">
                  <c:v>0.46786546786546784</c:v>
                </c:pt>
                <c:pt idx="3">
                  <c:v>4.329004329004329E-3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DD-4305-B538-C2B63AD5AFF9}"/>
            </c:ext>
          </c:extLst>
        </c:ser>
        <c:ser>
          <c:idx val="1"/>
          <c:order val="1"/>
          <c:tx>
            <c:strRef>
              <c:f>'INDICATEUR DIGITALISATION'!$C$33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C7DD-4305-B538-C2B63AD5AFF9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C7DD-4305-B538-C2B63AD5AFF9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C7DD-4305-B538-C2B63AD5AFF9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C7DD-4305-B538-C2B63AD5AFF9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C7DD-4305-B538-C2B63AD5AFF9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C7DD-4305-B538-C2B63AD5AFF9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C7DD-4305-B538-C2B63AD5AFF9}"/>
                </c:ext>
              </c:extLst>
            </c:dLbl>
            <c:dLbl>
              <c:idx val="3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C7DD-4305-B538-C2B63AD5AFF9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DIGITALISATION'!$C$34:$C$38</c:f>
              <c:numCache>
                <c:formatCode>General</c:formatCode>
                <c:ptCount val="4"/>
                <c:pt idx="0">
                  <c:v>20000</c:v>
                </c:pt>
                <c:pt idx="1">
                  <c:v>138500</c:v>
                </c:pt>
                <c:pt idx="2">
                  <c:v>140500</c:v>
                </c:pt>
                <c:pt idx="3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7DD-4305-B538-C2B63AD5AFF9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DIGITALISATION!Tableau croisé dynamique22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 19-20</a:t>
            </a:r>
          </a:p>
        </c:rich>
      </c:tx>
      <c:layout>
        <c:manualLayout>
          <c:xMode val="edge"/>
          <c:yMode val="edge"/>
          <c:x val="0.41872647630455589"/>
          <c:y val="9.9594801405111372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3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39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42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4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5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5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27201188393117526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B4F-4A31-961D-3EF85D231D4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B4F-4A31-961D-3EF85D231D4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B4F-4A31-961D-3EF85D231D4C}"/>
              </c:ext>
            </c:extLst>
          </c:dPt>
          <c:dLbls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5B4F-4A31-961D-3EF85D231D4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5B4F-4A31-961D-3EF85D231D4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DIGITALISATION'!$B$4:$B$7</c:f>
              <c:numCache>
                <c:formatCode>0.00%</c:formatCode>
                <c:ptCount val="3"/>
                <c:pt idx="0">
                  <c:v>9.0027700831024932E-2</c:v>
                </c:pt>
                <c:pt idx="1">
                  <c:v>0.62326869806094187</c:v>
                </c:pt>
                <c:pt idx="2">
                  <c:v>0.28670360110803322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4F-4A31-961D-3EF85D231D4C}"/>
            </c:ext>
          </c:extLst>
        </c:ser>
        <c:ser>
          <c:idx val="1"/>
          <c:order val="1"/>
          <c:tx>
            <c:strRef>
              <c:f>'INDICATEUR DIGITALISATION'!$C$3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5B4F-4A31-961D-3EF85D231D4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5B4F-4A31-961D-3EF85D231D4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5B4F-4A31-961D-3EF85D231D4C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5B4F-4A31-961D-3EF85D231D4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5B4F-4A31-961D-3EF85D231D4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DIGITALISATION'!$C$4:$C$7</c:f>
              <c:numCache>
                <c:formatCode>General</c:formatCode>
                <c:ptCount val="3"/>
                <c:pt idx="0">
                  <c:v>6500</c:v>
                </c:pt>
                <c:pt idx="1">
                  <c:v>45000</c:v>
                </c:pt>
                <c:pt idx="2">
                  <c:v>20700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B4F-4A31-961D-3EF85D231D4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844790158134705E-2"/>
          <c:y val="7.0370369087737514E-2"/>
          <c:w val="0.73432911675171075"/>
          <c:h val="0.84959095491413394"/>
        </c:manualLayout>
      </c:layout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A038-42E1-AA71-B39FE06251D3}"/>
            </c:ext>
          </c:extLst>
        </c:ser>
        <c:ser>
          <c:idx val="1"/>
          <c:order val="1"/>
          <c:tx>
            <c:v>homme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8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A038-42E1-AA71-B39FE062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7126560"/>
        <c:axId val="1117120736"/>
      </c:barChart>
      <c:catAx>
        <c:axId val="1117126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0736"/>
        <c:crosses val="autoZero"/>
        <c:auto val="1"/>
        <c:lblAlgn val="ctr"/>
        <c:lblOffset val="100"/>
        <c:noMultiLvlLbl val="0"/>
      </c:catAx>
      <c:valAx>
        <c:axId val="111712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6560"/>
        <c:crosses val="autoZero"/>
        <c:crossBetween val="between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43410673665791777"/>
          <c:y val="5.5912802566345843E-2"/>
          <c:w val="0.33533770778652666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femme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964B-4702-9E31-BC752A378DEE}"/>
            </c:ext>
          </c:extLst>
        </c:ser>
        <c:ser>
          <c:idx val="1"/>
          <c:order val="1"/>
          <c:tx>
            <c:v>Série2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30s</c:v>
              </c:pt>
              <c:pt idx="1">
                <c:v>40s</c:v>
              </c:pt>
              <c:pt idx="2">
                <c:v>50s</c:v>
              </c:pt>
              <c:pt idx="3">
                <c:v>60s</c:v>
              </c:pt>
              <c:pt idx="4">
                <c:v>70s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8</c:v>
              </c:pt>
              <c:pt idx="4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964B-4702-9E31-BC752A378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117126560"/>
        <c:axId val="1117120736"/>
      </c:barChart>
      <c:catAx>
        <c:axId val="11171265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0736"/>
        <c:crossesAt val="0"/>
        <c:auto val="1"/>
        <c:lblAlgn val="ctr"/>
        <c:lblOffset val="100"/>
        <c:noMultiLvlLbl val="0"/>
      </c:catAx>
      <c:valAx>
        <c:axId val="1117120736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26560"/>
        <c:crosses val="autoZero"/>
        <c:crossBetween val="between"/>
      </c:valAx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9100060831131919"/>
          <c:y val="7.9526259712585409E-2"/>
          <c:w val="0.30651424852282444"/>
          <c:h val="0.129557119097736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Série1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BFE5-4C8B-BA46-850EFCE7BD5B}"/>
            </c:ext>
          </c:extLst>
        </c:ser>
        <c:ser>
          <c:idx val="1"/>
          <c:order val="1"/>
          <c:tx>
            <c:v>homme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9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BFE5-4C8B-BA46-850EFCE7B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0805840"/>
        <c:axId val="980802928"/>
      </c:barChart>
      <c:catAx>
        <c:axId val="980805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2928"/>
        <c:crosses val="autoZero"/>
        <c:auto val="1"/>
        <c:lblAlgn val="ctr"/>
        <c:lblOffset val="100"/>
        <c:noMultiLvlLbl val="0"/>
      </c:catAx>
      <c:valAx>
        <c:axId val="98080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41466229221347328"/>
          <c:y val="4.2023913677456955E-2"/>
          <c:w val="0.30755993000874893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femme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0</c:v>
              </c:pt>
              <c:pt idx="1">
                <c:v>5</c:v>
              </c:pt>
              <c:pt idx="2">
                <c:v>4</c:v>
              </c:pt>
              <c:pt idx="3">
                <c:v>14</c:v>
              </c:pt>
              <c:pt idx="4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1895-4652-9BD5-9420B342E037}"/>
            </c:ext>
          </c:extLst>
        </c:ser>
        <c:ser>
          <c:idx val="1"/>
          <c:order val="1"/>
          <c:tx>
            <c:v>Série2</c:v>
          </c:tx>
          <c:spPr>
            <a:noFill/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30-40</c:v>
              </c:pt>
              <c:pt idx="1">
                <c:v>40-50</c:v>
              </c:pt>
              <c:pt idx="2">
                <c:v>50-60</c:v>
              </c:pt>
              <c:pt idx="3">
                <c:v>60-70</c:v>
              </c:pt>
              <c:pt idx="4">
                <c:v>70-80</c:v>
              </c:pt>
            </c:strLit>
          </c:cat>
          <c:val>
            <c:numLit>
              <c:formatCode>General</c:formatCode>
              <c:ptCount val="5"/>
              <c:pt idx="0">
                <c:v>1</c:v>
              </c:pt>
              <c:pt idx="1">
                <c:v>3</c:v>
              </c:pt>
              <c:pt idx="2">
                <c:v>4</c:v>
              </c:pt>
              <c:pt idx="3">
                <c:v>9</c:v>
              </c:pt>
              <c:pt idx="4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1895-4652-9BD5-9420B342E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80805840"/>
        <c:axId val="980802928"/>
      </c:barChart>
      <c:catAx>
        <c:axId val="98080584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2928"/>
        <c:crossesAt val="0"/>
        <c:auto val="1"/>
        <c:lblAlgn val="ctr"/>
        <c:lblOffset val="100"/>
        <c:noMultiLvlLbl val="0"/>
      </c:catAx>
      <c:valAx>
        <c:axId val="98080292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53467106838079936"/>
          <c:y val="2.8135024788568094E-2"/>
          <c:w val="0.32250863378919742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Analysis.xlsx]CAD!Tableau croisé dynamique21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% CA 19-20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464304461942268"/>
              <c:y val="9.5549722951297753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336E132-CB32-438C-9334-D2E8A007CA13}" type="CATEGORYNAME">
                  <a:rPr lang="en-US"/>
                  <a:pPr>
                    <a:defRPr/>
                  </a:pPr>
                  <a:t>[NOM DE CATÉGORIE]</a:t>
                </a:fld>
                <a:r>
                  <a:rPr lang="en-US"/>
                  <a:t>
</a:t>
                </a:r>
                <a:fld id="{88C6ECC1-4535-41E2-A404-6149C7DF26E6}" type="PERCENTAGE">
                  <a:rPr lang="en-US"/>
                  <a:pPr>
                    <a:defRPr/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40B109B5-C062-4216-AE40-5C0417F5EB6D}" type="CATEGORYNAME">
                  <a:rPr lang="en-US"/>
                  <a:pPr>
                    <a:defRPr/>
                  </a:pPr>
                  <a:t>[NOM DE CATÉGORIE]</a:t>
                </a:fld>
                <a:r>
                  <a:rPr lang="en-US"/>
                  <a:t>
</a:t>
                </a:r>
                <a:fld id="{2C33328A-BC23-4925-A4D3-19D6C29939E9}" type="PERCENTAGE">
                  <a:rPr lang="en-US"/>
                  <a:pPr>
                    <a:defRPr/>
                  </a:pPr>
                  <a:t>[POURCENTAGE]</a:t>
                </a:fld>
                <a:endParaRPr lang="en-US"/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5A368775-3724-4966-9061-84BF12CB4CAC}" type="CATEGORYNAME">
                  <a:rPr lang="en-US" sz="1100" b="1">
                    <a:solidFill>
                      <a:srgbClr val="00B05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100" b="1">
                    <a:solidFill>
                      <a:srgbClr val="00B050"/>
                    </a:solidFill>
                  </a:rPr>
                  <a:t>
</a:t>
                </a:r>
                <a:fld id="{69E51A6A-CF22-45D7-9878-E1A2F0D51B40}" type="PERCENTAGE">
                  <a:rPr lang="en-US" sz="1100" b="1">
                    <a:solidFill>
                      <a:srgbClr val="00B050"/>
                    </a:solidFill>
                  </a:rPr>
                  <a:pPr>
                    <a:defRPr/>
                  </a:pPr>
                  <a:t>[POURCENTAGE]</a:t>
                </a:fld>
                <a:endParaRPr lang="en-US" sz="1100" b="1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CAD!$B$3</c:f>
              <c:strCache>
                <c:ptCount val="1"/>
                <c:pt idx="0">
                  <c:v>Nombre de FACTURATION2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4CD-4DDE-A887-8DD77B6395F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D3F-44BB-A20C-56BBFAE5A4F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D4CD-4DDE-A887-8DD77B6395F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D3F-44BB-A20C-56BBFAE5A4F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D4CD-4DDE-A887-8DD77B6395F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CD3F-44BB-A20C-56BBFAE5A4F5}"/>
              </c:ext>
            </c:extLst>
          </c:dPt>
          <c:dLbls>
            <c:dLbl>
              <c:idx val="0"/>
              <c:layout>
                <c:manualLayout>
                  <c:x val="-0.11464304461942268"/>
                  <c:y val="9.5549722951297753E-2"/>
                </c:manualLayout>
              </c:layout>
              <c:tx>
                <c:rich>
                  <a:bodyPr/>
                  <a:lstStyle/>
                  <a:p>
                    <a:fld id="{E336E132-CB32-438C-9334-D2E8A007CA13}" type="CATEGORYNAME">
                      <a:rPr lang="en-US"/>
                      <a:pPr/>
                      <a:t>[NOM DE CATÉGORIE]</a:t>
                    </a:fld>
                    <a:r>
                      <a:rPr lang="en-US"/>
                      <a:t>
</a:t>
                    </a:r>
                    <a:fld id="{88C6ECC1-4535-41E2-A404-6149C7DF26E6}" type="PERCENTAGE">
                      <a:rPr lang="en-US"/>
                      <a:pPr/>
                      <a:t>[POURCENTAGE]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4CD-4DDE-A887-8DD77B6395F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0B109B5-C062-4216-AE40-5C0417F5EB6D}" type="CATEGORYNAME">
                      <a:rPr lang="en-US"/>
                      <a:pPr/>
                      <a:t>[NOM DE CATÉGORIE]</a:t>
                    </a:fld>
                    <a:r>
                      <a:rPr lang="en-US"/>
                      <a:t>
</a:t>
                    </a:r>
                    <a:fld id="{2C33328A-BC23-4925-A4D3-19D6C29939E9}" type="PERCENTAGE">
                      <a:rPr lang="en-US"/>
                      <a:pPr/>
                      <a:t>[POURCENTAGE]</a:t>
                    </a:fld>
                    <a:endParaRPr lang="en-US"/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D4CD-4DDE-A887-8DD77B6395F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A368775-3724-4966-9061-84BF12CB4CAC}" type="CATEGORYNAME">
                      <a:rPr lang="en-US" sz="1100" b="1">
                        <a:solidFill>
                          <a:srgbClr val="00B050"/>
                        </a:solidFill>
                      </a:rPr>
                      <a:pPr/>
                      <a:t>[NOM DE CATÉGORIE]</a:t>
                    </a:fld>
                    <a:r>
                      <a:rPr lang="en-US" sz="1100" b="1">
                        <a:solidFill>
                          <a:srgbClr val="00B050"/>
                        </a:solidFill>
                      </a:rPr>
                      <a:t>
</a:t>
                    </a:r>
                    <a:fld id="{69E51A6A-CF22-45D7-9878-E1A2F0D51B40}" type="PERCENTAGE">
                      <a:rPr lang="en-US" sz="1100" b="1">
                        <a:solidFill>
                          <a:srgbClr val="00B050"/>
                        </a:solidFill>
                      </a:rPr>
                      <a:pPr/>
                      <a:t>[POURCENTAGE]</a:t>
                    </a:fld>
                    <a:endParaRPr lang="en-US" sz="1100" b="1">
                      <a:solidFill>
                        <a:srgbClr val="00B05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D4CD-4DDE-A887-8DD77B6395F7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CAD!$A$4:$A$10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CAD!$B$4:$B$10</c:f>
              <c:numCache>
                <c:formatCode>0.00%</c:formatCode>
                <c:ptCount val="6"/>
                <c:pt idx="0">
                  <c:v>0.22082018927444794</c:v>
                </c:pt>
                <c:pt idx="1">
                  <c:v>0.12933753943217666</c:v>
                </c:pt>
                <c:pt idx="2">
                  <c:v>0.20189274447949526</c:v>
                </c:pt>
                <c:pt idx="3">
                  <c:v>0.15457413249211358</c:v>
                </c:pt>
                <c:pt idx="4">
                  <c:v>0.14511041009463724</c:v>
                </c:pt>
                <c:pt idx="5">
                  <c:v>0.14826498422712933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CD-4DDE-A887-8DD77B6395F7}"/>
            </c:ext>
          </c:extLst>
        </c:ser>
        <c:ser>
          <c:idx val="1"/>
          <c:order val="1"/>
          <c:tx>
            <c:strRef>
              <c:f>CAD!$C$3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CD3F-44BB-A20C-56BBFAE5A4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CD3F-44BB-A20C-56BBFAE5A4F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CD3F-44BB-A20C-56BBFAE5A4F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CD3F-44BB-A20C-56BBFAE5A4F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CD3F-44BB-A20C-56BBFAE5A4F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CD3F-44BB-A20C-56BBFAE5A4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CAD!$A$4:$A$10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CAD!$C$4:$C$10</c:f>
              <c:numCache>
                <c:formatCode>General</c:formatCode>
                <c:ptCount val="6"/>
                <c:pt idx="0">
                  <c:v>486600</c:v>
                </c:pt>
                <c:pt idx="1">
                  <c:v>290100</c:v>
                </c:pt>
                <c:pt idx="2">
                  <c:v>475400</c:v>
                </c:pt>
                <c:pt idx="3">
                  <c:v>494100</c:v>
                </c:pt>
                <c:pt idx="4">
                  <c:v>255900</c:v>
                </c:pt>
                <c:pt idx="5">
                  <c:v>385300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CD-4DDE-A887-8DD77B6395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Analysis.xlsx]CAD!Tableau croisé dynamique22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fr-FR">
                <a:solidFill>
                  <a:schemeClr val="bg1"/>
                </a:solidFill>
              </a:rPr>
              <a:t>% CA 20-21</a:t>
            </a:r>
          </a:p>
        </c:rich>
      </c:tx>
      <c:layout>
        <c:manualLayout>
          <c:xMode val="edge"/>
          <c:yMode val="edge"/>
          <c:x val="0.33916666666666667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0.11111111111111116"/>
              <c:y val="7.407407407407407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3D92107-DC8F-44CD-A4BC-4C30DB82940A}" type="CATEGORYNAME">
                  <a:rPr lang="en-US" sz="1050" b="1">
                    <a:solidFill>
                      <a:srgbClr val="C0000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050" b="1" baseline="0">
                    <a:solidFill>
                      <a:srgbClr val="C00000"/>
                    </a:solidFill>
                  </a:rPr>
                  <a:t>
</a:t>
                </a:r>
                <a:fld id="{9763FEC0-3251-42EB-A8E7-87693A5EE5EE}" type="PERCENTAGE">
                  <a:rPr lang="en-US" sz="1050" b="1" baseline="0">
                    <a:solidFill>
                      <a:srgbClr val="C00000"/>
                    </a:solidFill>
                  </a:rPr>
                  <a:pPr>
                    <a:defRPr/>
                  </a:pPr>
                  <a:t>[POURCENTAGE]</a:t>
                </a:fld>
                <a:endParaRPr lang="en-US" sz="1050" b="1" baseline="0">
                  <a:solidFill>
                    <a:srgbClr val="C0000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3.0555555555555607E-2"/>
              <c:y val="-0.2685185185185185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EEDEEC3-F1E8-4EF9-BCB8-15AAD1FF7DA8}" type="CATEGORYNAME">
                  <a:rPr lang="en-US" sz="1050">
                    <a:solidFill>
                      <a:srgbClr val="0070C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050" baseline="0">
                    <a:solidFill>
                      <a:srgbClr val="0070C0"/>
                    </a:solidFill>
                  </a:rPr>
                  <a:t>
</a:t>
                </a:r>
                <a:fld id="{10539C1F-1907-4839-9653-64D9450BA851}" type="PERCENTAGE">
                  <a:rPr lang="en-US" sz="1050" baseline="0">
                    <a:solidFill>
                      <a:srgbClr val="0070C0"/>
                    </a:solidFill>
                  </a:rPr>
                  <a:pPr>
                    <a:defRPr/>
                  </a:pPr>
                  <a:t>[POURCENTAGE]</a:t>
                </a:fld>
                <a:endParaRPr lang="en-US" sz="1050" baseline="0">
                  <a:solidFill>
                    <a:srgbClr val="0070C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9.166666666666666E-2"/>
              <c:y val="4.6296296296295869E-3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F87697F9-DF13-491E-8EBC-0A9B6762F880}" type="CATEGORYNAME">
                  <a:rPr lang="en-US" sz="1100">
                    <a:solidFill>
                      <a:srgbClr val="00B050"/>
                    </a:solidFill>
                  </a:rPr>
                  <a:pPr>
                    <a:defRPr/>
                  </a:pPr>
                  <a:t>[NOM DE CATÉGORIE]</a:t>
                </a:fld>
                <a:r>
                  <a:rPr lang="en-US" sz="1100" baseline="0">
                    <a:solidFill>
                      <a:srgbClr val="00B050"/>
                    </a:solidFill>
                  </a:rPr>
                  <a:t>
</a:t>
                </a:r>
                <a:fld id="{5B6DCE8A-71A6-4ACA-B6F8-20022EBAEBBE}" type="PERCENTAGE">
                  <a:rPr lang="en-US" sz="1100" baseline="0">
                    <a:solidFill>
                      <a:srgbClr val="00B050"/>
                    </a:solidFill>
                  </a:rPr>
                  <a:pPr>
                    <a:defRPr/>
                  </a:pPr>
                  <a:t>[POURCENTAGE]</a:t>
                </a:fld>
                <a:endParaRPr lang="en-US" sz="1100" baseline="0">
                  <a:solidFill>
                    <a:srgbClr val="00B050"/>
                  </a:solidFill>
                </a:endParaRPr>
              </a:p>
            </c:rich>
          </c:tx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-8.333333333333344E-2"/>
              <c:y val="-0.1064814814814815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0.10277777777777775"/>
              <c:y val="-0.13425925925925927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layout>
            <c:manualLayout>
              <c:x val="7.2222222222222174E-2"/>
              <c:y val="8.7962962962963007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CAD!$B$25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ACB-4A52-A4F4-5857EF3FB8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BC3-4CCA-BFD1-6B1392BF3E2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4-EACB-4A52-A4F4-5857EF3FB8F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6BC3-4CCA-BFD1-6B1392BF3E2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EACB-4A52-A4F4-5857EF3FB8F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6BC3-4CCA-BFD1-6B1392BF3E2F}"/>
              </c:ext>
            </c:extLst>
          </c:dPt>
          <c:dLbls>
            <c:dLbl>
              <c:idx val="0"/>
              <c:layout>
                <c:manualLayout>
                  <c:x val="-0.11111111111111116"/>
                  <c:y val="7.407407407407407E-2"/>
                </c:manualLayout>
              </c:layout>
              <c:tx>
                <c:rich>
                  <a:bodyPr/>
                  <a:lstStyle/>
                  <a:p>
                    <a:fld id="{B3D92107-DC8F-44CD-A4BC-4C30DB82940A}" type="CATEGORYNAME">
                      <a:rPr lang="en-US" sz="1050" b="1">
                        <a:solidFill>
                          <a:srgbClr val="C00000"/>
                        </a:solidFill>
                      </a:rPr>
                      <a:pPr/>
                      <a:t>[NOM DE CATÉGORIE]</a:t>
                    </a:fld>
                    <a:r>
                      <a:rPr lang="en-US" sz="1050" b="1" baseline="0">
                        <a:solidFill>
                          <a:srgbClr val="C00000"/>
                        </a:solidFill>
                      </a:rPr>
                      <a:t>
</a:t>
                    </a:r>
                    <a:fld id="{9763FEC0-3251-42EB-A8E7-87693A5EE5EE}" type="PERCENTAGE">
                      <a:rPr lang="en-US" sz="1050" b="1" baseline="0">
                        <a:solidFill>
                          <a:srgbClr val="C00000"/>
                        </a:solidFill>
                      </a:rPr>
                      <a:pPr/>
                      <a:t>[POURCENTAGE]</a:t>
                    </a:fld>
                    <a:endParaRPr lang="en-US" sz="1050" b="1" baseline="0">
                      <a:solidFill>
                        <a:srgbClr val="C0000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ACB-4A52-A4F4-5857EF3FB8F5}"/>
                </c:ext>
              </c:extLst>
            </c:dLbl>
            <c:dLbl>
              <c:idx val="1"/>
              <c:layout>
                <c:manualLayout>
                  <c:x val="-8.333333333333344E-2"/>
                  <c:y val="-0.1064814814814815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C3-4CCA-BFD1-6B1392BF3E2F}"/>
                </c:ext>
              </c:extLst>
            </c:dLbl>
            <c:dLbl>
              <c:idx val="2"/>
              <c:layout>
                <c:manualLayout>
                  <c:x val="-3.0555555555555607E-2"/>
                  <c:y val="-0.26851851851851855"/>
                </c:manualLayout>
              </c:layout>
              <c:tx>
                <c:rich>
                  <a:bodyPr/>
                  <a:lstStyle/>
                  <a:p>
                    <a:fld id="{3EEDEEC3-F1E8-4EF9-BCB8-15AAD1FF7DA8}" type="CATEGORYNAME">
                      <a:rPr lang="en-US" sz="1050">
                        <a:solidFill>
                          <a:srgbClr val="0070C0"/>
                        </a:solidFill>
                      </a:rPr>
                      <a:pPr/>
                      <a:t>[NOM DE CATÉGORIE]</a:t>
                    </a:fld>
                    <a:r>
                      <a:rPr lang="en-US" sz="1050" baseline="0">
                        <a:solidFill>
                          <a:srgbClr val="0070C0"/>
                        </a:solidFill>
                      </a:rPr>
                      <a:t>
</a:t>
                    </a:r>
                    <a:fld id="{10539C1F-1907-4839-9653-64D9450BA851}" type="PERCENTAGE">
                      <a:rPr lang="en-US" sz="1050" baseline="0">
                        <a:solidFill>
                          <a:srgbClr val="0070C0"/>
                        </a:solidFill>
                      </a:rPr>
                      <a:pPr/>
                      <a:t>[POURCENTAGE]</a:t>
                    </a:fld>
                    <a:endParaRPr lang="en-US" sz="1050" baseline="0">
                      <a:solidFill>
                        <a:srgbClr val="0070C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ACB-4A52-A4F4-5857EF3FB8F5}"/>
                </c:ext>
              </c:extLst>
            </c:dLbl>
            <c:dLbl>
              <c:idx val="3"/>
              <c:layout>
                <c:manualLayout>
                  <c:x val="0.10277777777777775"/>
                  <c:y val="-0.1342592592592592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BC3-4CCA-BFD1-6B1392BF3E2F}"/>
                </c:ext>
              </c:extLst>
            </c:dLbl>
            <c:dLbl>
              <c:idx val="4"/>
              <c:layout>
                <c:manualLayout>
                  <c:x val="9.166666666666666E-2"/>
                  <c:y val="4.6296296296295869E-3"/>
                </c:manualLayout>
              </c:layout>
              <c:tx>
                <c:rich>
                  <a:bodyPr/>
                  <a:lstStyle/>
                  <a:p>
                    <a:fld id="{F87697F9-DF13-491E-8EBC-0A9B6762F880}" type="CATEGORYNAME">
                      <a:rPr lang="en-US" sz="1100">
                        <a:solidFill>
                          <a:srgbClr val="00B050"/>
                        </a:solidFill>
                      </a:rPr>
                      <a:pPr/>
                      <a:t>[NOM DE CATÉGORIE]</a:t>
                    </a:fld>
                    <a:r>
                      <a:rPr lang="en-US" sz="1100" baseline="0">
                        <a:solidFill>
                          <a:srgbClr val="00B050"/>
                        </a:solidFill>
                      </a:rPr>
                      <a:t>
</a:t>
                    </a:r>
                    <a:fld id="{5B6DCE8A-71A6-4ACA-B6F8-20022EBAEBBE}" type="PERCENTAGE">
                      <a:rPr lang="en-US" sz="1100" baseline="0">
                        <a:solidFill>
                          <a:srgbClr val="00B050"/>
                        </a:solidFill>
                      </a:rPr>
                      <a:pPr/>
                      <a:t>[POURCENTAGE]</a:t>
                    </a:fld>
                    <a:endParaRPr lang="en-US" sz="1100" baseline="0">
                      <a:solidFill>
                        <a:srgbClr val="00B050"/>
                      </a:solidFill>
                    </a:endParaRP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ACB-4A52-A4F4-5857EF3FB8F5}"/>
                </c:ext>
              </c:extLst>
            </c:dLbl>
            <c:dLbl>
              <c:idx val="5"/>
              <c:layout>
                <c:manualLayout>
                  <c:x val="7.2222222222222174E-2"/>
                  <c:y val="8.796296296296300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BC3-4CCA-BFD1-6B1392BF3E2F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CAD!$A$26:$A$32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CAD!$B$26:$B$32</c:f>
              <c:numCache>
                <c:formatCode>0.00%</c:formatCode>
                <c:ptCount val="6"/>
                <c:pt idx="0">
                  <c:v>0.25132156616790607</c:v>
                </c:pt>
                <c:pt idx="1">
                  <c:v>0.13206701908431145</c:v>
                </c:pt>
                <c:pt idx="2">
                  <c:v>0.20262521279455245</c:v>
                </c:pt>
                <c:pt idx="3">
                  <c:v>0.15415285368694562</c:v>
                </c:pt>
                <c:pt idx="4">
                  <c:v>0.13453095600752621</c:v>
                </c:pt>
                <c:pt idx="5">
                  <c:v>0.12530239225875817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B-4A52-A4F4-5857EF3FB8F5}"/>
            </c:ext>
          </c:extLst>
        </c:ser>
        <c:ser>
          <c:idx val="1"/>
          <c:order val="1"/>
          <c:tx>
            <c:strRef>
              <c:f>CAD!$C$25</c:f>
              <c:strCache>
                <c:ptCount val="1"/>
                <c:pt idx="0">
                  <c:v>Somme de FACTURATION2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6BC3-4CCA-BFD1-6B1392BF3E2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6BC3-4CCA-BFD1-6B1392BF3E2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6BC3-4CCA-BFD1-6B1392BF3E2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6BC3-4CCA-BFD1-6B1392BF3E2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6BC3-4CCA-BFD1-6B1392BF3E2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6BC3-4CCA-BFD1-6B1392BF3E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CAD!$A$26:$A$32</c:f>
              <c:strCache>
                <c:ptCount val="6"/>
                <c:pt idx="0">
                  <c:v>D 1</c:v>
                </c:pt>
                <c:pt idx="1">
                  <c:v>D 2</c:v>
                </c:pt>
                <c:pt idx="2">
                  <c:v>D 3</c:v>
                </c:pt>
                <c:pt idx="3">
                  <c:v>D 4</c:v>
                </c:pt>
                <c:pt idx="4">
                  <c:v>D 5</c:v>
                </c:pt>
                <c:pt idx="5">
                  <c:v>D 6</c:v>
                </c:pt>
              </c:strCache>
            </c:strRef>
          </c:cat>
          <c:val>
            <c:numRef>
              <c:f>CAD!$C$26:$C$32</c:f>
              <c:numCache>
                <c:formatCode>General</c:formatCode>
                <c:ptCount val="6"/>
                <c:pt idx="0">
                  <c:v>561000</c:v>
                </c:pt>
                <c:pt idx="1">
                  <c:v>294800</c:v>
                </c:pt>
                <c:pt idx="2">
                  <c:v>452300</c:v>
                </c:pt>
                <c:pt idx="3">
                  <c:v>344100</c:v>
                </c:pt>
                <c:pt idx="4">
                  <c:v>300300</c:v>
                </c:pt>
                <c:pt idx="5">
                  <c:v>279700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B-4A52-A4F4-5857EF3FB8F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Analysis.xlsx]PR  MOIS!Tableau croisé dynamique26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FACT</a:t>
            </a:r>
            <a:r>
              <a:rPr lang="fr-FR" baseline="0"/>
              <a:t>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  MOIS'!$K$3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  MOIS'!$J$4:$J$19</c:f>
              <c:multiLvlStrCache>
                <c:ptCount val="13"/>
                <c:lvl>
                  <c:pt idx="0">
                    <c:v>juin</c:v>
                  </c:pt>
                  <c:pt idx="1">
                    <c:v>juil</c:v>
                  </c:pt>
                  <c:pt idx="2">
                    <c:v>août</c:v>
                  </c:pt>
                  <c:pt idx="3">
                    <c:v>sept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déc</c:v>
                  </c:pt>
                  <c:pt idx="7">
                    <c:v>janv</c:v>
                  </c:pt>
                  <c:pt idx="8">
                    <c:v>févr</c:v>
                  </c:pt>
                  <c:pt idx="9">
                    <c:v>mars</c:v>
                  </c:pt>
                  <c:pt idx="10">
                    <c:v>avr</c:v>
                  </c:pt>
                  <c:pt idx="11">
                    <c:v>mai</c:v>
                  </c:pt>
                  <c:pt idx="12">
                    <c:v>juin</c:v>
                  </c:pt>
                </c:lvl>
                <c:lvl>
                  <c:pt idx="0">
                    <c:v>2019</c:v>
                  </c:pt>
                  <c:pt idx="7">
                    <c:v>2020</c:v>
                  </c:pt>
                </c:lvl>
              </c:multiLvlStrCache>
            </c:multiLvlStrRef>
          </c:cat>
          <c:val>
            <c:numRef>
              <c:f>'PR  MOIS'!$K$4:$K$19</c:f>
              <c:numCache>
                <c:formatCode>General</c:formatCode>
                <c:ptCount val="13"/>
                <c:pt idx="0">
                  <c:v>24000</c:v>
                </c:pt>
                <c:pt idx="1">
                  <c:v>69100</c:v>
                </c:pt>
                <c:pt idx="2">
                  <c:v>105800</c:v>
                </c:pt>
                <c:pt idx="3">
                  <c:v>112100</c:v>
                </c:pt>
                <c:pt idx="4">
                  <c:v>145700</c:v>
                </c:pt>
                <c:pt idx="5">
                  <c:v>150500</c:v>
                </c:pt>
                <c:pt idx="6">
                  <c:v>151500</c:v>
                </c:pt>
                <c:pt idx="7">
                  <c:v>50000</c:v>
                </c:pt>
                <c:pt idx="8">
                  <c:v>57100</c:v>
                </c:pt>
                <c:pt idx="9">
                  <c:v>65700</c:v>
                </c:pt>
                <c:pt idx="10">
                  <c:v>71800</c:v>
                </c:pt>
                <c:pt idx="11">
                  <c:v>86300</c:v>
                </c:pt>
                <c:pt idx="12">
                  <c:v>104400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5-42BA-A2C0-31EC13C38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826224"/>
        <c:axId val="665831216"/>
      </c:lineChart>
      <c:catAx>
        <c:axId val="66582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31216"/>
        <c:crosses val="autoZero"/>
        <c:auto val="1"/>
        <c:lblAlgn val="ctr"/>
        <c:lblOffset val="100"/>
        <c:noMultiLvlLbl val="0"/>
      </c:catAx>
      <c:valAx>
        <c:axId val="66583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8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Analysis.xlsx]PR  MOIS!Tableau croisé dynamique27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FACT</a:t>
            </a:r>
            <a:r>
              <a:rPr lang="fr-FR" baseline="0"/>
              <a:t>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  MOIS'!$I$30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  MOIS'!$H$31:$H$46</c:f>
              <c:multiLvlStrCache>
                <c:ptCount val="13"/>
                <c:lvl>
                  <c:pt idx="0">
                    <c:v>juin</c:v>
                  </c:pt>
                  <c:pt idx="1">
                    <c:v>juil</c:v>
                  </c:pt>
                  <c:pt idx="2">
                    <c:v>août</c:v>
                  </c:pt>
                  <c:pt idx="3">
                    <c:v>sept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déc</c:v>
                  </c:pt>
                  <c:pt idx="7">
                    <c:v>janv</c:v>
                  </c:pt>
                  <c:pt idx="8">
                    <c:v>févr</c:v>
                  </c:pt>
                  <c:pt idx="9">
                    <c:v>mars</c:v>
                  </c:pt>
                  <c:pt idx="10">
                    <c:v>avr</c:v>
                  </c:pt>
                  <c:pt idx="11">
                    <c:v>mai</c:v>
                  </c:pt>
                  <c:pt idx="12">
                    <c:v>juin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'PR  MOIS'!$I$31:$I$46</c:f>
              <c:numCache>
                <c:formatCode>General</c:formatCode>
                <c:ptCount val="13"/>
                <c:pt idx="0">
                  <c:v>29700</c:v>
                </c:pt>
                <c:pt idx="1">
                  <c:v>49700</c:v>
                </c:pt>
                <c:pt idx="2">
                  <c:v>91200</c:v>
                </c:pt>
                <c:pt idx="3">
                  <c:v>136200</c:v>
                </c:pt>
                <c:pt idx="4">
                  <c:v>144000</c:v>
                </c:pt>
                <c:pt idx="5">
                  <c:v>180700</c:v>
                </c:pt>
                <c:pt idx="6">
                  <c:v>189900</c:v>
                </c:pt>
                <c:pt idx="7">
                  <c:v>22400</c:v>
                </c:pt>
                <c:pt idx="8">
                  <c:v>38600</c:v>
                </c:pt>
                <c:pt idx="9">
                  <c:v>59700</c:v>
                </c:pt>
                <c:pt idx="10">
                  <c:v>65700</c:v>
                </c:pt>
                <c:pt idx="11">
                  <c:v>104200</c:v>
                </c:pt>
                <c:pt idx="12">
                  <c:v>110400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4-4852-B603-F7780D9D9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885728"/>
        <c:axId val="657883648"/>
      </c:lineChart>
      <c:catAx>
        <c:axId val="65788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3648"/>
        <c:crosses val="autoZero"/>
        <c:auto val="1"/>
        <c:lblAlgn val="ctr"/>
        <c:lblOffset val="100"/>
        <c:noMultiLvlLbl val="0"/>
      </c:catAx>
      <c:valAx>
        <c:axId val="6578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88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CORBET Marie-Thérése</c:v>
              </c:pt>
              <c:pt idx="1">
                <c:v>LOBJOY Patrick</c:v>
              </c:pt>
              <c:pt idx="2">
                <c:v>REMUND Marie-Marthe</c:v>
              </c:pt>
              <c:pt idx="3">
                <c:v>SAPIENCE Alain</c:v>
              </c:pt>
              <c:pt idx="4">
                <c:v>SURENA Adrienne</c:v>
              </c:pt>
            </c:strLit>
          </c:cat>
          <c:val>
            <c:numLit>
              <c:formatCode>General</c:formatCode>
              <c:ptCount val="5"/>
              <c:pt idx="0">
                <c:v>1.051948051948052</c:v>
              </c:pt>
              <c:pt idx="1">
                <c:v>2.089378990133488</c:v>
              </c:pt>
              <c:pt idx="2">
                <c:v>1.2349914236706689</c:v>
              </c:pt>
              <c:pt idx="3">
                <c:v>1.8209408194233689</c:v>
              </c:pt>
              <c:pt idx="4">
                <c:v>1.2627148368993335</c:v>
              </c:pt>
            </c:numLit>
          </c:val>
          <c:extLst>
            <c:ext xmlns:c16="http://schemas.microsoft.com/office/drawing/2014/chart" uri="{C3380CC4-5D6E-409C-BE32-E72D297353CC}">
              <c16:uniqueId val="{00000000-E7CB-4D20-8119-50EB2293B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4108016"/>
        <c:axId val="754104688"/>
      </c:barChart>
      <c:catAx>
        <c:axId val="75410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4688"/>
        <c:crosses val="autoZero"/>
        <c:auto val="1"/>
        <c:lblAlgn val="ctr"/>
        <c:lblOffset val="100"/>
        <c:noMultiLvlLbl val="0"/>
      </c:catAx>
      <c:valAx>
        <c:axId val="75410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0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TALENTS!Tableau croisé dynamique16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'INDICATEUR TALENTS'!$J$55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TALENTS'!$I$56:$I$61</c:f>
              <c:strCache>
                <c:ptCount val="5"/>
                <c:pt idx="0">
                  <c:v>GHIBAUDO Nicole</c:v>
                </c:pt>
                <c:pt idx="1">
                  <c:v>REMUND Marie-Marthe</c:v>
                </c:pt>
                <c:pt idx="2">
                  <c:v>SACCHET Marie-Thérése</c:v>
                </c:pt>
                <c:pt idx="3">
                  <c:v>SAPIENCE Alain</c:v>
                </c:pt>
                <c:pt idx="4">
                  <c:v>SURENA Adrienne</c:v>
                </c:pt>
              </c:strCache>
            </c:strRef>
          </c:cat>
          <c:val>
            <c:numRef>
              <c:f>'INDICATEUR TALENTS'!$J$56:$J$61</c:f>
              <c:numCache>
                <c:formatCode>0.000</c:formatCode>
                <c:ptCount val="5"/>
                <c:pt idx="0">
                  <c:v>1.588702559576346</c:v>
                </c:pt>
                <c:pt idx="1">
                  <c:v>8.2442748091603058</c:v>
                </c:pt>
                <c:pt idx="2">
                  <c:v>1.8090452261306533</c:v>
                </c:pt>
                <c:pt idx="3">
                  <c:v>2.2641509433962264</c:v>
                </c:pt>
                <c:pt idx="4">
                  <c:v>4.993065187239945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BF-4278-B1F1-9AE7E8493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01495488"/>
        <c:axId val="501491328"/>
      </c:barChart>
      <c:catAx>
        <c:axId val="501495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1328"/>
        <c:crosses val="autoZero"/>
        <c:auto val="1"/>
        <c:lblAlgn val="ctr"/>
        <c:lblOffset val="100"/>
        <c:noMultiLvlLbl val="0"/>
      </c:catAx>
      <c:valAx>
        <c:axId val="50149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ATELIER!Tableau croisé dynamique18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ATELIER'!$J$4:$J$8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ATELIER'!$K$4:$K$8</c:f>
              <c:numCache>
                <c:formatCode>0.00</c:formatCode>
                <c:ptCount val="4"/>
                <c:pt idx="0">
                  <c:v>2.3670793882010197</c:v>
                </c:pt>
                <c:pt idx="1">
                  <c:v>2.8987581863078411</c:v>
                </c:pt>
                <c:pt idx="2">
                  <c:v>1.7370773252382157</c:v>
                </c:pt>
                <c:pt idx="3">
                  <c:v>2.0903010033444818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3-4F48-9E22-F24D4ECF1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309424"/>
        <c:axId val="924311504"/>
      </c:barChart>
      <c:catAx>
        <c:axId val="9243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11504"/>
        <c:crosses val="autoZero"/>
        <c:auto val="1"/>
        <c:lblAlgn val="ctr"/>
        <c:lblOffset val="100"/>
        <c:noMultiLvlLbl val="0"/>
      </c:catAx>
      <c:valAx>
        <c:axId val="9243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ATELIER!Tableau croisé dynamique20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ATELIER'!$J$44:$J$48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ATELIER'!$K$44:$K$48</c:f>
              <c:numCache>
                <c:formatCode>0.00</c:formatCode>
                <c:ptCount val="4"/>
                <c:pt idx="0">
                  <c:v>7.2833211944646763</c:v>
                </c:pt>
                <c:pt idx="1">
                  <c:v>2.4782593136026914</c:v>
                </c:pt>
                <c:pt idx="2">
                  <c:v>2.9618854878151617</c:v>
                </c:pt>
                <c:pt idx="3">
                  <c:v>0.54347826086956519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1-40E4-9AD2-A52B8A46F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476912"/>
        <c:axId val="624476080"/>
      </c:barChart>
      <c:catAx>
        <c:axId val="6244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080"/>
        <c:crosses val="autoZero"/>
        <c:auto val="1"/>
        <c:lblAlgn val="ctr"/>
        <c:lblOffset val="100"/>
        <c:noMultiLvlLbl val="0"/>
      </c:catAx>
      <c:valAx>
        <c:axId val="624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ATELIER!Tableau croisé dynamique20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20-21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ATELIER'!$J$44:$J$48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ATELIER'!$K$44:$K$48</c:f>
              <c:numCache>
                <c:formatCode>0.00</c:formatCode>
                <c:ptCount val="4"/>
                <c:pt idx="0">
                  <c:v>7.2833211944646763</c:v>
                </c:pt>
                <c:pt idx="1">
                  <c:v>2.4782593136026914</c:v>
                </c:pt>
                <c:pt idx="2">
                  <c:v>2.9618854878151617</c:v>
                </c:pt>
                <c:pt idx="3">
                  <c:v>0.54347826086956519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C-4E3E-950E-6A4E41544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4476912"/>
        <c:axId val="624476080"/>
      </c:barChart>
      <c:catAx>
        <c:axId val="6244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080"/>
        <c:crosses val="autoZero"/>
        <c:auto val="1"/>
        <c:lblAlgn val="ctr"/>
        <c:lblOffset val="100"/>
        <c:noMultiLvlLbl val="0"/>
      </c:catAx>
      <c:valAx>
        <c:axId val="624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ATELIER!Tableau croisé dynamique18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INDICATEUR</a:t>
            </a:r>
            <a:r>
              <a:rPr lang="fr-FR" baseline="0"/>
              <a:t> ATELIER 19-20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'INDICATEUR ATELIER'!$K$3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'INDICATEUR ATELIER'!$J$4:$J$8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ATELIER'!$K$4:$K$8</c:f>
              <c:numCache>
                <c:formatCode>0.00</c:formatCode>
                <c:ptCount val="4"/>
                <c:pt idx="0">
                  <c:v>2.3670793882010197</c:v>
                </c:pt>
                <c:pt idx="1">
                  <c:v>2.8987581863078411</c:v>
                </c:pt>
                <c:pt idx="2">
                  <c:v>1.7370773252382157</c:v>
                </c:pt>
                <c:pt idx="3">
                  <c:v>2.0903010033444818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A-4E1B-9010-951620D78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4309424"/>
        <c:axId val="924311504"/>
      </c:barChart>
      <c:catAx>
        <c:axId val="92430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11504"/>
        <c:crosses val="autoZero"/>
        <c:auto val="1"/>
        <c:lblAlgn val="ctr"/>
        <c:lblOffset val="100"/>
        <c:noMultiLvlLbl val="0"/>
      </c:catAx>
      <c:valAx>
        <c:axId val="9243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30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DIGITALISATION!Tableau croisé dynamique22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3.3861767279090113E-2"/>
              <c:y val="0.12423957421988914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31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layout>
            <c:manualLayout>
              <c:x val="-5.5924759405074367E-2"/>
              <c:y val="0.13907735491396908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'INDICATEUR DIGITALISATION'!$B$3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A263-4140-9C43-C2F4876A1F3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A263-4140-9C43-C2F4876A1F3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A263-4140-9C43-C2F4876A1F3C}"/>
              </c:ext>
            </c:extLst>
          </c:dPt>
          <c:dLbls>
            <c:dLbl>
              <c:idx val="0"/>
              <c:layout>
                <c:manualLayout>
                  <c:x val="3.3861767279090113E-2"/>
                  <c:y val="0.1242395742198891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263-4140-9C43-C2F4876A1F3C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D-A263-4140-9C43-C2F4876A1F3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F-A263-4140-9C43-C2F4876A1F3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DIGITALISATION'!$B$4:$B$7</c:f>
              <c:numCache>
                <c:formatCode>0.00%</c:formatCode>
                <c:ptCount val="3"/>
                <c:pt idx="0">
                  <c:v>9.0027700831024932E-2</c:v>
                </c:pt>
                <c:pt idx="1">
                  <c:v>0.62326869806094187</c:v>
                </c:pt>
                <c:pt idx="2">
                  <c:v>0.28670360110803322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263-4140-9C43-C2F4876A1F3C}"/>
            </c:ext>
          </c:extLst>
        </c:ser>
        <c:ser>
          <c:idx val="1"/>
          <c:order val="1"/>
          <c:tx>
            <c:strRef>
              <c:f>'INDICATEUR DIGITALISATION'!$C$3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A263-4140-9C43-C2F4876A1F3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A263-4140-9C43-C2F4876A1F3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A263-4140-9C43-C2F4876A1F3C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3-A263-4140-9C43-C2F4876A1F3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7-A263-4140-9C43-C2F4876A1F3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DIGITALISATION'!$C$4:$C$7</c:f>
              <c:numCache>
                <c:formatCode>General</c:formatCode>
                <c:ptCount val="3"/>
                <c:pt idx="0">
                  <c:v>6500</c:v>
                </c:pt>
                <c:pt idx="1">
                  <c:v>45000</c:v>
                </c:pt>
                <c:pt idx="2">
                  <c:v>20700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263-4140-9C43-C2F4876A1F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DIGITALISATION!Tableau croisé dynamique23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</c:pivotFmt>
      <c:pivotFmt>
        <c:idx val="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8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</c:pivotFmt>
      <c:pivotFmt>
        <c:idx val="9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31367855059784194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83F2-4A29-89D1-16112ACD72F6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3F2-4A29-89D1-16112ACD72F6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83F2-4A29-89D1-16112ACD72F6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3F2-4A29-89D1-16112ACD72F6}"/>
              </c:ext>
            </c:extLst>
          </c:dPt>
          <c:dLbls>
            <c:dLbl>
              <c:idx val="3"/>
              <c:layout>
                <c:manualLayout>
                  <c:x val="-2.5688101487314034E-2"/>
                  <c:y val="0.1714847623213764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F2-4A29-89D1-16112ACD72F6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DIGITALISATION'!$B$34:$B$38</c:f>
              <c:numCache>
                <c:formatCode>0.00%</c:formatCode>
                <c:ptCount val="4"/>
                <c:pt idx="0">
                  <c:v>6.6600066600066607E-2</c:v>
                </c:pt>
                <c:pt idx="1">
                  <c:v>0.46120546120546119</c:v>
                </c:pt>
                <c:pt idx="2">
                  <c:v>0.46786546786546784</c:v>
                </c:pt>
                <c:pt idx="3">
                  <c:v>4.329004329004329E-3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2-4A29-89D1-16112ACD72F6}"/>
            </c:ext>
          </c:extLst>
        </c:ser>
        <c:ser>
          <c:idx val="1"/>
          <c:order val="1"/>
          <c:tx>
            <c:strRef>
              <c:f>'INDICATEUR DIGITALISATION'!$C$33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3F2-4A29-89D1-16112ACD72F6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83F2-4A29-89D1-16112ACD72F6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83F2-4A29-89D1-16112ACD72F6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83F2-4A29-89D1-16112ACD72F6}"/>
              </c:ext>
            </c:extLst>
          </c:dPt>
          <c:dLbls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DIGITALISATION'!$C$34:$C$38</c:f>
              <c:numCache>
                <c:formatCode>General</c:formatCode>
                <c:ptCount val="4"/>
                <c:pt idx="0">
                  <c:v>20000</c:v>
                </c:pt>
                <c:pt idx="1">
                  <c:v>138500</c:v>
                </c:pt>
                <c:pt idx="2">
                  <c:v>140500</c:v>
                </c:pt>
                <c:pt idx="3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2-4A29-89D1-16112ACD72F6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DIGITALISATION!Tableau croisé dynamique23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</a:t>
            </a:r>
          </a:p>
          <a:p>
            <a:pPr>
              <a:defRPr/>
            </a:pPr>
            <a:r>
              <a:rPr lang="en-US"/>
              <a:t>20-21</a:t>
            </a:r>
          </a:p>
        </c:rich>
      </c:tx>
      <c:layout>
        <c:manualLayout>
          <c:xMode val="edge"/>
          <c:yMode val="edge"/>
          <c:x val="0.37333333333333335"/>
          <c:y val="0.147127442403032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4">
              <a:alpha val="90000"/>
            </a:schemeClr>
          </a:solidFill>
          <a:ln w="19050">
            <a:solidFill>
              <a:schemeClr val="accent4">
                <a:lumMod val="75000"/>
              </a:schemeClr>
            </a:solidFill>
          </a:ln>
          <a:effectLst>
            <a:innerShdw blurRad="114300">
              <a:schemeClr val="accent4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4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layout>
            <c:manualLayout>
              <c:x val="-2.5688101487314034E-2"/>
              <c:y val="0.17148476232137647"/>
            </c:manualLayout>
          </c:layout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31367855059784194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AD0-4008-9C47-B3556B933277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AD0-4008-9C47-B3556B933277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AD0-4008-9C47-B3556B933277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8AD0-4008-9C47-B3556B933277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8AD0-4008-9C47-B3556B933277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8AD0-4008-9C47-B3556B933277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8AD0-4008-9C47-B3556B933277}"/>
                </c:ext>
              </c:extLst>
            </c:dLbl>
            <c:dLbl>
              <c:idx val="3"/>
              <c:layout>
                <c:manualLayout>
                  <c:x val="-2.5688101487314034E-2"/>
                  <c:y val="0.17148476232137647"/>
                </c:manualLayout>
              </c:layout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D0-4008-9C47-B3556B933277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DIGITALISATION'!$B$34:$B$38</c:f>
              <c:numCache>
                <c:formatCode>0.00%</c:formatCode>
                <c:ptCount val="4"/>
                <c:pt idx="0">
                  <c:v>6.6600066600066607E-2</c:v>
                </c:pt>
                <c:pt idx="1">
                  <c:v>0.46120546120546119</c:v>
                </c:pt>
                <c:pt idx="2">
                  <c:v>0.46786546786546784</c:v>
                </c:pt>
                <c:pt idx="3">
                  <c:v>4.329004329004329E-3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D0-4008-9C47-B3556B933277}"/>
            </c:ext>
          </c:extLst>
        </c:ser>
        <c:ser>
          <c:idx val="1"/>
          <c:order val="1"/>
          <c:tx>
            <c:strRef>
              <c:f>'INDICATEUR DIGITALISATION'!$C$33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8AD0-4008-9C47-B3556B933277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8AD0-4008-9C47-B3556B933277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8AD0-4008-9C47-B3556B933277}"/>
              </c:ext>
            </c:extLst>
          </c:dPt>
          <c:dPt>
            <c:idx val="3"/>
            <c:bubble3D val="0"/>
            <c:spPr>
              <a:solidFill>
                <a:schemeClr val="accent4">
                  <a:alpha val="90000"/>
                </a:schemeClr>
              </a:solidFill>
              <a:ln w="19050">
                <a:solidFill>
                  <a:schemeClr val="accent4">
                    <a:lumMod val="75000"/>
                  </a:schemeClr>
                </a:solidFill>
              </a:ln>
              <a:effectLst>
                <a:innerShdw blurRad="114300">
                  <a:schemeClr val="accent4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4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8AD0-4008-9C47-B3556B933277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A-8AD0-4008-9C47-B3556B933277}"/>
                </c:ext>
              </c:extLst>
            </c:dLbl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8AD0-4008-9C47-B3556B933277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8AD0-4008-9C47-B3556B933277}"/>
                </c:ext>
              </c:extLst>
            </c:dLbl>
            <c:dLbl>
              <c:idx val="3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4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8AD0-4008-9C47-B3556B933277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DIGITALISATION'!$A$34:$A$38</c:f>
              <c:strCache>
                <c:ptCount val="4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  <c:pt idx="3">
                  <c:v>Strasbourg</c:v>
                </c:pt>
              </c:strCache>
            </c:strRef>
          </c:cat>
          <c:val>
            <c:numRef>
              <c:f>'INDICATEUR DIGITALISATION'!$C$34:$C$38</c:f>
              <c:numCache>
                <c:formatCode>General</c:formatCode>
                <c:ptCount val="4"/>
                <c:pt idx="0">
                  <c:v>20000</c:v>
                </c:pt>
                <c:pt idx="1">
                  <c:v>138500</c:v>
                </c:pt>
                <c:pt idx="2">
                  <c:v>140500</c:v>
                </c:pt>
                <c:pt idx="3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AD0-4008-9C47-B3556B93327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[Company Department Analysis.xlsx]INDICATEUR DIGITALISATION!Tableau croisé dynamique22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PAIEMENT % TOTAL GENERAL 19-20</a:t>
            </a:r>
          </a:p>
        </c:rich>
      </c:tx>
      <c:layout>
        <c:manualLayout>
          <c:xMode val="edge"/>
          <c:yMode val="edge"/>
          <c:x val="0.41872647630455589"/>
          <c:y val="9.9594801405111372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circle"/>
          <c:size val="6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</c:pivotFmt>
      <c:pivotFmt>
        <c:idx val="34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4472C4"/>
              </a:solidFill>
              <a:round/>
            </a:ln>
            <a:effectLst>
              <a:outerShdw blurRad="50800" dist="38100" dir="2700000" algn="tl" rotWithShape="0">
                <a:srgbClr val="4472C4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>
              <a:alpha val="90000"/>
            </a:schemeClr>
          </a:solidFill>
          <a:ln w="19050">
            <a:solidFill>
              <a:schemeClr val="accent1">
                <a:lumMod val="75000"/>
              </a:schemeClr>
            </a:solidFill>
          </a:ln>
          <a:effectLst>
            <a:innerShdw blurRad="114300">
              <a:schemeClr val="accent1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1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>
              <a:alpha val="90000"/>
            </a:schemeClr>
          </a:solidFill>
          <a:ln w="19050">
            <a:solidFill>
              <a:schemeClr val="accent2">
                <a:lumMod val="75000"/>
              </a:schemeClr>
            </a:solidFill>
          </a:ln>
          <a:effectLst>
            <a:innerShdw blurRad="114300">
              <a:schemeClr val="accent2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2">
                <a:lumMod val="75000"/>
              </a:schemeClr>
            </a:contourClr>
          </a:sp3d>
        </c:spPr>
      </c:pivotFmt>
      <c:pivotFmt>
        <c:idx val="39"/>
        <c:spPr>
          <a:solidFill>
            <a:schemeClr val="accent3">
              <a:alpha val="90000"/>
            </a:schemeClr>
          </a:solidFill>
          <a:ln w="19050">
            <a:solidFill>
              <a:schemeClr val="accent3">
                <a:lumMod val="75000"/>
              </a:schemeClr>
            </a:solidFill>
          </a:ln>
          <a:effectLst>
            <a:innerShdw blurRad="114300">
              <a:schemeClr val="accent3">
                <a:lumMod val="75000"/>
              </a:schemeClr>
            </a:innerShdw>
          </a:effectLst>
          <a:scene3d>
            <a:camera prst="orthographicFront"/>
            <a:lightRig rig="threePt" dir="t"/>
          </a:scene3d>
          <a:sp3d contourW="19050" prstMaterial="flat">
            <a:contourClr>
              <a:schemeClr val="accent3">
                <a:lumMod val="75000"/>
              </a:schemeClr>
            </a:contourClr>
          </a:sp3d>
        </c:spPr>
        <c:dLbl>
          <c:idx val="0"/>
          <c:spPr>
            <a:solidFill>
              <a:sysClr val="window" lastClr="FFFFFF">
                <a:alpha val="90000"/>
              </a:sysClr>
            </a:solidFill>
            <a:ln w="12700" cap="flat" cmpd="sng" algn="ctr">
              <a:solidFill>
                <a:srgbClr val="ED7D31"/>
              </a:solidFill>
              <a:round/>
            </a:ln>
            <a:effectLst>
              <a:outerShdw blurRad="50800" dist="38100" dir="2700000" algn="tl" rotWithShape="0">
                <a:srgbClr val="ED7D31">
                  <a:lumMod val="75000"/>
                  <a:alpha val="40000"/>
                </a:srgbClr>
              </a:outerShdw>
            </a:effectLst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3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6.1111111111111109E-2"/>
          <c:y val="0.27201188393117526"/>
          <c:w val="0.93888888888888888"/>
          <c:h val="0.57160141440653256"/>
        </c:manualLayout>
      </c:layout>
      <c:pie3DChart>
        <c:varyColors val="1"/>
        <c:ser>
          <c:idx val="0"/>
          <c:order val="0"/>
          <c:tx>
            <c:strRef>
              <c:f>'INDICATEUR DIGITALISATION'!$B$3</c:f>
              <c:strCache>
                <c:ptCount val="1"/>
                <c:pt idx="0">
                  <c:v>% TOTAL GENERAL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A263-4140-9C43-C2F4876A1F3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A263-4140-9C43-C2F4876A1F3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A263-4140-9C43-C2F4876A1F3C}"/>
              </c:ext>
            </c:extLst>
          </c:dPt>
          <c:dLbls>
            <c:dLbl>
              <c:idx val="1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2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D-A263-4140-9C43-C2F4876A1F3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4472C4"/>
                  </a:solidFill>
                  <a:round/>
                </a:ln>
                <a:effectLst>
                  <a:outerShdw blurRad="50800" dist="38100" dir="2700000" algn="tl" rotWithShape="0">
                    <a:srgbClr val="4472C4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F-A263-4140-9C43-C2F4876A1F3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4472C4"/>
                </a:solidFill>
                <a:round/>
              </a:ln>
              <a:effectLst>
                <a:outerShdw blurRad="50800" dist="38100" dir="2700000" algn="tl" rotWithShape="0">
                  <a:srgbClr val="4472C4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DIGITALISATION'!$B$4:$B$7</c:f>
              <c:numCache>
                <c:formatCode>0.00%</c:formatCode>
                <c:ptCount val="3"/>
                <c:pt idx="0">
                  <c:v>9.0027700831024932E-2</c:v>
                </c:pt>
                <c:pt idx="1">
                  <c:v>0.62326869806094187</c:v>
                </c:pt>
                <c:pt idx="2">
                  <c:v>0.28670360110803322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263-4140-9C43-C2F4876A1F3C}"/>
            </c:ext>
          </c:extLst>
        </c:ser>
        <c:ser>
          <c:idx val="1"/>
          <c:order val="1"/>
          <c:tx>
            <c:strRef>
              <c:f>'INDICATEUR DIGITALISATION'!$C$3</c:f>
              <c:strCache>
                <c:ptCount val="1"/>
                <c:pt idx="0">
                  <c:v>Somme de FACTURATION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alpha val="90000"/>
                </a:schemeClr>
              </a:solidFill>
              <a:ln w="19050">
                <a:solidFill>
                  <a:schemeClr val="accent1">
                    <a:lumMod val="75000"/>
                  </a:schemeClr>
                </a:solidFill>
              </a:ln>
              <a:effectLst>
                <a:innerShdw blurRad="114300">
                  <a:schemeClr val="accent1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1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A263-4140-9C43-C2F4876A1F3C}"/>
              </c:ext>
            </c:extLst>
          </c:dPt>
          <c:dPt>
            <c:idx val="1"/>
            <c:bubble3D val="0"/>
            <c:spPr>
              <a:solidFill>
                <a:schemeClr val="accent2">
                  <a:alpha val="90000"/>
                </a:schemeClr>
              </a:solidFill>
              <a:ln w="19050">
                <a:solidFill>
                  <a:schemeClr val="accent2">
                    <a:lumMod val="75000"/>
                  </a:schemeClr>
                </a:solidFill>
              </a:ln>
              <a:effectLst>
                <a:innerShdw blurRad="114300">
                  <a:schemeClr val="accent2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2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A263-4140-9C43-C2F4876A1F3C}"/>
              </c:ext>
            </c:extLst>
          </c:dPt>
          <c:dPt>
            <c:idx val="2"/>
            <c:bubble3D val="0"/>
            <c:spPr>
              <a:solidFill>
                <a:schemeClr val="accent3">
                  <a:alpha val="90000"/>
                </a:schemeClr>
              </a:solidFill>
              <a:ln w="19050">
                <a:solidFill>
                  <a:schemeClr val="accent3">
                    <a:lumMod val="75000"/>
                  </a:schemeClr>
                </a:solidFill>
              </a:ln>
              <a:effectLst>
                <a:innerShdw blurRad="114300">
                  <a:schemeClr val="accent3">
                    <a:lumMod val="75000"/>
                  </a:schemeClr>
                </a:innerShdw>
              </a:effectLst>
              <a:scene3d>
                <a:camera prst="orthographicFront"/>
                <a:lightRig rig="threePt" dir="t"/>
              </a:scene3d>
              <a:sp3d contourW="19050" prstMaterial="flat">
                <a:contourClr>
                  <a:schemeClr val="accent3">
                    <a:lumMod val="75000"/>
                  </a:scheme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A263-4140-9C43-C2F4876A1F3C}"/>
              </c:ext>
            </c:extLst>
          </c:dPt>
          <c:dLbls>
            <c:dLbl>
              <c:idx val="0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1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3-A263-4140-9C43-C2F4876A1F3C}"/>
                </c:ext>
              </c:extLst>
            </c:dLbl>
            <c:dLbl>
              <c:idx val="2"/>
              <c:spPr>
                <a:solidFill>
                  <a:sysClr val="window" lastClr="FFFFFF">
                    <a:alpha val="90000"/>
                  </a:sysClr>
                </a:solidFill>
                <a:ln w="12700" cap="flat" cmpd="sng" algn="ctr">
                  <a:solidFill>
                    <a:srgbClr val="ED7D31"/>
                  </a:solidFill>
                  <a:round/>
                </a:ln>
                <a:effectLst>
                  <a:outerShdw blurRad="50800" dist="38100" dir="2700000" algn="tl" rotWithShape="0">
                    <a:srgbClr val="ED7D31">
                      <a:lumMod val="75000"/>
                      <a:alpha val="40000"/>
                    </a:srgbClr>
                  </a:outerShdw>
                </a:effectLst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0" i="0" u="none" strike="noStrike" kern="1200" baseline="0">
                      <a:solidFill>
                        <a:schemeClr val="accent3"/>
                      </a:solidFill>
                      <a:effectLst/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7-A263-4140-9C43-C2F4876A1F3C}"/>
                </c:ext>
              </c:extLst>
            </c:dLbl>
            <c:spPr>
              <a:solidFill>
                <a:sysClr val="window" lastClr="FFFFFF">
                  <a:alpha val="90000"/>
                </a:sysClr>
              </a:solidFill>
              <a:ln w="12700" cap="flat" cmpd="sng" algn="ctr">
                <a:solidFill>
                  <a:srgbClr val="ED7D31"/>
                </a:solidFill>
                <a:round/>
              </a:ln>
              <a:effectLst>
                <a:outerShdw blurRad="50800" dist="38100" dir="2700000" algn="tl" rotWithShape="0">
                  <a:srgbClr val="ED7D31">
                    <a:lumMod val="75000"/>
                    <a:alpha val="40000"/>
                  </a:srgb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'INDICATEUR DIGITALISATION'!$A$4:$A$7</c:f>
              <c:strCache>
                <c:ptCount val="3"/>
                <c:pt idx="0">
                  <c:v>Lille</c:v>
                </c:pt>
                <c:pt idx="1">
                  <c:v>Nice</c:v>
                </c:pt>
                <c:pt idx="2">
                  <c:v>Paris</c:v>
                </c:pt>
              </c:strCache>
            </c:strRef>
          </c:cat>
          <c:val>
            <c:numRef>
              <c:f>'INDICATEUR DIGITALISATION'!$C$4:$C$7</c:f>
              <c:numCache>
                <c:formatCode>General</c:formatCode>
                <c:ptCount val="3"/>
                <c:pt idx="0">
                  <c:v>6500</c:v>
                </c:pt>
                <c:pt idx="1">
                  <c:v>45000</c:v>
                </c:pt>
                <c:pt idx="2">
                  <c:v>20700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263-4140-9C43-C2F4876A1F3C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FACTURATION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FACTURATION</a:t>
          </a:r>
        </a:p>
      </cx:txPr>
    </cx:title>
    <cx:plotArea>
      <cx:plotAreaRegion>
        <cx:series layoutId="regionMap" uniqueId="{12A175E6-E7DF-4500-8750-C134B6000144}">
          <cx:tx>
            <cx:txData>
              <cx:f/>
              <cx:v>FACTURATION</cx:v>
            </cx:txData>
          </cx:tx>
          <cx:dataLabels/>
          <cx:dataId val="0"/>
          <cx:layoutPr>
            <cx:geography cultureLanguage="fr-FR" cultureRegion="FR" attribution="Avec Bing">
              <cx:geoCache provider="{E9337A44-BEBE-4D9F-B70C-5C5E7DAFC167}">
                <cx:binary>1HrJkt04luWvyLTpTVOBkQTTMsosweEN/p7PrmlDc7lcAEeABDiu6gt637v+iP6Crj/pL+nrUkSW
FBmVkWVWZdblJnvy55yAe3HPPeeAf35a/vTUPD8Or5a26dyfnpafX2vv7Z9++sk96ef20b1py6fB
OPPFv3ky7U/my5fy6fmnz8PjXHbqJ4Iw++lJPw7+eXn9T3+Gu6lnczJPj7403c34PKy3z25svPs7
x3730KvHz23ZpaXzQ/nk8c+vrwczPXdPz8FfGvvsguRf/rd/fvX5v/1lG4fXr547X/r1frXPP7/+
4cLXr3767e3/ZiivGhitHz/DtYy+iTmPYswi9PUHv37VmE79cjh8g0IUEop/OYrYr4++fGzh8t8f
4//95//5R6P8OsbHz5+HZ+dg5l///8Pb/TBROPsvyV9ev3oyY+dfoq4gAT+/zodHiNnrV6Uzybcj
iXmZaH77NTI//Ziwf/rzb/4AsfrNX77L6W8D+0eH/ial+8fRu+Dzc/DrKP/D0hi/icM45Ij8kijy
QxrJmyjChMfo1zTC4W+P/pbGf8e4fj9xf3OD36Tqb47/V8rav/yP5vk/JWniTYRiRgXF8def6DdJ
44jyMIzFj8n6x4fz+7n67fW/SdXhc/5fq6j+z//aQc1/fpU5/2ug/gNwUbwJRYwwCn/JDSThO1zk
b0JMMWGCf0NN9JuC+odG9Pvp+e7S32TmuyP/P5fPvzG276Huh1P+vR0rfBNC4FFMflsujAsaMfRL
wuL419XwDeN+D3J/HMfv5+PX63449z+7z/zbPeivzTx99I/ZVxbwXRv6+0e/ThDoym8u/YFM/DDN
XyN4+PzzawGt/6/U4uUOP3SQX6P0Lcu/nv/86PzPr+M3nMUxi0PG4zhEMYVamp9fjgT8DaaRIHEk
EI8E1BR9/aozg9c/v+b4DRIIQdPimGMaRlBizowvhxh+Q7mIQsFCiimLwvCvTOzaNKsy3V/j8Mv3
V93YXpuy8+7n15i/fmW/nfYyTs4ixkSEaEhChuCbgOHZp8dbYHsvZ//3uufFUNgOyaad1/1ElzAr
PDZymIg+zaXXp4YPNDdjNN0ZkS1z95FWc1BK4Xkno21bL5fVziezWSW/C+I/NDbOKMGUExKFCKII
a/77saE2sN4ZN8mutVSqcexSXvjrXq/oxjStNOVKelnNtNp1ZItOcT8F+24YgiRexZhOyIvUj7w+
qYri9O8P7iVvPwaOQ8lhxiG9L/8iSN73gzM9L02B6lHGdlskc5QnaJuGy6ITPFs/zB7py4rGbVbb
ZU2VDdhdHfC04w+TnczlODzaZmF5IFp8Gvix4CF9MEVp0gj3/YH2FU0L59RhsQNO3KzHbGtmkZYr
cruGqSQK5vBIFz3sAhEcpq0TWTi1Bkls4xPFs776+hHHKs5LiqgMINd/EAT8koEfVg+PMY4RIpwx
GlEBBPr7IFAzhoVXdJDfHo0UOlCTLvNm3unIRJfDXMqmYfckVvRBVPgCt704oLnZDl9n0zpUnn0R
Dzd1Veica3z799PEoVB+HCHgJZQJZi8MMI5CKOTvR1iOYVTpITBynXhgkrkc451S5qws286GDCy3
kUh7JDyEVpvLtsFNNnG8JA2v53xpViz7hpjLauvbdHPUp8syrhddvfI7Xbaf4iG8athyzYZyOAzx
Gp150FzTusG3MdU7Nbfrha6qTtabcldzsfAk5k1auQYlmnTq5KqtvrRlRR8Q7o6bjazcRk8Oim3D
CS8qUbTBn3q9PTjdTVe+7DOBaJkXlGypjXl1G9ex3jPVDNJWJHV0bO/puG1XfxDKv1nxIcQQIhky
AC1Aq5dQfwcVbGGmnUNjpNbD5wk1/tbx0meuVNJsKz6ull8XHe6uh0FTyWqjrmztvqC+mK/G0O2b
2ptetnHV7YohvrXIDOc2jD/CteFuXNfhXEf6k9k6d8aLo9k29UOi5jqURrDgbIxK/zUdM4UQxVXT
ZU2/6LuFeJuHw3hiLLhqivlEdcmv1ZA1GzeXfGEyEsV9N9H+wxatNBndOshtKep8tsTnQvRlXncH
RAN3G4XDzTQt3dXQtnflhmIZLqW91K77HDfLQyMWfFR8VKc/iG8sflysEUEhJYigKIyw4BTU548R
bkUZxgsPa4nnakvXJaRy8PHlspCbvqZMBnhzsl052Rnh0oLoOAu2y6KmrVT+VBqGkgCH9LRa/FG0
ccKLqT1b/jRErDwXuiUJM1Ek13nLqjKOzo0jTI44IOlk8adBEZ3wZWVpqMkX/VLIGyk+LHOTRdE2
XmwYB1Lzeld38yAjtLq0s/FwCnsiqd7WpKhsL+Gsk6EDuRib8V4HREYDCpLN8FtRiYepQpLUwcce
beHeGiLSZageBo92yvZHOmZ1G+qMc0Jlx9vL0WZ8XrNBV1SWeriNUH0utbApSPoL5kidBFRuzN3q
dr6x8dYk69afSOialBU0o7X41FQVpKy5q7V6FxRLikupg8ZKEWMrB4UfXD3cRfhus02XhHFUJA3G
Um/jmHBS3bTh9GjWW9f63bgB7LoaL1et/jLNJXuLWSOjFkuwTfjFFuNrEQTVIUZlnNipo4e53LSc
DPfnofNLrhtaJ5Vx3U3XnQkS1S2vrxYR+O26mESUtpjHVrZTaDPcwSAABXAaBGWUDKEoNslXkmE1
m2uC1M6K4HFuUZy7Yb2q65VcVbb75YMTNED8oitjidlHU7u9J7E9Rv2o04URdmSbatJYMXXrdDVn
Y6ztVbSqakd7zE/YuHjf9d0151js5pGXOz7a4loIGiQ4atw7rLcvuhHi8xxXCW5y3obk0gVYX339
iH3BdssKUVaFSiieitPUForKsGNhBjdok9YWCsL8ArlGz9IuNXtm9TtrlNaStPZQL6v6bIvmQxWP
5mPJ3SyDxrC3RVsuiWB8vhNTkZKuDE8j69wlQk2ydLi9d0OApbIxOUXFETcsutdo+sBGu1ziKSQP
LRey2ehFFC/TtQ/8eF9OdUbCnr2re5uXym95X9J+1wfKPQRR/Natc7RjwzZkttf6eoN+H8ee3wzc
b1eTj6VXi7nsx44lntM4DYc6A/gUh3jaRNIKviZNaZZkE1Tn42rJ3eBXnWhYQw+sUI9LRMzHoic3
ZsXVNaXcJSqY4qPpRpwxP3z5+s1VwvJvB/pWFt3MjhvSQSeNo8Hx2wcJLnuqWg3YwVmqX2q8L215
bCKw70x5Teq2u1Jk7E89Q5PsOx2/i4vLZqnjDFlfZCrejobH/sq7MExMYeaELd2aU0cmWNiLskk5
zUMCUkScvn3wUCSaJn2VjJOJEt+P/vyvH44U9X4y2sm4h+RMrtgpUs/vC4fCfQVDScpOk2Mw9cWp
ZprmccOmi4jgU601uqkQTJAoOx5IMxaHKGZvS3wTlP45atWQL2V9083rcBW1fXjBaxZIovEJ95g8
hlNuFj19KntRSOI37nIGBbAbKKpP1jJ+ZJWTX791eixSy9bleqQ8D6rJ3Qha4lM18bOB29/4nl24
0vtDWSOdVPWq8ppvfTqMhuxxXH1xLSEvBMckoufvTKnv7IqWpGNsfW83hBNSrDxpihAIGkKj27WD
98cJ1/6IxbTuUdumXeCqVvJtvnXVIlLlGdotYxo0sf2A/PyMB/epJLO70hTYCuYdsEeCmmMvYOEV
tiU3ynVHuwz+ti7DfhcOu3gh7rYOUuR8fNsoe9tR1mdlbPz1pJC/HlYN4S1Isa/iLj6WvlK5VSKL
WIWPGDzHZFvbJwNN+LRUBTmQuciQOaIVtyaJx0k2U1m+57zqkiCck4VFbSGjWen3zRSvH/OB+u6e
Tx5lGzVB5l++1m0N1H0T0W28ls/TCNlrt22H20UdhGZ3aLLrxdePMYrIDpu+eUt9vKVdO5rTMjQ+
GcbBpSqK+x2L1y6dFgrEYmaTT6pSxzsmikckqDlvgQemF5YMULRjWTh3aA9ZVsk6sOmWRKs5Dsxb
ybZ2ug0q1Z5U3LybeDjemmAcb6MWqHvJUC2DKajkxHR/2ArEL9a6U7Kv2gagn7KLeZiW3aqhXcdj
V12UAXNGBi+/fv3+9TfRdaMUuM4WM6rrZi7L9OvUClc3p4G9G2g/PeLK+UyIOXeQ0lkN5MQta1Nb
1kveAnlJC4HJnvbAN6E64p2ucZcMeAlySzdgq9CM8rYqnCyadT4Naz3sVLjyb9xza5QUDVkl1HE2
kY2cgekMu21s3/ZFF90EyxbdxI3gL53u89d5ImUPYyXa6wgaSRK5ASVxGQ0321S3Kev1DhPfZf1s
6YM2FkRkN2a0aNxVPB8J5n1eNs0s+0h0p2n1APrbdAz61pwI6gBg17mVc6+7+6LvtwSXU5Uor4tc
RSpOAq2MbEPa36klXcGmvw14J9I1awHbZeWGEkpb32+DOUFLm26rbfO7VsSDrCpxY5dCywrN3UH3
HVD4jY67Od4uB4vsjRfqwoXjeCrbMNsqZT+0U33kU0bJ9LB2VhzZIobcC97mxvTQiQVtLqMt4tIG
tsu1X+9ikAtnqEZzq7pnb3H4rmZbl5Jlaa4HYm26tcjdBVyXabeoz4jPQ/719HYg5VGFL+zDzZ9G
vJWnvif9XVnjj2Ytp1Psy+FubFVORcxTkDcmH4W5QUBJ03GunsWGTDKyq6ralqveh7IMQSJDV7Fr
6562inyms9H3lM9TphlLVD/yo1uny2EaehlhK85RU5vTUEPrAgHSKN3nao4+lJX30pK5lr6brjtw
My42i7DcTLdr6HDLoJEegaLMl8QZLf1Un1BsseSiktqWRC41TUh5V7Gk0uwjWyp1mImAZ5ZAEe3m
y3wSV3Qe48REILWWLk6rti3PKAZq2gznWVf1w+qns5vMjcMBFMvsNgALmi8FMqnp67cVVvzkQF1L
X9ZKckfuwoq+pbDqLyB209bk4VLwpGr8Rc/W8mhnJas8mizaFet6ppU3meC4lcs2fYrhPkpNWdwK
OSrdQNaCNlvGIPf9lExEzrYIzmsYZOCXLkk0ttMpHKIqK/2yZptdr0IBhJltQdqhKtyzkeVj5Lu9
47Ws577IF8ePNA40QEO8XI7qthxxkZM4ABLbBUDTSHBhqVh2xlyhBklhnbpponZOeM8d8L0ho+Pd
oiYDa+tLUCGaT82xQPoEJq1LDJC7dK1RGm89dIF6CiRa14+oRtUtbXeBayQzt2ACREeCKEmIgaGM
er7pN5cvltoLX9vck0Icw/KFs6FdrMdI6rm7AikC3XAgSzpc9CWaspKnA8j5tCNTl5RLcRd2QbwP
Npwra3waxuNH3sVRwtvmeVzVJQtNebkAMRuWscsJU72MYRfQDjwpPdr2S/N5i20aKI1OHd3uteJm
3xsxpcsEGOaXZV+uzWlc68S1sCyjFVa70Esoi2q+x6MzGY8/RNBb5FBakuiIiX2Bzbuq0XMyxUGZ
1BpoTD1Ech4+DjSeYQ5FBf3wAyhrQMk5kFPp2nxr1ud4rZdknlHSIvyWt9GcVFU5XOjAnkckbsiM
gpTQwu6bqj2rOj4XA36IPFXpbHix6111VeGIZyUJv4wAIpkm0wrPBba24g8dJV5Ch39frgGDnPAx
X+12pCIoclYsTdqx7diHfn7RptNpbeZrVz/N4XBZxk17tdafAlSJHfC65a7t0Ef0MMK638fz0iR6
65IudjRHWsGK7bfTuZhIuhS9SMfIlZJ14dXIF3MSq+0kq7ZPQqx7F/ZFhnsn0rBU/LjgLltts4Jj
AxKq9kljeZ1Pul8y7ektXkGg1drLtaEv/L3jAJf+MGtcJ50doiRqOnRZ1eLssL3n8dTnYU8vuR37
YwOG4TjBcqbD4kAbrVnTYXAau/VCKb+cIoB6FPaSsLmR87o+V2W9I4ovB+ZZkSDbQhOJhwtHeyp7
IJMVDcwBXL6HsmXX62K3fBopSjsTP1frLMe15zlyrdp19xFpaKI9+agMsrLvdZgWFcCpWsFncU66
FYujXbeknqZoj7Y5liRUYapAYjabvVc1zLZoVGKpE6e4rSfQuNWQTrxyQPWPbTuNu9ZWD11QxHfx
VMqwQu42qNWcrKGPM9F+mreOSacETUINtt2y1hLF9Xh40URV0Bs5owiSX0GR1EECpnCQz0LXcttg
CccAR5LiwkoMzTtUxW01ldtF2PeF5HbZDxPgvx6R2UVx8Niprkm6aJMx79uLxlEFlsu8JeCefinB
W0gt4ubCL0ES1eJkgmaDbkAvCsWKm86GN0CqEAnMo2DiZgEFR0zzbjPRTeVCJenCVcqjodutAtiI
oF26Vaw7uwaM2NY1fdLNIKY2vu22XoAZ6PFJT/2TiWdojSCoYE2uEo+jSbpisDJaTJWU0VifYSdw
zoAGURP7VLSjBbLcLHvtl6cesRAAoT/UkXLpZluWOnHJq5ZJNXWfEea3ajVcdhtQ7JAqlgrTgi8E
I084BnKHcLrQfk1ghbjExxBWXZAEG3i1wW0AEV1dpaJqD9OLH1GEekhr38jSaLhTGM1y6fozrgq0
3+r6op5qdlhnyBkfVryniPcS/ArJBtUdqecfwBQwkmwfHV7qXRM0Y+5VcGhI1CY9jw/KFW0ys23M
uq3dW17Ut50JMzu+q0OlknY2LhcbvxEF0GQFPC5ZSMdTQQrQt7wEqdxjwEbMk3pWo1y1WyWYdo0k
C7ZJhyAGrWvB+MZllZG2ko0BLO00m5ImKrMumNdkFsseT2Wz0y1IdJDP6SDWIRnRADlYy/cDknqa
7CdfdFC3AcnDCfcJ1SbOLTD0ZdnaQ0DdQcTzhylIa8Wf17LtEz4mptIyFM3BDMwkRXgXbRokzFwt
CZ7wgdF2TW0o8l7P5DDydw2py4SbFmYj3K5CwF9HvSVzX05SrHGRhxXbETAWbiO73qjKA4WtcZ22
IUAC6SqebgVg2VxmeqzOivVLouvCSzGDxc57aEUCmUxVy5Z4Q2miHPTuMPCH2oFmsYZBH2PIwcIe
6xTbMEPdIJJwLfSeFPyAwQUMQw0OJGw3lKIvjtWkpOW6eZhxlA9uGxLRULtDuq/TWZsx3bzEaLbn
we0Ixi6fW4j60sYpiAJ3AdZQeAZbeJgASEtCTM5rcIMZskcvdJlFeHm3xtDgbQexGwctqQCJVpoy
XW1UpgJt0FJIeNpYNaeIjj4bMDCjeiRrxoHWzhiqQliR42bggKfGQoObprR5WZVh1y6ZYNNH0k4X
jDQfO3gjJzddACPgBpZKz86ambSdYM9BhHd+xSyH7cgRCi4ZtkInxG2Z5i+ABqY5Iy6dqZiSofUu
qd6FXH9CQTSmZenv2zW682P/VndjIbupsxmIpJSvkGG+RXivTBIEREFrKM4M+kMuimUv/BztWTdB
x+SdySqOPhGwvtJ+wCpz4QutQ2BzK1bf+anIgZyGsgrj4Fx70A4b8CDZNYJKK+psmP2W8FJMcinX
lAE6APgr0FrLAtap2KSLsEr90g2y7fqTqMhDoItINnYLgLpF3blFNFnHjqQ4GA00oCg4ThowTjAM
NbSOF27RdRKqhsAEoyApKPTUtlSZqFydwDpFeY3gmmB6oHHlj1pBXfENZzN2depakLr9JIHPhkkE
1+9dCVy+njtIcDUdTeGU3IBWn1xrLh3yQCE5nWAzB56+mWDL+LJlLVKXwPTBDmQA7XNUgGtoyqQF
4Js36ISe7y0FA8faxYKv6+AJPgQpq1Nm1w+9mK+RBXdFgacLTgy/cetypUV9LDkaQeyQPgO+uRbB
riE6krZm57AYL2CTgAOk1W4nSuskZ+UiQ9iZynG4sUuw8TOQs/cxFhv4adBLYCn1fbCDzbQh7SNw
SUDvuWNADYiLobIAPyo8dk1oEl8rlrhBdBfYbt0Fj4oFiDkA4DDHe7WxYT+PfgAKM6a4iECKkWLJ
KiNEWqMhzhu1SDRUzZH5/kMP+TkvdDzUXB+KoDO7MtDkvNRbMq1tdRycTRXuP/hlWI/YB7W0YQtF
j1olA3wEGbm+pQPjaWQxTTjIy2IEAHaTCq5BXpb7mhudM9cIOUVZFCh8Sbr6YOJ1kkO4jRL2kq6X
8LreFi5H57+ocBmlD/UlJyod+fwp4MMliIMU2Qxo72UsoPnpyTw6hMdsEPQSiIZcVpPH/qxH9t71
9jGq9SqXPJwLLjeXVTp6Wlb4E23avQjXgxjnw7gCUofmfuz5E7Cx2xq0JzT2qQmfC7fXsDPwwcIC
d5RlQk1vHS+Q5Co69W3vgSnAJPulu4ctHiwjF8lwXvtkQRuGphx9qNY6kgMGfcyr57GtbteenHCV
hEV3aQueTWsDtnJcwU7mJCcL3mT4ZGf2yU0Yti1VZSQuDPi13e36FC1QT22zvMPtGiZAGe69A9nC
1wNZG5yAil9TErZpBbxMhi1Ms47xZ80W8BPxPVhgsO4Ax6e2z9RcdMkc6DbTIQyyWnU6O2hCvg/T
dR1xMkW2SME06Wv04M0C/j56KYzyil1PprPHojBOTk0xSVo19z7yV0F7UxUWmO08DNLHFc8rMfFD
0aO7pu7eNlEAVvJiL4e6cMkgyg2oH8iKMRioRMyxVBX+qe7926hswf5tp5fmxwBXpruiq4czJ8Fe
4zHMacQpNJIJ9lAwdfkYNCSZuDnOTiuQePhLXIb4xXDZJIrSaHZ5DRtqblgQbH/VsD/MohHcbwXQ
ManMw8tyslzYJ+A6Sz7oT7CdlNFZsKvoyfEXpyX07KDBlk/Xss7glQSUqAF4aRC99NfqcgQWe6hm
2IProLvIJS4A7Rug5k28FJdla579VhzCxZ0DtOTVzN968M9hPHaQDZ1DWdeFAKguhkRznyytUZeF
JiZDAGA3ti94qq9XZMZzo0a+6+Fav5IcZtueOoNTVPYf5yJI11m4K+SIkgtrnmcEdgKqHwuQp0DO
l/cW9KkULgQXA/bps8Kxdj+DV57GZZtUvlzOA3jhiQpBlBu6wbY8WS9aVwTvClrnEXXAwYqgPPJw
fsfm6SKOVisDo8tc12AB99TfrqS0eYC9Sio+ltLDFuzJTQ/Qy9XeGZH7UtaR/+Rd+RAurL5FHegr
peq3vZvn3UbedqJCV0ivDXDVAZqkg5g0etGgcpYyj+AtEECJ8a3uQb4W03oFbna52/QjG8BPHYe6
TlY9SAq7EFHXgyYq5jKFDWNYZMT1JxrStOVtJqYsLP38CVUkoWCByEbFYdoN+q4gUDjOVpOEeIu7
KGo+OwHvEvTN9r5qiouw3gQ4thfCHAnYihL56LSQ6v2yUrCDhzvfcJQSXOem7INrtpVGuhFoOFuL
W0fG6WIw3a0hsAEQO9El9SAHqNJkndr5qJdlx7AH+e8oWATGtHlgzQpEfQYlWI9HeHukSnsOCwve
bWoTCP0xDltw/fB8OUXoGI4PkTFzjuuNSxYKAE8Vg7MggCxNPvWDiiQgVpX3YKmIEd66gC3jtAf4
ZYV9fNlnLNh7qmy5J4wXclUu31jwro+WQtakeaGJ/4+JM2uOFGeb9i8igkUIdMpSe5WX9tonRLu7
jZBAIIFA8OvfrJ744vlOPPa0Z9quQlLemVcqLMDtfE+c9Ydu9V5DldxaO9dnhO5LphRGBNVGD8a7
RtaetPV39ZxmenB+MZqkHKp0pzqVDcj8Mppg9OiS+qWy1Ueb8Ltirr5r2DJLiHN+npbMeNhZYihV
P3jq5vijJxvOIklcDjK68Gw8QAAIKHXYZxWLd2tgQNo8VT0LSxFgE8Kb+7wCYYZ4EZ80gfbHT8zy
uVJ4IZ57GbUZiJ4PMsK3pNegIVNGtYRXFsHF2tQh1cNSLOsSw5JYduGUvkt/+t1q8ybTATjBOO5H
WEe5S8NxvzTDo2pF4ZqpK5pKYLKYoU7cIs/zLF5oNT5Dk+aV86ZM+3G1m5DX7eahVPf5KZKU78Jw
hoqLkPQtS1gqoRTkSNplzAB/CKNkLkKhkHkS25c9a1UWTyRGegeYyMpoeagHBXdMbHi71h4BGjwZ
hU3XbUJeolHceqWb3F+T3CVzlDk36AJhbyZhrWaVG4BJZ2Sp5rxO5nbX+rpY2TvnyVNSseDQw5KA
LWEFjNkeIlPQJWNLdTZB+AMARH3qPCSVpK1fGIaxIo4pmIHVlMBaWRFMPMybXhybNpqzGiAO1i/J
Z39MCvyabeFjm78GMPY8DhtXjnAal7R3j4Ma97WrnrdkwIuku50YJCgZ2NUsaLZ3b9eNIE3g+QUj
T3KMI8+jl/yk4fSNrSHJsUm2+QxLK2Nd8NHCV87jSclSiHOQIFd2QRY1Iawk/2VNgj33YAXQlchd
2trPdpsvcaurh2XNOrGyC4xQhaNqq4oexxWRWVNV26n5Coc22A9x/03nUOBA86tSu/rJYkscW+Sr
LGlJNk330YX6R55CvSIRzQCzpXsqG+yb3SnwtkMbN991hFPYb2DBVcGSLwK7U4NRzPGJHrZhdJhc
sfh1N7d5tA0WUweylOpxCauv2SAvS3rYaAqgPna1bd3X4/JT+Kq0C9K+NNbTqd3keVzbrqR4HE7O
ulO/kfAkSFPtRSWzfqX7JKkhUlaH2T/8ZT2Lhea3bxWtghyO31L3BZ3Ho1b4SdYJFYV+hi/BYti+
9pVjZcQBVF4SruE1jNoLL3oZ/2yRTL/xTj/qsbPZEvhkL2Bcllo4VthoBr3i0710DSLCBBuNTMJb
3Qd3bfwZR546zo/VJMV+hceVucm8QPETHNR0xrtBTU4JeKqBJBECJof/mfJutc8eZOzGfbRdEsyS
Zd0xIFf8u0eyNIYMlkHkZaOZyA9F9DlJBM5G/NNtGipm5IUx5t3TLSYxMkzZhPjIm7vpFK+G7plq
f8RcPEnZJZBMSEeRspRLOgRlwCZvt503WPJplyIU6wVYC4Eo3QLLMUyOmIN6mk9VI09j9w4Fpc52
mU8d8V1BEaJi8YrdtnjHXm+/4n5estqHaN8yhDhZ3ZHuQ47IgWV4w0SvZ3ZtMTwGtP7NhxFnoOfK
igI/aHDuFdYEzQ4pdpUxnoKEGgieyA5ChfzFyF2MARx8WCG996Tph6gDCm4QlMdkt/jB1e2eErzo
flPtmIlhmtEfvIMhRJOhL+8cH5vUePAtTvIVOMiYei9TVbVlyvq5XNOF55hQVTG05u/Qalhp2mZN
jVSRwZHGt38EU9qXgfS2vU1nrxx6QBCiWYoUee/RvAySD9dwYEfZGlO0NmgzPE3YTH7NrXpMHVly
NS8YtgxmeUmx2mBhlizGSpEjB62hHN3HXF/BhXmXJf3Qo64voTTwPqq6zaW2D+0CjoPRP92oklNi
xl81+8H7UWTAStNTa6h/jf3ubTN4Lps4XcBn8PlGWP3EDRyO0bf+hwi7Ny8OD+0w9Hs2IfEdHgl0
V770y5ZBLf+RquCavo8ekJQJygPI+CkctrMvY3GxmNO5/arjGkKuAgDXcHw2Vs2fbs0FMyKrKR0w
mM9nnD+XVtGp8CX26mY0ebySb8NTfuTtVpdIPXLNhtyLm/mm4vjgdN+WtV0ejV+JLKHdtkucFxyY
qc6DXcyRKIcoEwRAFD+oafV+rRIWWVpDT8kurp8c2zcptnsExP5JmmY+cVNXZeRcaafkHCbs1Nkg
6+cQYAQZ36mCd7z1U+5t0w0Q3G7o+minbBMVaa19eNKK5rOCIxykGHp9MnM4Wr56CoDoZAFVNIvo
MsFxQj3Gw9gh24iXhLPrlGArj7x6K5quy8Yx0ZlVXnNU6adGxHie1uQYxRivhpC7ohd9STfvuxXN
Y7Dy/YIHe+fr8SA25Gz9orE2traEfRZlkwt4toWxPiKvz7dlc3gRUxBxfb2bzHmQ7ie2qzSf2/BJ
MY1zQEq5a/s4KqROw+s4yptsJ/yo087G4rDETYu5FjIg8mH30gpHu4CmHaeW56uTF9GFbgcnoSrG
11XQl5W1X2tQjxm18TWCk1cAcwItBY84n++urCfHDeZ+5pJ0OvJ4ffX73WoQzcm6gS+esqxKy1EB
OWyF96UCwfOBUySxGOm4ZlAFazrCjzo52YCIaJMBC909cW96RG4c7kMtfjVb+sBgO8GiqeHWhsie
bf/cE3sdrWyKyNeAT1o4p9T/ck48rr3nFwsmPoDFGAf9aMi4WJui8u11I9ChNTM33/PPvrCnhBPE
VyzsLl5c3UBKPUe83veSQnbR7cPije6572fsI7nPsqa02rMZ8aLkqujcFIA2TBHcR9VplG/TtN10
q4u+hycVLubV206j5W/YJsYsNWE5IUI8qbGRkEmWlA4VGmyIab6YKyHs1DrEtqMwOMbW6xQMn40X
XZq2G0oEfi/bLNSJaHO2q2BHKpM/mgjwcAGEbgevPJu7xM8BiIwgw+w7DVdMqhrnr2hSnvfGAcmr
wNfU0XxUPmzxRnpLxinbA60EXuyR5zi+tElVZ+tWwfwd7KEfu4MvB+xJwLYOmH/zCqxZxl00lgsF
2uOvncmQkuiMNP1j7LeH1LBfEGdbttCBISXpABtBdGW1xjkQbP6w60iCWM/becSnhVHrllkS/m1p
4x0aA77QsM9F39mzu3MK8luVBNOTBZSnwMHgMFJIpDuLcyrxHg0N9tQBg+Qbg27EOQaE4BTBRoLd
6J1HYt7rmuGhZTVkapIe143CPgEH08RrCxSoOjb1UgCnbzBfQJ91bOJgLeNDxA9pC1Sx097vnicu
68Nh70R8hrlTYRLAiaZB1WfL0j8EsD2rRrHc9vGwEzAHzk3avOHNV3C/fF6GM3leYpoFyvk5XHKS
x0AfMH4UVYWdV/StyALX8j3C0apAGJ4Lpxni8waLlHTnbrnGFjgA3f52TXDFfrwWGnAm1sBPOSbv
U7zlVVpHR24xW06BKOtRa6j2DgqQ/0hJPRTpoH6nXfzYDIQU84jQSa8AkWR00554mqdt2LGlQexI
4EK23ib3sHg63/uuRkUf4cgGOtl3iEtbD0J6giMczD3SqXwbq/iW+l2cdRJZc4eTY+JTl3miMvtV
jRCI4KHCasaCT8KLiBdRTLTeYYJ7Cbr012bbv4hgRDZ5yoIgaQtQ3CfMUSTvlyjJ/Vr90Ya+JG5A
hhzhAUTouef8FyNAERrrI8lv0wnbUG0PgkZlGsCW27rhATb4vMZ6b9oObE9UAXSVbir/2ijcJWok
+4kGSCtSS3KbCpmFcBGR/cCMYL7BUcNUKe7LlWiNtw2WGq2GEvg5ztC5yqcEPzNpxldaL6ZMOHZv
jXTdW6onEQagre7ilKRfJnIXfh9XGQjqMrHboffNWW7td6OjZDcu026bziOvbnwAMg3E5Y+y/R55
5ieEGRClZSlmohQU5Ag3TT85Ib7qu1eA46jNVhBNRWU0khd2CxvMrcB+kPvIrSuZawSc/+Fdwmb0
K6J2sYE9Xte2tBFbczURMAph3x3I/F6ZpirBa/eZ7BecQUwd2qg/uwaytEOANCX+XFS1nrLOhhdJ
l+feT2w5TGbNeqs/V4Y4alg9l0VsunjoTowefE8vgvCZ6ZtGSI6I7EPy73By9WFZcKTP/Gsdtz6X
CcoVUVL9xkKM91XDYBC2xssGkC6Zt8pvPSRewXu678j80KdeAez27LV+t3OxfcaRgY1O3t8uEhR0
iH6vCQfVkmJBzyDQHXGgPY7efM+e7fbaTdxmXC88izn/WAkZ8sFMUGVBiZT+aQr5X8u984YOC0iU
5FslWWzwINjJAjAmPViFEOO8w+FQIPZlGbmbyL76TdSTeevIX8BMr2bxL3SBx+FUDNA4rX8h0lsY
B0cr7M91YpCqrgVqr2UD+J2NxbxIJBqiyjiLZCEiCqZWnmFBlXWVYtGY+BfjkJqoIx3ESnmees21
uxvikxLBbpmswbvkvuXMQcVV8iNta3rYJRt+4NgZhkEpzXqmv1Lif46m9vYqcpAXAyuFA7LWU/ol
ER7tZrq9bxqcgIPL5XUgYI0TPRRS8Mu66aECihiYxBzjAdQVbKABLhh/q6zZBSCfCg/rc6wQv9jV
vdkZMRqqJWP5DMT5QwUVy9o4kTvtwO4lDrbr6pMTvPjm1gjvOXRNEWNBZxuz1fu/PHz01h/B5H62
tkuyQCRt6VvzF+n/G161tpjA3+QUAhp/JkQW+32FWkMX5Ll7GyL2wERw44lMdorBvlNDfOxRkEQo
iAcw6v12v1EMtIh4hwLb7smrEXJBt4YQMz3iAB8b2zbzYyjFm5J4Ijgb5qJJic18KJP9iJ8H4pDn
7Uo/WOvJ3GH362f/RZn+z4wDvKjr9MmEGNMtW97uW222XtNI3sOIGKcisp0omd5DMvAySKdHX2Rj
2j+HE/w126lPr7dAhmf7ZzMYuraw7fcaW8211/152xIvWzziiiGyOFi3MKt667LZ3kRaf9PafMEt
fF6sv2Hdgy020VZlXhd5B331I3G3hitZrDF1CHxFmThgSXLycYz05CsOXpae4uROxickWjbv7PLc
pPuY0PqSpnRXYSYHio3xTiqeVYt6TRL3GI4x36dTlRvTnBcL4lpJjqXit0WbbKX03julfqR9kMB1
3jD3rFj9lT6LbQUjE5UkwW+gO2yrWl9UXd9hy5ZjfpoOppZnZiCKhyg8hINegJVhphyZZhkLVQ6U
4NFfgdYgfj75eO23jp586uodUw1c9gCeb6T162iiL1Bg2Fo5w9lvFPLXDqkRRRZRMexrjegKREGw
Tr3QZW7svbxr9GUGLTfNjT16bLlHRIhgTPDkpOQ567jY+5hDAtHYfQ35n9uaPnPl4FtUmCF6mjwq
sPeEhKIgzMdUwfQrDHh4phuW9Uy/9KQxTzgDLE8HL2gKQGUIURgpnlHJem7wFEG/G7iI20sVRuU8
xDUOWLgnaCldF2TI2VxBX2w9rAYt6w+9cbpb3HZrBvHWyxL5aHtEn2e/IXU7mzQ8+QEsN4qeArQK
Dlea6nM3iWL1ti4TLhD3AlWTj3YbijBpzRkVxh6e0vwwAOvfARrH9uedRg31FPvrS4j3xU8cYF6n
g7yvVX2789B9AvLVaPawpR5EDM7BGRPUygH049geSWSzQCIOCjFQMmW/gmij+yWVKncrsPgZKhRH
e+uDu15rP0cv8qeubZMLT8H2ln2cewlwABHYYwqf6YQLB66kLmBYI7vXrCsWwb9oBLxluA9WJpwe
pwBDV4p4Mqu2UBXdiNRqGi5J5D7DxC0Hi57bXE/rUcX6Q1fdjbasLjeroJt3EHvJGlwHMttd6gkU
CUVQirWVOVARh5KK+TncyX4wvrnlNcloPA67Xticp7Zo2VqGW7eeNvVGIrXsZoEXGlWDR2rovJfJ
PBaR+jOi3YP6Uvcap9uPcdEAAFP8xZtv8gFDHIDG5DivywET9MtEwh/bZup8kxA6/TS9Tyvbu8Y8
NBp9DhwJZbUEbzye32etEdv5XuZqbzhqinxpnusi4clbEnbfnGyf8Mh53sjp1vbLQ1qJHDtFt0OF
qMpTPJCZ5/AmaJDvcRDkFURb7i8QstqcKmPf4ySer6AiWL5N8D3SZM4D0h/6bovKkJEFZNTY5Hxs
nmeww/jztUxbHzoVHdEUEiJbiS0odvpsgDqAJHPvUFIojOEgG2qcprMPeFugOLdXbgUmGXwjeMM2
1UiAWuTdBSbzaCQASS3PQQOzE3aRunQROyzs5hlkXNSifed/8VY9UUlq+MxwGWctM7OaNfcQGZZV
33uZab13inbTjiT9F+OQ11EqrjzVR91H5MJgphxih+h/IzxzOIxhIbEuTzSDyCfXpQJmPxkLSLCj
Oe7BgNKgeIAGqNhEBNk8YlS1MRbY3JMGPikN4GShGjgBJYJc3YaDAkhQewvSJzAmOTCY39GU3oTF
I03J3WU8w1rkGRBLgGhAT4tEQyj3Y0337f3URqtQ5oBC4UGkC9T7AgQikvDct5Hd4eNHpDdNVsG7
y1PGdswLw2wOOniv9rdDh3WnvOEr6mYc8t80ITL3x4DnpuIE5dnGK0XCLXx9SKe7fO48zEqeQ5Jh
RXNKB4YcrF3h+5LfqLF412501xXz+wG8/iuCGwRLSTlNEnBi+8iX8canGCrQz4fO3VBOaZ/k1jyt
SpBTNIgfs3dzzD0ndu0xATVnLteuWFW1x8yQHIe++VgAtxydNGVn5HWVGx5Tw/0deIvk7Pei2q9k
9LL+jvR40bsMudpDbu4HNZUoGF5WZMrtiJF3iG8twMYylvx1ppJhX4UnE7/FaIXt2xb7NWvqPK2X
Gs0599AA7cRmNHzNIDSnGsuRboWpAFbGVByaOpgLgppiRjqNhd50zx2PkQULVNl48lO00YHIboUR
BNxrTberW6I5t859JcO+oul8rtv6tMBMvz/7z6Spmyc4QVh/6VG5S0Ptvk2E2VUMho0Vb25rxjJd
MhGSNK9teokc4Ko27Y/zDMwGoWXJ+WwvaTfuPdGJfYImG0DTJE/HBp8Ebf2jBk++0rXwK16ksPph
vvPutPavzWY9RH20SBXXlxUQYGB5VHjmX2H7YagCtScxftfJP4PvUSWlYoLPJ8tmrKBAN9ixbuiO
nKgDvgdDpJhN1icRfJo7XaydJrs2wGEv0vSqodbvWAw5DfdYYJjtk+QgZhGm3tNSnTXYA7LZQ1Ei
GvNmRRcHcEUI7RpEmbXVTwX+Jyce/UTphQEad+w7ibvobUK8Fomk0Msa71sLfKDZ1qtnm8fOJ3B3
TONnWIYPzsaZizqRz+nk71hS/+haSY/RAH3TR79kk8JuCHxvFxCigRw1xw5d0VLoMnRTX+wNagbl
ojTDurM68zBjSH/X1eLkTc1ju7EGp6O455V4w1KKFxp1sODWD7/8Jf7TRigtC1ikXkXaM34msJVx
qA4UDj6GfBRSUhgBzj+M4TCfQZ7sFVO/NdrqR2eisibBPwfzN5oTzxMU3m7E0Zr7ENixZ38NSbHN
92zdJCOwZheUM/PADjsI5AAeSbZ2L8jR0NO/Z5l6NV+m6wGDMrAlkYY6ibq2nBox5MH6lYYYuhp0
ozINKgFpwvoZD0YB6jIaBp48VXYAaBL7hxiHdj+h2dHDBC/HmJlcbMgZRQ95FrdNde6gNFHJBwLM
vaIPJkxgDA4sYMJor5ZghwsH6oyNA9DBgPg7r99224iTYZg06kpjOyM2ozLvE/xlESRVCN409Ptf
+NtILaBLNolh1h18NqKhsy6YFvG3ZUHUXNFtaQcwjaEM/3i17vOxOilsOnjWtr0fPfZw++Av2aYA
Q7HsBstfraHfXOpHABi+E4DkvdncNo7bA7AreAsAU+bOesEM0RgUkUjJR8QalEsfuc509cfwc5jx
8Pj4tk3YS1DZy+qF5qH1fAIDGlJMTuYj6NOoNKy5wlJOwE3ZFWc6yEb3EkDr5cD5eeal+jlE3LCv
SALyQpIXtPP+iojwI0FvCrNwuF9DmOswU9E+XJb0QcjozGD/H9B4+PSAjgEnSkNxk7BB8nQNdOlL
Lm91gMjWSf4YeHVMDp5CtcXcW6MbSWnGKFwVORr+oCiOGlmzfTz3eF+ZVE/LjK7INPtfMwZNmEf8
BNpkyImtAPAS/bRUaQr1JJ96Ml0rt+rzUE3jgANmfbFEe0j34Y8gqj3hiNUHr/LQKQEntAbTuW15
f2LKQ4JUh5tCQ29iNQbWLsYdJOJvJ5PmGLPN3SdKeYhi4AVqmp8x9RhgAYvK0Zpvfmq5TNm2EPdA
UU6/ySn6SRCLq/aCZ7k9ptL8BhdYH9fYXeKKeY/IML4G6lCpuX81x3O+xiE793Lwr2PD6t0MZ7tC
sHKYUGjXbgE0GQ9AswxsHA7gtoQDAkJRirWcN0+dpr4fQ5CcdXsAEs92SDHWPJC6v0X3D/8+mwO/
Ppm5uv7v3xuPdHsU8duDuGLKGn9oiorPBoI/twBfAkA4z8SBJJK+248zAcs/hfUefvKIqwBYdWwn
w/eaQT2AQkdFFVdCFF0Q2kcAhSmqr/g+NI+QuEjxa2RxWELyB6UHkzRD3SZFS7GpDv4Eze1Sd8QN
CQXWc/cF6h97HQA46Sn6snYbePnoPn+PSfwSKvbTNM1d/4TbW9QiMPAD2dyIGrY3hd1tabrpuVkS
+hqm+38oH+LN5inCtRz//pM+DdLLsrIJvixuWMOdBvtwiNUpiUEhBkZFr//flzj2bp5O3owN56fO
HKM6UM/x/QOAjv4I2OfLBygRrZbcKj/tz9G67OfaAVML2Nl6tL7ZbkpucxThUgxX7RQozHOlGDnK
0H/p5BbRjHfpaeEKLP6WtFc2kbzRQXwOtio+Y8XjhXXYd5s2Sc7/++BmmZ5nkQLqSpqtRGcCHmVK
piNKeeRZSUtvQUIPTHdhrjqzHBqq2tcB7XZZuejZLX77igtVbkQu0QNLW36j4fymV7zx1LfBwUye
e45xE8uTqt7lurnncY3bnHRu3K2hSK5e2KPSizLHOKfPQ9xVA5R+9SfA6k1J250Irpc5yk3GWaLT
drfRZCppnFaH+I4yJeBGygnq5CBaqT8HgYMwNd07CmanfmbxXqLoUXS8CT4blMWzXnXYpVAzzVYW
MPB1I7KrZnxqo/T3vzs0AOjda76vjexRVMUlBQmKxLD+VwbkUoaxOmgeiIOdiH/592HCQ/TfZ/++
DBABZE0zHAKYYQdvYQwoFEhk1s2vbOX1NWVIu2KgD4UlYwx8z5c7VCN8wDR0eQu1acBEW32kZCq5
Hey5i2J9/d+HpMJDrfT991XHANejgRH5fx/qO566MP9qwA0f1b+KPMjYEaMRbjOgJOI5ilQrRgFU
LNtlmi5glkoLtOQmG3v/dYczrRE5Zn6PIlHMQIwDjWr5hXbjAZX0+kAiHZ+8kQdp+e/TuVF5hz5t
PjJcGBEsvVyxCeKAiHEdyziMT2sL/E4Na3da7ve0eLT6wi1Cwz4gaXBOly04C+8jHHBzQsnmpXrF
we5lWMvTEwY2cCziflkQkKrhEq/ntVKq8D2Ys74L/byPlXxIInhnGzKHAKfNvyRBN9OpQ1t557fD
BWC9/RtG8TXpCH3q/e2jD9chh6XjP6fY34Cnp2XnNm8fxrcE/aE3/HIWlQy3XGJ4uZ0g74G0Pjqr
LeoSngV3rOGcpor9cgtvzjFq4wgXVkSFVbibVbMeZ1QIIBs4xphu6O8tliOu+gFu5wLyMAwqPYQd
lHiHWl+eqA783f11+Peh9oHgWO12I/EhP+5l4TmkVxD14ZHcO+B1BY+2aVDPC4JtzFv0VXZy+vxv
s2jRHticxAEv2jckMPAJ7rfAaBAFhb8Nc/7vnfe30WazaCjewgiAP6pE+ozsyoyH0ARvEs0khF9R
94igkZQKSxKKiOpCuggdcamuwhO8TB13Zx+9m3y5O64j4lmgJuwM1rc6ByFar5tQrhChj4qwtM8A
yDkgs7h+BjF3dK7GAc627tpzL8iZlzRnD1TFYpMmq81+oDdqAvP034elHx6apAc+rBYgAPpxgQfy
KMzmw89u2H7ctk860OgwxZXah5B+cMqSx25MgPT6dgExvA2XbRE9djJ3FEPUvuGN4qc69PgOnYDu
0OrgtESR/1aQborPdaO3LO0rcXG90cAVyaccFhiENFqQO9EXQ+v5dUiMKOgGXTmR6D1oDLqCOFKJ
iuc9rhTofwQxYiMkC83k2bdEwu5d5g7MS9t9RC6ixTgO7TGexFsTbbgCYg1/mGBpbi0eohr3vXxt
LXkUsGuPdYB0J5WLfCfQWKW3jmoHTC6vt609R1vaYhBNUevFDTsgzfFlqlN92JbpQFyU97hs5bhs
mIGAu2PX7tGRsWpGiWoNC5kk8WOvCTzhZTQwb7XZW5DgtxaQ5w0lEvws1v+DK6y2EjUEgC4YEQpE
5t3F8AFcUjKG2b/rmGSb1o+w9dAohdG13+I1fjGNo3maorbVrZ28aK9je9MkkEqdOxNcwFViOSLU
EtN6k+kbyovLVfmxl7cLMNFOesEFq3Bk/G3ye+8KITq/RJ7FUD08zWsaljCMoE0oj1HqWRd5cHYM
8n+PfdBuFuHa9Cv2pvgHEX8WC/Ebw5geAF3gdh905UKAkNgnOGpyncCg24urvl/wgB5qeP5v85G4
fsHeryuCcfgC0xVWYrWMoHF4/0ACUOd95GcgwNafFMhHGLG2NPdRwlncE7VB2p3waLYVvsUGyGOW
I++k/6i86U/QAssa6ii4mKb3oRhN/CPU8srRvAaYhWsbCKqriY7R9mBOnnBtgHrcBG9LD4QNSH8U
DeJg+k6GCCwWfsvr6qvuanFjxMF00fMconY0GoW+UD9XZ75Ex4a2/2rIMPJmXGZCUx+3w/QxZLxi
KNHSplwaVP97MCYZKmRh8e+NrdL5OfIX9OD/j7IzW5JbybLrDwklOAYHIGvTQ8zzkAMzky8wkpnE
PDrmj9BP6ce0ELdUt29Vd8tkRoMxcmAGIwPux/fZe50qm46+HM0t4cmMKs0x1yzYPgEijyNw2Gqn
0BzzeXFABtXVeBosKrBY+lgmVPlLGWzyAYeAxwrVshZuqIB/GyLyVmHsgiuZHLIGjevvRZhrSxJH
E0VxTwBiVASxw+gjgHDxXAQI2BR/zt7hfLLUO1PAfOCiZfHcEmaFjp86TElXV3kcuFj6NM9MSYoL
eyXSVD8MKQp5CVVtCAFXCCTBx+I/hlOytBX3gZtitQi8Vhwfl8EYOX97WY4I41EmJyKiT19r9ja0
+nc8HITD6pA1xLOhI4UNXmbXEIeQVuJ6lMN06ufL0Ljq0CB12j50Bs7RzniIZ0kvMeOLRLuTGjVR
QGfoykavFoMu60MZZ+8pjLIz6ZL8kOP1WShT6tykYYZWV3VssjgobNJ+21Sp6TIWcxndBzdgP962
CIT1x9lHQYB7zYFfzKHGb8AN7HMnpLrn066WVH+PJWcI1cFum2qdi/Tqj36zt80eYTCsh4vex/iJ
WYq2TeO6Ww3fq76Y1WPkMFoxfpas2kSMuzYoTxV+gCcs4Nqy5Ku2gYkPvc5zuc0ruUjBSmOEj5uT
N8ies1j6nLHwrAg09d8oaKpNWk8h6pSEpdONJ8Iu2rb0lb0hAOI8dS4LxJTMZ3o74rApw5WURrQ1
Urlq/G5n1V34lPvUD4p0cRE7y6mK6pOqrXBjzvSLP575EPXfh3kFxL57m2yDGnPkgAM6IgS0M5d4
GvbgKibkltflsNLnW0YQ5Nil80Mz7cLtqEXVEquJf+QvFZ71ZFVXeQz2AlezsFVLxVfALlM+3s0G
UTDSDWwawbSVJaZvks/JibZnvA+q/K2wECqH0DUPcSbjE/8ix9+qtC66k/orJ20GwkDZN5ek3I60
YMrRHwyOO+KcL/0pOMcQvDyZnrr+o59a52oX6Bc6SmVAUO/6uOccoxSr2Gmcs99b+SHUjdc6Ng69
NuhvPYaqTdNaz4Ro66uFUm1ICeaLqnTBUxtuMs3SVVUVs4uXrEiGA1lkwfdsGmE4eem0c/WKO5Ub
FkEwHk6Pv6nwNMifcxZokkF0JfUlb4Ky9CYTXH1VfhxSX2Dz+b8fxh4HmAnsWjpkHOMHex0ndXZo
0y5Z9KZdrEZd2+qRNC+yoTHGScHcxZ1n3oSqNiOHszMq2lZVcXmKZ2YeEQT/6NTtznJqSh7YFqu8
qxPwekFy1vAIspytJnOUL3rRuUdCP3IZoWN/jJ2zYq9bZ14u7y6q9LZtCAvUsizpV0b+abTb6mhM
dXdz4yLbu9TyC9EF3e1xqYR5DvTsS0+nu5U59LwpLj0x3FJ/8o/dqOBQ2ThtvLE8RrI5FrGdH+u4
9e627DePzaCfqmr1x3u1Lax32GZXQ+PtIJokealsh19GYLgrvMDWFv5nsjcBlq8GAFD4mkfoRHW7
dMvePhptClln4K6eyD4di1LQMvcUxR/0POySRv4UF5P2gfpJz8KWwVbmU7z0M8JUVR3PSao6uDwu
0hTBpQms8VAn9Z6mq74qyhq6S9zD/YzMAbOGEWt37jxqicR/8gQWPdHi9S2cqaJhSGY6rsS00gJP
W2tdlDyZ1ksKMA6Ht2Q/hBbU0CXdGoWLmFJWCSV0YoljK2j5xIK9ukZ0GuOw8DfhqMmNw6K9COf3
NBlYwA0gMNaSsqMOanWYoiE9DfNFtukHi8LAlhMlx9Ipqo1XToS78WG8jFQNrd3SIh1ctSn71tsR
u7lLJfxja3ACtLBeHxTZ00U0/yRzNuFVTvU9BzR3tM02fI5Imy8rIwt3XdcBssE8tcUyhDNXd8ix
IzVtHBBAWF/N9NZL69IFqb22Q2/c1L5Kb56QlwcIKumGdhN1+niMWkxbRWQ52yahJyBTBWOtzr9V
bdUHe9suXXwVXbHMmrQ4YhILVp039UuNs9OibJtuU6Kc5oWRXbLM7u7EnsrtjIbBOmSc/ci+I/Go
Z3NCy4ji9IvSt/9IyCb1WpoCxPPYWaEpaWLk7GWk1UH03u94NOtTE1YOiQv6VvR3p33u4zTLahGu
xOhWN0vpzlYnn3moZQjsYgxMlHdtqcV5ds19211psQGwq3bdxeOptwjayJRpuHo8JGDDipaH6LwN
1goMSMnKzjkYtpJYE8/pTOYYud3wVkVvW8dEOAX5aRMrrNTwTvsm3FTHNy8su6AfKmCLXUbMNh40
desaiGJmQNKjbLxvpkVZ0XDaW4nJxZ0wO+qXplHLE+WaPNmmH+2HMHuWVbFLfC+6TbkIXsw+ZANS
sbYVKZbBQkz1UQ+bahOGNv14V65a3YjecZECpsCgeRkH7UcslbbObDu/9U64fSyoGtjJRMgeAeJe
BoF+lM6UnLRQnrG6z3rq/L+MCJ3Y7CkrTWAMmVpTvTzoSlW6773BukBKsk54weBMOFZwtoyI3r5H
txhXalONN0sm5jVxP3xbo3qp+6VjaHKXRu1FiAzFquFnECCk6cLpBUnFNA+jOpZZLEFH6i0hi7ve
dnRBZ1WLU8sCxUS7iLZ59ko/YcG035Ucp70dkjrmX+xolO851/qrPw5aRl4vJ4QC0i9esK3ddPZs
elm/E/Qtj4PhsqmxTiMmg2s0p+/jBFbjgYFqDe9WmnpwzHw7PMiUUj1Qcm8E6VfVdqvAjvFJg5BV
aztNOhq2hXc1/Cg+e5EOgIOjb210gBmsaac8XDkY44tVz9Hl8OC2SdP5qKaaTiFp7LWq3OYEcfRb
SADyEs8XqeR1sOr8UMETMYN+azqpfeUG6EEMzUImOb7sUCmJ5FjJT2UU4BaSPnwef7bEOTZpzldq
ejsdhWzXTsceU8LhHBuhfatMNDKYTwF9UPHNb7LgBiQpelua6M3HqjbSjYHpYJPFoLMeUeR8zMNz
y7qW5j8c6B6NwFu5VCJyr38+zCqrO1igmf4gnyV6521L2rgkeVJ/G8pl3jblqzDw3tqaNq5bIC38
Qi21tPTG3Roem69KsCUXc0HRJVUAiiAm9RqVr3owHbQwxhWWPs+O1QsB/+j2uCQjBYFMSvNIJll7
xRy0yPSb1jjhT4CttGAD9WUkZBM7LbF3ohiQ2axt2AfoRzCuoAgQ+1v5OdlMqXnVutA6n99LieA+
jW138L+qvugOddU073SouVfdd0cRPC1TP3v23PIk9ZBzeJ1PGz/xLJzfVb2z9a6+p/lqcMR8Thn1
j0I3+X150ZOb0eR3VPeSJN0unzRgdhWWADe01aF1q4B9xx7PHLuCTWCBh/Nl6x8whRPGcaAamlr9
Xgdtt/fxV10jDsfLNPWgpw3WdEwi/zdKFZ5xz4O0xqLJYoz/THShi3eozS/acLB7vQLLAmhZ01J6
Q1TD2kKzjJOlwfTIhPyRO9X0ZEfmBcyqdRU4+wVU3D8epQRkTZEWGx06wfuUPyGhOh+5rSOmDmm/
MQflfLRoQ7An7Vf0NGKq1hsYvG5djI75nMVQDTXa50coBmBg6Xm2UfphamO1rwnxrHLW9xzKz7NG
Dmr1+FsU0yh8/K1H8iOf26+tBptybEfG/XGxohrHoIOLaf5QO7jpZe7L1tKlSVk1R4rF7KnJJv0W
sWO3sQJoyg5OtVyPAAc6HZ/YfJk8AANo0c2SmuLey0zfWAn9fzh2BRYdIvkunoETFiNnEVsgGmQf
evssnARJGk4ETW/S/9X6c+EOJzFh6LQMyqGh3XM4jY/WXE1UPccer05eJMSjDxgkb+SMNYoBEBWR
SJtzMlJ99/TndynY6Y1d4WA3oaQQhXC+KiI2t45Sugw+kR6j++NC29bahfMTcnLTu+m/B4fIZ6QF
3d02ySSGKPZ3XMucLueqLBngqxRiWMRBnP1K8MKisavkWhEmWHGu/dUXsnzptHaNWw74dOp70MOk
3JBtvNk4z5y0azE1F6tJ974GleUn0wnKt5XVUkxhWHWfZMOLWA4gHYr5JimS6s7xKvjZddRjNRwo
/Alq69hl9lrFdO5xHAhs1BGmQnAV+tSsh0EjtKAcV6AzWhBgJpv3aQC+oBmxf6QduMEO5+Aa8qp9
Gkr854lTvSek25Zm+FXjZj7WVAi2qu+5Tv73UQd3hbpAQ+YAoLWehXmrlGyUHLh09wexZWy7Dq5T
tDd/3Q16fKwGL8ZN72A07lmluzI7UnMcaQltYMR6+3BWy8QUFrvHxqEiLC4+lfc61YpDl/bju6Xn
zVJlHu0OiotEg9SsJn1k78enN1kexnOC5QciWAY//0uvAIX0g1e/2LglIZtkR0NkGizutayCfpHq
+AHGsRAvDuGkddwosXk87IwchlotnsFwwUN06abb4eD+rMruGpld8a1XZb1VmosNu27il9Adf5hK
2BeV2NmC/Jl1yUbSTTmeml0xYdlbtcWQrpNRP9MLJhky66JVodR9BslwbuRjmh2o+2DI9ACbCDBZ
5PAlQaPtuoxfZ6a1J8MbRsCCaKFZ2tg/9Hj8SX1aPTW4mr1JXVnuyh0AzwwrcamuymGB0aao3GYG
2jhCFInlGTJuKQ5kwJBJIY4oz/3kfos189xOMvuloGYFlrEBCaQ/UbeLJ8wU2Px1nNeWR0fBgTFw
r4vZBll5yQ9RtNuuomjUTboPbp1Mp85yCB3NL2vmDMfOBTJkYqHDDtsam9KsfhILIRlYBHuWHvcQ
0uZdBZPTPevoNjUh3jeauBhYBBH5QMXGEYklW0+kcW9D+eXSAlvCCenfKAJgUztOZW3dgV9wVBTt
pjWK6AzgKDq7fkGn9M/HZhs/14gWu8eH/vz4429F2NBT0cAqeZnfb4DZ2KSb9Ony58VRgLYd6X/G
WtDsHh8PZTfQJBBfutEk2m5EhD4OuJePo1TG3m8t8QSDtHttf9QGDkESBCQ162a88UrTrXP1dMGq
Vl/9HGSS13jRewceaRWEVrIXMy+/btSO0NdOHygtIKLYT77vn9kcxveORih1hgA+VnjPRYyVxzA/
C5NcRaC31qsRs8FHvdpJAfrrcV7Fkm/t28HZFPRtud1wzSkPyfAhSlQ63I+RTMxTZWrNPfG34ht8
6vZXOYpuacSoCUIW6RErBW8HCReyQ6t7XHp9gLOBwZYX/BVZYO8VrXd25ovW6aW+GpTxm/elBXbf
KPTVH58hIb1VvU4Q/B9fDe5rAhcwUYZ0qrwNzvSJ4GHsH48elwpk9I7tsGSnKURJHAovVy2HoxR1
sbJMUpcdyV/sA7V5QDa/q8S3ro8PPS5pEQpufnA7//QJx29ehayudQl6223C8KxNZgBxJX1zp6o9
dHpnrXl1Jwot43cfj9UH6SXU/ymQ+8rOso9xlc79y8KSYu/U5Y1iFWXYMawnZXacvidhfcMxwztM
08vXyMmfptrdFG05fu+lp9ZEtWlsw+vbw6bbjCR6n6e+YI/2R3PzqK7j/IhLellEgXlo0gq/Y5Nq
i3SsfUFSlCUdrerTckNOYEbe7IIRmwQcud9wrObgXV1AtzHrN13X91oAPEuJ4hkii1qaJY9AjtL0
BtREC30iMraIa+uWxMGy0s3fg3xD+udoajjxNm1IAVJfYk22YhPDfBcfTAPrtKbXB2dOH9PS8vAR
pvOaikfVQUaoww+OFTqRfBs52GodXAEmThB/lcFDIwg61Rst/mnSCd6ZkQvojs44ppVV6EBSlTHp
c49y08UzR3ObQEcJTBE0S3HUTXXz+wZLkwrLZTHirW64QYren4mBWIJtzVyMlTcsaCKbS9ySCZyF
OZ6GSoftvblLv6IZPn9jDvITiSJZe5r7K5/VT6vFlE+Lf9mKGm4HB8N1pajZwpAzch98DujfNnXm
knwwXRogxXWXVxcSVzCNkfd87zqaWgwQ03X3ukz2kQWyhAZoeUhtc+vCVFm6dQWiZDihYXbXjPBa
EVvVoiqnhmCqY+AjzML1ZHO0brGjeUIBxCTwImMKKHayH4GPbBOgx2KFmKOf1vjhY39b5Looz2OJ
VTmwmm7XEEdOe2KhCJCHQVnZfWpYLiL6uaWFFDZH4D0r3nd+dlJtfqoC1S8b6vTFZJpQMCL2SPS3
1cgYQJ+JI9TUAHaL4NZqpnfSGTBSui1AlY5TflSS1KaaQbHUh0XUEuMNHWznbbGPhb4tBgafWK7S
NoWtg/WJhooFn1CXDY1+2WTVd10HIJF2FaAXo/TXvlXyFUibmrhETlIuwwAPq8QlPUjT+q7p3dL3
VLxUUww8WKh9hpNjV0QkNDvzFtK7fXVDSe5ibNHasK6bDqZFu/FveIURv2ei6ORrs/WKHY1D0EZP
em9fdcYVDSbd0oxcaCD5934RRfuu0lY1Z5qVy5wBgl7g16YUCMjoux9hnS0by2zW/WQ5u6hcheGX
T278yYdw2bdltJ9aWAGWy3+5IR54yBsyCkEsFuls+yYrYzfEp4DQrrrcSU49RMY6aJBLCR1VYwvu
JXAGwK20n8dFXQw17onkCboBnaus+wRj9x0IxwhC0Ww2ZTVch5KQHAHRdOZYCpxZq9EZPlwrhIyY
OO7scj64dvKKYc9aQzxjLeooXHv7i0PU2jDsT4knYuXJiZJm2FhTIjZmp5q5SZqsJIfghdGWFlGy
bKObnX/wK0yTKcA4On3gFkEQ0uqbKOLM7DXRaB3nZvBBQhWpsfhiHou1cXqjvZr4SB0LWuJUNl8k
zu1vJQtl4ZnbafLf4oywaD3SqLQJYh6GyPjQHGJ0hbRvQSQyQnMEsLXQ+ooch1c61L57CKWbfGh3
TtjdS6jClMXpJqnJWRyE4yVXjxNSOXknwbH/uxk227iJnbVg7QUVxfvNqr6U2335CV1IZoa0yy5g
JkY5VlvQAj9CJ/852OkMApnBSFDXlyFurnMx3wquboq1DU8W00tX74EBv01syx1DJtat81KiH1zN
GAJ/YIBagGK/McLCOkWRj3G6HgCoMLGGDYClyigh25jwvip82nIkEaF3abpQBTMjeotJBt1SyfIn
o2EukSnLG2R1NOMYwBGqBqDIOvlUM9hH0kdExRXVStQOFmx73+hae2h7eR1z61QKbPD0iG6uAafc
8qZo3xgymu3dc16ZkgMoKE6D7twym2qRxFi/9S57YoIOmXe//N5V+DDGihCoP3XVKjSM9VTn1gH6
Iabn+JiDHp/dPJfByW9e20TrUgbHpBK/NaSfdd6Xu6RPtUM9uv5Bcush6kzTigB/j7JTU3YUPcbv
Fjcy4PXfGvBH0F/esWrcCE+6/sY76a2K4Bbindu4Eg6KpYTDrdbn4Fl5xZSoV4WBi88qcKRpNjyR
NvuEuQarMFrmVUCYWhjgdr+pEqBsmrXPSaV5h8a/VjVJa3Ii5RJXKS4kmw6Gl4AcHHrnmlYQacag
xwPHurMxb5pi70BjCp5qD6+kQUOees/Ym0pL94QMSfGH9UlPc+/CwKdo7bsMa7Ce2oAJEJDVz5PB
vSbqMT5rg/Z7SJtrSfpsW+qMjxh78bvM8zeUF3xRfvK7bLvXvJ7e68m4mCFZdiI6pYX9mYpwJp2a
cG88DtkJJOO6+hga0DSt3r9Xo3QOQpFN6/k4wVq4tikV4yS4d8JiPNy9qaAR3+j5LnO4P5xmR4d9
7fSROHJrPQP04ZSRKg5ZI4ECCHGY57fxqPWHGEuYG+dyD376JJ3+InH/H/ApwAX3o0PmDUyoCEia
NFqVH9ooajdZznspIY06jJwz/Cq7JL3cEGT4nAL91nTlVQSFcXZVcqjqYCejXLy5sz0Em06KXTr6
7nkRTyrSVjGfe+79IEe0YlnHM2cg4S4KLYo3g+nrF2N8HcWIuTQ82Y6OObFgDTZMIkqGhV8Efrqm
P5HDI7tOGno3RPlPD45PrLXO2m6ypa4bqM1G0Wxdg8qj0np96Y8B/rLGXrekm89Wyfk9BwclawO7
CJaRrsi+kAi7S9fgbbWYoYCAtfTmOD4myxV81vskGX8xOfG9IwTmD6ep+ZmXDJHIpLVRmb4t0+C7
r5efuT3gZgKLgPQOF0LEl1y3kh0NhUWibTWtReDVgnRtkL/Y0mm5d5rxDUpd7BY/jbj8Hg3dr3Kw
cdYQydkg1vaYmcdzX4OIddLyN4m837GZ30lDkUSgJ7BzByrCrvFo73tReRBDXR6omWghnyvyL4vS
g/Bj1swXwIhob1x6FS/lYLwJ6MJEufN6hbqc+oC386TwiTxPT5hrSVAn+S6JAJOGnXuPU0zRXuGB
ZAJGsTbcHhOYjYPMttplUw77rEOddQTzYXwKwafaoncgdHiWwyqJiZXTurpHAhxCi3y6tO3g2NTK
2vdat5XKWcranU51luCuqj15tUvU2+kaYpL97HrtTgB83TOO5rVh5apnAKUhX3hbq0uFzX5KofzK
zt30v5tANGvDAurQ4CIpcAo3nVfuS4OwijWEp1gVXKpg6xCPnchrnT2Kq0WTdMy3KOWmtjMAjZr+
ww1KcS0zX7+C725cLdh5MCQPIk82uKkofcbpWzhBGK2t5DuRH+3ZEqrZB5hdFoMv3xradqvEF08I
CBIzmp3ucJrYu1G54BQYieNwl+xo1EI3LiGT+ObQXzNSrVnWmAeOy/8t7GkMWcmMUGnyDVjLfl+R
RY0DpvqMOioYjLmIULuGIGL3GNUZE5MF5YWon/kii/LYOdCwBnOFu8cwsfMO4jrkYbzLI2fPWXpT
pB7NFVqZuyBhikIxPcnE5yBvoTmOjGL9x8zF/2hcoGQ6VvGYeDiPMkQfck2DiaXMc3YMG/Ld/Pl/
N58M45UDfo+Adj0xacZtAeeEieWsXSbq0P3CV+KwI2IaDPK14qXG3YxDIG/dZ2O0fwZq6RqRSdMM
50kSDZf/+tkZ/zLbyzVtnR8gTOKQkhbsX58dqBjOPmPDswvYN5J4gNYfpP69tTeEC3kplRNt7Exf
Z4k1PgmzwdkQvdkiPLPtaBtVQtVDfTsRHRCgWVhJcgNlOdN2jP/Q3yZyPGSRy//HUDJLzAPy/vKq
eq4uXcNxpKnrDjLaX593rSTon7QFvfdomMChTS7kvfGfeaM84dPKnlicfhAlzXcTFdYfnhh4OfDB
NIvJQaTnaFzbPTpcPW60sZaH3vXUoR66NW6k5MUykpfAG7NNgG+YplW7YRVv8Ttm+hMRR/2pJdil
KRh0E2FtplhARtArF0hj+q3T7e7U5nFPllgZsB/scGU3IEEJKwGDtBhnUBTgBXw3OmH4zo5BMQ2r
ihQFhZK5bv2quDWtUM+8ABbgLiZAaCWgLxWX9MIFCmWq59Exgnu4xD9nE53sI5bsASZNE0esitDa
dgosFww5sk9V6br8dm2obBUxdM5azbHLIRMlkZgbvHA3C69dg2BjbTAS7xAQCIQ4C9KWf8Mg52Ro
27gw1XmSRbi1wjFYhqnVbPDTVwe71GDwz5fHQzDq32J8jJs/P5SGebhBO/sGq4G+WJMgo7FJMI9q
/q7H9z++1QklcwyYG2P5U3iV86XKiQAbRnua6pIIRsHRVIDpXrljTnuTNhNrgPGr6pV7w/C/qGYx
sQ569xl1iOEeAti5wekn6ZoRSDqXVMGdaG2c+QTYLg/pqxTmuBcdVpIAIWM9aHlKCd4yiiQyUBUK
srmPixTyFT+ytSUrFa9J8xSQVipn5yntl4q7jBwypA+GXhaHx0Mria4j7RhX6cNhyrKntrGrHVot
Oqp2mRrmYk2mce48rKAQxN4FteB+DE2I7aKMmWgAZn9Qo7wbdYl1w2XSA9gJ//S45FUKpMJRYE2t
UDtlekFNrDdMjqHOutd9ab5GABU9LZ6epzw3MBROxiqglhJh4HwPPKMntwUCxQyY0WMMtJqaql/K
iMk1KYo3PU4c/iO/C2+ybkZ5TlzPvTZGYd3UeHESS9vYbeMd3AFDQV83gGtNOXCkts0D02igvJf1
eLoNvCtPZJRrXM52AD9A1c2GFojfLiYnsk4N5zJtbpYS9UoPDx8mmy0KzHQctCC/MFCson1YfwEd
ZZapkzVkMsqlUfXiMJgeWVJj1J5QS2iLooYukShjhGrGKeSVGJbJfJ80892Rr71Apjsm+RVvXZkn
i4D2llln5ZMFVhBOxsQohRkkQEfJO9kEINY9yzkTtSrI+MwYA6yrv7sC8IXVGcSz4Fjf0oC0QJEX
ziqU8xkmSqH1KQcj25SppeMM9cEgbrtg8oLKFHTZ2iVIHeOvoB0bHUY3+FTsELhTxtM0WTh5YdUb
RsWgDFnsGzeu94ZXUpqjfu20MVKXyFdkSQucZH7l0TGZPxaz3jC/jOhJrVyOKpTQOEDdquL3qplH
R/MuDJpLeLZleMJD8cu3k4Fm9pmiwTr5lo19Nc0/6MPbR8fvA2hHNYHARGXr2iISOXL29OeJsGZp
cTzRc7WOmMK1HbIcA4YmvnBTjO/hjEv3isyCLdjTwIERrOyBqDFu8AwrFT5P1wt/k9o1dvQty30G
RXLVs9ws1ajB9Oz18habU7AjMnt0Uk9dzai2KVbL5LUNuUW05lBYWXrCXBhvOuXqF81B5nBrLz2Y
Di5eq+jPJilwIqkmQ12KGLLNeEjcOP5oZ4DzmLQOYwwEqgZ+B+LoeDkMv/35yAEx8HVaxNob4wYG
GFUHd8QUBD/Wbr/h9j0iuHk7LxucbaQ3v7uwy+5ROlSXXOjOojHN9oKD0VqPjRmd7D4Zd53RfRQd
ykfXExYenGGVEcwcfaneVP4eWVh2A5MzRt2nBfUJBMy0uzR2O3dXtGJLXKO7utI7+KE4R4xQufq+
pe3H3K0ZKBIudN+kdoCadaGWoiM3ceoQfa6Rf6u7TVa08ws6typNgmkawxTQ/+VnCVvoFPdQo5og
6A/1fLFQ0JZtZ9hraCbsoE4ldjTbspcJOvfO4cDBbCBKRdMHzZQaMIZAY+4j5mOsNOSCn1q3A7GT
H9Fqqm1m+9MyGHErofHjtM6ys8Wr8Jb1PkBT3x8ONGqNPyb+/vdfw/9gNvbfq6w/Bkj/KsqxjhAO
/+nh/3wpMv782/w9//iax3TtPx+do191oYrfzX/5VduvYh5Prv75i/7yL/PT//7s5rnbf3nwLxPA
/5MZ309fqk2b/+STfxkA/uMzi8hWAtuNfjX/fgC4QLVhTjZF2z9K0n8ZA/6//1f6pX1+AfD7kf/6
+o+/+4+h4ObfbNslJeFZruuaui35d/8YCi7+Ztk6n/Ac26DXLB2G8P59Jrjl/Y1ThcVnGE0qhGnw
KTyBj5ng7t+EgWblWZKAPTWc+P+aCY6p8K9Fny4MMAH8nzG7e2jtzj8NolWW18duj3zelhBX+sG4
Fug4lpMXG9+On2Wo/zJ7s34yxw0DV9SxleOhSmkkB4WZErVEuLW07t6DiIl7gOEhMfDqxZpNAjIA
Yp6q4qoZctH6gAPoAkWATUMkesX9ITP/mhUxiitGK61hpXZyKgyHCrTiRNZW17B90qxug8HqmpX0
BlChv/cuYqMBEKdKqLFF3j1rc+obaWM1JdqdMGOxNPC5YlF070YaMw/AI8YGHIdBPj/CjgFCgNdN
Lfwd6SO4BAONDT/wAMmagF04h+5qfC37sh9wn2Y3TELfR8g65BdvuFze8sK+2JCMR/o1GGAXOCgV
mjsGuqo6i6nxAbcbwE5rW19kBT+hI8rE/9tBo2si951c0qvWi9ehjW85rskwVz+ZI3RSpnmpAudF
WQ3jJpllRgPNeIbUSHFHaxyKVX7MpUGKiXkoOLRBe3SreHbEdvIHvgUDwmFN9Cp+0kT7UVYEivHS
D81vU3cBU7fzUQSeAMRhVyOfbRTk6MeCRggRpZvlwikyhmJb2NVKpmRlCAK1u6Swdkyk+5mkRbEh
290vipjx41Ht3WwHKQ9HZzRigbEHDcapd2TLY7xVXvtLKcefSc90IK9It32c/dBDaFyAMpcqBXaj
wYWCbxBfW8cc8UydcNKAeTIShvzK7p6k5S2gbToagbEYW9dZ+GZ5gtIAPruC1OXG1HKhDoc46PqT
IUR89XvGPDgupC9EfyqxpZvhMbTDvllN9q+07HaVHgkMQ+1lkv4idrDSlWn02dclZL62+OV81tkk
YC2N2wjSIDTBjsgzLFK/Nt8qVX0GDQb1tntXeXzlMP3l5skXnU0PuIP1RXCEAG2bnuz2HgS8zkaW
PmECvDaTcwtrceWt8n/YO5Mk2bHzzG5FpjnSLoCLbqCB4L17eIRH30xg8aJB3/cYaRu1j9qBdqKV
1LmPRVmSYsqYspLEMtMgaSTtZUS8cHfg4v/Pd77LVHCEiiYyyfEDnXrbFgh2xelv3vCrSPGLLtku
BGfVcutubPnWHs+Z64Q+OJMHkBmFXlyJeyAnhoZJeQV/8xl37iUwsrsGQn0YZrGKvY5jrtfYPk6X
mTHNQQ7nvLL3Bp0MLH6vg1lN+2X8yQPOteO4554DTkpjVxkHFJzZ+rerDdd1gO0gcz+Seri1TSt5
gNXjLc83Mq0PeIJwm7kDxovE9YnM9H4irDutKSiIFQxQOq9x9lV01weBw9HFvgom3nIMxe6prXsV
y/w4RXJLzGNft/pNPi83HF4JflTHXNvMcdls5kjx/JV5pRn1wdMyY+2YY77NKnRyBtmgnLddGRvn
0iu+whQwLnOI3haCj1/Zhc/1z+/Hg1gaVhewoZs5qYkSjqPYDGCqiTXUKypCPgn4vxU6uqKCZ22O
yB0KzTRyGbrHHZdEHD6pGLaeZT45s/s910lDCrtaJTPEmLCZD48wlHw1GNgQEk809qG1idG4jUar
HVBsztsCtrQ5NYO10et4E2cVlT/Jw+LYJ2/+nISSMoUHCrmN3sUBmVZH1gX1tXfPPvpFFvMjl65V
3NMBtBASF2jk41F+BU3CFNW4GfWJJsED2fIuM66GapScs813F0mrPSDcEh0XBmCAHYXAd6U+v8cG
ia6EHRxJu+oxLyljCBCKsoow2/SH7PLBb0eOe7SJLeYBS+WbAQLoV7mtHawifkrzgVREtrZiaKiK
UI78JK5L+pRPCfcsF1u+PLHaOppjy6cbWKonQdFFyTabtc9+Mt/IcnbremCL1IZ0QoUeR9s5ogNL
G+VJhuEzvwJbGjecspYd0WDKIjta1Kz5uUt07C2I1fyiJwS3iOjQW1wJuGygPof74+qGidC4c1pM
FuybWWJS84RtxJ8cCWsiGHIR5eTRH3fEnKEhogT6BxIk2jaI86zm0TegaTGDzY7fRkgPnDdb58sU
rvOa1cyga5mt1OWvM1UZaXnJBv0Ft+AnY6ZPI0CmyHt2XHkBphKzfSnJsvhVsuxMnlTjuhl9oW43
kjI0X/bxJm2CKxvlzdolFbHq4pLCResyhM+NTg9R2laQXP3E845zCWuvODQ5h8d+3hLT+U7HmPQO
ChTBrW3lVPLQSZVHu3TeB83jfH/N3VpIKTi4WvpBMAA5O653QY9OEi6uTuykb5W8Fz34K4lj/sSc
3IgivVCgcx0U7yPNKnxIandV6vYd9XtfYxqcEys4L6izNlbNkL1JmPdxDyGstWpUWbyt7udcPFIf
gLtj4eWSApnGa7MTZ4dlh+jNUy43y3Ml5eLTafrWCDzxDs6WjceglrXhzlu8Eye0Faf3I1dN9Ayn
bIBBXpK9NWiVH+QjQEMJ/9RvSli9uMj2Ht8WtflujLhjNPk5MqGfDWz2uyGZG6Inw2cOAuwPbG64
YmFEt8lE9H30KVH0r8OZd4bdy2PcRJ8jhWl+IflCSCPZ4/JIPZWy3LrF+CKG/gW+lTlTGyHag/Hb
VTHXtsJRW6p2voytsytcbgBJTwKsb9aegUwnyA9N27+GTE+9Cj9JgruYt0am1XvXY2U1sdzaRJnx
7RXzjSGcS0eBcSfECYvfVi/43PfXjBFggo54Ddq1wEDCdJ1zvjBPQ0+rs+goBqq6eW3tNd3ee/H+
zIPMa75wrWi7e7dBrsWdBsSTsBrDpmZlGO2POqr2JaB+uJSXEORqTRkh71hDPidjZezpXaVwk/60
KGMq5CbkbYIk/pZR8W6EeJNSaEiYjjzYpLn6nbnVj8wWVy7sJ/2Hdc+GsGFl3SwX5GfKx3EXeRC2
tthYvBbNOFMr1bp7bUi7g52j3nEbhp+1XpyQg2zqBmwhH7izkbJj1eyUrh8bL9JFku7G6UPe8YEa
yg8Y0kMzTI91mIobQBu4mNkE9GiBBWaS1bnH2cIgbtxq1l3iPrjpwJjC6j+Y0DTrvh+vcx4Ty8E6
2m5/rr1oS8zLH5ZVY3aP6UI1W+82P0L0NFR1kwZoUELTkLvBr9+MlP4Jj7kLCpQ2NjkkUURMOg9V
cZfycAUCQOPytJce18ze4mBRYUrdJIV2N0/Gl2nEBLyp9KFIsTgUDd3qVfARaf21SKjdxOBwNovp
ZTHaexu/3Mno0K0VJB6FuS7t+TuNhhdW8D9E+EFtgjgIttCIiIo3JJEVxWQZf0yZeeRwHYZtdQyr
WyR2H2TIMoAFBi0wiA9zLFZsUeM1eg4LCXT0HXXRs5Z0FCn36vLacL7Rs1eRydlvuTCFUbmRbklu
hOCCG3jYmIsne2rOeIWF32J/9vXU+lpqC8acp1Wj20muuNsAmdhKDgw5W9u5EdZXM8aoAQM/jsBc
LCBrwVO4Nw4vKfgaGfCTbfJmJ+A9s89NGQQY0547OQdQjW9REeKmDBNQhfu05enH2qRfkWnv0aQv
yq/dEuzf5n2p99ti4aMYM31PPYsyaP0GrO3HQvl8sHCQyOQd5SHNLnfLhzmzHuA47tVZiRPUTOdu
+yMPa9qZrnKn5J99iq4strE8hhqf+khbvgAV16Llm1bdPQq3q3CKSN2hFvPDrLpvLVWCwO3bCDBE
5z0WTsfhMsKwKXWB1OYsPmL52ZsOA2ypju3e2D3xsXaeEnSeJEsYFjkdDvMovkx5cJiF1VwRGNoX
xsOIBn4XZo7h519UYmXfk+6lZ7ovczHC8ZkGR83qaDg43swJEeBgyffRlEej79djiKHXuJomKLNK
v3UXRTmzypdj3mHozA6BC6QiEw4FQP7IllWrZvUgCHbipKJRNea3W7NLw0zL/Lgg39NxnTF4sddh
6HwWzrrxrPp6SMTZyviczDXH1al4Eg5xaV32HxRqbBu7gjYJOQo06o6TjfehQZKsV34Ooz3TCP48
jvtUNz/Henixm2FXZ2FDEzHXAdqxtnY6okfN9XFj/Sx2GOhDTAhmMQMDx9QziXstjemlqLcMeOOD
5lo+RRzImumBYWN2VrX3JHjEy9TnLzm7mk1PhNawcmrgaPKyF5zO/LcSlEk7V/qw0ImJeWIeIsFF
WOkmnfrRjpJoHTIa5vkqJMsojVVnmXJfj3KLI8zwtZr+d2fEHGUExhdKd2aUDXYRZ7FN3xgazDi6
kOvR5OLZovo5muy3uWYrQKRN3ieLgLXGFQwUlkddk13pghVj0jWxo0Vzxsg3KMfniRLSadOVESIu
w+ON4O67MCCd1/KiTI04OvySjjyOHWfYDB8zHhQcZ+8ge+MRjipfXF/cxofVEsNKgObjqeDurly8
YCToSbvlPWhVJzZeE2SrC4NRwmU0tT2zslsvCA8OSexsbM6zxzny1jlZDKzDaNAoO4pWpo3TAlPF
zpqpgGhUL7fQNHjqvnhlV11y1jWYHaTk60HQLUtKjF3NIVEFrlk7XUYSGDT5rJCv9WfZNcPtkOH/
jrzo5A08pidWsmHNdvTy+cmjdoPp525APPBOvTPo3zw/lS24QKpwRSLEWwBZvFhjSvIpjTy/oCFv
FQ7WCVHZjre2Kksdj96E8kKUyzoEoiIRRW+CsR+r4Y4Uy8psgdZS4PsDa6UfXRdOO2T2OtFJrV5F
jEVkG7+lA1i0bSFEwyAyrYiLrTkG5k91R/W1o5yQzxFKkofGsHiG1AdiyVSzQF91tPkKTjCmeFka
87MK22NXB/rampwMxWN01bP/InDkwk7TlZBRjxCaz4Kj3ioeOJBaDp3v3dycnoooTNeRGCi6BoMh
aMpHR00cebNzkzcRphvmUTjTDa8cgDNfPo2it5ocLpNReEGrI/8wjbdyzu21mhk52F75fM1Hu5kR
e8+md+6LgV7nRkNmgdNMWtFjOzy1TnKfoLnY2eChgcschFCi7+hzsGbAuxvV0wgPmmemyJhF03xb
YReuKfFaYyjjJi56NFhL/BVPX/BgfGwCfjb0N6qMJT5lEYkAUdM1Ypr0u3sFm1OhbI/qbVa+6ri7
pjCnScEwH6j6cd4Mw1slDoqNmbsLQ9skXWGs8MckeArnlNad+rZu5ZsZe/vc0J9lgLw9zQD3aKlw
aooAB9i63MFWUGufeg93Y5iAtSk2X9t6AXLBwGbyXDg6LdIn5gNer24M0QeRJRuRNydqi0fTMhPw
jkwqAgRCGfqRJbMPbkwPjcUhKG/7i8wZuPQJ5Y4wcZYXfYoa7rPQhm3Qsxkz7sKe6GzOaxB5t53n
ULYr6RB1DuxuDugIqUbmsLGmgvxYc2O1BuN5NInr0IkkluQlZHcZNcN+qvyEgt2NYQmcfDG/Dk0g
j2xLTjHpsryHVOP5leZ2K0c+ww48iDnSVzMzZboa4hsZNG+UyjpHrzbfTRpYqcFZlRPDhNxsgDLG
W54iv0iLqvWUXu6GiRY6oQXdVjjWHY8qHJytYd462raI9TNJ01UVAz40lFoN2BH4LDa1nrHYLB6b
S+h5ZxJ8h5w9zkwy0U3CZ9tpzpq23BH3OoyUf/IlC16xU2+1j3nhPICw8YAwXCMu5dzOlc20DqnG
McET56WCfavaYV/F9gPSvMs42WRx3HtJh6QljOcWwNlP9aA4gKDONOjhLgC1H7Pl26ymRzY9vENT
6CiSmtPIISYuKsI1ZCizPF/xPL8RxsQzUW8zD6TnJ5oGolbtufD4OJUzX5wfaW9FfFS75BFpzbXL
zhVL9CG0vc+q0IlbcjfOzJh+rGlHEPNTS+f3yOR43RXO++C8jzW0crTc5bzsOL5fSQagLVZT0UF+
YIh29sPUvNLbsU2s8s0rxV0YNw+NLZb9HHpkBHD88FkqaX7RipuYyRnUNo/acdq/5kR9wnl4QY78
yrrQR/75xgP51ZKKbKuF3EWtcLk2ouLJGryNyRLKD9SdsxfJPR5HHnad6r7W7M3Y81dlac3xsZ3e
G29+L+fp3dIFjvj+Xtejz2i4Wipz8vs8Ova9jl6WQ2AHS0jX1Kpc6KFVLATX5JWWxvxH4lTMNaf3
RePYoLssPPm7Ijgais6P4IE4suDfQcpc8xKHOs98M2Uzj8qW0c/FodUkQ7KufCoZgs12f02H8lXq
zof557fjthtM8o1l+avrUtpJBdiJ7Pcd8BYzat2+z5hVlRIDJLvVpynlt00uZty2Fu/OiRgQG+Lq
mkE1FsfW1Y+mJHrHvXeVzyBbZKSd40LXvAw5sXPZBkN0m/eBU7eylhAeDmN7+3NJ8T8rnYe5+vqH
v//NlY7DlsNzXFPXPVt3wIdM89/b7uzf+679y+udv/iV/rDpkb8Y7HkIVXgm91ZbV9/jj5seFkoE
IzxMLwbbHtv7102Ppf8C68H/43qOtPlX/2TT40qhvqQthNohyd+16XEdvsuv8Z5/8ztQm6BfQVOM
5ozFFPDBFKnAJql0T9twG+eYYXiM1Fiw5L4Y8xvvvim88hTmHPbKTAvXXl7cNvlwVTefET1kHYGi
9J2udNbEyTj57Os3Y1hQzswjtl73iF4L/AmRp/vldx5Egb9QsudznJz3pm6eQsZ8KXEaXQPnS4dD
Vmj37kiyMMQ8NTziZmtpRy9qmpI438v0ga38CsnfNawekquxJwvAZZaA5qMVW2/c+BnrCC6mKGs/
OtCR3obWCU2e1kX/wrZh2Uco5Lc6E2CLc/OqrRCLSLozZJKg7rOI/+rNeXZk/cAL67diuI3K4TMj
wspnEayziHk0XOUktGyefnWEGrKaYip+wm0wND9qdbLuxPxBRqz3ma/wCB6bJzvipmAMEa3iU7nW
KwaETPf5fY5o3bBso6DyHMjTIiBQEvGo6DXGbTyJ8IVCGZJiHFDRvCkfVQ8H7Y/U0O0gBGg+UrVZ
MwNmw3jgOlhIMlGw0X4vJGi6PTIqGb17qGSKGGebjI16QnQKhwxWTyPSRLV4kmHXZapOqHLA3TDJ
PNwUkXswEhUKzKt0S8/WHudeej8Sn42JHrVRiqy3NuN9HtrPhqdZu9ntj4R312NlfIP78YBd2195
KZ+lPj5KTopl6J1tTaXnR8awdVpxg5n2NviTOjgwSX+yS4sxaKTHRH64yylnhGng8OdmOYBNMtWl
tYGzS5HeLrm8EvX41pIVTVFJkGxgZ8K387uRd9Fs3ITDQSxvQSF5QtdvXHCsbczswnIxjfSm64cJ
PQplIahqjW9CFlt0CGDuouyIiD8jJah13rS2az5nU/sQ6ta741rXpGv6U1DOd200His3AvofMWq5
faUUGPFmAoZba4Rg12bK4ZRENqtRauNRgK10TBlrFDB3Uc5RcwwoodGXiwMH1xajebXoyMckVhl2
V2GGWX2i+Cw2gMSbyqMWoeC88PPjGjO+345I3PBPZXgcbYYWAaheHlMnVXG4DWhhWslJ09dDS/OQ
CXy3ZYOMksKgxdZv+flg+rUnokkPATIIRo8JNH2NLyqf+mtGLGw2YM95Qg8/Ja7c7e2CaIhgieg2
3aCM3ZW7Kw0biJrERCmftCH/gPUhdD/EN4h2TqFm0PHa0VIj4m7TGAmposHace8EzbVH3iHsQmRF
72bgngw7fw1ancl3qW6cDj9Vo+/txdJP02S+ZzG5jHQud6AfeOsCIjP21gtGiwCOksYOt+rs6Dru
fibNuVmYyJycmURPTg6R5u4jz8CPeW+DkcDB+Bxs99bo0fdjw7QNLS2N6DqppF4Ji/ePp9nG1jO6
217RvqRwtp1HTCxQ5w/au31psPVLWMt6ffzddDAdjbax2xCbYfhW1qy3jdZ4XopghQxouneKB4Oc
69K392w/t0ZbonkQ34IZa84MV6dAd6Njypqy16k3yMXXNAjMXMD3kqx2QM1qyFvcMsgS5No2s5It
kaTVWBxTYsBre+LVM1jR9QDuSkTMApOnc7xdTv0e6I+11eK8jMV7HnNVD+/LtDuNSfVUVlPPOpmp
83JFFl2/nnICFhXVvWYRXQH3VBsUsWLVV7l3KRnl+kXCS2O0wbY26WNq+WrABOUaEHJt9kYISZOs
XGku6JqwglftjwCwwq8lPdS1l50mBdPwGEpdbs50foYtX5dD9kB7z00TUcC7GKfSCU6zejhz6Djd
FGXMZDsndjf3EQ8znPTCtGJKT48108sLVaNvEb8W9kCvGR7pllnAIQAQY4hlv6HbbDnmCbodImML
N307mwQBscBeSHx80S7yHDKLXYVuzbVzNp7nVq2rpugt7eb3hVI8pGYMg+jFFibo3tgxkvJEcTH5
lByjhLxqU6nocNU2Wzcy7rE6/aWWjTaY9nqno/X/rZYNS8+sHc7Bv7ZlYyyMV9CI/8yWDR6r6Xeu
wv93LRs23NBK2MxEW/k7Wzb4NbN9tJ2d89/UssGbiyeOWmevAz7DeO93tGzwWAB+6/6XtGy0H31G
STTCv7+Jlo2lxfMQg2//B1o2uM3hWLX/c1o28I/dG2ko1v9/tGzM5BOBUCSep7+iZcNxHrKJ+qC/
5ZYN1OYGp5bpd7Rs2MSE/M4e/6dl469p2TDniVwweeXa/O2WDbvTXyFjf6tlg400Q06n1zZeGlPz
7S1/Ay0bLTFJmtP/O1s2mE6S2e/+Ay0bo0smorXp5/uTlg2SD1+1Mf4VLRvYvxAVSlAkeHEtp2Pc
cmgt8EbnQfa1fQQETG5KA/wRLdz1+FHNVncxBP1pgPvHfCGuZtTuFTwCaewqX2c0P4GAl4DfE9Wh
47j7KT7rFbK3WEiSGl0B8fQBdYqzp9hI90ZxDZ06YSYNtMP0JIdW25fORB9Ky9jNsYst6H+0yrPl
3gqyfGUE9HszIv+K9W8eE3noXyKqFKrwZ2tH2xFC8ya1PisTkzs8j/NxFp7cliq6SMOQpFe4pRBS
b+3xhcBwdpxGDy5+qvee6vKgk/BupBcjduP2QUu7taSs4CwoJvTy0FxPBUWb6WCeJjIYp7jIvwr8
mIdcmo4fBU24EW1DcTP714Rx3boDl6PzmmSirHsWOA6LujIukn05iqc4FPuE2M6TY+k3+uw8MVpq
7hLUfI63NJuyaZVSH0ghIBRzw8o105PmLGbgH8McrC1cy5Q+lQQXVrVZOXvVA4Jkezh6QX8y2757
NJhddI2xxhw7rDP0tTz1ymPg2cN6yOaDENqtVrjRlhqbZT0Z0Dch0UyLfaxLHLyecBs6KdYIU4qv
MO7xLMj9GGCPwPtOda+RPhuu0qNjeKJo/eTq2nKzzN45n6ecMl8emxOOotO0pFtUJc+zOYHANuM9
z+LtTndj02+n+CKKOr+aO89kntzRhaMh9Mr1Zy9aPlkCVqeJv6vOOg5sayEcrFnZxo6q6hp5Io+3
dn2083yrGZZxtNornWbOlYG4PilC0FY3dnGup686/VCbUfJ2D4iYdkF4XUe9xHxJDTLEL4RCKvmf
DlUQHkrQBjLYSr6zkIV1xlALHOUdBedH3jZXJjWZK2Man/rXOmShCFtJ0Dh5Q/tIpV65IWlJl4JB
v4ScXZ25PW0VdZLtjLAcTkVevxdLs84TIhkTmayJ4sw8AGUqWAPlbEvb2QUIokwrGuwGjVxKM8vs
AB7wmLjumoqH9xSPszNPz46zHJwC5wZe0hVdnJSHZ6cu9zI4MP2+QUSxknjwVx4uDp9Y52MlZrXe
Wjw/x+SAM4tJHSnpwm4RfukVxb7i52qEZ/DWtMyt5KBsi0JumaNka/S8700vpkdLuxhYfNgbC/Pi
TcGnURoOc53xEQvT06J3OBw7cSfycVqx1XgeO2pibdbzg4Xjp0QGE5rBwTNSWvWS0WFny64Hv8OD
tJybXMp0I1s66s3Guss9AI+4rQGG5ulkMftadA8OZka2PA0dCyzd2zrUOjJF0x8DJAf0v7DzsCU+
C3LrBEIsCp0Stq/iUkfFldNpN0PH2k/TNE9tts5TVJlrs+p9s2FjiINwLQv3McPmgpi6QdI4QpvL
ZHbWFCsubEnKeRPRB3ndsElhh5YdxVDunZj6NZXRlkt5j489v6qldfQAGCg+5QrboGGxs5eyWIqt
zO1LLdOjZw7mNsAwk8MyrwulSRLKcpAyqqhmA/CQBb1mlXsj9GCKNecoYXj8MppQaCz1DRQOrHvY
PHOBkT7JHeWax/CWNOV1g4TBvA7a8L7V5mLdZNMjSRzB6pBPDdzoJdRaHn0VUtgXj5rw0IuPATOi
rrVosoFP1UIVWQ/2LX0KK5SYwNn8BJmOvrVJ2EqlHaRJnqxZ5KFB7Dt3BRdQJWSqtIueXDBO2ecU
TwLqB96RpUOMFt9Bvg2qQmwopHU3TeDYK5m7+7YFAuMyDwdQf4QxHBj7GJyzEk2HDtuJaOgxNxBx
wWEV64WLjBcE1G0Vj4s+IoN1DSqDg/zLGDTWj/mAQnl6dwdUCOkL2e4FDy71WIlwV3oH2Fc4uP4X
WtYmCmkfEMDR36Vld6Txu3VGr8naDHkst0G4Lck21Q6GTWxAArq4AEBq5u8qdS+1mj/QGUnDIkbl
Ia6HdQM+4YFurim0IvUJN7YUgCjGwiZ0zAcuI+k+DBP23ZkQ26k191aVUUZUAmvXD32nPxNQvCeN
uQ4BFwAU+Xzmff5KpvGjxD5zGjtpXyhRptVzIJE6m1SvgVHuqj7+MhBvbLg70Qu6LG/RQlmBF1yn
Zse0hhcwV3ypWVbaVVpjeScvQcA24PsSlYB9Q8ET8ppGU44+SjPvPe4GcsRHQSaCrT6jqkRj26ab
EyW5ycVs6uGkDcx8bTRivsPwLjMsYEgO1VbIoCjQmJYRNUJw4xF4ZdEKpNKwAGC71cRyy0TpWsrm
bNdswWvA7iBTgiaf2mDG3+D1w3jD6ntTwqD6zsBkkuR+vbmuPEjKWjADarUOcgNGB51Bs2VNuhvA
dxIwHmDOutafba8+GxOIFFb0Q80SUKtZ5MFrQH6DBFWgQQJEaFGskAc0xOL8Qs7XQ0cpzhqDuWsn
JFDofeqKN8JYgoQFBIlxzbpSTJKbsHHkDtH61ZRuo9peW0nL9JN6TKov5QT47ym+yQN0KjMWbwXo
kztDiXjhXbaMVC1oV1B3oCn9egCZalrnPXHtmlMPNFUVNkdepodAcFHn22UTtB6Jfa/ZEB+iv94f
W5vBe/yomw0dfEl7NcJuGTBcnoK5IuFBw0C+YARznyJneELQBRHTgc8xO9pTanpMFB6G9FoNToMX
CUKNKzH+DKF33JLf8Vg192jSqTClT8pvIc/K7n75CaJR80y06EvDOufXRoemaUmOeXLIYNhkdhUU
FQLc9sekEDfSv9e8ye/tlmdJGDhTwXCytO886Dg261dNsvyIoOYS6Dl7Lk5UdDVr0W9Ll19xrO4O
UiF3ZWYdEWLYG31A3prSPRPOaOArniYihexNsHuTgvikjpwxgFadJ7J3A6RfAvE3BdNLMsFbWux3
IphAXfLBRbPZVt+p9G4kcUX8OeQ9YTDBCcUuMcb8TAzlZMAbEqef2dSzOqDB/BzBJLqTu18UpChF
sdMYuDXsb2hqgYhMIUPYDYwDyFugUMcQ5jGGfXQVBGmPdryeSat4SfKA8CxeDwqZ7BQ7KW5DITAT
wVSOHeD4UptrQ+GWeLDeREdsJI5C/bCEHx1kZgKhWQr921HIJi0avt69WgrlnGE6DdjOeEzOwgsp
x1IVusPH0gM3DZ5THHq4UEMBonVtfWl1dN+FXrnpqUGj5HUBxxuWaV8oxLSDNSXvTtxK4aeJAlFB
Ba8rGjSxcPbb+hmBCuFbDaKYhgfZjHQYj/0PaOYITnx4TCThCG72sK8WDCwypqOKThLpvA6Ifa0N
aFm8McVd7D6oiyg4xC5TWK2nAFuRgIuxTAJhh75llS5uWnhcS5OHxfwgQ05lB7yuqcDdyHjpFMhb
/ER6Ge/7te5x3WnizYxnwnVZncTDXPLzAAWzFwWgAxNW7HYNNxzDD89wxHo1HYfIXC6G0d1ZCjV2
FHScQh/nbvWDMr7Mhz0lMqYQZV3BynKp3kGBv1vKyFdgmZZfc1OrKy73MRusfQn1PCj8mSwV+465
vEjOkTOUpQ4prbsQYgV9VgOPWOvO2WGM4n4xDfeZQqyT6HXDE4oTu3tJ1zjvbCKts0+n6B785sQj
14XgIWFYh+l51h8tFgHGMF6L4ohOaVuFy6ly5j3B10uUCboc5feomHBH0eEpmLgOA+aly62u+HEt
fKrByVOw8mkEbGx4HAI3zxV3PgGgO4DopSLSyR+wFyzoxzYG5vd21M7+AsLe2t3LqJj2Gbg9VZR7
rnh3hMQwGiDwFii8NnElNxUd34HJW+DyHN3pZk2SCqSau60Aqu9/0vWKsw8VcV+jkAd28CUovsvQ
v3Z5krK+zX7TDNzX87i/z0pWC9Au+1TdBmD7be8GccFRs1hbQP4HJACqRQPsjuWmVeGA2DXfShUX
mJ97SPPEOilFmUGiAMbwelQRg1GFDWZaTdRnj0DhuJD9omBJAytbjaQUJGkFwsd0tZNfCBv3HJFn
kJO8i1TAYVBRB69490g+LCQgFhWFmCuKvGxESmQkHLIS8VDQuUZ4gpjLRZCSPgdzxB9REQuDrAW4
Ly7q/iObuksrzzaJDBRwCF9+hjQyugZIbZhi2UKp7MOeNkGdXIfQ5qOgkIGuVa5NY/ickwBpeUJ3
VCTE+hkOWdyrsechT8VGUmXZiFSUxCBTUpItKVTIhJD1lPAwWan4Cckeyl9E8BmQTElJqJgkVRAN
s8GnaktFWFLOGkkbYGdL2Xp8NCrqMqnQS9CCoE8wnyoOkzZcUiISMvZIBU4ALeqq8MykYjQ/CYv/
MjTlbzBILHFN/bsp4ktTDl/kh7V/zKovzuT//L+7r7/7/Jd/+l//yM3z16Hi//uV/sCZOL84ukFa
15GG4XiIOJw/ciYQKLYgGuy60gF0kQbf/Y+JYusXHRsNiWEQTgfKg3/pj4li4xfID5o9dMs2rN/D
mLh8kV8TJhQVW4YORyIx8lj8IH+WJZam7LAh5S0X6t5iluO00JwbqUXi1HbZQztzPhWx+x03xG7n
uQYkGOL16BiMSPTEbym7p1lFQ6elWhb6ZZXI6Z5gKl5Lno33Fi746GOm/1ip+x5n+mscOT2mNsid
tbzAJIIumB7XPGT52uxWa+dkaHIEA+dz08LMCcv51LkqTY1GMVNQeseRL9aawVMy0CnLPy0aUqCJ
6Zk/ioO6qXwIt0NqDSCiBj/aEo7XJGOPebxwxIfFXSd59c5NCaS/LS4ZD70syo1jHH5ghWHsozd7
bwzuzDjVTnHo6ORqCSChHbkTQ2Tj/jhHOgBnnCKOclOLQwR1Y7u+6C8k3Lg31uBjdl26x9zG9r9M
xflUtQVZXXXmAtshPZKl5xJ5KxWnf1AA/IkB4O+KPr8w0Oraf/h79Vb6sxfUQbYqYKzpKYJPUsag
XyFDg51GtmRdCsXiHnk9RJskkMIaVeJUxJdzTFJOT96X0D1nmXumqPAR09FL4jkB0QiciIk53egm
6IyX3mcV0GJ/7lLr2vSSW4MpCgUC2hWxRlb9KCTJtAZb6k9vfl5afvNvAUL1Z38JtEaeS2zegLJC
J/unfwnHDWmWZwrGQnFS4fFtoy/XmCAuTtofLHCXamzz1e//nrBiluUYtkno/88+CcNiEK5rvNrP
rH436zgqyLJth7I4zoZzJ1P8NdqAWOBfFQSXP4iafv1q6QBm/+Yv6gj6QtRnXIqfXqpfv1pLMbgD
gDJ3P0GpSideZLoQUfXMy1JRF84N/oxi7z2e5zdhw0k5iPwhjUuz+ANo+Ju/coP3x5//MCi6pI6x
zRYWShd1Lfr1W0ciF8Qt4DYKGZA8gBeXingdxDhzC9dLb2XZnqiLvtdF6SkdUIzLK/pG3uSuCCgC
WsfLcVaMtii8dL1M5rfDj2ya436EW9t67XCZ38OpbTeBRQdn3EU0gcajSm4Agg8d82qZ6Zuuth7G
qvyoucBsgm48asqUpi3ek6AWD1miOuI79WcaaV/ScJyVbDVAspHnFTsFyO2rY6flQNbChn5eXMV9
u/x0hfPRjswDZYJpVOg69NJE8JLOrZIH7JJQFYdPGjwknF2azz+yGEg3uepn7rO5G9ylRFPU7POb
yc+Ut6XPT9z6ycyjn4X0qNAanlMKl3y5QxGUlh7TiRLCvmdwhtyNGEixi9L2lcgucqQAt01pXv0f
5s5kR3Iky7K/0j/ABIVCCslNL1RJnW2ebUPYyHme+fV16NmNyoqsSlT1qoEIBCLC3VwHociT9+49
t+o1G8c89jezXcN66Kpgy2+D7GqC5LxtRhrVQ0TahwM3ktFiJrZl9gC4go63i6m3NdzPFf4wZ4uX
2RKXtDNikWK98rhqdNeWeOGWOwb2tqRPM2NJRivBv4Th2TYwzdQieZhyNjKLpgp6+PTOsKurPx+Y
g1JqE7nFPtDw/DvzN7OMp5CugV/qWGSo7fp6xZfqV7RxXkgDhFjA5zFQywXwa9bjAm5Tnf/QSd12
LXfdTlo0rsSEeLvfvs5ieJBt9mxn5BdZpZbt+txyfMyWpCto6b7J9MNIGQtAmxzodikONv2MzTih
CNd15032wJQm88eY+2Brus0bLZCaYiq/FZAknJpgl2EYX90ouXEi+1OFubVp+l+zMF8nC7m7Iqp2
YzWfAAJpyAJM2+i1M2+1wdPNP8w9pGAweumrEsAEm74IfobFwbFpytdlAN3lEPAOgIu2ddTuSUXf
GCO2bzy/wLh4fcBi3rAlCAHqPqvx3ImD06EvC6/bvkXmVy4UtA5I2ooLqVkxvKvFa1f1V21n0hTC
30VK54sdaGy1FvTFJWKl6Xp8Ey3m5JNy+ioyYmb0+AXB4EOLjGur5u4uJ8R6yS5GSv6m1vpKZ/8P
lfEE8vFb1OUjFruvIeBxVQXHKtm8KSlx3fo+uEhkXha0JvJQCxG4wGi2ysswnALXWp+KLFH4yIML
Tu1RI94s/eNyi9GpQRqbXe63ZJpgmxNkYC3arTMR+0UqCxHF+C95fI6Cxm4Oltt10q+g4DgknKah
XO3p34zuK1ab3y7qXnOL/zVWNf1Zp6WDTyJcpU9XbZm/dgSa+jb5CcwiiHgLzmMMW7pvbvu6ZbnO
zZ2YsXi5KviVwwNtMy4JD7ZwH/kvPMeZy4XHIHFPa3iLwiRTzhgeawIBCKGWjg+P4dIa6VMjFUTh
SfPMJor204CqFZEjDkJ4tzmNmVifjhlpFtk8fY7p8paur1jlZuoJxz6JvCRfmz9gMTgoJ/DcnjKw
8DFPm0yu6QEte6Qq3BnGYhP03X0F1jdKyHKOEiIlCqN+A/dEC7sN4KYoJ1jprb7bN+dCDNuyQX8v
GvSV4yv1Ez2S59ghKzEbf8s2vtdWBsFiP9fkM4iaIM/OOeAbxWHLQoIcqpvWR6xn1yITb4Bv5Wp3
wiJhXtvLgNWFn76t+DFVZnvCHXDi53LcdaQmTi79x9qkx2MGD1owPBFHVR0bmN9sKrEPrwO4uKyI
NFAHGos/hQi451rmT58JpkYdhspoaU30WVHhN6O7mxTbGy5aPFP1pa7ZAYuU+1i4AO+XCR0gTWPa
N+AmSBg9OK16JTET4TKusK1l3prDkG0J41jtnC3328H8WJbpp+Yzg49wFcvsTCPpDcQ7djP3y6iY
6REwO5FrWbwR20UPNJpeCEhhHhB89OZ041yh4U0mdJV8HuBV7egKMfWn7F7hXnAz1aGZlbVdeIyO
hNP+9BMBUzrY8e06yyoQAzOYyBwvRGa3aQuKRAXvG6sKeOG8vypy63d2Awgoqqw3TWrDTMcltAB0
SJrmCf0e0B1a7uuY7XUIc9/S0tduib6swn2Fr72zivGpW0fHQ08XuUhCWM9r7R6MfhlQLhWGXqD/
ZY2M+U89JD9aH30A536QobT8yKRjxMT0RHYKoEaGHraonCs7S6HckWlFEX/Jwgjr2Wi/xQnM+soY
ORSK4ZbIHGIlKp2USeTMJGndY6YeTpZbjddoJcEYDulFdyuxsRy+joqJ7DpjM+IHulSMNd9NhNfH
cS3p7Lg2IBJiLR6cGzn27ra0y+t8Klzq8jymr5YT3dpAkEjSJ8DgZIGVd63QUn8a22WDVZieIw7i
sk6fExFal7bDjthhe99YrfGgEvlMxH17Hi7usGQ7NQXMqrLuXJukNIHo2SQ7e6j0fTDPVzLpSt+x
RM7QYvhcbY1hiB0tdzZ9yKV5ybXcn5jQrqOtgd5wFWi4TtBa6NgBbWYiBAZxGwFyi7Wymm+UM8OK
XjSv0BN1MKGn97BbDxDGN+lYB0wnLAxMGn7p3p2u+/A+Bim2Y+BeeYL6ge9PO1cSmnFZ3jDO2BBv
E95ldk5aPBJRX4QNbp2HKSRnzZh+tUSXO2btgR5dhCQsohxynqVU99ylBmAKt2Wjr4VjSp452Dd4
z9C1793QtU9MxdFBlryUPhrv6qXdTZWszl1a7TojcE4KqfzMNMSNyAyLxuJmspS10xpj8ppzHesM
byzmX5kJ/QKSSjwFD6rQwOAsApNv2XnK7d9ZtvbWyrOffg6vTVXG18ANt83UFzsDD83GhfZFOsY2
7nA1Tdk30geP7COwr3J5jEJmdNyiBm8aIKV3iBfimXQFBgttzrK0Z7i6TkQ4QJCMj6JvIdu4b/YC
27mJK2Mb2aZzIH3hJckitOQuEEmuRkSIN5y9zXsj3XFtLCV4wN8EXqogY+g1xAwwlmz+ccHDb0HP
bHNdPFu5PTISioF0a9VVr8OoGoFQGjIA05nQPktdworFk90BOh5LK9jXbXKTCCS2saF++6ICFGFw
eo9NDRNIvOHwZhTYJq/xrJl8J1a/m6vlJB0tgPlJ07owl1OtmCL3PKsXdvbbNv2iGIR/TiDanH5q
euLsJ4vLdk7MlP7Us+65tU4IC+EV0/MkJSEK1zN0uUBRJH6J+BKvt1u6/oW66ZlrXhibsMcxJeDQ
PrSqRuHMHuwpQr5OkyiQB2fzJqOUUBCb6b2muyGqJz/q5L2YQZ2mEe6sbL0qVnAPeEvHMSIQmNBd
G1R1oV8nqXPViuoRvhce5VpeW1Vfn+AjbvqB5Sybqd1Ww+xnhVBEZM/nMOymiw2/QqdBYJDoyr1+
/kmIBySubCKUyAy2OoEohIc051bCzKyR6CdSK49cDZ7gndzOE3R4nAM6dED3J6Ea6ek67PQ2D/fF
IzUv511nvIeUXdzU4WMS6XKnY2NB+o05fhbOqZoXQKmDfWAi5nIZChVph/Y5W6rHkJiGPMACVsnW
ubg5WPYF/Yg3MKXyCJPO86GHZ49hTQvcB3fgAEj09l5LQ3g5qnN9J/8cl1VfGzoS3MaoThN1t+5y
rw1CSUuQSMtRt/nyEx4SSjjdEtoOwgf138ISdtmO4FwFZL5SvaowuE+GeDmrmlrJqqZDM4A/jXq9
3Nuu9lGERbYt7AWdQg2QpZWkd7sYIfseg7Kl1qrKKs/dtCpSHGLJs4XTQJ6D0AzuikrdufVeJ1ng
wzGdu4na2yizl6W075JWMd0dTekXLVEDeUSrEZcqDCUiRLdBW1EgsfNBU+xhpSSPI59y81WZojqS
lHsBR/TyB9iCtIm5cNYj3G7tF9uZ93Zf3TqN0GC8pftRpe2ujBa1sXWNfs/EcozV0com1CZ47r1i
YORjNRtJXbH+iRn2fcwXHNsKPgnVHr8mgJGCoDw/BVoHZY5G+VxgpHESD6d9tnFpPp9Gq4EsEPyO
qo3w6ZT7vh+uBR0Y0hN7OL/W9xwEUM9V+RESjWOJ9M0ObY8clMILKgJXSUbcjF3JJ8scfRyzdNc3
CJLoIjNnFcXNaB9FGu70nLkWcUwMbeLMS9xHxvmPqknsm8F1uMzAxtRLa5vG7hWnNyxDbd4nB2Mu
GOwF0VYYDJIt8u0ZSEHca1srvp6D6EK0qZfSf9/GJjlBFKLS4IJB9OdLbNGQIvl8pKP/Q2QFaFzd
aPYyMqsHtWJjbYUtYujK1269ftNvfoYtiEAiTu3LdJuAPPcToH0bAxOzqqvRH0b4Z0Oi01qXAzO9
/NcQ672ksi5ilJ+hk4PH57od1SVuJYzhW8C4kogetliN7wsBCnhqCQp+r0f2eRbwySf1iOhH+cDX
vworerc6dxtQiW/ipflsEvG74BTdZB3T0pDZwlJiCbIrAeuHpr/nuik5P1bMLWoAvjBrWbPNo/GC
xuzcls5d0Ltcc1n1bU/nxGAC21upuS3g8FFgc4+XPSyA2SpCP6j++DKM8Txk2negMmYTE8OyBKlE
YjW4iArlMt9DT+Gg6VEF5Xdm1u9DaH7WzZTsVUjSGtHdI1amvvnuLfXQTwP4M5tfPUMfIv+C/kjK
MnMW4rKtGaZCxqY85capaPHO2OI0GrzOtrMKznJfTZQsEcP9wqztU4nwadsX2k1Zrz8C/cOKKrym
uHqGTIIhuF+y9ffDDdSLpzwcSQYTz+BNqTZ9eEe3WqrpN0PfHuxpPe5atddVtmtSOd8Th6U16V2R
UGBhv8uKB3Ccb7IeuNwieuCB8oHjhV5QaoArTGbh414U8wB0hOFyXdJttG9ne8g81zonyJrMBdtT
3xZg0iw6OEoFz7zh1K+74CkKCcyOSpYc3kzmQjXp40l4RYQ5nVu1nK0JGgc3zFGj40WVps7dzDVF
zOXZ1LvXiDFwG+2BYXykjTmx0ZAxX9Kf2M4VR0edPY3p9KFCvrshzq3VbHQMrfkj1UixtpmBghpZ
VTBXKLXuZhuWndD0bcn2veFzfJtD67FTCfntuS810Gd4CNcIoInXbqSnXq+vQUnekKBNFCq0ZKww
9WOc6x4xY+bWAhFJjXpLs0ZZ24mhzokgdDLAjIDA0WiTJTyi5ir0CacSJUlpvzr9c2/BbIhLKAqF
GXjTpHewocrnYQ9TAaVEPH0MMn2cAUUAUaNEtij8+7oMfbi3IZvgnG1CMBsJYPOxg40iEgGjMK32
tlYCN+4OeN4aPJnMSZmYotSAh0lS2XxvJzY9JgdPtYZwQYf3wP0j2yX4Cjd1aPIlzx9aknuEZ18D
CrzODWyjDJlotC2H0T7gbayOycfINQhlRyk9Rq9HC0EXDQUzAyNOPyjPIMfB6/DdOm9uF0iHlWZW
R/gIwk/d4DnrCCyPzCtWQEI1Ho+0x8blJiO1DyGqBQvlMUqmjZv1nyGfxGJC/Uh6EkD13qJ2VxyH
LrFXYGN+REv7j+9dLviewuWla790hwF/r3rjEBUxUp98uK+cHVtfvQ+WGktscCLrtPGqQjkkYUvI
wzPZ9WSLL2VABog+cNqBNGcLuMojkFe52z1Q3KzAqozWVP0yL+FHbyBl6MoRGkpqInDg02ZFpDlH
k1VGkHx08wa5ARptfJv0Q6oAfHYu/lBMcx7QBjUV0KoQWUZ6WFLFzlKin8PWCH9TKKAg6RGh9w2z
SmNbauG7zHUuj01k+6bNBJBZ+Aas3S+FerGv3Cv0WLjrF/d7MgzyngJ0dIGzR/AIXTPVnoMB6RcP
p9jWedd7QU27Rywx4qjpty3xn4XjUxg5wLFZrTRO9dMARkT4ITJCyH7kYNh0O7em8qKSa7wOX9aM
w4CRPbCmMe930TS/NDYAy4IziHbLfe3Kd9exe1ZPdYvOJTrpbfTkBHOBTZIWiZ7Z33HrPtd5VO4a
gOUwcNkYw94Tan7MyONQaInHqTtJ8OpHYWbTLv/WF1GfsdNOW32C8Br3MxlKpkXKyggUjDhO2laM
o/Ryuuudtt3Hg01OD++TBkC8wZ53cvoBpBmf08wZBc4e+aP9nehatM/0htQChrdZhrClNsFWpf2G
oR0d6MFJWO4g2fqxBnJTHkknu+kChLKhGLQz107i8OCDI8JaK7XIWPWbTMdzAEA6aNbW5cEo+vBX
1jYKoby6GeNaXvQU3ECf9x+5qX7Nhr0HXUOAYYicW/o3AsRB9ad91Wm7pV3IywWgv3Gc2vTpUIak
X8ftwQqqt6SZauyh8potw3Nq8b6i5+ZU0GDHm8ZZS+tLw9d3IIT6y6qj27qhP2DENoc/aq6uSY7F
LK/VIGlxrJsCXnCxbcfjYHTTvT4OyVHLcppsodfNJRkE4tCMjASnmsaVE4GUMvv8K7eGa2Xmb63o
XttIG/zEqeS1rCNCD1qKdLiBW4UmyuIJZQk96aP+YUrgGlHvS94J84R9IRDLRXTX5wiSf1tDF5o1
zR+zgesLATXHuv7JUe/oLq7gIHvMCLiyYHSnEdIH4DEE/FrGLbHRmZ+xMDemS362G6Ao0QxOAmnH
d4wY0r3mNi4qzDLfhjL7AhdLoE9fYz5GrOfA02yzEZIVKppaEocu9gU9zpNrE3scjr9Jjze4ieQb
LGBt7wwOMpUSHh3YYUYO9VoIBkF8GNKDvcoHcwo9r+ugTpiVgSC5v3bm+Nj2fAoo39O6esoqvL4m
2nR6cXG7DEenBHNTooLOE+kbufle2sNd2MN4ilTy44ZXddM/GHQ8AZICX0P4xrskQIUIvxjkL2Fo
NqDhBD58YtI+IbTQh5kMSEx/GVPjt+6zN4cMFM+ou0/N0C9p4iIHXpHnq3eW8poycJxWy7S2fGh2
dqandMyHhgg0E4CQEeVwe2iNZnGLLnuFM+YoO510+mlVO5J0S2AR4QkeXOKUh48APLjEREvxnqek
4ccOmB3YLTdVtGQ3BhbYKvzV0ENdI2wYNgkN2E0tVejjWthJlWpeqZkgYZH6ymFCVmHfCpt9vk/i
DUyEt9RAYw7uPw25ygOp2qeN1C9iwGpLFs1TkAaVV+s1cnrW17L0613L16V1IN74kQSLQxadmIk1
B2OZLnEPeMRBNbhBZ/dit8jHYG/S6zEtaGTxtkrRNmk2nW57hT+XVkQVCIsAzpFv8c3mdbKgKgl+
utCudjDOfDMzH/tP+DvyhJ+ZplQhzoVxYzaCiipbk0JDNv2xsY8w4zfobrm4sn5mWlGGxgipNIIH
iyzyvAKQi95LR8wpL0OUJmCHIPxaJnSsJNmnpWZvgczlEQzuyaQJXCQt8QVj01L5Lujx0PXMZHxu
OjGUezknl4Fcp4h8O5sWBKLYoIWpBjGgzg8dF4czyJqe8UV9t+hwl28tt2HMIC3IVuMDCTLhTdHs
wFE/xEne7lIuKHQAw3cRK8/pulcSDa5GMkyWiFNjEtm0HToXFmsU7BvEmELxVA8Lo8HISh2a18R7
mCifJt09tItzSBf52gxZRxboOG4XTntrDPtt7I6fXWS/F2Zmc8exrqvrLOq/AtdcoP8akquE+xsv
+ezX0FZZyVXLt5Y2HalnSf1rmMVTi4b3FFcR4Fx0fIFJG5dhF3FsjuVPA2fFAB25DhAwR6as6B0J
x6u77t0uqlt3hIIt/VFVGMFL7cWaKdBEfNZzytdcW54cZ5x2bmg69I05OXXZXtxIvcoAhXfsaILA
Rvq+o97p3GyWfqehUijde0ufviCA7MLQoDVLSajFdbnl0W5OorvIHhVeWHU7kw2b4BMuprRiNd5J
hRf9PZkmrAg6IKgOX6/PIOo3BM8ayf4jEjTtvkSt2CKAP32M4RrPK3DQVuIUU0hvbFi1PrxjjjcW
b/6lBKHTI7Aw8CKeZQe1L8Hthkvn2UF/0WIDNjXWk3QenlAbPM9I5lGHyHMs+wN7nXrRGcGU5Ma5
dN2ZsofLBLNqNp4i1Z7Qgdi7fM1FGQbrdewsd1dP2RdDOaRYQXZOEVpDAh5/urpyLqEaD0kWn10i
zr0wHfKz1mlvTVpjCWlawNjoP7aJVqZeDRx/m5t2sGmrjoEHKZR60zA80BSbGrmYS7GaG4wKZW5t
7PBp3QEYME4prWcWEbsTnSEvd1u6C+kSXweuZ5Sxdgcoa2NOfGF5UQBfslJoFM1jFEQHWaBQLoXw
gHXQW41z0uMgszlF/GKX9Jcd6YAkiOkbYbvhuB3dt6XjM4kKa9ypJe6QxQkwdNrA7Bun/V6WwdOA
pUfIZG+0Ei4CTwwlE2CuGNvK3JsebOnvcmL4Zqn+JAc8TVo4Gbvi6w/hy1hC3kZWHxhM+E0x26d5
0JyjVdcPKaK6RzNMdunwM4bHodG+MhSEmBdcBoGV6eO/p9MSA1GJsunVIIHFdMkQDquVQuXO17VY
3TQuzZPc0RgzBj84MBLfSlmTeWzdGEPLnkzpRB7nNp8AdUyLmWyxA1yhVsSRb4dwnSckx83iOyvv
ouH72TbWcIz04lVHmV1J8BWgbHEEkA6zWSpxKQPStEyN3k4kljMjn8tkcmhDsAERA1OUoHD3BEkZ
AfDixcnoev0yAhhs3TdYJTm+BnppjvIyxeC5jeIz0v9iGj41Bw1BaA0DUV3ejPVkH3FBWzUYFZDI
KfQSzYFuR6b7bL3Ap7L9aG1wO3F4CWabl5QV9Skk7VTIdwKAMTqIPaHglV/ptHwmErAB1+FQaUPr
pZfRvo0ZwZhLL3zNaAHyoyuVtUYQLu+TiyWJitHGjAQ2KkqdjV1nZwou2os6LTf02xqcyeWU5c68
m83+OXW19FAk83fR0CcbJgqdluSStVfDRCYoH41RI9UnFiZ7Te3ZTjVxR7RiBrrN4zxjnCGl3TdN
lKBu4viayNxd2fk1eD0y7MH7JC6CKiU0JOju6ziHH0lOvy5L9a1JF3ZXsVeWBFmfocNsXSlhUasW
pIjTHNZkShfZ6C5RwPYt42XqV6RGjejbHlA1o67KpZF7RCIyKF0Hn7Y2Tncs2DdLiU9ZGfNDs1z3
KrL3s0VadDGsrRQ7DbZJl5/WKX87MJ9rwZvnncNqDLOHUUtGzAOcckwIfQJ4vmc0MXuUsD5FutpI
snEt+HTgKhK6wMhJ4XoZ702A5EMlr0tAuRHHlm+W6W3NabG1Nb32xt55IO36LrdZ7xEqkrdZOzDz
a/ya9bmdneiuwsFxQm1ieRNrd8+Bvfh2Lsm/zsf4nZv0XR9nwRYWzcecGPd64nIDHVloWXJFMfpk
h8V3TdEn7OZ6CuOzaaM9SoE0eUU+l2jgZkZW5Y+b0bViNIK6N4bo5IA/7u0YwEbPzLYy4MENehd5
8DV9xp1JMCDiIWqb2M0Kl4ER3IZFAg23H+5pMd9ZOmMP+9x2cjyn4zPCeRMA0HQexs+RXVzXFORN
t2UWgIh4cYJHAf95A70UTOXZNDdouH5kEH7a00Nbax9gaYqtpat7MrKyibwo04VZPrWnlG0UI2v4
XIShz5Sk86qQexWy8EtNP9phm9vm0syJ3eN+giCGWHKuCK2Nnvy1MWAnVkDhCdi45TC9c7v20zN7
SAqDhlnJKD8ZRNMFi95sRAE4VqcCmR7LNgu0g10fUhWg9OkcSG18cUgJPGr1sMnZieR+HsUrY8qA
rjoj3CRlZhszS+MYYKoLoF5FfcBvhFu7Jo8DYcXQR9rvI0dd7tkTPHe7J5LV5oGlxnyX1rjRdB5F
a5qaG30297Wtf+tq1nBaTPlxFIPP5R4rW1eLfWUln6ZlILYIFnvPkjz0Ni0FmdLnSOJdKWgwa8BV
t85IMyIe1BuJV/cdXzX21zVxnbxRBHt/FHyZWr5RF4TYDZNreLKHujlOIXyvZdXVU5HQ71ENggi2
Ge7OjXDoeq2KmFWJ4EbYM/sYvtUwEP7MmOnPV9zRtkzXNHhUTjGIJDSbWZ5kGDu5W4sUF4PU+OSQ
R22HYnnNiGjSkwpvLhuZxJxh5PLIDcJTEUcYgC4mRHl461IEEGZPO4jgky8G1+z0hgc4nsHPJ3He
/lAudIM6NmhsL6FElobtBVUT6kVCTDzSJh9Hk6dfGxNc8B1wb/Lq5/GmYdFuGyd60CJt32BY2bD7
8t6VQ1bjqmtZxqvEGFwGtfnooUDy6jh6YptmzMLP7kznXpnGpbJcEOHIvpwJlPKqdgN3ymKrtd/c
kn5WiufRJinXntkNaqldO9GjlaCCMof0KWfoQ/t4+r1b8MKnxnNdrEy2gEnxKmzp5WMgTMLNfhet
eYbmu47YZ8d9IwHzW9ObgkEBACYao/0UnmCNsXe1zmep9HfS02AqLaCksoneL2EitPQdmOESZegf
qZ4j0qc1cmNW0XVV4vbKCuvNbpInJx0/Zu1tIpyaVtxmaHYynJ+jwbojAOBCnZj4oVp5qSRyd9oQ
r91J+nVVtx252w5mtU9W3m+ekXpLWGityvdhFWTh9v1dpWBC0V9vSCMdLf2UyeDahcjDIQ62a1Eg
nonoo5lwZWjFjynmHwzfJ4ZE173NLS9MAOgqf8VgkYGQeFMNyDjW7CfLmg6RUKhV2JVEmL0n62CW
967chj1emHCPhpcMazWk9pDYbanIKRhcJvYuo78IJUOYkbyK0UWViDKqJqQLG98ODV6gPwtXLhxG
JBvsWi0/DqYg03Yk9Sx26Sp1w1HlkYHzpH+Z8uhNKxlERDL/Lf5IHAjB3AyYJWoR3Cobd6eDJqRJ
XDg0k9oveulnCg9pmoSPErlJIeutjqKzU7jIDHFstfQJdyPwVS4e/aqSQ3ZHKPKNO7MY8d3isq2v
hum5s3A3DAd0Ca+ID7+n4dElI3nbzCapE82ISZYXsS4Vaxru3fXuHvfOKxG/jFYK3HEcKuBbMYvf
d/rwpuYVaKxhK9Amuqcls80k6U/sC/DbNMNgZ2sQOprHAj3KbqltAmKc8Q1LLfPJ3uBUXE3Ov1YX
vzX9FQONd2jGhp8zb0zXmQ6idpoHjbsjiDvww6x7IigVtm+I8KkjGm0x8Qdl1oCnm56h7hJpF+ws
BuFbbpj91o/z4ZZ51ReZMOCzuv5h6cCstZUNWczoce+j5mT0PP3d0/BfqmDNfxLkooFF/uryN5p8
V/5FeZwtCxNtiRQjLr8CW6dZ1HAHHuyOSJXqg6c49stE9Uiley8WSDJ7jlSrYbNtRAvxfQBYOFvQ
vRv1W1cZecHirgmuJfE5WTly9676p3Xhx+Z8a1fSN+Pxe1zXG0XOyChU0HiTwqs0NnRuyMzV0MfV
fYGvk0fbII2OdsWNOU3j1jSOseBDGTRJpnwlPlJ9uf/X+uR/0mGvsbjC0TEmGIJN+S+KYGMME75l
wicW2bzEQrtuDYpYk4dXNvgjxuLDHvHv/Os/1PgL9dLQ1z9VOopIW2WSwvaX76DXbQp4jcLtj+wx
m3Xu0urLjsHzrusjWZiZgCRsnPJaWzsQvC7LHE+BM97ovM6R1AWPwE6klOmmHNjIKpQ4vkZftWBu
ngcobrV8r5i7T6uJMYUP9keQNac2iq7u9K/fzn+2pKh0XMvCK+ea2Dz+o6y6qPgQF/QpzC2T6458
H86F3CcHkCNDZ1K97i14pKaCwjUxcqTVmbi1kjT30FE9k79wtNF4/hFK9iXFb1Alx6jKD3XId4/x
Xk7mY7w4eysPf6cceppWThoXsptSm7otPrL7pYgejQGlxND0NwIqYs/5BrV6bdZil6NgJyRS+FQb
29bFW1lq9cngvp+Y8uFffxjin58vU0rbtjmO4Pap1W3zjxrzcDYCHaUNtPq6lCd8TrA80V3gztc3
TFx+tHjtl4wOuwixUNTbxEmAJ5xKytj/h5diWorUZ1dZQv/rMuNj7zpsK/3GMea9xGGW0bRbqBZF
Cf2isz+cclUFVPPdOlIMlkRurFneNqG1+/NK/kdGqv9eJiPhI/z110RGdrev/xsH+b//yx/0/6Hd
arVbUEa5DoUbNB2LdfEP3+E/RTjuiW78/l9+2/2j0eo//Rl/t105fzMwM6zmJhxXFmBJNpq/433l
3yQIX2xXmLEEydIOYN3/Y7uy9L8JZTv4rmyFCUWZ4t9tV/bfTAMDBB4xadkmO+L/xHplOH/dGf68
e6mTN87uauuI9v/jwxDnShIc2MJjIHL6Bst/nszuBT1igSB8CbyyRU2IBCEIaEx+GlW23hPK32LE
SukK9ox6Cu962d23GRwI12as0XUwRTB4HCPH1g7uKofhE9hjjLifjfwES+aQWfFvKAG26Mx6AM+A
UWBQmMVSbqeoU4elYnZjgJdlMIjAVi5V/9DN+zkKbkcj+Byakh5liTqjUPRVs3CZ92E7viM48Htg
MBvHqrtTtqQIvrPcVyVNkYlArHIxjVNixsE+AUBezmpv4xq5CDbEJTI+eg3CPbLk50AFYkt9N4al
p4b2WBe8krn76gASEwXgWqgv+6eoWij8MsLAjdm4MmR2ibwytd4zty+fo7y+rVsaIKPQzX3CJdmv
k4k2kByY5+lqn07xgeALaonUNq5D9r5G1m+W1IrjcBt0sKtmpGYEozePwD5MX3Km8G0o8i/NUD9W
pi3JeiZcOCw0wjHdmyignknrC0RM5Ye5e5Rl9FuK1MegAdCTnlnbdOYDGo4zY1m6O/wTTgYy4zby
mqZ50Wp6mZZZMWJx862ZDd2JaCy1d4vswYqSuzQFdTnPcBHmrmXPTIQv3HUEiMQ5RVXmYF4uk2w7
J/TG+jL0GnKLyVsoFQ3UmJ5T/iJBcZ77cTjlpj5RCK8mZAdkx6gdy3r5sMo18EZ3iEXfxDVK2NzM
X9PWOGmpcb0En9TTV1lfPwtFblHUbSsUeX6g5DoZMlqvh0K1M3puNm7k4PNH7EUfjvmt+SNE67UC
Ie220EvtrlavCaMNCLFp89D1i3UzhdlemXzoehzs3MZCu6YeojwwoDhWJWY/a+t2RXvQewSLM0a1
1tEeu4B5nuOWgz87Y0RPi04SuOWfKqtRtDGhIGgiJOQMkX7rvIqOBrdItWXfOxC5iDuAJxuTJDOI
9Ng8VmlUYWNxScQkfoRZJmyVlAFu/DFkBT4GHInFsJrtG+i+qeJpQ0noAwhbL6bRyOiVWh9L+xUV
nHYZnde6rUM8GM20Ja1p9e72N9korIurvvO2sE92036E7kNUYm/AnOmQ5qfI29Hz56VhXcbwjxnD
RMO16YZ3UcOdv9V7/ZX64FmzjANcj3Lvdnm5rW7Nf+PuPHYkR9os+yqN2bNhVGbkYjbh7nQVHsJD
ZmyIUEmtNZ9+jmVjMMDMqrfzAwVUFerPjHQnzT5x77mOQqpaTSs+o+qHfBeoGW+dUT1Y6ARsxyPC
qF7PInMZbLEuiJFQuBEzzJDABcRvBkFq/vfCHsRvtVNE1qB6xnPetLfMy/utyELeuw7h2eL8bWMv
Psb5Gu0QH2N1qTeGmwD4d93DDClrFw3TQ0vwCLqyYsXeb5gHvw3P9TC1R6ecH/18DCrbvS9B/H4u
GT4XL+LGzZj9P87+PvHYBSPTEyd28+MpbukN7HneDT22UOWfisGkorP8nXC6N1ki4VwR0BhrfzfJ
KqiLyg7KIbFJ5dTtXMy4f2TZhSXDW8GS0C0RZlo+mgU8ElOWzADlxINcaaFduQQkb2F9BV7UK7wB
thExPS6Km66j+UFzlRxL7w+hPTFSJHW0XZPcLwuiUpVWO7kaf/M0ecB7sp80AUY03SFdkbtT9G/n
pSdagOLhpp9NagxMIUfBMn2dqL4a39vla4Vjpj2zRWRrM3qbMbceS7/hHsgQK+WVa5Ne41mXrsvu
srznR+2DwSX7wUWc0MrU3diCzZ6G6qSMPFGPMaZYCJRMUesEUVZiRH3RwYGLn38hCED9MLgXm00w
k08mvqKcULiDt9kaGdnXfLCz8vpj7C4vAuBAiyYno49nAI6RDsttCYonT42vUjcgdSzzO3aFPHhE
h2eLpw+o0wyNfGvmquZFJznP6B/I1LT2VpN+Uq3e+67O4xyjAz94dWsN1VVN08UfmVHbojkZY065
LsXXzHxjqQyB5xhbrZ6tjMIGRpAuyZb1/GVFb4LXuL0TBhFvtLCKBnJrgIAH3BXeTYN7tWPgcRlt
nJTr+8AXXcUIS/x3tannsN0NjUGbZ9jqUkq8zXVhtVszXWJY9tlr3693DYKCqqL7sKb2BUQfOsJX
jomO7Ahr16PkR7lHr+72dBkzC2TdeAMwuDgOIZ0z7omO3JOmXC69WZOobt8mOZGl6O6f1zEtT4gD
zsT++UeZqZ/GSZnOamNXgdj2BsCx2JS20239aHiT1uJcUNoRBorhBx/QbN+UoQFIzR6PpVDTTY5O
7IZvdK+8EKCc4Vxd9zZXWheyhkhR6uFQdfDrMwKwIFHAhR8Xxn4+MMLZ7thfYkcRS6EHRz27CRQj
rsgPXut/hj6YLvabPmJllE1qXThLmItvzFXUATs21PVGYDhCblky4Q10rN9cJgY5cyl8bv/P1CAg
jjwGHCk5vTvHf1VD4nMlQIHQRcKNKgbuKWU8tNLcy5ktTbz6gDS4xwqPhU4033QyNM6d075FEWse
CCy0c8o7LiuqTBcjaeIusJuy8JhE07ZEN3ezRInScq34EsbuwY4PXo7JvGjIdIsVWQlWvZ+BU3TC
DG9agxCuZkBDMEFcNJG2hUnJwLxy64CchOwMvvCVL5/EVwKxdxYorMmVxFmDuxPExCAWfl7RK2zD
kJM3BU+Eiy+P93gUwi2elE06Nz4uloSX1CnOxcQSbNzFcv0tyNDhPAbqg2ylG7KPrFNvvbtCXY/s
YzzgbdFm2KgjxiGeir9yZLLp5fWWIfm3V7gPrAIZondov5vF67cZsdTa9dSvdeBP0NhnvQPN4c3v
RXkthPGXxlk+lMbWbNS+wLWQG2zj+7JmNl0hEt+sXejeeQLLZJFh+Si4OTDmkfeaQhlaSkIS5tnb
WuHIC6+s29Sd0m0vo8DK+2ewwJ9LUf0WGvnRGwjnol4H0ZnsVUfG9JOtGIExj2qBdMw1Vg6bBxDv
wT6OP30HR1AyCJ1VBh5tVtFwSKW988yWKQoqqRZL4eI22EMLm2hSds5dAd/9d7AtNBSds2dHRdSP
h6Nv8Mg0tcyeN2R1dd1ISEPmlztgOzR2TcPXNpfPkg1dFKEfm8aQAhPKIXrCFxlN7U7FnN4NJhdj
Ch9T3OpHSxenjvfV2vNtzB8WPz8WIjWsh0q052zN/yLiUmgd+2Dtz10c3sXItTZtLUB3IkEZxz8U
ZkjIpmk7OtoNChbTks3jnKZfkUgtfR0Rog2gClF5Ewyxf2clsZ4ZoqJD2FPsSHxMN+1av2Wx+hah
g/i5hb0SRYz/bMRlZe+w7Leq4uCMb2GbhLspI/M8q6Zdk/hk7drVeU4oS9EebnpFInkYNYzEB2Ka
5XStBIIppk6Egw3NH3LTyJFaMFjbfn9r+MUORNglNmwKn1G+sqXfyih6z+K/qMKiwzRxpY/x19Kt
1SZTBup+FX7zIrr7MAHE4+esLWsMZzfGkjEgU4ZWD+4LcsYrz9gaPVngBLgGsztAeek56DL9dTmk
ANQ2RUrM0o0s8WLMJJXlzCj9aOjBRjqsL2QnIRoBvEWCePy+OE6ts/qoyswdW4zH3op/h9g4I541
MISpv6W6wbTJeL3HP4zWEsuQ1SJJ4XLY4r7w2ed6XDas0Rnbv4KeQWn30k7iVuqUjrlECwSo4DNB
BujHNkaP4QPeJqXqnJOn0GRJIFu/244THka9Vop9O9umtvx1suzspWIXhZgQ+tb99GNKTQJqDinz
emZbyQVCJXKhMjUDHNDA89X8N0OMcqPa8t2vHPeA+JIfGGaWT6PkYQZvvoim+QMn1diX9kx5Ufu7
dC553aT8ysbWDEa5vsG9QpA/JwFx5QtOrBSPdGl+MvUi0am+mq1qj27NWJY5KPJgM34NhzYwB2QM
Bu9nx1J0Myzz6zCaXcAYu9td07p8x+nJPgiBKrKNnp9yRoy/CAdhE0SrJDWuFqpklxf6ZvWH8O2f
LQWC4pPZzx85bFEwEirfiaH9xYTzyqeWb0WBrLs2B7JvUiZlrqjCXUcI6GYzv9a2fw828g5zsgrQ
pgN5qt1jZeMIACyKRKsS+Z6ERhvAFfUHx+7JiAozoG61KGaqY8VcgB3QGB+tLH0lnJqlu1+P8Gkd
5J1UJvuOn4fiMMbgK9/93Mg2M6dfNYpnIIs/Ixc4YZneY2vRpg/+9KqP2puFJPoMUS1gPnCmNc9+
/2Y5dYzmp39gC995UIXRsW9BDLFGGBDkjsPP2tJ0rZBG9w1HDVwQ4KUrktDJAAdXM9sF32fdhOB8
sX3epV70F/jlF5DF6zSQKBxFBS0khN0bjLrGobkIO0WYlAPX7RvQrFhkdmrGHQhdgmukcr5clmaV
5OZW3WMVdsOmGCYgYXvXkdEtoK0gpCdXPnV3mJWxlve/KDU/WGTc7b0+3OAwOU8DMBUQwrwqAq2I
It7FeEMN8+Qhnj10LUBDlFJbO2zO6bpgVWPUrfgTNAXHatPcsv5NtmaVx/RP/aGNsrPfUhTXtnWw
amCAyHFoGv3Gv/Gtkmxv90EsONxwz54En/1ayJOQcxT4ZTIgUoRFYTfNS9faX5gxOVpj9i9LW+5c
rzBPqSyaXYhSc4ckbesvkCErA4bm3JEHWyTNLVrem35MhqPhMw/MTczGrflInlu88YuYFEn6EDNN
AM5R/rNBl9e4nJlbhPQQlVQPZbz+dRwrRR6DNcX2m5dUL0qKldd6lF9Nj2LXKkYTvOH6bEGTbIY0
BTmbXmNVXROeIuxTPUy0+Tm07N1Y64D5melJnKaXyfUIS2JXiBqdUUOTRe8Nq4Fgmte7pE5fqwzr
9ZofB8QGa+V559azTkz12SwbTHiGiMtVes256FPG4myr0hmZbkMOJI6Ytd5aKm/PFeaTm8EY7+vE
7YKxUhx/xqlrqJ5csTxbfC9CMU7mXQJBgS7oDjzstlJQq9vGv18945d/VsMY70aZvtDPDYfOsQd2
w/ONtGgokaJ+mYjy91Bey828GCQG6RhW1qii709LhI7E8T5gSsJaNcqZ1gcrlKEcqFfmcPSYM52k
Ky5ORFjh4nMeEek5Ed4pbZwptW6sWqt/6E2aLo/AZCa2FtqS7mgtfX0LG+MP/o3pMOTrEZTfcizd
5r0JizuZo8dfhxJzekCxpxbzUjvjECBoGlDCmLt0ycGNKnZNsdF+1B3Y/jgzN0PMplG6XR1UKVsJ
QEi5v+zYBi6ntXx17HIKxpQPmr3sg2zluM/USAhL+dMN2NvkXLzMTt4GY4hIrw8RPaayTE6zlT+M
OsRktYkzsWd5OzT1ZdFBJymJJ0io/0gWDTzE1pvjFWiAcqBfkee/Mo/5TZL1oSGMa8NM9HFW6AYB
5QDQ5YYMM+fDcvgb+nn7OBcS9cryJ7JawnvLj6kvH/p/kS1WeZQG5x4tXhysOtiFx3Q7Zlwn/xI5
S9JfPFJg2MPflKTCVHX6POuYmMIwamRHbstvjt+oabIzMyaQZxWLq7nuvthgcUiM6wEixUaxNr9P
63YbWiZkc/x5LInzrUlyTaUjbBzsITy6yntw4lhslE3UzboYgOfWmE4Z+YBRmXfGadXhOFOWD08Q
tl9rRMPxE3lddO3T/In6nifIfIlJ2WHvsBct9q6ZdR6c1DAjKnolqCvXAT1zeUrDYkOmFR49I3D4
WJwElmi7HoEyHhq3tw5JQ+QPu0+FvKj6I5ZbFIKMYMP2spISZJMWNPhaSJgHCylCodU/jepp7Man
Tdn5G7PjCxsXCTMn+iBJfW+s2nnHCWUav12IIquq+/cpZFe/dCqIESShJW6D3uLj86z+0TMIPFqR
CuM4wlqZDOdMhyIlSj5IHZOUN8nBbTxu7YEIpckaXzyIkMJNOaJJWVp03BLzGIRcCsCmcq+o7B4X
kpk8HdE0JB7O402no5sAze0JqUJxSapT0k0mSK71oFT2rHTwkxVDrTLJgrJWkMCiQBppwTqNhr9e
Pzq4M519Sd4p+0kGAXbK9iYmZWqxyjMJ2+ibdfzUVHyv5FGxEK11PFXU1VwRk7X126HfCR1idXV1
oJWM0p+Va568JaAMcDHvin/xVzoIyzL49layscQCGsiA2fKZUAplGTqD1sE/s04OlX0mAXgpYGC+
ztwaTPdQzYBjcuK4HJ3LNbbUVbHO6poV0iJ7mHHn1jrJyyLTy9DpXp3O+cpOi079QvIFX72wbz0r
e56rBxZIReDjR6Y4z66Wzg4bdYpYVWDiS7gRdL7YOobrFpBDtrUsI955ZMuJwS62jU4my6bhxErs
ms3RcAb2c1cl9ifyzGcESW+pTjdTyV41pJ2txJ7J6o9TcrcYdXKPz+yvkWgz5Lx6JJHqaFjnF0md
EaRsiQdO5y7/MIZjRtBaR+Ca0slrmHnTbUoYG3nVKMn6j6VwbovsMSIRmq5nO+kMt4RIRra+1h2U
5Y43EuUGeW8s6JOdlMwg+d1dpO0QVg/L2Bw8k1xCpILRpoz8i02MnG1OL6Ey35rZ/nV1ztw0Er5K
8NxMAJ2pk+iszntrFJ6IVqfUxaGJ+Hdimnll621BW3QT7aJFyLrO8sj2P8J5ToZbKrBZZToLbyEU
D8Ugx73OyXPhv+wdgGI3yvTkzUicHrQW8PfCwcaLfFuJgpOG+RVFnIgGA2hmSkkX7Sew5Pte5/WF
EHsZMJPhh02vySA3k+zHlOexcngvxezaZLoXh2RgDomZFs7IhPduCOrF+UG+uQ1jz9wuOqEYnOu5
0amC60BJGTfmd60TB610+OrLmHPZSfZ1I04uAMncig85Kg/d/xKDmOkMw6gaf1oxPiqJZlY5zbML
ioSHlKYELebUM4ZpyS6XK9mIFpqDvKzGwHXcBQLD8L6CXt7WLQnHODnnyvmeBFDzRI+RJfGLrbBe
YFEzLxwod5rWu8v65Q5gHPS+7Bkv9M7Ai8T3OXe7IXlp0aPCQznNsf8kzP44M/RMCYM0RufcxtbZ
riXBEqxnOBjpAyYyk3lolzZmIUC0ZIZjBuDmvGMAu+tWRuaJ5neIdz3NiBiXJ953OfW3c5E/wiag
08gpFMtcVGf3sRPZPd81X43kipAd5KHMutZFicdJDhRJGBEHyc56EfGxgL/Ha8h/OKRE4Yp+egNn
kjFmJH94jNY9Sz1+tZNj+q/R7JxlyEUR+2gp+ihLNkmcFIHytQUmkR/ZYvx0YNKFVa77XhXfqWju
c784ta1zThrsAUVuvZmrFyOVZm73JCFbcWVtu1lnp4fGi2/B8hqkVlJV7sdiH+H7tBNB8I5CJG51
2Rf7gR2QodMwgGsI65dEp2rLmBO/xHQ5JNkVYdSehDbOz4iCFaTMLXqIz1TnKrqDgEBwUsfRnAUD
anFfDPk1niBiJRiPdFp8DO/LhklVgQsWYIHcR5v1yB2UD3YCbolqE8zucRKUm94C34sg+jh+Rm3N
6D3dcVvtXJvpJA42Nik92Bu6927mVcDBefQzcB1jpIkzIZTzdqbOtNkpSK+GoViyK1u8v55rv6Zi
DAhh4NxbtRvP9pjY1DtMrm27XtREJmNXhX9iI/5J3LFhaoMyacTUMqc82O5U38MLwkxbnZcVU0GV
hK9wa9jOiSm6i1I0k6Vf/paJdcmX7Jpq2VtRW6TjTUUQ87FtVVUfl8W8bYw82cg8aYnwxup9gvo0
buhk7+sOu7adH6bYCZBSvaSj8Yfc4id8C8y8qcGK2VZ7E5UshNUDdm3gPQvUu0xgapRkZPs9qyEc
7zsGtFHQ2O53M6VXP6Fvtd30uaz7x7j/ll0ot5Qqd1NEu5C50Ra5yq6Q8sTu+mI5yOCS6Ac6M/0B
cG/TjDZ5LQ/2eLHXYx0h15x9pJIx8ScANBb2L4KEB9gunIsPaZj8xANDbxtwZpItT2xrTDtBPYm6
WCgQFqlbM21yr0bvHzxG9nungH4SFgs2Yd8ymBBP95ULk6VxP2rBXwb293wdD6O96WaCWdQQE94w
v5jG0B3bSn2urf8jifUEoMctmXrDO5fdIwdBQSAjvj385tJed9EUtXfLkFzHqcJt6lgYHN3m0tdO
RDVm3seL+WcchvPSdNh2R139JdcmiTJI6xxb6L2Q8BR0okroqzrFWYaE6BSp/n1QKQ5Mo7mUGLj2
HKqPhtke+Az8Y2c2TIdj69A3uHqXRmDOrKvNCq7OG7qrbel59sCzqjzmOyXDF8noz3FjMknkE9fH
RbKIOu4oUAtkWol8me2c4QhJMEmTHsI02y7EsgTNQqwM+uSFobzAHDXQ6RcX+A4ckL4xbVQCn4Ur
iY2T9HedeeVOEZu4YWOWtycjxi/vmeCZLbc95jVXt2VnQVH6kIZmrTzN1l+vjjJyK5P7XJjLxoVo
wdye1fxqTzg/qWUcKr7FYkAIeeDezph7967nsBCrT2UxvCtyYjjBH0UCKrqKC9S1tf47hREPPeTz
aBqvKJHvgcLY275Yus1Y6M/MTN6yNjvDOgDx7zBr8Gvvwet9jr8qhqXk/NYpKA4R7WWfvPiervHR
CSsr6vFVRG+dUh8d85iwH5/SKd/bvL8bqqDntiShPl1hFKUNC7CZ0cmCW1UK+dByf0/ObcUb0fUz
T7sKZ22/PXiuc43C9i/ivTckueiCuCbtQk1YNfiTr9LhhaY+EqLf/ovmRXD6THH/2K8WHnp9sWvk
l9ONW8aylx4v+U3hMEwcAV4wwoNnmM1Ym//1I+SbgE+at3GCJRgD/x+bDNcbV9feZbqxfDHRV2DM
xgXC/0OxHokolEwkDjzALFpcYb2FPYaASLeAHKS4XIsaqZFpA9ReweTi5DjURbqhR/lTN3AWBJ0d
9dLcZNe2h//h9uyRy6dsrL5bxcPtGx9K5eGxMDEbZLnCn8mL1BQEpxtrVQd5zqITEDzTFQA6VcmO
2pgNxonRTCDETgDve8psQPeDi1A7Uc9TUbxjTZa7OZmau0qW/5znvyAO+21aoibO1YZr+wUz+KtV
U3lxfZuC4xYPCwCItiPMSIo9wQ6YahymNFi3UQLoR9I5w5lnRL+C4hilz1dU87H1dZkfGKjiirTG
fR12P2lTUMUaP8mSlCeanBGv3ixu08x/rk1JbFRP9UMRn0TAiRet0w9du9u2LqiZtpsv7Anyu7UJ
/6SM7DdsREJUqum6jRoU41bY3Bfh8FxEOqGgn/ZD0jykko8kYZVO49SrC+m+H7PBKV/Gw8XzSe2i
KK4D80gZ1vKKdGX6xXJGBon/j2gpiDGweBJCg71DXIAk8Jb8nv08w0vlb5YG0UmRTAc7nOj0Ov95
YjVIoAlUeRMBfoz4d64EVVxaAc2yCZVnZamtTWBzIoxwjbbGrfQlWCsia4cmtAjy0aBLqZzHrtJp
GeYqyfwJMQo77XxRmaTrA0zFLCBg+4GdB3oRuIEasPEr3XF3coYpPXOykBKB77e2cMOsXc2gh7AS
6nTr2XarC8plwjcqslrwSljwMtStMy8wMmc8sqG8kHwccmrMj6qltqtbqjKRjtuiwuYSsbdTJTE/
ow1Eo2EvHPhDv18HvOfu9DlZ39ZSvFaoiW+Yv5mbSD+E+hlFVQ4UNrxUnV4IVKj+s6b6zkLrbkCx
XzUO9S9TwdhV8pSY+QYrTnPDF9EcFx/RpKzWe392L2NJOITt/vOjeBR0ESqR2GvcjRLhi927aEPw
epvhANtKec+Oam4TMpFEXP1dIzaMY42WXV7Tob7NXee0WpB63JZmsTsLSM9bHMVXomwwLS9PVT8W
gW2Ko9F3PQuy9naCfjKQE1H5qTwXinwioIvsIDDmVOtXNHvkfadsVZh0NvOnbdFLAZvA6dBmQUmR
fKIohd2OpeWG7eVww0iOZtPtzU2xvNqriWg+S79nRycXqIi3FoE9xy7H0qTJKSxIcFt1X2jIvwzc
oTdNbf/GZk6vtgReyo7Mq/G6ZbH3M4UFiQotNxUmHhVkHb+l52R/yQO5TF21kbX3x6+6r2rGeGxD
s1JDfiv/6f+7Xe6oU+QNj3af3HtZcljj+YVwhE6bphAMdfLDlM5Hhybj0uZPDHhHRhGrOdGiRK/e
gHs2Gt9zxLA7fW/3bffFD/fsGvkGP7BJ7YfLOd/oMYTPuC7RBi9VyuPg9F9xlTyV83EJq2PaqHvW
bvg5HfBcfJlLWZ79xGVEAoTsptnpXwmF1zX3y9fVdfpAWT8ZAGmP/OCl/0LLfDZoq7DDbEv4ICwp
rKCfiPKZJ/nm2YvYZQ7wlDH06evM8EDgNG2Hbb43NR8EWVYn32Gz09nriRQtwRk5v5ktIStOxKia
tCDuqina2va6HeoERvBEVYhX6jUMqU/WcZ/K5MizeUxapnjN6N1Z4R89kVkKWso0XvYMJ55Eh/+m
aL6qOOU9mLi2sH4cakjSuxWtHlC+Y2fVYIGhGDsm8dkFfrFuBAgDyiOQo+NtvLjdAeY+E43AkjJS
z8IdX2rRXryMfWRjQ+KC79J3yT6R9bR1zPiDNuDDcXRKAUUe6pf8ANQAAdBSM9qsSEdxdkz77m0D
/Vbx0FX+IZI8KbHcJWsP+6DBTtZX/bGX04sdIxJgeMGGmdkiU4Fx2KbtsllCLghQALyJPl99UXs3
pfB++oUMlKkT1r3o6m94TLdd3ogttmyWo0BHSMdx9qJTt1OOlMETjwLngpOSEL7aD4yYPm3fm3C1
YdxkAXFHt+EyFTC1aPFSkwwcZO5614kRCls2sf83mDwpB012XEyk1lP01d2up1bSDs3fYpQfs6B2
ruMOzfj4LQDTbiZJYQSSZYOaCaxNP36xHn9sTB66yEaeEG0y89HU4olxKaE1ACrMSHqseUwfenXw
2GKtmoerxrcOHSSRJcWxQhflhdabhGS0bVLmelWJDRw0L/ace95ePHCE7JExgbqSVEBAnWV3z+54
lv05cWOgc3DnbxygyTeiyMLLHDW7QQ06bQzkkdF7L+tN0dSv4EyR0KzVtxnLZ061oMgnCvTwdSl6
dzuVxqfngFYdjKTeyPnetNIjQthtR4AcJ0p/JxUzdrTQOBSTx14YWKOQfSCUGjZ6ObVyqISC8UTT
1rAjO7aEXnyJeutcFM6+SvnBvCE+As0j+Y2ftZr9h7B8GF00hyxmefIBB3oNB1KzVH98trk1+zLB
TaB6H+OVSINCh+YsE79H3PmM1JyduRgXX4c5JfCeeQNo1+fHhnEGuesIWia/PDKY+SuzuglioBZp
DLN3nucNnI99i7orqlNEAgUP78B4jdgdgey0I5clvk8kJcpoj69mmH/ZTEM3Nq/LYHKbiBz3H5OD
o0MO0YnotxuvwTRd6YIoMhlHghCtbPnh91CIHGpG8g09hh/4tSbvFT/VLfO+tH1KYzjiE70Vd88C
qg7c7DoTV5TQhrWEASV5v2eB7aLGjHbJ0MBw6wdEXMnH0vHF+zUPqFJQMqzprS3ca2R6B6WfOmjz
vyK3t26ffobUxLBvkM4avNS43WnUY17lPnrx03EJolF0NCHTbTve52nFlnoi6okOaTs1LolAvN9t
a0nKBuNh9LLntKbQirPmFBfodtoJSHnvQFXzqWmbtSmCSvQHRtXXRfVfpaXrNKX4zOZqn8eiOZt+
85PbLsmJld/usZxal3Igfya8eBrIUpNCzSIg248NoOBcs88kvEX6xTqAR4VUYlCK26a8hXD8UXoq
wpvcXowQhJQ53vm5pAZmIJBZPeyOb1Qd4pklX2DKusaco674cF36ZtypVdIEbYOqjwDFZxmhNemA
ctJ458+ReTJGzaJgoZysuXWYrOwTHtWPowAgTPVrZ1E8SVXJY0vPSK5k9Wg0+CbHgu8zX9RDZ4VE
x1Qv2PIPBCka+Gixn6wTdHd3awJRYYdGITDmTB1aCzlej8BpJgjQIR3UEHzG8zwGJThS5i2wC5eq
n4PYxUIdRznSYaZRlJrngUAfUgoPRjsezEreZuv8Emccd/YSEZ35NnX9T+vHB5RVTM8dthWiOpQz
V5XH6msHdWe5NSMETzORgyLBRpw7HERdyRfk2D3T8FxOgTLZbeUxjq89VjYC2GbWPXwZe2ZrKb4a
evTJj/YdduOgLNld6fSvTL1HjWvvmRafp2kkJhTZUOtAJWzLcxlhc5cxV8E60+7DrNm5jvGUtG13
5OBHIinxb4o4tNmaTU8+EVfrRGzIOE5by0OMEBVICVY++3oQpHjEh1UfmaNJTw82LkWs6x+yigk8
i73vrOKFBSR0haLzwub4CAOZ2yMbv63VPBr0oh2+ro03nuWICL/rdIIO6yKnJ3pElq8yaBIMaBY/
qelAICp9h9U+o4hwiH7mqNK5ZydWfCmjTudtGIC4Yi17rWlcoVCkfBw8MdGjRBSZ1PLquBCBiqzM
oNll18WsXhduTozVx3DpiFKYBcMhvN0w+2sXpGXlW/eI9h4oeX56gyV2X1D9obIEL1nsLE2XNAXZ
Vu38GVsIxNc1/glrvKcTl/pBob3Hq7yUVATmbd6F8aVCgl+TlJCHgIjNZH0zgqJrYL4MTyZhKpuy
9a6doT6k1f+dFo4+PuCcDoQyxC/M91zQ6rp9mSE1PZuqLC+zicfXglgrnhdl7kmRWamVnSzw8uEP
E6Tbf66P/5Zf5v8zJwwkM1uPcf99EP/lVvx/7C+b37Jvf43Xz/w/fn7/47ZKWtJG+HcJy+qf//k/
/s8v8V/uF5v4IMwvPnMRwkyE7fCL/5f7RfynwGvj8z+Pf0vmj6f+j//F8f7Td5ihKNd2THT2Hp7A
/x07JP/TtrUzRpquo7ChyP+W/8US/1dWjSBrhCWRZJNN+Ikt/+/0k0Shc1kQ9XOCttfVBh4yJ9de
UpZZ3WBBeEaTMM0NS4jcPDQW3gLp0uHUCymjCnMvA0l0q+2hJh8ySMyR3IV/E0nzMQ1n3qQuDhwT
BhiaApJ042KfWIyr6tH9QJABFTxyv2v870zJ8nJ+oYQ/ldbawyCxCU7V2qyl3OUjS4qoXx/CZfis
cmzgq483uU7lXYj/F+LebWnpdIn0h8xsrrvooCzGPR4r2cbEQD2bvMOQdc2tD0nNQvECEfQJVQqT
o8rPsCybBmeEhsjjddpWhdaeFzCamZqd3Yweb604e2EcE83ENp9RZXcq05BJnQPMpwNIPL5YQCaw
q3jI5fEhB7VdvClxK8xhAaTSuLyeSDYdjvvT1DH5FUu5TetGAjhJH9jI7tJcbOcenKBp0kuZhpq3
YzNTjazlUx/6R3OkDhmtBnr30l0tL4WNoTisTOMxdFpy5zLIFI3pwzlYf6gDNStdRBSnfGcclTqr
gAM9rZyHGg58nTHCde3lbyFokeayJ+kXN7QJieQWdYdywiBSKbttkb81ZK4HEr7xjehQbw2rqYAF
NKewRUZZNrNAdoone6K8Ncvyyx2XTxXzlS9Iuat4CMpes9nXFJcPDVM98edYMsmX0EEhB78KKQhU
22J3LjPikXAI5uVNO7a3Ft80VJ/bNJ7uzYh0YnKBTm2GWORfPGdqh2dlMKNenNnaQZl7LropPawO
GFuL+Q4ln5y1ALmskkB51a2ZWva+c0hs7gRnv6D3fhDODCPUMFoUYuhvmahe61GOl9GRpw7BXUCr
w0IodF0kYS6CpcynfIg/SV0Kyb3thkBMPxaRittmqcFEt0x/JlZgDCCO0nEDCk9Iur7mh4YK3nXt
nZnLCXCATBO6LrnjGnrv5PzZQktBhc1GV0TksufufSasV9Ew9FJJfjKwbWHCqNdHxz3HE1nFyKWH
MrsWWX7NMuekw7naiq4n43UTPoyyMFVYcChhHduDrmAMO2GNv6j/HocuJ7slfjCsP1XCmxLRM+yM
bA18pyamcwy6uQ1kZsX3kRES305DWizyw4LaT0YhMv5i5JZbWF9GhK3djraFHoc5FhI9FhOssIvo
3KXFETEY25tE6szoaNP7bBsQrb/lWbft/xd5Z7JjN5I22Vdp/OvmDyfp7iSB7l7ceYob87ghQgol
53nm0/ehEg2klIXMB+hNobIySrrBSzrd7TM7ZlqvjcnQCtS2vfcpdJAd4Tk26+ck4sUO/uI1anjq
GoebxnCRhRGa3nv32TOTequyCiC6Y35vtbvNB20dq6m5+Unq9ZY6C2secEoHPi9OgMTAOjZKNN/Q
KmGtLtONWh0NP3qxoyXcylGdWZ922dIPW/oWsm3rOXe2QYCDieiJal1G1rI75DM4/zqzn0psI4oT
NtEnOlqQNZHutmgcz0TcbsqW36xHeLayHxnrHpNvDoML534rKqYM9G4fEkcf0L2e0hAlI/a6O/Kt
97UjyKhkdB3ZFqcnuBkx9i42c46o72qTiAZA633VJeVmymHI1r16T7VBexvfeFcOoI7MHFyjE57t
5h4aFTJ7m124OdSm0IFJ1mJv0LHKYJdvxM/fXZdt0KCH+6BjZKbUNpshSNq6PY3cwj6940ZebLqK
btGC7zspYMmWOXAmarcOnZHhz1geArd8CKba2DiW8+knFhmABaxSldMRGPRNyw/RhxlrFO/+bQgf
41FZxzDnkF7hJdwIoCBThjzrgPSuIzROYNbNrukeIBidcxAn69GPx11B/MnX0yZMg+GQJNdxaKsd
BvRsm1f+yYpnb6MaJCtbMd6GPApXyuHU1kUjgiyVMSa8hNIP9AoTCLiWtn/L2/i0xI/X7tj+UE5I
CAgvYgtxgLcmngDxyk+XScecc3JgXsuAc4ufegeZyLtOjSYtMlOxSTRgBrviRwU47rBJEdcZOiSY
3fMW9l+xHUnyEJFzHEyHDONLZhW9Y22h3+C5S07EJ5GaejbOIeZnX9eE2QRH1dzNvSvGsfexyZiw
5PBkSQsilfiskV7u7f2ArgLU12KpFeGWKvah6l6oQ2e7/lGOQwcGWq/DAswXjQ8jCpk41cp8BTtk
E01q0hM2sgd86jZrMf7M+j2Ck6R6JvseyyDpDThjszznsHB6Fd3M9IGs0nJUK17LGu7mAMuptbe2
PQCl1Rv4Wc2xK5mvAbU9lB74q7qkYz3AmuAX22gqqQoFI5AaAPTi4i4p+/s5ZBovsCaACDxNVQv+
I1w1XoFdFZ7enTHzZqba+rZhWrMNiuQ5QonYR8IDzBizG/YShRvcrW8gvm3lwJMwaY0YHu1y14Wn
7PNSXF7eGSocSXLvy6RLgRe+izmeUP7SXnCyBkxFWcLro6q48bo3aauzZ7gnwzK3Vl2eFQtpOkjc
avFX4/f3MrKpT18OCuOibSVHdoGLJ4nloQvdpwQjGlN0vs0Pt+NohsXmNMRshfB5FfsgfNMjGxJl
drtZOg9uw1gPcBLMyZGzfN+4+mgaAnajfA2m/k3TOOwjEQHcKNhPkDZz68XYNNBnmBnVrmjc24Q8
BeV4d2n+pnJ9ljG7n6GGvbvlDn1PDPdLphWhmsacN5q841DDx5cd0gJssj/Mto7oanjPG069VaE/
moaRls/7kWvJ5scJKbzyniEVLT6Dt4Y6ksm6hGx+t7QnfyZ9gMljOEcex61g9O79cI6IQ2LsB1++
7iw7uA98plmSBgugm8t/KBTrttmooXmaSgJTKjIvdcO6XaIhNe6X892Wgc0w1XghRvES2D6/UWC8
IDytitgwN5gMUN7lKwuTu818ba1aMdwAM2ii7tZlzk5EZN2I9NafBtg/A3noBA9g0cygrJbiLMd1
bkbHPzQVJdD05qyTkXdm5rM9nUafFO9gkOcOOATm5Xn0EEUa9rwUEB6kTNzzcAJtDiEUr/CEvrKi
FAVbL5E53IUMsywanxOzf2vM4BXbMZto5rd1vp8N96NeFnZZN81OxsHHEGZ0RcmvAOQvxncUrGhi
8OHiAcPMG27rli14QYgPSOUAdTou73Q03kY2Q7zIMB+LfGRHGRXHoauIlFImHyx+E8m5lDg6a369
R+oEB7Ns/wqXl19S85SUBMdH4e0HDexUmOKPqsuYHeJ7Mb33ssiHR7h5T7IqcqKc0zPJ62OLU4zk
2IHkI+obwMcjjQgDs+diV7lcn7lWL/ixGbMDby5tn9HIoJ8Q2TmuZ9xt3K9+uzDe5/AzMF8kngRs
ZmS53BKp31fMo8Kof0wmSVs5Ca/K6mHzqD8IFFC8ECW3zisdHzgDKacKk2FnKLM6mjxL5yh1nLNe
sIwDA/aVlrisaA76UU818tq869RnAddnk/EzDEpDnld97wsC9Nrri7UdeXDMiBPk/GIYpR+pYkJ4
IUcwFALXfhF8dFNJiMeJboET7jz1UNfNbVfppx6p2S/J4XUIp4HO77qAW8bJ/NscQihgO39YVRey
m72P3lyDk6Go8HbqvKX3bqLLSVdPGnTNVHTX3jjYRn+fTpWzMnJkKdyHw84vRk71dn2Om91s1/WD
E4rvhoof+Y2KXUnz4Dhat1mBiQF4lt51XkNkxUDaCivWW+oZdnKCJmpgtzMpvDpZtI5sE4cbChjv
vTPN5ilzGk48HjQXKKrbVlVYi2qu8JQs37SiNEAE1X5kB9oP8lFoThOESB/8rji7E3OSyCreJ60+
pIqYOPlMNd3pyAv3UpnDNcdH0LXFSwKMBHNWeSzM9DZ5nmhCCsBCEU7EnTCBe02BUDbyiBEbA0PH
CGf0O6pvDUqmaST6DBI+Mv1U4dqpqVegBfcqI+cIJDWGFm3vq9nd9R0hmywEoqRJrciLZYZfVjo8
gk69lYn4bLzpc/DnzyjnlfATK46JaFsEzWPR8wX2In40LJXtZUf+VvfetqvLFx3M1yCEmEC/TsoO
v770gf5IE8UxmFBl0hK+WSbm3TtzaoQdF/DfaOS31djTHOLjIGEDiaqmQXaGUf1EO/WDXWQfARiT
YazfY4GlqS6/02qHDG/D+RaO8U4M51iH88NYUWfefI5CfkY2he1BOn2SWvoyjH4PawajDl91lZuw
y8muEqM4ChYGr7sq6ylN+AHmuweJSsxRl3dRVlY30dhffYPzo8Zhaloo55jLt2OHkBxw9A3z8uJR
gLeK54OFRIiunuMlLsdnwKh/+HRx83LZT9rGBKqy4shokWcOu0VQeRteH49BJx+swsUHr58wYB7y
5RjgJPNNMqqTsEFWU6eVwd3z4x64m3fwDfnUquY5Tjk2kBvoQUXnujs67vigHAZmaHlag4MmxVtz
cw6xe9NfnTB9biozJTNrn4fFnYDyVVEK0rjuui7nG0PuFKfRnXQwZC1+a9Es48h6Gs6GJAroK+j+
1KT/GPyO6mTy8TOOMCCl65nEpV/hAVaFc1J+/bG4bfXiReNduoAxjCdXvlaQSIkswoNnA/PZmGRu
g8WDCS0EhKIe41WSx2pLjAvf52GYIJkF2RtRv9UAglFTwRNh+JWWffpZk9NlQ76N2ubYZg5fvbx0
nrMbY+Pe4F0XLtxFi4aQpSSi34kYdrj2uLt7zu+ErZ5URhqg6e6QEad149PShP0pU/rJ0tDXCWky
gze3Gg+fzy21brSn11UbwmemYDaFUjo6zVGkvH8yOh9WqnDfQlDnNg5Wq7PTHUmmL8t2saow7LQM
1N9SMWmlbs6n0bWL5KuMPNJB+sNVhJq67HbogldqkHjm4wSpmYbXhMMXT5G3jrEl7TxPPU0B7zor
qW+6Pnv3rK5blXI6l0V2QfLeCsVGJwPgjdl1jM4OZ5fK56U2RTi64/FHNEc/DNE1MBB5d0esuJsK
Ddil82YnzBQbfY8yiqHT45DGGY+gWMsobwFx8nPviVu5+Erjx7Z/USp8VuMMfUAG7GGX1clmchnp
blpZ6XRyCetg/qOyZMqY5WOvHhSPk+nHx1oOZDtH/31adCZf6bPwe9yMfK8NKk1fYxlxAC8yZGh2
ZmjDZs3HcxHCtL8L26k+a4duLrQAbiNJt01gv3pR0G5yMlgg3badmx+GJr783DUi56BqBc1J1PYX
Mcc3TQlJaf8xNy02Kge9x+StaVEA0efRk5CvGmZGhSl5mEz2Udm0GWe4cw7jVCiPHcTlJvrwqMKz
BT4+pXsT51Q+7icr/uZ6jP8d0cBMIwAylv1DWlmHSuebgBY9s5g3/mjE+14Mp3oKGTbHJfsJG/ys
T643oSBEa45t5Bh4k5qC8B8xgrJhZKJc8ULNKYNNtnjFVc7BviybTTmKF2oYTgBoYC/DTI288Ax5
lwilZ0HaJx92M3RQYh10pHq+szsuZlDWR61oJOhSovNOkDzGKJeUCVE11eXvRF1yODk2+gEtm8wa
673UDR6hkF0FAoo+Yp2lZiQEzm91oKuBCgtjao5snzaRHF/THKZ8qcVJpJA9FPz2dTsJ0lCoFGHt
5Lt2VD8Uh6/cTeOrnLDucMcfSdd8DID5Ag5HcHEY/7lFkrD9tcNNQOZsm4n+hVb2BkOVQ8FVNCHr
hOZ67Ml7cWleOdlmgt+viMhwD2G35CoEO1C/e9C0cawdkqCbaiwY33Y8N6pcKg7VF/1xxWmKNFEX
dJCx4gTvDrN5NuX0UMjKPyRUT3RZGJynJoWa4g/XwsL+MsrOXuyBA8VdILCppLihGBtmdPEw+6hy
jBvKTbQNXfzlc+C8TSkVJ0xOyhH3YoEr2bBD5DGDsk0T/mpjj28Gwb01vcjPiSMPgUH/EwWh8Trp
tqp1N22OWkycAUiNXRC+bs+tm362Ub7NQEUXFb4HbyR6lhfmYcBjg46XPUrgFNlk/bDkD4IwzOoD
9y1IwuI2E/WpS6YfxlRdvA6ARiCd6Djc+WD58YmMJzAetPkWtM4QB0+206RJvo346n1h7JzJ3xnN
6GwjacIbQuctRtSosbYfUhY0g9Fl3rTufm6inRLMCyua3QP+hLiEYFTpZ18nPLlu0++5CQXe87M/
G+ooPAgSTI4YpzXEp37mu3oDL21UjxurZuGEANpSzL2kR5yJ12Q/DRcTgJJw0+9lzHZXL17F3P/q
q9TdpYb9WPet5vhDwrSunk1FinTGG7iPumiTLKRPw3VCaPDdEWusvjOpVLMPXAXz6ja83SZLxSCR
ikMigrNv+tW1qaV7W2bEyY3UfiFh39zkrnogNc5DrC5Fq/UqsyGsoCe/WB05XIt5m7BgluQU99VY
vneHsXWagy6rQ+OWHd0fuHAkHQdHvgr2Ye5SrI2MLphK4cUAb0cuhXuaDV0y+++yQxqzpmMRsA7W
iB3saW7KIHgmgZAc8YSwtMFInmMimb51P834dsifZ7uB97EpeHAWEWJ5dSXTG1RJAiANTiV8OxQf
b0Ttv7jkkNZyRtg0TFATZg74dXglFAkyak7WoqEfZrI8lujxya2Ee+wHiyhd/TXM9FUKtqFBOzw3
Ka0zY1lesGLzVuisjcxqc8tBYWn7gn5F6ChMK+x49N0cBldZdOjdWQ0dhBzX3jKnP+K26o5pMZ3q
riAHZLuEj2IerE54G+ajN63AR5wqFkyPp4EmSfoC05CzR2RadCIRWoBtUCPngQNA8eYEiGuhSAeL
/sGUXbny010RhaCyEKwHfa+n0jp4tted8lZf6e+TxyGZ/pCHLGi+GVXpbUIJT8EyWTrDzvjqO5/v
1uDezzyGFiBZmINrAyYvslgTyvnoZfYrwTngxLP5RxFMV6zTOW89snt+LIKddDt50IVxF2YhgBQ/
kidzDoKNFYZfdU9aavIsbLHhhzfjJvGITAJWfulKF1W2oi7HOydOhqLi0y48YmtTHlIj2yRRUufe
cohJK54KeF4LTyG95Q6tOmKPucN5ffbLi8rraRtE+6kWh7b16gP41GSTgjg8AGIwVzKjA4rjsuUh
ZvGmeof/+S2aq/sh6cQuH72vPO6PpPzmVWxW8NzRPNmmtn3dsZsELmRgt2fehSw/+vMuKBq8GvV3
t+HeYDTPWD4E4UNxiSi6DTIdz7fE9Dl26qOnIhc1eHyRmXr2i/IQJPIhi7CH8Ij2WoCKTHlpLsGF
EUVnZaM24ttSXyInt9L0Wwsz7Fo4bCikCSgkTMbL2JFv9ae7yRMgwBtwOEvBWuByeZAqSVC154kg
3LrihZZVkBMQMUHP0QFDWHltQwpW0bc4Gy6TzDaJtXzxJr7NppU3yIQfhNXH86g9b5MlHKADIpvs
AR7qkt1jXVBh5ZIOa2X7RHLBnm4UviFyrjHAGod+2hE3FXsqtoByeBOk4DnF3zuO+bKcEJzF5V5E
2XeFqZqlGBNUBPIiICFLrS3fZihUuSWnubP0fEQCXvtm4WJdnf6Ils5mDms/emE8p14cHezZ6nhe
9SWonK/BIn8yujeiBaSGx11dnSa7bTSiQlLE0+luNMqcysZTxplyLc30e2DiXZCNfXdavKT4o5nx
VKxhHp7D3Yg1XVHPPjgM8GZ+0EA8nGG8SMk/uKJ6HKBJWPz3YTBeWADLbcWSKkoEe7ZwAsOlJNLs
5x+2ERZ7sxb4lRTHnDCaH9OuY3vSYrx1MjRENy6qgzi4mXwaIn1uDNpabFrJGJOBdSPzWAj7HKRB
hOEv5HyBi6Yy2Qy3s/dYjt4rjqt710VGTMb8e7O4WHLfITFkqpvR7p67uYDzVnr+WYvhBYOi3E4B
O/ceWo7FnitSefc4epxDqgDjS1nJczxiOsWOkWXqqfY5+Wc2amEmODq2rIuo39eyJykrjQVdYycP
eMiI7hZkimu7IAyOMuS2pG4hG972YB8xMoWPf3pvJAded8n1MazYO01HtsO/xAEBf1FyUig64O+R
aPZdnZBrSW5BrJWkRTmpOy3VM4bBfimEbLOLp+oDQ8WTxQllU9fBsrFg0TWjU9EgQ+kOyVh2MI9p
SaYtJXkJ036bLCdnRVnHppy685KYBK9/H/aodUVBkqoaOfvi2TJWsRqGva9HvZnOkYG4FPTcRh5v
tJoU3nrWE/r45GxrRX1LYGPotwMeXSOnwJ2So2pnJt2XVSAINTx4A1Eh1hUrp0lrCc8ZZnw0R6x8
Nc+8m7HERSXaJ6EMnvNS2vBoGI16OJoxldvrlhWx5gC2tCag48GFVES2iX1oeiQ6OqMZH5M+xBWo
9DEQFbkVp5/41h0q0xxxgBIz7dKRc9DP94kKWmaqNi7RpS8qHzK6lutTmeNRz3NSuvHMGawiPlLO
zNO7CNWyjq6S5gnUxLA9+k6w022LJbYGs+KR8lUz5qTSTKkkisRlDCj6nimlwiL+VdP4EwO5PWFE
d8hDrBCHz0FCGskNxUfQ0uZtzUea63n0+CiHud230Gr3YYvTTsru0yTdclXqO4DIB8BW5jLGNbP4
6IOqdVr14BHs79PIXAsAYCr/JKdNaRn22lXs1telv3Qy0v1AhmHvI3FtCPp7qxyZmrletDFEOe1h
FsPUTENo3AXaUEItWhN6zIDtdLmH99hncUhBPEENei9GdakVjz6GVW60/Vg8Vhli9HgVPddtttA7
O7uMtvn9Aju5aSmfWHu6RHkE+ENGGoQFQSM8WotIwKjeN2cQ6YOBYN/ZJ3fQDzyODygaEN9jHPeZ
VKDUJ7Eh1SIOZpN+p4p3o21YaHo2P3gDWTRK8AAk1yFTzh11Xem+WMIKrQi5JTA/jFhTVrIHET5Y
jtyJbjhEDsys0M9nQu1q2ykhz5S7p2uPvhS5PAplRsQ6IQAeUvdLc/JEHAOXJ9Yk/Hltc9F58VKn
zKlHsDkn6Sc3yHDlqjHcJ52nwZYZE2kBmPBdzq1gJIna9l5nkhKtGL7W9tZALfw5Xx04nV+MgcNx
5Bi0+fb9vZ9ygfuopZyxiD4Hzzo4PuzHmDjXOp9aZICK2CeC3EktdcNmPW0yl53m3A8IWPQy9rZH
nXazq9MRJXaYXhyr34VtfUOx7nQIhfFIW9QzByOSHoC8G/+lLqcTztpFzYznPcyzz6rt9vSJIe1Z
wcPCKvQsTF7muHML+87piTzGOTKTWZFSqAcyfgmDrHLEf77kqu1FM4/DRjIc7b5XTnpjRTWmt6rf
N6UJsCagh8N0h2Rn1wJBGr6KxceRw2RvvDQ/OH1cHRGL022juj1G4btA63PlS9alwNQbKw2uOQ2O
9DAT7i9CZqA0PVQ0MFNbYO1AbDYrVZlvffGojRgZxQSHIKFAFhpSCNxzRmdPfcR2OZDkZugohWFk
vGeF3uFPGraeJI4P7X3jiNxGo2FOoNLOYgmOd+DF9Ml0tjCitmC+9+TeSBX2xMOJ5CF+2g4jgdZn
CoMMgpcdkmc34htCdA7BcdU7Frl8nWDswUGE9LQMAXKZs+wiTSH20gKBLYnDiGs82JK6XSzDSQ5b
gs0DU+NCPmJSSDFOjnRL2pHRMnkDx4hg4/MGfp06EhiRZQHmcZL6EC7TlUm7D5EZfA8F4heMvt2Y
w4Bk5X+jBQOWbr2Yt9OFTsCpyIgeS8666jF2R3yNTMFx1LbfJ59hTzHXOEoLHx463D2miVz30puv
RUP92PCay1OfUQfnuulBhjmivzXfjeIM1WUt7IThejwAbMOfEs3s5imJoh0599hoUuXhRS+4HNQ6
H5fAsp8ceIEgpNnknmTgIPCwUmTt8Eju4RDgL165pO0Jai0R9Yw3o16YOl3F61/oDlZUWH0roZux
SffvC0ovfCqDghqNl8EU7p9UYGt0N//fGwWh4Yt/Mgmu6h/tZ5D/4gz88//zpyvQMP9bmECsPc9y
Eaok7rv/Zws01H+bEHYcz118f8Qq9K+uQAG/3tHasWxtW39xBTr/bTGulI5SrvJsrIT/53/90rfQ
/PbP/yPvsruC8vTmf/+X8yv7H1vh8gmEayIA8wfyd/3XL3z4ElyGFfSJWGHj0LSnZJeB+BpdZyQh
itoB01RU9jEztlNUSGZI0Cu66CBs+0X11r6N3CPPfrAaOWrmiXose9IRo19SQxfcQMtlTnKXx93Z
C7eEKw/dZ5+JHWVYDmofxFaaxBmqzXQ8eKhuYJwHaH9W9mB5mH6a5sZ01yORiPXys35VvllRwXiv
u6B60GqD18MFNeqoaVM39iEPxF2Vgu7AjgUGcbx9rTvQoq1t3qY+oyrfr15MNZ3IM20MCAo9k7NK
fKsSgv6csvYpjiO7MDZEEbM+204pFj/HoIXe/PRn/TmXVO85kK15A9caQImAHnz23LY6/OUGusMt
ExT5X78Tkxus/PN/Xnylf34nLreLhU/Uc7X4/TsJST3MI2GnoTGek0zcxeZwGqb+gh37Bvfeu1OM
qILDW5q1f6Lxf7k/fvm7l66H3/9uj4EoCXgp0Wp+64LoTWoCoANwFHcjLAS1fUnbgz3YbwIAA6Gg
Y91+ajB1TSFvarrAaThPnWeCOf9yEbj1//45cNOanrIF/b7LNfr++RBhQ8F6+z9VwxLVLApS2Dvl
oWtiOMWUH/Jag3j+z9fb+o+/M/e/Z0qSX9Rg/Pp3eaVVFwGBJc57JCaD8K4f7A9X2Nee8faCDncN
cReK4duiDMXpfVzVWxteoSrYTEMPn2r7ntkR24fKORqkMK2EtgxdXHXgXQY1vyPEr//5M/+ne8QT
Nu5Q0zK1RQDy18/cYxkOELK4PoYGHO+Zt0Gnr+gkuBFtjZ9lQiPzt60uTpzj/uWKmViZf/t2lIkz
2VaObQmGfcu//8u3E2dGZg2C00wccWjoGhBcUAkhIm2NAotEHx1x+l+zoXibbBuTa51QmUyH6L9c
hL8vXnwMDNc2cX6Pb27593/5GOy+gMwtSFQb/hnoIHnRIfP3cJsb1t1cEKXCl/wo6BOtg+4C1u+e
rQ4nZx/iHg2gWb8LMkbF7XjiNI3bARvFP3/C36pVeJQVxTumXKpVFAvssvj/9RO6WdT3pmg4VPTu
IyclKtU9TsA9EQViSlSX+8gvUU9GammXXPlWflVuCrwhp5ZDWt8yz7mHLEcPPP7pLOuDNWOUqZPh
HlE1YzSJmjiy9yaehQyQI7I9JwHa+rJoB15QnHzqtS3hXv/59zL//sgo7VLEtnjTeXH9/Pd/ufKi
kAzWG2JgVczqWSH8gpPSzH1vvasVRPEFDvAPkfn9TZ4fGqBVZ5Lv1mGq5g4Jw87+bdlaakx+XbYU
oESe3+VlaZvOb48DOs7QUEyBI6l3yN7nrnEz63lfOHN7I81kp53yYSqiZu/kY7gTiXxzxzI4ac9X
x7IlKdiGMZWPoB6oHWjif7kN/sPl0oK1zHH4iJZp278/L0Or29L0GN7EpfvSVvabNIsv/GrrNM71
NkTO3mfT1Zb0xbjVMTbz9JybDcePsVxnxvhvy8fP1/ov10vZnqKIgnSBZIfBJuKX+5Jzp01wj2Rz
G1MAJ2c26F7Ny3wSnnGJx+/l0L3oaS7P2owp625HkPMtkv482Neu8/d9jLkfgEbdOmrvyRrQvPOq
RSl3aWWeW+VQ+tXW5aY0QCn/8723bH1+/a4Z70F7Z+tjs2jberkX/nLvqZ4VCa5uR7m1fTBh+1Nx
Sks0nU50ALzhmD1YU0rBA3pJH3chY05mGxyrNtBkQM6kML/iw9QmN0XrXFxA4GCOhq+J30ozyyfS
YNsMqZ4YWnwP5/CB4JtPHXrFmwG76j//LiQ4/va7KJ4gdnG0n/AG+u17SCckkTCMgEIhxyQGjt/U
hUJvQhg+1LyRIt3fGai/BwGlZOWHHSScaKJBOIRtBSFs8bHVNCBTwCsGx/qXx+pv66uSylEs9DxX
1vKq+fVKpySgWiTWFkZH310kBQAbIaNs05T1ZQxd+JOCFG48wAX1MeH/87VRv6ZVfq6dTG+UJqey
vOXs31b3vC2jznYTIsIzzRMlEwZypvGFhrLwDpX9qEOOVJkl2c0lyB4jbUaySruzGReP0rfCc9Wb
jLBuBJiFQ9wOkL5nH+Qdqf415sV7mgdyUEvFKzLluNaYg4kcwxMWVJHsbCODSZrTAECjG1pHucU6
JVcqhJlhtqbatUnyyjJowm8BMyMMdZLFBN4s8o19R1/orjTC77kXOpsuMR/LwfcOiqm2WekXvyzV
zgid+1KCqeyLaeNM+XDvelON7FPCasdbsHIq6zJoP9y4Nhvyf762f/9iKeHhsXfY98slEvTrF8sn
mlEVuLTUz/mrHr84TgfnhlVq4kBOsF8wnzdQR3QYvf7zX/3zz/516VkKgLB78NXarIi//d1W45Jy
twEvgCOC1yS/iWDONqO2PiN6Ma3J3Fnj93YkG+OxB0XaZzaTGCyDytq4CVBgp4dgmDXY7BCC3KB/
DKrFd5fCLjEAsq08Oe16O4FPbdy0g38DNz77l+v39w0Qd6ZLWMtiITKlWoJkf12D2AjPfpZxAUfg
BXYffEP439HjfdYJDC3GuRDzon0uvAzFr7wOLoKM5gn+52v5910gH8MTjmmbbDPo0PvtWgohMs2X
h7/B9r7R6I5XYVyEjYNh0PkXj+knqGWuWBY8tYAs/uWvt3gW/7Z+EWljHSZYJiwFx+3X65DFrRWU
GLkZj9Vs/hj5rSw5vhA9kduMWOXUQaC7qUw0Dw4Qeq1KZh+GaWwLGT8pF59zRo+wWwhocC1LutuY
f7ht0e0r5vZLtYXNEDjHXR32u97pih3ApV0sjeOYRhdaQN+DofzEhemtK7dt9lWp7hKBlTtmCJ/2
8XUQhQAdVR20GF/aesnRNt1bYGSwAzNgxzQU04oRMX8ajB4jxErnGH4ERqVNgx1cpDI4o2nT58k0
Em+LYHc7YolRhf3aeEz0gzQ5RmFprH8OOMeaGVSZ8c3zjG9T7aHszc5nMGEp96Uw9ox42lPw4v9R
WdJcxSRJjgCmD6FhEANokF3DSN0AzhS3BJCXwgc0umhG42l678sFf4MJ91pqpLlRmd9gkX54Hc6z
GYbiKpmFvxnq4T4ybTIJWdmshtb/HARWEfe+I5GATcoQ22IsbRJGGO/x8ZAvCzcT9ukzYOrPyElg
UCAu0c12Jluyi8B7b/08gqYAla8UxnbGI/YADMCxyXSopBr2wgDGSRUvmrld35RuPl1n5NeAolev
0aCjmeWaQ/4SRJFB3Cm+hIVHYMVt1m5cmow54ouHS/rBEOl3Sxd0itNOgVWgGNZRib7HzGI1dl17
0yQ3XiMzQlSpsU1zk0KSZddmjO6l7KxXNTNIX9IGHG1zLglYpbGZPrAVbrPAfp5I/eK+wBOYRnTC
d/TFrxNpqm3jMvTh6TzX8/TWEvNfGZRmjZV8jiY82D8pQH3EgmWoLUNvWro5GeHqyf5IZtpn5OKC
NdRVBf7zwEFyx6ucX55IHoAuTHMJiEk7Dh1KU+Zhnwx4W8zMAZlKkLeGI7FpVYBCDyJjxyrRjPZ4
i+tnUyb+YzLkX3bh+Xs3xf0zABrfiPyaFafGbc4Og3+QYi4EGiPbaU0vcDR9mx0MgGA1waO6V0ao
K3a5hktfg9vNEMgBkYKwXk8a/RE/DzNhwnilwUyR0T3SDuIppovTXFF1v2DCul5+kJKe2URrcHml
81C1xnDkTNpdTTaJVwz4uHpjZGpBJMkaGGpYcsKdHA5vOrZWhLjfoiT6mpL5mzanfWwSm4iHsjnY
llFuQcnhTmyJGXjesXTGt5KlfuV7GMkcW4EwIfrs4fnXJuFIaPJvBcjhraw4VDZDvQ9Sg5kroTkd
UuLgdk54zenSWHw4qTUQ7THkofXmXQvPAAu2vkt55a5+8itcpOQVUULcxt4dSdJg5xSOc2CaTW+3
S2CRPoo1VZhQ6YQ89uRRqkoWB0ZsnwyLgc7GnrU2w/HHNJEPMGfQNB6Sb+i4sCdiNpW9NKJ1SHKl
MBl9ZzNI1rpkSB/r5tGKsNVaZf5eETeI6Bpf+4G8Y4XYMhVct24Ab1hzKT2vgMkLsnQ09KYgOX/H
avwDH4NxIY+xrhx7PEVDc3K7ImSaJ8g9WFNyocSEu6Kckn3RjM8A8YhZFbgXIuM8Ns49b+W9P+kf
os2/Z21/0FAc/IYDJsGTb+TksWH3zvtUkjwLGfs0CQA7NzUgbdrYQkRt0mDVufv/y955LMfOrNn1
VRQ9zxZcwgw0KV8sT09OECSLB94n7NNr4dy4odvq7oHmmp7fkKcKyPzM3msjT6lZ5jV+ImHSBu2G
U26m+eORbBUSGaZwLe/nNgmsLyy4EAHYD1TpznciUPmzOtLvT6OmrRt0WvhtiXgZxvic9BgpKu1r
0FkKRUm9N1v0WmOgHpGpUYYVdJ3mBBDcQMywVIRMtYjKW/ifgUxZAddndxTVkdXqOztFP0o3hs/L
a0Vw6lwZvle1WrHJGReTHiD7zqM7fGIOwzgn4BbBS8GMy9XfrcQ7dV6RA20hj9XrK0BFbA9JjUHo
Hxawi/RTY2Pwhffz6pDesKMduboZSwNPCwFL+JgL89ekRpvhMDvTK1avzO234N/9tR+xTgb2/eEY
qCDGcOZO1FJH1yVfibBBvcjK96/sY7TS717Ucsf5clNG8usZbP9M6b83koU/cVf7pIkf3VljhToW
zbcd3Mem3aHYAVoC/GgWHxj1ADg40Q8E1wF9o5Za+w5stQzvjKjbbl+icAb1/GDo2T7y+XR4yIJd
W606ICMHHJX/0G9ZVBP9JB8bnDFB5F0jxX5FN0xUYO6IHlUniiWDGmQgnixU8WObXPGxA1MMH1lG
xuoyKUeemRhGXTJjZHAscWrM+r7hVlbtE9Qe4KGAHylaCXRgcdGgK0h6QHDDJFZm1bzRaa/wi6Kg
QX0Sl68IGuWhHrJ7WOSvUYd91cW1yFYNamOUl0vCyIwDh70gyvlS2Bq4ER6M3q/hq+YIBqYsQ9aa
Sv/oGWl8rMarGlwPMivWszpKX/k7NAe0ac0hgX618GxZbVlYGZcWSxnLLWi6TOMeGBf7SwB6p6oo
5BraItYiheVS0xzzwYDypXsYBpnkOk2Vc6lVJ1bH3UJOuHpmB2aG1nfNwbcxLIoIYpFfDMbyDZvU
QfGNazUBqfXIj/HSpVN0B+6mfWTaTxV6aW960ur0KHykU5ix5dl3NVZk/MCusnYpEeZ2Fh3pcC4W
YAxqjFUoiLuM5b6doyhi51CM1aFABhQnznMn6j3Wdk43Fq6yOjMh37MY3xStPqcSxUcn7690n3eX
zCIv0Y6NP4Ju4hWXkt5hBv6VLoQNDRNmNaYfmdutDImaNRDtrQSxs6jc2SHdP4ukf+pT2iOTD3Yc
1Ir6iNSd0tmq0B2urh/8InRUTrGNSufkYksCHoxQMPk2tG8X7eA8IUfv/NBmHD1uGj3aTnspCwP+
S/aiovSd0/aOAhjSp9wQg8PK1Hwy3O+ARt8d+IxijTh5zG8Xu0iuU/tHmuZJF/6RbepNOdcsZi0v
B/xJXnBUZQGx5E8/WmfZzDFlEFS6bZ3wfnjTJ3CCLUo9C4FeSvT7cLMN+ptQVpfEZpmgP1XdiPg2
+NHn5LjWxmSa5eC30rVC0I+7fu8BStCCo90+sFV4dTvUlEYMlFYiskwEliWek5sTVR916r/6wZ5E
KBTG3nzxZe9axxQrTtuVwWsnHKqZFgfYZL+0tklm6cKsuTMhXR90ZK3ohEiAmJLd7FLwjCcPPbTK
yPELx12cWBfPyw7VaJ88j8JueLAISE4KGyAl4q75Q/VXce98VoNxLlwPdNeAaLxJZgBmd4/oe0Vs
NvPef18ZxqPI1GHAP0Nwwmkym2tQp2tIlehMNe9I48uHm4hHrW2prLwsWfvAiBd4WY89DJ7Utl/g
6P2INn8n0JAle0xW21jk8UZ6RC6CkCb/m3FTpdU7T04nIDXrdsqeGy3bkr66b7vkZxqjoy2Lne5r
Fz8azoaXvgWlttXhy4PicX5n4/v822jQZnW07Bxp1nW0h1NqfWR8Zdi5kRKEwzX1cRFH6gESDZSi
UL1lkeZybwJiUugl+Ss19wTvp4m1dzoqaEfIFR4Fm/lKPavQOTYGEv9af+p5e1VuPkeEIRhBfWsT
0v/CN5FCQ8AjncXciHLYhyRMzgusTIBL4zvzGvLz2madTONLM+YlzzwyhFHFCCFS31lR+Z4Tvf8o
k/cwHK/zWo411XtdFEfXLk5llS1F4a/yrNrNf9/MwQ8I9K1E+yaSA14vdw/t9u63IznfgXGPovFs
BdlHN+iXLgfTiGYqrVF9C9+9Mnjmu3deA/CiC62ZuERn5Q61hvHZY6xfQD1eMC7ycz4ONO/6wlH1
NxDlYusSsmSnHMt6ol3sRHzSsqwSdPLorJ+B/lgLDVfbohW/XShXlZzpGylC80kazbHRhpMxuIQm
GWm0Vn+iuhjPCNIQhiX5vh70FqQtrkHMHni1U2/tKtw+aXpAckMhEHYm6AP9ZphViJ2j1Fdgm829
EW0AT+acHDSE3FGiJ2AlHBI8mYixoMrXJxAWazESpNFG4+wxaj5o2ZrlUGvvcdxlL6a+7eTsfsqB
EJpVnGzrspyBG/IrLfTwQTf8R8vIJhI994PSu1WKL9/ns6X3wzrd+ZW+Q4vpbIuxPTui+R6qYV9R
fwLHZXWA9R0Nila8dEh6xAwkLmxP2xdhqh3Q5P/JQtB4tp1ffE1D68HpUvLmbjI7PCA/w6RUO9UF
iFqyUHX4Wk2SW4HSbyQJycOIcdUGfOW4svDpUa4PF9UBNZqc8pyPY/kci4OR4IubcukiDmFpa8Wa
vTeHwiB0hsah7qm0XTghsKUQNVST2gs3eNVV2y+Szvo1QYPs0laQYkD1B7BID46ji59+sMkUsgcU
tJo3gOh3aJ+JzjVc/3XGkhyj4jjnCDUpFJWi784xrPx4vLczdCxGgo2Chu/PchCERPHUrVZOHIe3
FvGIFYTBiZUdM5rC9q+e5n3kT16ducvIYyfhsOYt5NAQpwi9cSIs8ZQZ0U3rSjgDqYHiqYw9YBfy
FpG2/EIs22KOcuV3hbjFcKoE+WRxFCL5HkNMtQHphTk6y51vAJvgd0pC81a2/EFU98+NI/Hfp8mr
aIB+exqdW6A38XmiUSG0bI35fmYMKqgTyi63YQe8UG/JmdIFaQqaztuhCLnKXIk3Phu9bZDBMKm6
9COAcWDQx6yzqHyI7HLa/P3prWbes8R1thMh97RoOeyOTkC56IqV55SSEAofvyvpS1rpfE8x9J24
c+blWD3Rtzb+mSw3tJ5B99pj215ZJkAzFIubDgbChG7Qref5DBlIyAlBGHilY1MpgydwrVSsJss8
xznUACz5J6kXp9FIUTRN3drvM7B4QfU1kFsCWQgmhwVpkJFpQ14FYNplRPrTKmv8bEPoylJHCr8n
9wqDJWPd2I4J7aZvsLzKvoErRi4M1tVtJnmUvbnX7Dg84ZQ5JEYdk66RkXFMP4szbWvBnbmYxNVt
G72ENF75V5G8Vkk/vA55Skfc+g/TyZVLI2+9Iyqs4HXs9kkQnkRhaKcp0J0VjhtUScRNuMZUE+yj
q0Wek4pbuiZmI40T1k4BSjgZVu2ihGWTRMSalKDVgBt0ed1t0trNtjIiHaxilEVsAol5RmlWd3b6
6aFtqoUEN87cMn6f2nrFPVQ+doF1xNQSUvZBmg2mh1RE8WFMhx9OThBgRWjsczidGaLpzijiF3PM
ALAnzqowans7K571uWURNSuuCBgPOQj4PB0a7bFIZnSSZm26kozdYfB5+Bll94kYGQLguMhMpkWq
mqBApX111eKgWk19Na5ZynpXvE/rwtHvlRrNLaArdYyUwSgOkr0KICMESh7dSXux5Zg8CKDQixmg
tfFy+VOYkTygsPVVRl5zk3xQqrFPSuJ60+cV5wridVQP2SWXmyTKxXvbh0dlkX9oAbF0IQoGWtav
U0e71XPaSzcxIrHMAUeTHeyxaufbLgjewjqStyYwb1UYhgc/6C+pEWP3hb34YPrsvnSUgjxD2gtX
IVDVXlwak0z3APaGJKf9Uknot5IMKrgjk1ETYNZaP2OHi4WIHMZMWsgFZqF6HTK5iYbyQ3LbhDP4
J0tPrdCIMw3XmZHuhtA+tcU8YlL6gxvMgTqy/LQYD6JM2AcpEaYhcZGyKg94Mz40rdnYZUxGHXNv
O5+b1tZgIDPdwiC7GGOM22NBGtAfqfwXX1poFscb0XQveq7d8olKvdRv87QKLicBqkI8eFWDDs2Y
vkKrus1OXfQNP3MFjVv2TJryTybURcH5YOInfoNz41rXqRnOdfPmDuObNjSHKNM/sSfBvQxYWjGz
AuOww4aindxqxKhvgAqYlX0FH6UIMFJiP+sBpGt3G11AJ16A8lEq/JnHKCAYsqfQJj18BFq6cz3I
EH5RP2mlCeoiegd6iRdCjR/GEO/TxrmUBnlFeXjNh9hc/6VwZSxx/OLXr7yHwgnFOiOJx0jLTWsU
Z+rgL2yDc7+/d/N54koAVpJS1rNKsmh0P1t3Qtc66+eU/qsSeZ48tTadeGcr8RLL7l749okIpRgY
tInuuu74vAnVkOj80KU+ab73BaqIcVS21dLqUuJkJrFpPM0NFVvKERHP2oyseCVbm/EkNqmFFOa+
7sWDNMW2p/0hfITRt/wrRVcPJDg8jpG1AOZ5jnTvBUoq4YtUeXU0fePwTvLphm6IS7amcZz4nLnj
uGhP6VAhxEJVRAEWbSuhU6la6NUFnZcTTLe6Dje9Zt01J3jVcu1xRAgPD9L6dlASTP49j9xbVFl3
fQCorztfucgfjNpByTpAnxpFQGI4TO7OPw5R/6Fca0f65WacR1mUGP0GthXcsXbcJm18IYp0Vxjy
t09tn8kbceal8RuUxU9sxeWSGcbGSnSMzhyNDRGprMaHYjw6JMNV3gtpdBT6tflZNzlgjWGvF/I5
gi5iiYFoKj4UzzRudIj3pqoOZRe/6WxBQ4LZMlpmO0TJn/T93UT3nZHXiqyCPygZLJIjXLPzyt8L
z6EVtOKt7tez8owE2xo2Kl9WsjVzl7s6usVBeciFvXPbPll0wvsNh/SnS7xzZHi7KJ921ljb+KzV
0klI+LTt5156KEid6pZRKcSWzdQAzcMs4lLOvjV30azV8Xy6SDo6zxUQjM2cq9bv9+i7V4R7v6nY
/21V+ROGxTNShwuNx1tSOr+ageU2qcB+aawLnW092MRIFhx975pyGQ4VkvhB4sjbiWd13BAVh5aJ
ibrlh3tWUFBTG/hEXffaJOadIfSPJ8RXKOdeQ1WgysT4NhTDl51Xn+TNc2Ny2gcDHntVfTM0bA/A
/rfW0D/Lznryy5ysyfyehoLJBM9SlMDas5gYAeC6phi0WT1ghiorplvWBNAjaXg2hc+gk9FKmcDr
MkzkqfpU/Q7WpayDDxwum7SNXufvmVHqD/0nIW+Js2gq3KMo4v3MA0lDVmo5FSeZX40c2pBwf7Mp
lmzMSXlDKB8VkEVlFvxJpbqx/Z+zOhqU/KwAWxOFY2pi2sJudveBf8PGcj6p9VKONTp8gFYmzuHW
7e+DC+wiNvbNBD4fnVCHjspvs8P88vXuV9gPAPX4KZkv33WjhbNNMgP21Kcsvba1/xLlyVuFj5MF
mbMgbpK1PXmhcI4RsbwofoAPPx8ILSbHqtZvCuYeyUufaOPFcmTXpTcjwZmN5W9bPsJN/TcWw7Ik
BuP4uV7obb0nuvpQue5L7yS0ieouWlD+CSdRnnOaZPaO3Od7DnqCPNPqwRH1AaXmV+xieEmJLfDF
Hu3EZ92qe8UcqBkQIUBmIVZ27flgUpX2aFFasPrne0T3uEta8aU0QXrp1Dz4VXZJeuMyZuYjQ/TP
0k6PYyP3zFCYEPqpeWwdlhLNsJbuhD6hBGrbvXoy2QetyWDmrGpMLy1hohjIkM1no7XE8HAa2+Ci
+uCtE2BfeagJRpEPYF4IWKHXKKNwmwtzW2bujdC2lYihqlbtG9y/y8DAF8BK84M37ht+XOqoNwOY
5RLlFdRKY/gYEucllcxVe9v4zAbG05OsrpMvQPvX40da1r82NLpNbzy3hnix4JaLUpDzZurEOdou
6BrNPI52fzS8gUONIGk90DatrePmgGlTVfxWWfCuV9G+7b/asr3gKEc+PqdiF9p0thgsWH7JG5eG
18ayyIkiCQSImKut20qdHcIwNxUwqKTzomtPTCAgK/EymdMnmOZ5ekMakx69e1V69nElumzBFC9w
aI05UWDhW9xc4GC1aA7BLxCc4lyYAd99R37HOjsicv3mMbP3jHO4Z/POddEj1XUjmmZPe3RzBCda
HW/svtk4wj7DQewAz/afufKuBHgaiNwxaPAeNciF659h6jhSmb0QL7W0XL4kvcRIOyS4aAPcuj3a
HR7vechJBpjE2VXyv+i62l81U7nLCqktSgdLq4aXhAYmuBthAze3NS/zNHOc2X1MwsAt6eE3Re6Q
etx83VNRj++dV71bMjspzsBZGVy13YJ1/feQz7tDMb/xT1npvVTVqVO8ah5ieTc1f0fnW9PyZ6Za
XAkGqlKphmNFkdIWsc32nna+5tvJhfcdjuI3ZzOskuqChvmDtoHNSAUEGTXh9u9AMzK5Gdlpn6vo
c5oqDNfuxB40ouFOJXeL99WJpCIepdpMW5A3fPURQH0xhUhJdPtiWXS/829qmp9tFp+8IH1ju4hz
oPkqSm6tojS3OInOIhz+wLbo1w5LKJKduQOE9Ylf5NHKo1ceLrLIcLzRQwUFZNDcHGPoOYzrbNGc
agqmRW1mp1hR4zeMzaOMxq3SwMfNW8MIrDv3aSM98pTDaKkjXbAbsor+olSSPLrBIzmTzZvr4R81
Gdc8wyVUhvGN8ceRFzl4wku6oI9RD0kxfQzoPRfYqIOHkNDrFirRCn7lQQ7qHb6hUZZvNllL1buO
MzF3S5Au+mw1SsWm6nzQXooIMrvpwJ4SuQTJ2gz+xLlvwmkMTuAqind7NOeQdIjdSV06S8Tf3lb1
jnuMe5KQ0L1uYk1vnwVZvz5n6C4gognzl8VMNjSXeZSAEmBywuIoPEST+S4LVd9SxlsGUCfMXaWz
KKrhTztF7sWoIQMHzYGGwNmY5nCv/RaOmO9+wAmuD+y6fvoR1cHIFg4r86LPI+sQtDQj+DybFec9
m9Ic91qpgrVttT5I1TRfw+Mg0n4rogR/io5mkXEI4QLiaI/OdAQWBSLVUQfPGDXsxxl6tWFNvZ8e
8U6/gI5k+ReLftt0mrbxWaCwsvMYp1EFJKXt7gVZG6Fo55maT9diqoNs3O8sr/WdmsNLq0IcMeo3
e5ydztaehmOB2mWt1aW96eqgh3jpHJRBYJaMTQgoDaXg0GiPRh87Gx1Q3MKcTx5b9GrGs2JbcuhE
vKT/zjXL3hRp/ZTbuX0ctWTkCx3LvWNpFxYtA77WITmgtShLb7z0ybvlDMVD1RevbetMO1el5qlp
rjmCMDB6WbCf2ueGg2BIhX3khAS1zpKwMCaWhQQdtrX2NloDZuqcuOfJHb7xLywR5J6Qjnkra3DY
8I4Rvvoge/D88dcjuy5OahuiePTKYFJtPFE/SyzXHZVSy6ytb4lego27kgkbChIw1DofkC/IkeJb
Ngn6lZWYA1pt75Ww54OZcukOaUY6cdz9Ib+A2oapfR27uBQ9gXdKw5ZoV86rY/tvtZDdqsJctRA1
FSl324UccTKuuhezBUwQdjDO0TcgnGRqVWlA4EIdtp6miHiUYbaJGNr0Fs1xhXevI5mhqsN4HQRb
o/bhzzQ2aBb76ke5RqaR/jh2GlndZOrpGVmcZuXdStP9zuc1O6FzmNbhnypmnlXY3enTmMuVb1ji
CwUaoAmZFMmRjtzWkGeE5ervp9y51sOQWE+jAZt1Gqa1pnFUVQ4mUlU1T43FXhWqR70Eo/Nl6Ma1
HikmY13tHMKi1qPWfBlUf+cANBmGWRdaB9t75v+w+eN+vDbBh+lmHylCvqvRR9M+RwXXmZpckuvY
v0stYLPWfUcSaz779gMjOVZKjb+nzziGLTeP7GxSXbPzbI0DU9yyb1MJoMux27pxFK6I+MYLHxoZ
o7EJCqI+3ggARs6OEqFkEJqynElqsG1wT6++htRfqZvdSuxZOMUopYNPXZp7WxLLhMvU0nn8+qti
oor8AoNzOLZLR3iLdqSlGNtXajwPNEXwpzP4NnTrOuiqBHPNGYftdDXUAGCY52zxRJY3zHlLJSCl
1C1/JceBgWior0aIp8E3DsHIDLYfn7uQ7NfWiE40r7u4lDpjdvdP4Gt7QKTpg8XXODXyxZ7in3Iy
H/UoIwyiKy9oNRD8DcuqrW8jO15aQ4Q0LPHBm4CtaS2NWjbqcL41rxrDr8Dot+ZQn0vNhuScT/cE
BYQLvb6dEljFTPxyL2EjhITQgIxUOu2LrqgBI6H9wf158lPuOMblrCPN5kXVgBFquZFOsbFEeSh9
4zuOGgg+mf1uRoBrAm3ve9h6mxa2WroTAPcW6Sxig5zpLVTWrLuq+JICvZHxphF+hR4wvSJT/RId
kb1BzMI0x60IDnOkESZdYcgDCsDYvZe9x0+0M4eURdZfPadKpriqIpWwjKptRGD4yIcUX0MgyvfI
ym/S4gfkXI5dqT1gC5m3FvxJ4pknbeJUwdv7p/IKHgv1Zdr9Yzu6T3kFT5Ax26ZBfOhO6gUE1zR7
Xw9DbnF3eyuEQHuJadFq0Ae6bvLjxCXtLBaEUeXbkGs+TLydNbQbPTff876+c0vtQy/ksvZ96uuZ
gJLl13pe/mCSOdp8/uwIzhkTPzxLtKmzpDMf2HdPUGaTjuS6AryaTYyd10fvrTLvHpPIop7uoZ19
NdWrg+LTJGwuL8o1uju2sbTafuGf/h55KtDFMnE18iIDsUvL/ttKs4+K8jeCVQIwiSLQb39hivIB
0u8FXId+hyo5FZ+hGb6m1rALUm+pZQyUHRoriYTMnoWcjc4uII39TTSC3g0AnpOXvGB+BF7b9cHk
VexdOmfv6pSIdvtYz+Zbh4O2TU1qGFntaz2YS9ClMBkrMc7/qgNo21hXwX5O9tmJs3XjuIDHhv5V
pBKoynxO1cOS6oSjccJsyr2+zEbEJRE6IatrXkzgnrTPGuVZl7LgI9F3QDQntX1EMBS17LDQbR53
vyRYcXDACrXGoqsY1o+OxghS9w5RoT8TVd23HO6WJVb9yGuSSoTx8yCo0Oz7qJpH3yw2rlk8Z1p5
JahuPTN6HPIdTe6y1lq5OZrzKTMPepkw3w23UYqSDCA/LYdBO2wQHV4l8MV4B11UYZRs2kmfvFMO
QIfXbnho6pNLP7CsqhzEG4A2f0xvYyI+jCD5qnXrlE7ZLQhgKJXxuQ6JEm0mYlr9NLrKkNFITLZ8
nAaf5oCYIC5QQhLCw8LNpC4ulsWQX0GHkmw8i5eNKWXaW725WZPtmLxI0mSpEuaxWgJHBKG5QKgP
MVKl6j302upM/Ta7h+NrHwF57GmrNPgyAnTGEhTgQ4yLapEofe9ipN74sdmtOrCzfczHqCLjnvOc
IyYgEjhKUntXhi/NLN2oAnkwOqCQDUAEKlGU1uYtCfLnWOrPcY5ZXmUkDRhM4L3JfujK4tjayWaq
6p9AS7xNU8X7mFpj11mwPhKT8MSkoKhJr5PGAEkvtFfPMcIVTRVfjvpTtt6vyuM/Qe1TebVU0d6h
V94Za/7Oby0oK7PEqhvSI6O2iL6gv2AWZYCN2GBg5trp5p30Pc7UeJR8HLTvlvU6Ul2RJstXVgWQ
R1NK7LSAMTLUyHHY+7tQEyCpquQni2Hc8Xq9mkP7qMHiYiyA4xGwoQcsOLz0wpag7ckkARn5nI7F
818d8v8PCJmtl//zn3ba/xwQQsTU738RCcJ/9A/zr/fv0qbc1TRPQ+pOJf1P66/77/hvTATkaD08
TTI6/rf/kRe1Cv/Xv1kmhmHNAYwlpWHwHyOp/mceiE4eiIFHUWJDYMHluP8v1t//6AHgt/EcrmxH
x+uJetz+a7P5FxsNq0nPkCOTdznNvsaRcLqunqNBGFk0LZOfKguP05S/OO0/Hpf/3mQ6u7H+jwXg
749Gqy4tzbNNE9m3/h9V4x7hVSHzfsLakYdtU+bSQ+H8qK5kiFwk2tIJDIh5/lSujCIkQBw91b98
T9d//Kh/tbnyNv2nX8HVyDQywROQ8mFZ/5dyPmdtTaHOmxYzs1iTuEsMG9pcKrD+EQKhn7ePEZpX
rlpY9y7+FJhgiXXQhDiMQW6AzczyLY6behM5Lx3Dpq2FW3sz4LpXhiJu1vTWMZe5jMAd9YHNy0r3
L8Nuqwzy+wKgzDV4jlmBjEpvEDM9PRF0wcZuYneF8rFbtQSer+26rwAEE+VXN2xNU8UJ0HfBGYjO
T5NYS4VCo4tEserxPq6GoqNK9tJz1GefoIYphVdViyAZAlDFNRj/lr6db4FXACKomyVMewmMmaxw
OQCaaiJjTjkegW5CNV2bgIlxd8ISd1EpQJFGvFLyZfGvbQ0hX5Vhigdiv9chGaybvI8IAES9QObY
G+0D7OlpNnCMoGZjOzOB9zRf0Zw1QsoplIIM/teQdksjCue6GHIL7u01GjykeuSTDshCt0gWfAIr
4ohiwfmTzFjzJvEOZJD91PEAyyeAt8iuAXiJ672FfnmmRpreVWCHN7uu7R22sK0EPrJkffyI1Om1
InJhacfQK1A8gyMJFZxhJCMnFZDq3kx9dLiEGUrczI2B+sBChiCOz5o1MpyZhsTaaRDftkn+lt/a
xzC11VIbYmvdULMveHm6lar6R2sy+T+U7WkEh712EoUsnek2w2W/eegNk0RUlm9G69pvtRs8GZOA
BGYPn36tPvoo75lWHhOHx26spHabfJXvZ6U1pihnmxhdBzVVZftQxVelB0RXzyhb4cMdjoA+h30n
t3YP1rQMvce0VoyLZlSu6Yc8MG7SXIK4Z6OlPIESC7QfTs1gYbKpWBB5CFmtwc0ikJvAne/FbZDR
JxoWbevyLyg9s9YEhDn0y5lapeEhSxS406ZSe6nVX23kR4faI9e2LIqDsJ1H4erhKs6AQFbG9OZO
Vr7TM/0DxKwGNhDFMVq6sinra5tZiJQzrdqYwD98zIZg1TxtLfhqi6YM7+Z3hSPLyCf1VJdCP1Dj
sKaux5/O078gVi7LyQiWoq36aw6unlm3dUx8bJQ1LL8NlCM+AvTh2lSpo5V2GfGnI74taOKl8WCn
+gVuo9zliLjQ5prEuQLzWftTgTEMnOcFf4y76untt5LSDSJf79OasVjtpqgjlLK2mI33ITYY5iN2
P01brHsUKvN6QqngGCMOBObKLwCAbzWBj16jpc1mHhY7NetdFSxVrWrYldqQbBNTwTcY/F0vBOCr
gQwy30VGZ2JCiNTWDRD8Mga4+xYadGi8S2TS7BhK/rqFy+o4BpwSJLa5aRrqHFTK224m4qnCS1d6
MsJmZWYP5o3xvOd0oFzVOgL0VzC3AznLSNDJqKIrf505A3+MCoSUxSDjda02cQIrr/cg+BGy0q2g
yfVrv1TTysoTIpHa+JjOc/uq6K/QOVGphc4D4t9q7ZLzUMHzBnlCFmLG3C+tizuW55KTP2QTKtSZ
Dc1LIhIHnjFcoKws1jlB0qVsKeEjr4JgMi6ByOPB17x8LYGrxG4sd4EU18jqEmJTDQC+4pIY06Zv
uvjBG/ewb91Tnw6/Fo3jKZaz4yM3HhVz3gdBJb+I4GIuHBvTUe6MWyOLzHUgtW8Eccay1A2xIrdh
w7mV7vI+fcS0G62wOPtLD7W6riZwdUBAHoIu1ZdTnTgEOmvM8mM4M9J9Qszq7pFOM/OJGZmnlbIJ
mQoaoEZbo61NVATUuekc6hNZwt+ysY0fUxWs3Alpu9Mp/sKgajZFkO1AbD9aPYJCR2/stZWN75kV
PFVRzNkSkhGn1J9qZDEQjuMShx0iuchG/OP2G9WpbJczv11OXHQB/pSJ4dwUcA2wBySko4PV6puA
WCcH0Z7HnMTNQJAVmtusdXEEXYiYGo3xssgMVkHpYYi0chkEApMM0jkWOBnjoqjZOwxJ9kmJgL9W
4DHqmBlg3f0BGcRRKGNWejZc905S6cvcpTDmaQzS9liGc9A5nWumI5FIakR2ru6XayYxnEfNF21V
S7S8wYIkNJatXmqLeBTntuqMTWayxWbIt1IxuKMm0dA4hVrCNTInZUZY0o3Ax6/VMMbAa8+VJmOB
0o8bqk5+CgcJ65S5tLIB2zM7KD7V2HYrWfPp9XZ60AX5mIjbtEVhMbzHVxGuy7pgbzsL/lUwRy3z
EFTCXsech2wTu4lHBSWR18uV4xJMhm7rEkdoHiqBoSIZ7QvT0QQ9kQN3S2eClnahi5FBO8c9kpFM
6NfOwB6TlBy7rWCEJvXY3dnBcEBXo+2dEP4Qg+ZxbTUzBzcKNiEv56JzCbLydDaXYe4PuCv4N7QM
Plmq80+Bd+RE+aTHCHT03+8oyWq6wmaqF8JmuFWMYhPamr9ky4/Afv5z5D/McFpx9AUua3zAJIE5
DIyAzvQLirzfoeO0bHT35FsEdNl/jBghsZY1vPlMYZe0JggHZsp1RJYUKTtmzLoTy5pDL1/BgVx6
MTkteuqBASzgh/PoUHWZJWO7wlvWDNY2FYFVeXfrBL4XSXW86k3uQ1eWDChUhW92/pqh5IP8dlad
7Lixu/iQWMVTbLrb2ECdXntdvm5aENphB4VTuXKVtCFDE/SE/5u3M1uSVDm39Lv0PTJwwAGz7r4I
iDki56nyBsupmOfBgafvjzo6pi3p2Om+6guZqbRluzIjwP0f1voWjk7Ll1b+k1rZ3WAwAvrzBne5
/qsEY+BTHLy0Rp8ChuQWx2BenABXjvX8qLzbimrZUBHkXoXmMAktaguxt0Ysx1lolye7FZCtSvts
l0Aa0qY5lYW75XE099PY3cTscbiYwvKUsJCajKkjOpXCiLHHT2sSAIVn9lqOzk2xWJ0f2Y67q1QR
NGgVbC+598zs1loLmokTCFCb3DIspvnTlfQJaOLajdAGRLkb1FaMwH2yUUOSsSTXBIiEAtxqvO+5
mvewFalVY7KmSgReQDfqIBbdjtOXNIT1T3OJFg4Jrckiph7nZKf1EGPxSz8xgR3WbPl6N8/Fc+qs
MgwtZ8VnXDKsDrt46r50s/7VomezChIsZ7bvMwvJ4zzpTwvmt32iBCXvkrIZA2AbOZXwY7N8ycXy
6TC42xnNWocm44VCBN8r0iQeINeLBtRG3o9J3jKwq8xFJpUl/ui5H0Ne3NjWvPgabx1CadrwMTxD
Yqpvu0h/7ixd7PURgVAOz8UROUTXtNk73bcBdBYt4LquFkE0UVGDiUM7TqJI526IBzpVWYI03RyR
Mlr1E796FJmcPkMh9uk63zCx5e3CBdkmGD0qat7XoEM/1s/asCVK0EH5CxfUYAivd8SiMQFBuNEx
2YncaldM3pc3zEZgWV0e4GoJHNCOPVR3YarnJnLqYCRvz8/tmtAeeNrbIvPICKqqHfVqukckpDce
t7TZGVsjI32hM39Kohb8bKxRy4bs+LrRPPOQLSdBBuKvzLCIqtJbKvLZA3EYXQbVvSBg+xGI2RtH
pafyYyGqZ1OEVD5UJag9zFEPIhsHTBz/jqM/SH6CAyyZ+SFbVgfzR6GLj3KV+jTwzI0jaB1SD5Ni
8NNQex3BTofpQIgAvwDqvd9GHYstO2V0K8tsbHMkOQrMUsG7zOiRIV6Zyr1qiV/Vo5dF43P1hv4h
zyYdLc184S1lHma/c7DOEFLfikm1AWI9G/NTRmJglr4XkbqhgL51+3AMQIAyWe9j0qMk4kjkNXoE
utFhW0rdhFfMI3rcMgg8noCxC7B9lY5MiNyBB62u9j3i9h3B7TyuiEbdQvvmNf7sJKP2EAtgCdV8
nM4SKEoAK8W+xAyOmlp8SVM/6z22K/awBJBZeXKgprHZsOwQuzB3xS9WLGZ5Iyj9osoImDK2AyKS
iprwzwcSpx2IY9HvC4H3q0HEhcYHRrawPxN35TbnPygKyLm2MkSP1pNoz7Q6SIVyDW77FFKgCd7v
HDnuhinyFOjkvez++wb734cLLrYm+muiTdmEWP/CY+myuDatAoo0w9xVcg8oi5yUmCMHx1795S4N
D8XorTfq8n8hR/0zHmQdLvBX2y6MQv7DCmj953+Za/RaX9paP2HXNRQCVwcFh67hOkdT3u/AkW7S
TF1Ydv7dDf//bQjG+OSrqueWt6D/3/uf6uaj+On+5/rX/+N//uc/Anr7+0+3jqb+6Q/bPzG19wOh
Rw8/3ZD3fx1i/b/+w7+H3ZLJ9fO//sfHN2a5IMGLm3z1fx168YlL03Ax2THPcqRD+tlfnpV/G5rd
fn0l/UeZ/NPg7L/8d/zHDM36m2utjCmdUDXDMIXLsOg/YnU1/W+m4OteY3Wlh+UYWNg/xmj233TL
EZ5rmQaYmD8gs/8co4m/mXD4gARBvgYswoTtPz+dv4+O/juCnvUvKCQJEdNwJGM0aXnM5ox/Qbgk
fTQwzqbPa0wUwwPyqhD1TZTYt0VtHrmJj9zJExVpVF0W0hb7NPqF4eEGgztlZHWvw5v9Y5rMibP1
Qb0zDDvNHQODUn3YkKICs8P9vQwFiauO/mNibeg406P20MVArpeUro7ek1oZsDbGpCNpiymLl1cC
EI/0GjrN33it245RecFUpw6Hx6izCArtqbQQF/3l6/wvZmt/3u1/TPdgRLhwoQRfjS3RsPD9/PML
6IKetamPGD0t4odgceVX+baYCFa1MLNuY009axPxDc0Y6EPC0m3NbKxM2l7VvLbMJVw8uBscC8CY
af/0j2p2du7Uhucuxg6zElG7EzpFUl+z4mvI0Y+Xo7rX0apuDf2KYP2wFtEKX3pHzqhGSlxmsIt1
HV59/ThOtbF1JsKznNDe//e/O8Pbfzt+gDXqAroKnk+Yj+b6uPzl+CnAcqIHXqtZlS4ktLHJaVkF
ENt132Qm/FGDQr6YbbGv3C4AU+NtteUmzBAERP0FZDZlCHmWl7k23msaTD0pimttf7WOlVzDuEAz
CfN9Ey/6Nk0855p3AmuDoYkA9f5nG63N9TRbgYzFb6TkBMCI8Nek8q3jLMN5MVjBxDbTBbaK7Mjm
LihppbE7CmCyywzVnxaY/9elMltxHvLhKdZIhm51zV8q+8FN3WdCBAnx0d4bfWHlUok/++vnttf3
ETnBJoUEcuAt022TRWwBNGBrq3mLSAEwa0yimZ6xs3brAOrQ2eqIkSWcisL2IS7UvaT5J3ShuwhJ
6aORm4kP+TNP0+fczR+zOHrVQjb6CIc1eKwcGSTwRcZzl7WPjvG41DmzPZBwtDoGH9FAHKtI7ws5
8gw9CKgHlHBIkKTVJGc570esdIERshyFHRcd2irkBMzuZBs7h5w+cOeugyKXRsmti52x9PEZa1jp
dwSgbiX4oJPpIKKV8nYwCYEBY26/h4g99njhyE2xMH4OBLddIAvEJ2DswWzOLWLs1OZRBEuk+Y0E
tcikTr8A/9UvoLm70yTSrWZn03VB00UCEzCPhdeYLVxxFQ5/KSaF5uhVxbfmDdF9naVMBbyFSa3q
5g3g8fyMSjAnkakgdmFot9okjaNMS8c3a9neDLwOJ4LUqB9xHSW5J1+Xiumb8OibvWW+z8DXZ0X0
EUcJkcRfgEXbX6jq9Z1u6vT3jYEggPlqbG+dCFXK0kXhi6SL28+rT5yFMO1sCikhjV56i7BZU2pX
VSRMm6G5PwhMKSjiMQjrdcnSjdQ26FzFT9UwMUlLhk4z9sxw4ftHrXmXTpF7HruQet1o0cI5YzBF
08SODqjiqANL0/XpZimkvlWJOdwUBOcNsjlkzhIdWwzbZ612rzIuQAoT6/upRpcBRz2/hc+l4JWq
a+YNxlAzri/JkeiFdlNMJG2PthtRietvLCOvduel91WKl7W22wtWB2yiVnJvdGhTwIu9q24AsINM
ZPDUlxLeMYfscXUrRM/G2Oa3U5/exG7SPdW2bB81yAIy3+m96d20hksEu8E4o24VAiy9f2BqMSNl
AdwBWoKZctQYBjO6kEE+g0CYOtYp13jpm9z5dCdrO0qMaGMLn0HUwKdyMNjznL+P5YPCJeKbsxMe
x0jQwuTRHVPz6mgq+UsgJt8vQ/U0j1jw01m9WINO4LaFlxt20TmWCvt/7V7oI3/yImcTPpXnWcSV
zwj9K2qIo1085y1kv47yElZM3g4nx7GetRluttmAOeyKcFMvN4b3VOqVfJWJOrCLPjcdjVGXai+6
nJ57ULOcLwugkx4t4dIHAhqKEzbb0G20oFHeNcE3V2jV1+BNQGYvtKIEIghGOHm4/ryJzy613npf
7hzojbQ2CKvdpfQBy38oozhN4/J7aKtuq0nODM1hutt/6cW4bNu3fAb9sFSQMzkWNGAbjhWtCVuX
Mc461s8D8fWd2W+Ibbvw9LNGmb6yyntglDEK4sAnnevVLtFkpC5fzmLNrh8r9w0een+JUWvVdeii
pzCnXVgCHXe5q40qO+c9CW16/EY8C4OcHfFVSLeK9i4Jx3fZOusj6tVbrhqGVW360PcMHXodkCWa
PogxIUAJ0r/jGgRMmzULT2P5bLrd7xQgn990gPcxFG/a8Q6x1bwlLvn3knEeD1g0/UmorxykgnPT
Ligd7dl7T6blM4cH5pvFcKqVTtqCU9N1xfKNl/tgxNqhqgj16POB1IjMJaFtBXhp6I5Lrbi6UMT2
LLy/+zyeEFOQyKHy9NbNvWvnjFB7URDG0XuGjhtnH+SPeswfnWnn5CK6Ve7j7ME06J2p2yYPUUmy
dVndFy2OfnZEzXlswHgMESp90s1LkxlRm5M3sbRBWuWX2BIVEgiTKdWSHjBd6Htb4pxv5QjYH2sR
Gp+l8xkX63Hm+ozF9w3WGXhNHlcHtrg6snnGAVehagGK3U67yI2eir4efDWvXS0N2kguQ8m0f2qd
o8gnSXhSTAKQxGKaxnduaZwlQKtd2Jjmafy0c+tpiUq8zA42pCj8KZt08eWMGZzA9wmiGWpjG60K
MzS4UwSOefN4coExVeliU/IANNZ6EfSN98r2ON+kA9QahCoXYBHtgcTLvBwOZGc9dZlzQAWujWsr
iZea4OjuKOqU7q63n0erBIxO7ufFG2vmKxpawewuFxaLPq36FRKCsKmR/kWpd2eN0wOjC75TlmJt
AR2ixAXSmjLajg5Cm5EAL06i0L1pot9m1p+beMlvS2qZ0kNhJBB7+qgaP0ET3OaZJbeVttNMtN0W
VppDmmsozkp8K1n8rSmXtBZ64FUJA3Ad71uH2qFLV7HNpvtJuPVom/d5NuKrEOV9VRWtrzXt7VQ2
wJmT9MWZoVYgjCs6dJtp1a0/wFfhjUPAUI3bf8o+RHMPKrUrzQMijUiLodtwFxhaf9dUhG5oZRZk
LlaZ0hCr8dR1jnVNAIhKydzpC3cPMJJNQrlbJvIxVm1nv29wDlG1mB27LSckgwBkTub1UB8YzbnO
3Txar4VgHWq1FuM17HFMQByomTkRKaH11mT45dRO5Yu4hN41hD+N5QHTlJVE4IUqJtMamd+HfCRM
Jms/YStBBYE/KDlqWL5QurnGwuJWPWUgOYkoth6w+UyHVK8DtEf4Bld3xyCKF9HbTxI+w05BWKI8
HHEstZjUvHLvyjq+9yZ8dY4n9L2GXRjaCAN4TZh7bP1y63WvZCadChM7N22FNRKVZLUjliboJW0i
DtoC39hcfrNbVyx/kJlDTdNILuGHKx/K/GC2IdMOcmvJJ+IHNcW6XtTb2Jdt9K1PFeB7jS9N15L5
pMj0LgrrQfYWiUG/lox6s1sN/4X2W3cfI4yxwTyT0lEzPSpNu90NBjMFGRJ5UWAJm9KMUSg1aaND
uOPEOHUF5wyJ8cI3c/fq2c0X6UdXslDDjYVAeClE56da+1uV0NUadlobNlVQTjYl97OTkQzMcykI
cyZUmdR0ifbH7gcImxIStU7FyaK9zMcHO5yiW/b7xKR31pMnZXTtvPoQIglCY+aVOxvbLVEuzbEI
WUvb6XxP9ui6fWZqugCB6WcMMbaABewW8w4PjLVtBUesF7mnjv0nwE9oNszhn8tWO3TEShCRrFgE
Gy+jljx4a7C74PqU7MGW5SXDNrrN54Wror8S36UFSU02twQQYiw/RRuRvJ3yt7uKuZh4X8Vtepqj
sXCZMvI72ZODcTb/DQBygK0g3sWYvac2mC0vuhmz5pfVNRjOokfLzV5nCZpLANrbuIIWreqzfRgu
R7Hqt4oIGSJvA35HR7uR2UKOjTMjnPKIMkUnNvAm+RrzYex4GQpA+FyoPJHF3S4gq2P7fkiqjCjQ
9qu2kkfHmm+x76SMrFXXY6Bb5iMTtSNlQL4H+fWVsFzgSU5DdlpTWz1GTnSOIeQ44/jpJdCvk/Jh
dCR1e5buxQRNxkpi0E883wXT6qIuXyreu6CIIKtKwm7ZtgdVg4nISr2OcpRYZDrnTWEW0ZZH6TOO
rssij0khyWRjFcMqSsdUBrtDX94TR7xGKb6KIWZlOyEd33gpQMMBc4BIbhgDPw0Wh1/nrULSmBMh
E088SeAnnOyhs6fATZ2RcAxWP/gitxMQZoL8xpYJMi8ZwK488MzuU1Q2ebbVujfk3wxvjfmazuMi
F5NsCaPfZjQLPqHKctuTRMWl6VzrTOjbDKDERk7hfBlgByRQsYkJ5KgyBlYB3WGggSDtS/bX5D31
+PmilkQKQPvvcmE11tgdEs8aca03wweb2eEz3mPny4i3Z4sD1olbrR7RTcBowSLNFbmk5NmEgmQs
+RjBHt2gR3pQ0fgWEvOyyRrvwFP8SnX2Ig3odBMBueiPj1k43mduPfo4Qojs0cgIUB2v7ITCH9OW
GgCUzh3EA2M8yBWmXTGqwbSovmTf3Y4JeTY5+6piJF4D2hDSTS1olfeFkFTvvEeJkyaxOGcM871x
ypdijUzVyrtiYaIwEMZuJ966n7GCCAvgRlk4f8KGsTy6gWUdXsCuOxAbWdS4zcSaaQqgVIOKqLN5
QfzRREey8SxgEzHZWVvD6K4sVbHZJO6FrwVLQJieu6VBcK1Z/uJYZ4tWvU85afKSJdXQv1s9pgYM
clQPbChRveOYchtz3/DfrqHMTzA52UhGlUfMrfPtrhYIa5UWyA9VowaFBkJcNm7mbiYHsm4Zw5gP
IcrQzuK4W2J1yPUhcHpBsK9AlAO7K99sDBBlJ/SmvW2/OYkF3C0tt65dfKNgwXmLCbGLppM9uaec
ZetmcjuWATlZfYlkv05H6ChjS6lir3kkZ2uezCBBrV6U4k3h1+GFGqYA29yNm0RQBOfnXrXDPkNI
UUS2e0jSHf+VCGDeTAhN0GX23S1uUFTC5i8lyumiCHNFObrRqRAC8NZoPrA6Uwnr0XEmfYsYHOKb
IKayCcPH0biZ2DQhpiYmC4hgGnU1Unpsz+iYf4mz8Aa2eDRRWJmzrYqr58gkywupvrMlPJRK1Abf
wyukg0rYkaBKCrPvjtSG3Jb3EENgYKiIzaXCkzq+F418h0hLXAzpMxzhE0OMHPgcjgnX69OzJCxs
tvEEFt08HeQcnmbCwAKJ0Z9ML46UIZNrDRoYC/mnGpsOHuzuZdD73VC0zAwSdlrJkBX4QbKHVc5V
L81lsfZiWavkO0n8zQYx0GbJUxq/Zt5P4XhjkbrkTb7qZXIeVP3G24Pmmd1F0CQTGp4sDKyWu3qo
qAJDNPua4IZu2+1oDAemqJgpouS2U/rvIkdVoI3ybomeO2AwaCdIiJotHMC65LHW+4bIHT6QfFS3
8RBdVW0j/iLhdpTo+nQx/M4m56TM7ClzqKVlGvEJxd6lY87rj9NlnIYXIbIRbWt9gb6GNGF4KCeZ
QsCID2C4uetzMJfLvGVpWvqzG2E5ohGLXMr4DugmO1gPREnFT6+4y7LEntCt2O9c7KiUm4UfcKCy
8QrvLf5ZBgzpTkwfNnwlBg3DSKUMJzN+F1OTBDY71/UPygMhYKbPGp1Gg4YsBE/iC8yqW8aIDhmv
/IXyh9Qnl1RD2v3K98Zjb6Bv/hMjaFV1Shc03uUye6iwje0p8a5pOBzbxX7rhKi4nmxS3RDf+0XN
Cyj1eUuOJgZrmolNtEd2+FqsK0PudEZb3wjW8aaDZGvw0VkSDOwcVaielBUMijtALYKoqPJJ15zZ
hwEq/RhyaO/O27EdvwzyQqd6AfXU7NzlbrFxrPWM4RAmsBdCtXzqC+DWTcJ5JypqdAyz+8xobzzG
MJEzXFAVujsTcgUvVBFUFWoJSx4tRYqftKz3hgGN3yDqswZx6BD1BVU7/FZcx+QwJwWHJOqPRL/J
85x+Ynoupoh5uJNxEZUY5+uEOfCgnkXktgFj2PSECBDhVPeZTGQM8n5hoxToO3pylW0+fLhfBwMA
EZckYj/L+jE0AlI6hiuieqcNhJo7H3tzfKqa+oK7DC/RxHM9HksFvA9XF7sC7JkFJXpJomWzgE7Q
EMY739EE8LF572xmE64GHnS25HtODKHDAA/YjNrOiukt2iAKnOE5rQ9J4+uWeLHM4Y1zCxaWSe0R
P0b37Ds59rO69RvKgpAVOiBj6kcz7OAqtXfEOmMdxtRRoYubdX6Wxq246HpnI6kTicrWHge9cyjV
fhK75diSaWAyYpaemgM42qx43aljDToAOEY6upV2ygOkzx/TMD8aLMN2pAr/AKZot2rmC5q5rEOl
btxaJPdzgf+raAHoJyhFVBt+N5KHLateLav46kyERvMAdPcnMR21b1odpfDcOMheYKFqmTsc3Dn6
ZC+IZsOptV26OMaNLLHcNl3AjbojPrBBC1f6U142AWHgKb8XX6e55Jt+VvOxa9sT+jDz1APPpAn+
sM3shSGmXzgpz2AcEruo4BQ1onwp1QxcAAe6P85WE9QjGBwPVQpSpC1W4DU4nPNkKaLPcfnBlOb6
Im5yHhQrKJkmFRn5IIqQCDp06D3UpbjEExzQ1p1Vai+TG945De7MhonCkmcnk3F+NTbupvOzIQwP
+p3XRTcoHX0S7uMatJv5qJOfuDHS4bcDlGAT2gto2Hx8R990Qg+O46uiYVKR8zCJ/L509H5TaLwL
U9c9mM7v2S1fuPGfu867DJ6WHYdufduHuzq2XxuH7G+YxnD/szSAFfmYRFR7hDwQ3ZhUQURSamOb
LPS1+CMUmHMGJfdhASpB58vUO0JUw7iviLgF8hzO3JLILpBM1EdCTRtmPAhRDLU12wXjIJEZkcen
F43DW2XaDziXEJtiL6FCcRp616WnlB6Nz86t2127thb0Eh9zghpwcvkhZYzYMtEa0n8dfmdYH7Of
ltoe1hPXS95gx6i+jISHs6o0Ypf0G0822xYfzb6d1b0Y6VQZD51q4lCBQsP0zFewUnzb0kH4M4NJ
nzLrUY/M5OipE6I89zCxLds/QCjSdxFc0Y1i9RRmFEhIPhRqVx9TI9zJKAdgi9oxa7u9shPGnaLa
xQ3Wy1RVASmYxs7MtC5wom71p9vDzlpIgG6GJ0b7wylt8qdYtNReISK9lPbLqmS7nSWKvSrc5Gju
OZS4xo3HaRRqM3oxu2iRrJ85zU7hRAHU7EB3VRgkkXOH7/iUOisQrrF3JP/RdTAeIwr5JXTyRwh9
ycYasKEjELoKW7BXWLQfNYQyMPT4odXM5qjRm3sOMrKpMxu/ztt90pUu9Te0Gnud6s7fEakmt9CI
n8OQl7PBk+Im4UupLUjcl+g7B4NrICi1Mw8HcQxdoHcTPkG0T8wru+ljouWrW2umimMvomkcMlEU
387EMvDN8wxrufdtEcTNiImPvqmKZj1p9qaVy51a+KURNW61RCMFcjR98mx3uJE/m7C68AoDASuS
WxUhVAM4tBnHPkc9IZC80/BMjFmMCA1cMa2YXCtESx+Jc+smt5bo6ci7Y9Mlx9BI9mPbNoHnmT/2
whdAFwa4BfOfJQSfAWQqCmuUbMYHd+tP13WStaL9CMUbRRwttDG8Ox3cprq9VhpFa9mB0w2hz8nu
xBbuFw2ew5LhNrGrIJvtF+b7OxclRcdoNaht5g1ZE70qd/AriC029nePpkSTfcxgA5NmskxbXCDv
CKAuMkPinmgm2+K4JuBMyDvgKp1fSZQLsmWACdF7iygpGCzjV92jSGrKOTrbtrmDOV8GvA8WFVZx
iZZ0V0qoXk3cf5LXsbFNdzcOGJz7Dl0r7oZQc+6y0npAagp8argxO+/Kvubq5rS4dcEpEhrpQ4Ft
XLVrbjbEInptplb1NjJgDGc6uaZjwdand3aZWotE6lU3LEZQge6nSXftWWcWFu+zVZ2mjC46ji3S
7V2aQ826WIN9GUP1nOH/pjB1doo1P/LZ+LAeJbZCOSa6GwXTk28Xyq7SXfyf/GPI/ys4kkWCKJt9
VcGxxre//53GFmpmr6HY4dxpobqKDMBlkVIg3ztyOeRW/KKML+WycqzAWUbD4+CY7zmZxXk9bdsO
0a7Om4sx7qtXV1h471kDeA/XZLKtG54RrxevSaLfYseeeKyYlHY9J1pR1z4Un3JvDtlTslSXeR4r
P4JcwIaQsFvQFrajcaMikiYbnoT49sXjAyG3TLwacf7AHPBc28MjaBoQ7ekxojXcaYZ1HhmKpsX4
ZtrlgcEpN1I3Hpxi/qhLsr3C8Zn6Bepj091VZhYxmAOZYVbRO6Dh320LtMHQXL8y52zbuHF1Y3la
kELm9ydY1mPPWH5Ko13rNnutRgmoLM0NzLZ+WV/8NpqPuYGTYz1HoHWfhUWK9cwOe4a/JKsi3K6b
9iTjXe9Cj6fL0F6W8SMuPIkjl9vFNXQD8h86Q3Ncri2TH15kTqiw4p1b+2tVkwG8tEuK/aCmb5mu
TRpXARDh2yHnZnLbJNtNfbYrtfhALfKYOOvlHGW7EYROwBzksfhBV3AqwjvdTA4L5uOyWg7c4be8
q33QSL5Oe9Jvxo6Pg1q4nauImi5JtrpqOP0r2msre1IQpHwL64REqF5RIWCgcbEPqzNp7KRl0cPY
nl9pVOJlMj3rA16cLLfOmTRQQ6f3asEmUy08yOy2mW8VEJdinujCZlG84n14O/g7sOXest/hwUTc
zNwcv6jbtMysmS5C24lqbAyrjyCDr+T0zIG1l0rOyL+78WaS4zlWD0UxPTXAyn23m39y/WAqjUpu
JhO7yaLvKjebLfvqB0toj6pqGKyTyA2pAuY8voHFmo5FZCg/KjXsqMXyu+cKWy2NFWOMLZ9WDpGA
xBu4P8dMH/eDXr3KgYxb1gUbAVtEAksToGLhcF9sy259Y36PhlbtzGF6Bv/E2MHLv4p2vV6ZvbcE
biRJHV+aqcAGsMBIrOyIJAP1Uqwa6ypP+82iDd5eK9HnlTo1bKbICSjth6pmV6iSFUAPP2t9JzML
Hq9i+SZr+SSX5mpXhk9K6tUwIVk5zKAQvtkPmea9lOHdlPNMKfKfJRFsG+q6X4kqX8RsP4W5/sL8
r1GACkzs6cRruN+NTe9AYDO03Pirseynrsy/ZMTnEw1OgEci9k16vtFVKPhNFm96i3tYd+LbP5+o
KxJ+k6T/9LKK8NiSpmh6heW/AXF5jlKeDEC58ORo3JH7B80od4nZAL/cxM/1gIHWWrIUul7zxYDi
2kQ8h16GK9rEs9q+DTXK98Zt0l0Fr3Kl4UaN2BJ24zFPhxmQ5QV5NwQK/AibsHarpjLIuxtCYryN
yaNZF6oJAAQye8qWb4TJjA1Td9up/p6m2/P7btUSzhN+DSFK39EZ5E1Fw5ZEuhSpqCRpf5rbfE7T
IMry8VDk5Yav+45Glvc2JaGo5RzqpPmBMHMbjq+EJWw5mXF+yTungLiV1lybIIlGX7psCV24frV0
14iuuT9ga6TGfHCQrB+aqbn+CejVK+dWr+IL8+tLIXmiQkvlx2VBralz8pIjqPmAaQ7czn4N52Rf
pTMrIupTWSCtxjbT81Ef4l5b+Sslg7J2Omeee4ha++IN2UPTVBdTc78Nw3ov3fzXVP3irMNi3/Pz
DijHM9ORiOTfuz5/NNMZYM0SMcldGBercstA+RBaxQuCmysvIEpQYV8qN31rIvhVeRYFbEbjXSro
Q5mKt8SHIi+31/kqGQ4ujF4rfLYklQirejLX6mHf6+H2z8kX1R46Lpgg0WQEudNe+9GDdNMhA0Kn
43fO9OMNNBnTDE6zGG8U7jDGlultM5SnKOYWyRfrBzH7tcjkU+fkX46wTsnADrlUDrj4K5yY23gh
yKHyKEcbsFWajYSA5SADE8M7edMifZzW4NfI+cjGe7rlRwc4uITSjtmKICyb3XFxYXCIRjV8UYSE
+xWDSUIHONR5kdJleuYCYymkbrxQ/4mimtMyemg45PCIo9JCr7zV3Qevrg4ZUtkmzPdU1k+abG49
RQWSuPaTuZ4aFoSjTamHnFTqUlm0DYnOxHs0rVM7ud8d24xmmd6IXtjgzdshYf5QC0Og0OyuVMd4
B2sHWLTp0gTa0b2ViBIKlnEBP0KSXvoYltFZS6joBlcgXJB07XUYV2irQa8KrEKVYubtFuW7DkjN
N0LN3CbmdNGZevTHJnU/0rY6l1N7nWLjTU+r3/wtWLVWnOAX6dHovhmkszTzDs4a0d2DrBFzZN1k
3eOYafu2qpHUL6wZuzHOfTtlWCcV8EiPZDGTNruf+l/QSjaTRvHIFJnL0WJFp7gHN5MwX4AB3xBB
MMOkg5na25pvk7I0Q+nexPJm0dyJa9d0A2Mab7p6OkxjtI0NexUSvcb7XOdq7xdGSxgq28D8jXyA
CLc6e+IFBHDa0KWGmfwoW332TUy8FLz1l2GxO8613xxBn9mEfGWKvhB03RtQqLc1YT/emP+epgHc
RLwz6udyVvmNaJmjW/p36BrHZkmbXcbuKIiS6gsC0zbU7xDIC7Y5TDkSnQMXxt1XP7u3nnMxRvPb
tRZkpN73MPKvqWtm4JRhONh7RYoCq/QY7VbbiOo6qPZzEcjW0M53hBqkL7UNE1ZnPFaw3Zbh/C5q
stuwrDyZmKC2HKEM801/8Ljr8kxZfh2uO91UHlOiDhDX3DtF7sCg33HbQO5+iaX1g2UZ/HOYvpXx
RK578api/QTucD2Sc4b/1sFrm/mwVg0LPjQ6cyxto7MmxvwaFusqem1nmUxu+WwC2xhAAmYgzaBz
SAas05Qg6hcs7rfdqHunYULeKRUTp4oqotLn50VR7M5Fd2ek9iZWw5OtW9ZlceyHNjefvFAy+qzH
u64vP9SYgwUuBjqg4RoZCUOu1Nhi/CBvo7DAn1TmKw0NNYmwF7/PzCeknD+aYcekMuS7qOcSC+cy
9c1oZu05aVh2P8CT5GhUtJcZ6/gGF+15aJd3YVWgfdYcq7av7lRGEW0r5fg1e28tlP+HuvNYrhVZ
s/Cr3AdoKkhcwnR7py1vJ4R0dIS3CSTw9P1Rt82tNoOedHRPKqK8tDdk/matbz2n7CNwkTLFROhU
r7uQS23wnsyFFdlQ8/Ud1xuJoOYy/4loxZvnyT0wPf62DL53tZyX4L6gIgc10ll5tNur4zKy1AwS
3Wq0d6l3Hdtn13htlbqJC/mOETRYiRkYSGBW27HmuMzlvu+Kn3Ea5cG14wfgi8z6fOs3Rg0WtOE9
RUNPawMAR4YaHLB0dsp48sbA26QeQVKR61DuC2srYZrM4XQdl603SBIDWS7Mbz6mhEwIKN3GRjrQ
Z+a6+w373X2p6+ekCqC4zeFrWlDqtpOysLhE9WlMrHcYZSNNn3sXJaLYGBoZhRE7v5Olm0cQ/OkU
LcfF2B9kPNzXYI+ob3KwZ9DYTkIG2W3QSICYwUUo5px23O1TPqWtsKt4PUjm3E6DG2D4HWYM0eRk
9+shQhVKZhvpdNVnLMuv0c2DjeiQyOcj5WZck3tQmaa94A7Z40zZYgMd2qNys9e5d54HZJbbXj7V
nTBu7dREF2IVEmNHtkMd5lwSImcH0dLrZngZZmYqRm/Vi5kWUURDoJo34dDjUGd6WN2FA/CyfMbt
5NVfcTlcE9sDhQL9hHgwO9vh14O+2GagXp1x5SlUDKIXzUa05NeY7rEDSXli1HU7lc6lJtdnX8bt
nQ/Am+p/To7Y7TlfPC4WwwYbaPEjmcFw00sPV0eqAipB8sZbZxGC1h9DY/rbqZlr3DskM8SWtZ3b
0sEjsu1GNwVXl1s4c43rKMs77Cd0i150zhrxYyBXwfVRH5yq8rkMzBaSXdYzM7Q5jVTDKAY77Ajh
0vFhtxU/hkW/65XQShi1bHLDfE1655V5OwV/Eux8b8TfqwiCdHxd7tkIsNkQLThv7ChOxeCswCnj
2Ok3BcZTMSVwwnJ3LV3zmgQvqgYCnxf9Iyq/4NSFt01ru7gtFJa6GsnbWPmE0VX0Y6OWt3mDSWKK
dLxvEB/t7DuDNevDZOvooQ0cvP5VQ/3vW0dbGTlnJNvxNG4vZl4GV+YjCVI9hqrOA6EY99U8ZDez
xfhT4N+8MUbjZ8y72xqv17427Xg3afFTl+VrrCPiO8MMesqAvmF+a2frascnY6hg4TuNgzSUxMSZ
cNzdEpvlZO05bpv3sSvzTW/qZbQuT0KZ7krz11eZzFAEanWYkat9xNV0ug9m2oa4M8tDIXk3ZHcg
XnMr4RScnVE9ksFxS8FETN44/bK7idEZ4GQcpfqUVoSu4fI9Giq/eFJfidwbTpmUjHrD5FQEI6l5
EdExndGUpz5JesZZxUOa+Dg7OeEZiRckWXk7tpPfc2TedaC3RFRZhNhkp6aNDl5SildfyXJdwpU8
skX8CIKEHyqhcefvPeoQw9b8XSz+VUxa7AQghO1GG2m7NT1PYtq7AyXzImccKt1uLRtXl+UQkGp9
a396gHVfHMw+iw5jUn6RjbxPjV5uXRQU8Nr0RlgVLnILp2BjaBPPVkSn28GUA7R349RMpsoIGXlL
ldRTzw5V8bsrouE6dCnG4upk4nlaB017Jpov2pSxc8+Ra+9mmd4P6d4Mx8vcfZVscKFD810ynW9E
gjy6/i7p0+/JGasYGSBIEekVaGB2aJbz39gjCIMpZkT51mI7tm9DfT8Y1stYX1O/+rLSGrXi8KuG
ub3WdurvYMvp9Vzqm8HzOb7z+iecxp/ULu+lQ6qQ0womCuD5kLAF2OFQZTM4WdVTQfMVL81N4FRr
uwXLmfr4TP2icJ/qkWmNgfKqi0sA/PMxB4ex4SdGQZTMDwvlXZYA5bKEfWc8+Pcp8PpVUDE87YOm
3Fq+PhW5W2xs1+kXIeqRzIVpLQUyoNCfrYfWIclCmKDHxk2W2vA+7PE+Eb2/7h3olK4bnbtWOUdS
KfeekuimfKiQbGkR+gberctWMQ5v4SwF32wr73O/Y53D4rrjwGpbn/AMj1pnUtcmPeGU4x6A3bGz
f8Hx6rYWHVawwCmrgAd4COojy5+T74zxJVW0YcQe7GWEOriifAiWa7nLhggNvLdrGXocAdp/+lEt
buuCQJ1FaQvK+hBIIzoJFN0GVDh4MvML6cmgF5zswwOj+gjopINwT3E9ht5rV9XtJgvFQ1Nhhi8C
l5WbuwTJKZ98gFJdJS/IISZ/AskGZV1ojxp+pFgXRWefqn73T7EW0+RkeLplV+6GCGFUI/NtGgXk
G5o+uTaKytISmN5MSpKdV9Jo5+XVSKTNUKs+U/9uA8a8QfxCCLOL8RaBIdHQZSKJgQvhPQUMORp8
l2hW2IvPD8yM7kYKvdSd/u6X+18zj/3FJvZ/wxcmKBF8CCX/4KD5T2awu89J/e3799/yz79BUW3/
4gn793//70Yw84+AxGAibU3hCxH4y3/5X4xg1h+u6xLe4uMjI4jWtaH9MEj/E6cEaomxD+HrHngx
33ZxI/2rD8z7w/LwCpqLicyRFuG2/wMf2J/Gnn+wPTnSxaAG6Mmy+KU9y/8Pxh/LaUg+GJE+yyi6
AV+BKrGYMf3jw59yH/0Fy+opLaGxj6grYIeQlNaNAVK25DQa4ARCn9mh0TA+tsT4jeh9OA71uGnZ
EN9yMjylCtarE7sE/rRfVKVqbRqo3b0QlCx6uxb+0NEeSxRQCVeiGWan3q13WnyWYTpf/uFr+i9M
XnyuC6TpL7+vxzlhOkJaXO6mB4zqL0YnNq3lPAaLW7Xtf4kCJ9GQADwKkmDYOtV8E8tcMDnIYEpK
dk5KokCZIYquxISGMoYZjHOV/y23QI1St0/oGkAdqFM+IYlyAd1dOjOanqsXOIK3ccZyJDDQzQ24
Kg6t0XwHFXqIkdtxNI0DtqOurk/eUCbs8vAGC0DVCiTuoOmWPPqP0BK3FOCKgIhhI7xfZdu+NAaj
Bycpy03Rzg3ViHLvzEWjhWyCSpOlf9VPZ1WKbufqPaZhaUa/RRnTFya/836yiS7On5C/vxKFgMwk
D6gbo/uqNssjM+uHrkAOHzKd0haDpqjQb15ZvUSjoQ5TduiRzzvdGNESNr+Tyn9GkvDbQN/u988h
MV175eCG8x7MYVg7rVpfxgBAS9/LOyuz2dtFo7pxLAGczrLYqBGbM6fbUWFjca1ZQCHtT7qs9qG2
Q3Jn5XpobjqFs9rWs78LquihjFWzLguyuOLAPPcje62uMI55CUwkydn/Yfe8DaL2OnspTvOCz3oY
apbWn2Nq/456KCpTVr9kPltEpjR4WML+RH4a1mdBGHVtgvn1CnHPMMnCCUEcbDAhcDdSc1/487hz
xvEXUHRyI8nFABiwx+Jp7zv4pavUqDc9krR1JhCeLxMn1DrtDLDKXU8pySIeu+J9gz/CjdFD8oVt
UEB+YyTZu+TN5W3znHH1rz03/DQT762hTzk5+CmYnfUb/Fj3cLbf5iH98az+Fq3eZRZMRkd7OIbJ
gKQBx+aUNXvlWwIYQfo+zj3kPnMezpZN/TlgQdTs1/y4/hWiKOdrMbrdODBwKAPjF7qcvTJixRmA
nteyfZgmJcR7bqswQHhb1QhETcWTAap9XlWt/gjK4sssgu/Grt7LabxMEiZMnBtf5HWQJYB4uU36
j5olu3v1FRkSYZvv+NJ95H4EXSR19WLFWu0bLBXoZ5H9WfPKzny1GwV2jizeoSr80WJoDn5hPRC8
Um562kRY7GS2Bo33jbLUPCHWpB9DGRnZr5UVvvR+/wjR4in3vwQawbWWLOYYEbNniB2mZjQDO1s3
bI0JkFqXAwMF22bDMKLYrkSKrHci/MRU3TsOVNJtcNTDymE7m7YjxwBkrgoGnaeG4ghJZG0u8tBI
LfKSnL47YCu5dQ0fNoepkBM1wTF2ZLRu3Aj7RsNAxE3nq8FwyJ4qSOAhcRBhkZyEZh462YcmJv4Y
mLaL2isMu1uezYyxP6peKpprsuwA0wjCCWErJ9NEbVEZkrzij15br6Nm1x44z4VfpYwXLaq1iRfX
E6QjtBRF/pDz6ip0TJZNRcXpTBPIvkln1S8SqVbVQNFh389AcdicKnKWGnCw7pEciRfl4lTUXFtr
omy/WNQ9JC0fjCLlOxv8msFLeAVjqql5jV1theIAYzPqAJ04S98cRdUjh/rBslDZGHX/M2JtbJPh
DZJbA7XV+5gKgjNbnwUvnluI+OVPJgrJc5AGm9iNgSkMD8CnklWKshELH/D4ObU+I4LdlvFHvy3c
mZQHZmyqQS9CbAFhzIJzw5jyW5pU+GhmT7ZMec0jAP/MsL7MjJ+xJasx6pgkuuitZd16YMJKxegP
Ceu4iHPMEAIGlhszKHalmEDFCIyeHes1oXm8ZFC95UL/glrNKCJdeETu2klZf5cFU0PXI7mCzQfZ
J2LapEF3YyvWMV5MzB0oDi5L9jV155dXjyH8VhbsOOZkTwCFucHo89EmwfMYmVuwbb8xgJlFl95I
bzdOrkPwEhMzjYLicdD7FlzVoSU+AnjiKl3KQb34F+wc32QT1ncBUbb0pwrHoHs32gXGMgNCbuWe
uWMILHHic5ekTxkIz3ls7BuykXmE6xs0v7hMovGZAHb2286XSxvkMl+5J4CIJFfFhDCYSDrrRfpN
dvC6c4dbk3tzKfxvELhkZ6NQDFu4CY3B/KmQMqyyBWfeVsOBEDVm2iI4hKjAjwMi+dbxP8g9vRRu
XJ4brpPMQOhnW4tzAhAIuoeOxRRsNi8bD7jRvNWfA0c+N3irrUUkk1M/jwlAYaZGqRpJqCYTNKnA
SdVxQ4wtI9xWtCcjT8lc9jdZSzCbsIKnIHOPBnmk57ncZXUjzn1nPFgDmvcis/a6wRZPe3cekHgQ
w+KuTI+tUTWyAYiZcGOMztLjWE/Xslcl2Y9uvS5dZMNGZztssmY+bqaDzPWKZe3aJ0SVTSEXQWhV
m2rBp5W1fxxaC4X4xK5yyMEAOgkLIxXuKOn3esCkUQaYFcYCc5sd2lif2RRWyt24NXavNhgZNxFk
imSHwS+KB2JkLHIc0vyoMt6SdgAtYreHRAd3XbCxK9muR6m/C3Sdu9mFQjQXhJNGIWao0selmMYu
xtfCPDCI9tajolAr1XRqPGKxZ0h5o7eh49Z4XDH6TEtWh84BOAaojnmt+nv0IffQPoigDTIWTvz8
Adi1gdBjMxmR8TZcz6iqoYijW2JEfup4vUsiYVa4W/lmmPFnU/MBhol7Y6aVGgKMfrqlH3ZGQF5E
ztz2TvE2+cAsPV4YTowOVziO8hzHg6/64zTnez/O2NY6nBpOuxhdrPiR6AWBF6C7VZXlrXqBok/Z
TIMVKQSmIGKOQc4DUgDkFz1ML1LNru5CfK94dkOhF/z4oobo5FM08Mlm46lpnDM4yMV8wf6tl13/
KBYg5YDIpjHFq4xbZ+ua+sWtEb+i9M332u6fW+HeFCEVdItXB6xj+Uv6Sc4violsDF7VHDzWgrD7
lLEL3SkSAwly0uGtdQPnko8dqcA2ijNf6TcIAUBLnCdxIH1ruTMDsaqWKSmu7JJd94yaO112owzU
U25fcCwfTmtDXmbDIqB0zvWldvzb1q9rZMjGi1wGfkN2lmbzCK4Iua5PEjlEFHvmT7CGooXLjW4j
digA4HM2KAd8jr8NiVnnWx7MO8PkH3Sa6lceZZzlxjEggvrykkU8Rq3HnqCsq1tygAnriKp5Rbzh
DdsmxmPht269izVbPejylEUqPW+rit9NllYrOvkfayCDMUjHtfDmoyCNKBiMeqtytsvOiAKX8QS4
pspFbY87hLPgF44ltdaj90AP+GIl2b3wki3Cj7dpZjLehAbCBdwrhd3kB6GRNkhMf5oHrHsqhGPt
VGW8GHEi12PnoIoZrhZurk3eky089vF0ruz8wyy8m1w0uOx68hsbUW6yQl8wUHw5mq/B4wdoQswx
EoFY0ZikTRw91DvrFn8iejQ0BdQfpoNcUSPCTyxUbxl7p84gF9abLtXIE5kpyKbhADGjhZVX4ifE
P/MNBpRcYebDSC7zhyrHzq89ky2szXiAzo05/QOgyoMzyGevHV90lwA+690PaM8k+EYtSpkCATua
kiQWm6Qx841ixM8Utf1llFQRYzjvKsz/YUaKgeNOMXuRtgcZOFzBZWQCwGKpKA3lqI88u99a0v15
s7p3rOmrquOPEKLOSun6WGXerVrQjoWrFD7dMNv0XdAePFsconrP9AnFt0mMieTbTBZCnEpvVAZH
afE8FA2/JCZhYyXq7DQYJIgviHNN+EFlWHc5mSbHOTi7sB6H2icPqi3JnnZ/43IDnkupNNcxZyRX
UcgsGtAEKz63Zb+MngbXSnwfuZZzKNwON/1M/Jnvs1Wt5HydO+dnrjXnbmG/Zm1kHg0q/UCyZYoc
DHK9xRoVZhh0C6IQ0WYY36FHTxI5gFiJ/CEEfu6/3AN6s58MDhORFd41tGGHyam2DqN3X7vumcgo
UE8uWy3ZsGurc01KioEvNZXQtqCtrIyinjdMqpCKiSVU1c+/esuyT2l5HBpmbJAQsGzSmo+e/yRs
giBzRuyFdT5i4sfZOt1NNq16iNAbeCt+7Rgl6ljvif7gv92PiAySW9+YPrHI4VLIFp/8yxg575G1
bI08OW9URxRcOsKthEUF0tA7mEa7xyxyjfFy7NjEPYza2QvlvCM3f9Q+hixLIvEfup7NFw95R07M
lmdKn4YWTlvLMWlGEgUGWjHgvRMxqsD8shmHc+I6H9FymM1cBBs0h6uAgxwfrN5XumKl4C1OT2zy
u4RJmpB4Ogd/7wFIvwmJBKRYmc6BA9aqR/61m3Bms8W4gIUj88FGH4Is1uOtSY4a7SqUds7UdOah
YjS+Zrdz7n3nhcBwZ4tb4TmOk+SG0J+T03ADN9hfjirgaskyjFmEERGswjLYfLCk9apZPDDbyD30
sN6zVXC5FGbEBe9xAFVM7pPGfp1Necz75tlpzXsnIw3IyAvaujHea1Mm51Ab785E5DTbGhZ/NvEc
YrgUgRleWGO1lJKRuZhCJ/JrVaNu267+LMVwM48d4tF5RFE9F89tZ4wPwUJntxbVUCHyrYNsDuvq
y0CSGOSXY+bNP5nDx41w9b2YiJW21DM+sKOIOPJqWgtLoo2D7Yl3ZIDfQKm8zX3FN994JysZdhwi
N1oe8UV/+HjED5FsvqtiEOe6CPZzSIIlRl6yr4ZpNcvSxNLpbequO/z5sevYvx/syN/CRr43UkX9
+Sx1dLJFQIKaOisXoRiJbmxt2vZclbN/NDLzU04rrAy/hIHlELXFueqcc+wUt3UqE6xDVGggv9AP
oy1ajT0nDpInCkSHk7bj1uzEtilG7NY15eVk80pZUn0ZATB9SLy5nX2Jxvt0WSZD9GPBYZ8yBdUI
ns0Rzy7sRy1DJEXtQzVyffs203DLoY3s6/7QAAJZNRklAeXbxswkOoXU+z0baHJZVH7XtYtOlIJp
vSidEy/+Fhogt6OxtIgCtMHyl9MQ5BFyMf8mKI/T4D4w6nY+LfIDRhl+dYl6U61+Yq5pwj54KDiV
VmzCrj3YkQOcTqbA7AKUaT2SvWBBvcb96rIERLuTHTMYL02PZi2rgTEXqX4mtWaq0dnrKH/PUBYS
F9Pjzl7CGCyUdi5RKNgwDIpYn3AiETuvcZ/fQdwjLNQvoRrVgl4pRYlga6zw2mimdYYAeOkk0ezy
+7LEf6+r/ggLeGtWKsRgALkS/4NsgEmk9FAbUzYbpy/FBo/axkmGR0Th49FuoOl6Bm2ruXjsjGoa
zrljIg9qh+aovGDHoZbuGIrVtIMXXeOGqQOazDLVP34XJG8e6JFNscipi1L91o19rwvvgh8v6bHi
jkCvzXq6NOz8Xbs91lmJHUoSY9WnzNH4fM0FHGT3ql1GJKfOLocdcc+/qrB6x4OMq1gwZ5hrRROZ
3kuGjYhqiWkJUGR4nv2hzIISxDLIH0q2bn3NeDW4I+iTEg+PiTNFH3qwTzP1GpPfD0vjpm3qxWth
RGx6yMGqjKX4N2jkW2f+ENKBYA4WdEQBrgR4xz5GiW6RU3icArT+hF34XmAci9g+Vrb9yN6x2CYE
EO6mjjGQwk8JXnBagZ2QHF/Bt8poWvXIidpH1VZlOAe7ccYhTL1tMVBJA6G5gW6xI4AvpdzGpUD8
6TjcVJmfQIIKtpETfTWm4tRztI8MSO2Zue4Gje85K6m0NTNftsJmSfjSrNfk1BDzOSRvxXLl40jD
ORDr5z+PtVZam7gpmcLRYyfppXc0qrc5ZHDV0naDeTUPMhWfkE9hojPPQ7BMqhGKzZeImgg/HaEu
GR+vi2DYFFGNR4T6FKMtS0Pj1U4wOBJ9RfZtmO7YHaEEfMsSq7lEMcruID4VpLYuq3hUT2vRuuTA
zRnjOYvjC2t5vR2j7sECYY1EM2uPGpaFb4+M7ro34cTXmXnZtq1qH7OBucXMS0aYwk4U4JsMGHkt
O6oRpzFvcxenwz7LqJTRWFKEYk3sW/KFfRckbBw4lFVY82hhstLnY8TklvFaKqTfGz9hzDnGSOXG
ut7w0r8TFpLTZiH2VMhTXVI88m44zF35q/Ds37gX90HDARsbZxP4gZegUC/VSMIx2h7l4DPMuOQv
hTa7k+wrYoi0OqFPG08mGNvSDY2L5cjfXKvzHSEdGxd7GNzJbudJjBeAZNTaZvUegKMPIucupixE
DgfGoi7fez0gJvLUY1NT6uZz2BIgS03elcClBee1U7DVFxPMfrcF9KxjjVQ38M51DTawdyyMkCPG
f+Kc8IMggCt6mFbsHEmwudH4SHzDRsyZYngzmlkecO4a2DTlnbYFm0ye62Lky8s4GugEvbu4tEiP
gANsGs4hszSmF8moCteeT5zvteHP0CMx3JOu3nS63buNjbKpDRWVgPXmIoHa+MrfokJnyowtuZiz
RXXAQS+6AfaMD3y2fhO4rtfSc+ttyU97yATViqfG/aT1V5wlaP2N12QQq8xcnpyJUe3ER6lKc58E
I7rLBGowdiBcEMLrr9zkmi2LfIBk11+NSc03ViQ/QkaTJpnxG5vSBPIeeicTU69B6+j4aNCwxIDa
W170BNOuhRkiGTDEBG23baJTSFMVjlcLoA+yYYyq6fQlPQa+HtQnwgLRy1OVrjpfnUscmcGNY07p
RuZQ/qwqCEHIlt9VFoI76zENq/GWcaULInc34jde2SNzrmHIb+LOdhE8UBTFBErtJQl+BCjhRAx9
LLCVTjA9F/EuigFDU7c+l5lzjRa8KLqiPWyiH7pZ/o+Ee+7kvGU3jVZ3kRA3ATMd3ThEyBA/G6BH
Zur11lHx+j7yrtxBTDjUKfIrH70aeSHdrsFKtupt85kMrK2Qw4eJU21j2IKfrUTFPXNfNb31Kj3v
UiDYWdX8eOzTybkjoLG4dhm6mL678SJmeZJEhXzZZrgVWZ6hn5IeEJFipkT4EEFTy4CsYyOJMN7V
xr1qY2Si1A0YBl9KZ8ywjEmky+Nm0O0O6ex4ndyuvSmZNZjCa1eoLEg06xnQDtiNbLt4aExjq6Qx
8ctGh0RN+XYEZ6W1fc565lFMzQ6W1356+QCJzOKYqHuQbLzNJF/aJ8V8aVvEQu78Wyy3KJA9+Qmd
Dso0+bmIFvV9ZmCznhjpsNnBGuDVzkeXQ1zC+QRwI0IoQhodo99G47AAVxbR8vdIiQc53waVzdam
KHZdiI7IHo19tqjt6Copv76dR7POuxMHBMIJxrbEc7mfo+AJqULGDgFyu9yN6DKXbq0JOhJGcoz9
AReFhwhwYlazSazehjLBDgN9MHLEckB8YCGVmKCpS8guG0z4rMA2pNVibeHe4wVCj679mIZc9W89
K8qNa44vQdocMG2QWCniqyyZp/mA/73avqv9Tu2LQvrMw4pPfzLepzy5ZI5xjEg7li3oYoEPwsbx
s84nfwn2QrSQVTGwxwljY8QRHVRmsi5zZng+bRbxLU8R979Xc8VjWvHWU50kO1XfODm0nP5XxqZ+
69dVg0FDfJuVWOyn7CA9w7v1x2IDX5erUAMPoQdj3zXgnN7EUyj3CghWFdQtp1iNJqhmEpe03gwv
n/2axtjUe4a6dBmz1rYNXd636KVlMTO2EVQgC+K2cktswvXw5eEjBioUQeMtA5DqMQsrsHP3GEKo
CcrpkYUiIgWH7SkGzYuommnfKSzFxPkWp7AaXtOGjPrRWGBSeu0lCnPKkHhwddDs9ARqbEC7n3zc
20R2mhQT9XsaMQ5OMvkUD965CdRLNjLccSbWc1x/xzjOdmbgqovuv1tLzqduQNDfRPOtrhN3JSUm
jnlhjOCrumFwsxX+S2KrZme1KDW6mqVHSV3iD5T9aWsdk2XAJ8e2PlglKh1cPzVvML/O1rfoO9Om
WscQOPYtPQ3Nw0hbWTOHyJbxNq92kNeCfMnB3wm3nBgy5dWhzzMgGOUQ4hmNaoSZOWqkOjHJCzNR
WiW+HlciK/wLftoPRwp7xwnAeNqB1gPADbOPRPSRkLmodHw2l1GrI3yGC7N7l2a25v58bIa0w8Me
7StnLC4mUdI7zySzN+i/K6CRu2Tw5lMz6PesRQfM6hHyVO/cBC03U1jmzq38yJRnHIapPhHrk9zE
cIW2NSMr3NyA+f2IaNmqOzgwAXKEVMKpHsYgNddGORWojEgAsdJiF/WltxUlfHAAHl8eUaCUafYq
83S+Vl06bXIbfXIWG2SxtOPejeoKhGjcHmzhv3r81tvSRRjOSpXgWpZB1UTAXcxvshobenwdRRZf
XCb3dep/5YMZg3xnoRbnZyLN+10al19u+RzrRK2sgRS+xutsVOdFuzMt6tesrKwtbLwtAFBmxezf
GDy49iFnWZXw2PtTGO+qMrb3juBijfpH2YppC3It3aRx/lP4X9Ka5NmECcEWDx4VgUrAFzrQBbO3
UF72kB4W9LaGZW0TLI3FJAJ2a+HvVYGN0Wt68hdSJvrK8GBXrbWpqx/W+BhmJxOz9chB7pfY8hAz
ZXtnlJgnPEJLWhb9y8xepgzzK8QiB1qALxRqX/mYvM1g6rfz4N0mTP4Y00F1aRCEJUV1h5f9V51h
t0k46ssCslor42Q7RxaQJSPAJQEELjGo5QKyMgbg83B33qnobZJgqW9zgDWxN2dIMaOnwqGB0qsg
7LBhRgvgq4bR6c6UL2gtipNViM/CKWj40u51jCu98XrmFfPElDVzZsTSfXSRSfTAhD3Yx8R5gpzi
vGWHbpxDUernNknOWUJUzzyl9q5rQeEw6T8mmgCpP+n3DP9/HELiV7EipHyawUM0zoQ3L05pikmq
81wjO0RRO5759TezzcB89kL9JAiTvxj2Qmg6c39k7yZPyTY16C4t9F5SSKgcAsGjjbUAk04or0BA
NmkKcRB7a8iK1UYgYfNAZV3+LKr0J0l5J6vOWkStjT6NORTeyB5eobTAU1hkhikkFfRVAoDOHL9y
a7Xw28RZgrfYe6R2Dkmc3THg1u58hsdsXk0xMjLog7uwyY6WSru9MXdPVhFhgK+TY+U6gKEYahOI
LSZR3aZ8EpTP5Us73GhKVaZrHmdbyJgw91Lz4DgBY+gIPLjyM5SOZWo81zp8buLxTYuqOPrdjyyb
/o6Ok4DRdGj3yGQYILgSJFHlPwWRMk96qmEJVo191BJpWZ5m837IO7aU8/w+xIL04MZIdhI15tY2
+Z+x1GgOpecfBsWpB6q224IjfI91aJ6GkNMzDs2DWfmw0cpyPiBnOgUwLI8kcWPJot8gaYzwlLRi
GUsoAtqZKa7RwRGRFQNQ9cP8B+DK8gTjUvYQ3zqEEdroQQNNMCyjKO541pM1VpRXGYqnVhGfCcgX
Y+EwbP4UD/2vid3+gkT/f0RKd9GImcJ2UYqxJvF8V6JT++/jBa9VW3yW338lpf+X/42/C+TEH77p
2ODQPSkC2zNtSOT/IpATfwSuafn8LQcLZEBV+28COdf8w+SfByJGw4OOy+Lf+leBnP+HwI8XBI4v
bdPx/P9R3uAiDPuLZIycPcsJaM08Qfafbdt/hvL9AxubnyO2wxbQhh6qryalcwdRCf11QiY/8d5A
BKkHSgDnMJIEz7LQI/OqY25cuDQQPSI0vF/5TWEieUvLGgwalaLql1YUuTeBI/2xlMMR7e+b1ZDt
umwf5oAZr8RLneDH3vDir3OqDifTWNhSFGrhwOpy4TtMdX3xHZQL6EqfUdmD5uwlnea3tF0AfQ4R
Tn05PzVWiEkGJ43ZgHGSvdqH8fxqyvqpxUBztmfmWB4KDtOKXsuYUt7E2FTUx9llR5pOb61JKgFA
0S2OzQk6CB7+rNhx+ZDgELn3qi8YSMkH2vIOVbOfHYMyeXYTZAos7NAwNDthYVIbsi3Jnh+4WGv4
QlAVBNna/IHpX7wgJ/lxaTbYKA6mfQR/NKFPyXp25BUzOKkOR5VPrCPS6j5TYPPsqlnZvZGtI9N6
ofuttlEVesuiiNbKxGHpPvRm1N3M2n3JbZJVO4QFt8aSVpubS7tQHaATwxhrABEYkRJXNmVW+GNO
gXeHC2nJGIsvPiwMRDS4jKza38OPV2uFTstKqZiHztsUhv2om5x4m/B70khSGi6TFbzIX9Ncv8hq
ukCBQj/c2z507x1bCyDl/NZKj1gQeUIQK23J6Ku3mg0ZkNOWUVtUsVMIz5lBQEyBCmzfizpYe433
nAFsKwpoXMY0+yfhY7FOOZJNfy8NCooMck9rP1RYu1aBQoOMdulpNm0JndvYFX60Z/wHFwTwHwty
UNpuqv+ZuTPbjZzJzu0TsREkg9OllXOmMlPzdEOoShLnKTjz6c8KNdrHNgwD5+bAFzbgbnf1X1Im
GbH3963lb5eMx3AeTMd/vgfuSbinB34TCwn75jb0xXfBhU06qiKmFb5Jh6p/X/2EjfNtg/uaSspp
BrynRbDDYgwM4JKrl8UfT9ds0/r555h2JyKk96ytAXZEiwPuMVhnYhPOfroyQgZ7uSf3S748R+SZ
Vx1CWCwIK7JJvF+rXDO+FKyDKXnKjeZlhlc+R95bHrrBTbyR1Ke4mSMLiMSDx7FyxZYyOsNsY4Jc
jedR9vYuKlz9faymS8MLrCvi6OTX9ma0Z7g4cn7wxsU8jU0JlsYPl3Uy+K8JVxN0ft8BNLabyZuY
yEU6Pxcy9fBMKuFB2CNzoc1AbpGGS8wvNrQYYy0tL1I3fTWZ+5gpsYWoUvMpTINd1SG66sPppSKN
vokyxvjgOLINt6lhBVURzEs2AieOPkQPnn007Y2H95ATcLOrG/+7c+NqS5yNsVVsEfkGYsRVeObe
Ij6zgUmIBUVMTKazqhyWPb/04mRcsY4DU2ulcG+G6oOu4UoZnA/ZA0Dqco5DBWYrcAh2tGwG4pa5
Qyxd7pIB8A3G5eQVITKH7sk3xs0I4WE1mwZKIww+DAVpPXls96LIfZgdeKaY4D5BXGOlphTCkUTN
x8EmFrmYQq7Dfgn3gwptvvh4PGdhj6vedr5xD/LgZFlyy+OEeqnlbFvHlvuWoR+k5PbKqZQnrlFq
b3L3HFUdq7k0FzAiYUoGob0cRiu+EDurtuSo+N7AImOLWkDCmAD6K57NXvWWdvabzES28ukNM0gD
VUIOOQrwxFNn4aC09ckFr6xckmyzyEpgguwZ/A/4EK2h2viFN24QFSU3H47GGfgDv4qKHeINR+IN
2IMrodWWfeMR7AynuTXZKX/lNMHeluosKMI0Cc0S2j9QD6leuzaqpmbGMp4yTqe4PuyCuf30OiqK
heXsfB46s72wsePHzsyyGU5JemfZpAfxDYLcAU2SVTgHZZcCVJwsMDD2I09vtcoiLE0hA3Ue//zj
OSHFtFCC0G84i1W1cVvm8Fx9yRIzg2cy1de8xPckluWDKh3UUJvPVdMn31k67+C18cSQrdjxPZu4
mqbenayASCeK5KBfvf/GYSk40sfV29xEPVoOw5qXwoLL5Na85ubWptvTkQd3WcmyEIwsPq9hCvFB
lKyV3cg6ZBPlFFTxFXdx50EpznHMIJja9vBmZl4zTebf8S358RNmiMkErB633MaVfNFUzC9JJfkd
+Q0saSGPoDqpHtjjQQFYICANHrXPSlf+uoqbsWCwYxGcqUcUSUP21i7ugzSXT2tBVWrRQK6s+ruA
cQnCjSFSYpbPIsBENITXEsTzGoPNeJPW6pnUcboVnV76ERofXd+lDPO3Cytn1eqat1yoy4eeu6pU
5W/YP4mNBK26lblv3sw27fDWnplhWrF7ttK7WN3DXKAtSFIWrp6qmODmOo5K3qFlEwacBMSQNEr/
OA9sAQx+gUyU90rFe7CmRJ1x+DFLDRMGX4E61n35XLQQUGOjPdiFe5fbeLxrWZD/zKfnDiL6OlHG
w+TLS7vLVHWZ+woE70RdHjYiJeRIvUp92vaGllIc00Cn1OU1wzvaMP7hbzvMPyx+HxHF8H7KzL0p
0s0ix79lhknQ+GV0V/ZWVsXR4R+gLgnYefnboLgdeZGSEItyVlroN4uouB1AcTwyE/aTMWKBxZBG
lPmR58hNMvrZxa+qGZ8omVvoxCTWxpmV/cAfUpD9vEXO+OzGCKwURARZ88iOaybGcXCOIkZdY9cM
K2MIriouQTOKOyLA5LVBbffkDgg6Oxuzg+xm0P6sEvPZT6kuVn64DSDO3YReASaPk+yW8O9NNs7T
KW2b1yIO8rNUzoPTxpPW8mWsdyWNQlduRtdsNh13s7NZXerI3JIMbl5TOkUQziFf+4gyAR+U77zK
rFVEXmJlliZfyXp2Hqlt31MyuFrp0B7UgL9vTD5lN4a3EAKUnb3C1ctva96YWwHRCzxJaBFWsL5L
Z8B+uFjtjkP0ShYsYDu+uJRi4zfRwweE4rIe2/wvC61dFkRoasZkVSdP2XgSCYNLs/hqBQUtMSXM
3fMXr7PEukMvRuHWZI7g+Mu265w/88TQZHRDNi/ATZ3Y/fDIHt8UHX++7VXeQaTOk2pyvil4RHZq
hGtvR0zcRdoVazdhZtCFG6eyuqtVdG8B3ZNt2WafdjC/OkwN97M/Rohvmd3Glk3YdEnhhaKd2DX+
xHfEEPPtVBPIqtSxa7ONiOL+WvrVKab7ySaLKYwrkSkS3PyR3D6fJpdvpCcoJaCv0SHqXTQn0DEq
5a16/ttBh5m7HL0eK1CPLPyMQNRewi3Ly5YVU7cRMqoeuDCc5pazqpkl5lalRX3y+vqzI4t8ifRy
evqoa2wTNT9sjmcAoCHf7rxhvDVtMK8infIVwJRqwweLfPVuSfBsMuzZjIOXbfijePEkKbq8HN8Y
mbQbf65ghToyALLMLriw1Z1bgOC1tbQIomK4tsnjxEtkHrwK5SNEzGWTOcOD0fbQnzASgCNgZ96T
XwfmyrYt+wxRQLMAasgi2slRJg+BFaLVyEV8iHkFm6bbsSxSxaqw7WRjMa6Ok7zeT3X+wzvkr934
bIYqcQh8gv5I2U6MdAmcD+2aGHuyQs9+oJJJgCmrNnRvXzjz7xJ33EKthOcSfvuTgrAiTeZ6bX2w
+m1QM/4rkYvjxvBv1BRxJCKJyjPvQufFsCgnDoICytSkl4py4WxlAgobDwZ8L3/HiJcbLGN7lQPS
ngmJbc3SO5i9AlM6FjNnfG8HfmiBaxlwygvMPSNSa1PWNnFeK7V4TXOzs7r4JakdjmXzigJFua4N
MFlxpy5lwq9/cmyoe1MCrAKw6Y10WGD0XVhu+0rjWDLdmYYWktut2lPoXY/87eEqdPzcFxMKs4Pg
p6w55GddVN42fRoc3EBuPMpjZ9Tzm8rsvEseWuMxtGFVsi/8zDyOD0ToFn42zNppn3eHNPX8m9us
zcInPwjvwqgD+TKw7Il1tMW2zYr8Qn8F91298jFAt+hVkDsm4zny4vHedpeZzaWlZ4SqucZieItN
0CS+N1yZs/uXsqMakwLoArBaybNrzfKcDHJbNYazbxMrhgINE9Pg4jEvzMwjlcldOIlr7sKPn/Lh
JQ/HXBN25Zny0bF3B/OYt6lJ34GMiYqal1w4w0tmDHeO2XW3kwhQEDnzoY3dPQP7/rZT/hPZAZ6M
qTqkVdufy5ZbCLzsA9lG8/T776lxwCtGzf52tlNC77wUe9/kZkzLdQsN9BliH8jEJao5fpMR4+Bz
mHU7nqiAfewNi6J2lbyJZDeVLgYpmt5gU9LXQHFlUKmCmO5XgDC9/D7CjbayOgzNtgd9tWWUOMCz
8QZTHPvgR+j9KLSDfOsQBvI0dyZsv4cRJCCoO1Y9vihgy1cgm/0hWzUDtl9BPEQzCYeDAnDPmSp7
LgQl1wEcVtE25YUQzFNKZnNcAlIY4mecWuvCE5gnrGeXm7yODb4AzX4K+MLl7f2UehrOga/dEaig
2LKvF7MabhcbtX1YNRHvo9E+LxmT1sLL4/e4O5Ev2jdmx/8DpWDYEJTQYuWsbwSpUfaokDvM/Gke
y+jBYm1aZpNzkAkvfFB9+zrCYOrmOberDDA1SaZ+JHAh2wGxUFA+TaYf4IqUxhNEj72KZ3lrLCWt
uIV2/OzjD07Uq7B56zo8pLjT+AU7dkKPXl9+lHyCcFpkjPyRWow1t11l+eiEbLfYOnTraT9Tvlcx
gdHZyS91zHM8tPKdhX/hK7ISuRprHpul18WgMeJjJYb0NrO/WtvgrWlWu2qKIYzpZ9TkxdS6aL7w
mnPd2XoZmFY0WW+eF6FgLTuEO5yxE08DOOw9jzd+ylFwzlkxQx+m+hPOVnEXJgltcot8NAxnnggj
Jb+ksA+CWQ/uXB6FVs/atriEhG8JxcS7dvbDo1WTzxctkSzD3fd2Phxaa7hXXuqdDiaM3qPhcryZ
/JnU1hAULBQT98g78FWExGOm2Hkl3DftsgRhEIT7wO9pMfYGut48fEFBZR1i2+dqGKiVPwxyvURO
dxq4ic9U8vnHRAQoU0ceaBk+oVl2iHxCv0+FvLpq7Fadolsjl5A3t1xsVpMRUPaGFjjDZmqJymZz
261cllQ7pZx7t9+BEzHPdR/A7vkM4rpiYE6uzWKpt6JjgXJ+aIZtkTFVm7tu2HR2thdj7x6UYLtk
eB+ezwULhyLWLsoMRrAAYlLlyH81PAsoHZXtUbdcgmE9yIoU8Nyl96WRHME2D3bd82IQ8M5wo10s
j2WG8HkqhzzHTm1ii03eQTNBo2Nwi2UaT5EA4hU3+xXERkQWucWJXf/QCbNy+u6eZNz+hK0xXZNK
OTvXlKvW6HkOF3LYzRVBC5KGuCHm3t2ZaSc3uYkdsE6jaFNsifqB0fF6Z9s7UOY5adKlcDhdCP1G
SH3nPvixGQHd5724V/xn1nQOMSu3XbzjGU9fFnbpi2nWVwoz2J5i0GHlfEhqP71NOpdmQcH5achR
cZREyILEP9ZqRWw7uv2//6vX/2cg1FuFLo9sb0mooqjQ2oOYBp/GF2OhRiWBSYRJwcZNXnvDMC+d
pCRCb8Ae+OezzOTOCSZDo9f4mGVuluxzYwxWSy2/y6TuLsZoFNuQrdh+bMnMzNww2JK7010fMZ9H
OrPGcjfsqJq1D60aXiUHEiklEZvGit4NR/VX4xPl5HRCT2Gsqhm170D58gSiNl5bSc3+ZmBRSDrh
pguzF8NNv0qMjqfCLV4c0bHsJktLCpQe5qu5MPJU+CUUpQ6r8398y63Xk50fvDStD03TP1btcG+O
8pvv0K4lrHij0gCGej3XXLeoShGvuzE4mDj0GW4qmf8ddHGwHZxbh+BE5HP3EJbdr+OOUHuVeHdi
6ffDAuLPZ+zxO+XkrLqIpeA2uSY4Fe3jkKEmm9gDVrdj5cvXUPXDoUIVDc2dlGfhWARq0SRzhzr1
mTPtf/sasToo1+UwKod9P6ZfkUmqtRVMUNs+fxhD/m1Hd0eq+H2KB3izVvYto5C66OIQDqn+/LYG
nIrwYMDhnRXsC6YYa+cqoqlDxV+dfud7wXyeoUweAnwddqKJuqOLs4sbAGkmgioADrnWxEevQB/P
k/duqLib8Rd4UW45Hz3bPBtR9drU7NZTSdcRcewG/QJWiKCCPpoBr6C/qk2ZrE0PKi3//rLskGow
YY3w31QAGVle9i9SB/k8HeljGoH9xfwMdNgvXFyOcmTlVp2OApYyu+3YGJl9BU3WXoNDI4/bzM/o
2bn7NowvRp0stBnLJUoy82rZOA86gMhlmtLPP0OJyxay386wiSu6kjRlpdI/qQE/dMrT27KZQLQR
cswZzxg6y1axgNUxyDD3nkB6wpfSEUlFVrIjMzno8GRLGxlvZ/A1KxL74cT4pu3Ao7GP4ztP/FLp
IGZJIjMnmenpiKZVEHKcC17GYBARE/GHNPW0nUl2VvwzWTrq2ZL5BPSCtQGS1WqwrT3bP80ZY0Zq
cnlgMx18GMRxRqCjNmnSWMdKx4YfL6kQQDOC1il6own9Fk/av0nrfjh4pAMdUnV1XNVGs2SMRCN0
kFXG/Ll0zt51P7Lm97x1reK4iAk8oweDqk8Z9jRoE3c+KdmKtGzYt4eZD2IWidtEx2ljcrX9vB4K
9zZqnfve6L9/acaMgiQHbJW+pcH80w2RD2NNN2mn20bHdyd+ZVulE72E+g7gsPlx67jvooO/jo4A
WzoMnPzGgskHm+SEbR0YXkgO05Clwq3DxF26+W0UE30jmUjemNLzwRXVe0AOedKB5GxgeCJ1UjlN
gMeVwF+JJBBhJjKHB1HHmru2vIt799Uj78zvfNeTfw7IQdfkoQsfCdxc6FsxWekpyt+BvINXJKmj
5mdRsFiYrblith0fY/LWrg5eJzqC/avYEI58JOhzICvDCEMHthXJ7VxHuP32IVP8fOHwPrVkvEmZ
/zEZFic6/D2RAvfLA/xw/5zoeDiRkWvtUF/ivYsKkA3GFn7Al/6XgcTwxdJBc9zCX0TpvA1XpO9F
h9FrUumkzvlP6KB6qSPrnQ6ve6TY2VrU7HS7h8iNicXAQ2I3Qyq+Jfw+jg5N8uBRkooXpOMzUvJ2
VkB2Mw8m6Xmokby1KwL1SdrTKlJiA2eBsH2k+c/k79n8aR3dwrUW7j6NkAkqrZGsOlFdS/L7ILxP
NZLg9UCyf7CoN1mfFdsiSGrqlPZUAPC9c0SmFWCRMTCi5DhXL8rvzi7dgV6XCAbaBAzySd3Jfm+Y
PKt14cAimXUzjgRzDTNbMUjZRbCqISt1iGjSGHxk/hFlx1m254K+aOst7tFBXKdojW0MNuQ3g+x3
YaUrHL+FCJoRCQ2JkaZEn9enSEQfqa5QpHQp6jDjyy3eBR2Lij2bkVO6iC32ds6CYIyVwEPoVZRh
pLsbQs5GzNjOg6E+s7K/Qgk1EKmwjPt9rPEJ+y180PwAMWYRR6npCNEKCWiHDLomMtIXCXVxhPpM
t7HpkmQ9YDq6JYRzXk1dNplonYSF3/GaR0Zo00ghVEMkW+9uWI2+Tu38EPAgp8KSmbO9VrrWUuuC
C8p0KA4ES0lmJme0F880hCWzTO/FVVw6f4syDPApNhPo1z/2iTYN9UceLDHvA6yv1A5AiDt80Dpd
wkH1layDQZyKjoKUo6s6Jp0dhwMpo2QSR7hbbV3rKXXBp6Dp40uWZyPdn1mXgOjKoculF8QSTbBj
onbG+3KLe4E2XESNCC6cReKxWTd1OR0nhzyy1LWjnv5Rb/NcHnQlKTG6R0FHaRzljin1Q6LLS0HQ
XUzaTBmtpoGocKmwOxC7ZcDiUn0yTKbVTBuIWfUvpQZA8z9kMT9Bal5DXZ/iiU6Mvt7N9KoI2Do3
Viw/eKgNh4TuVU8HizKdOIlmvrCbI3/oP5G0YMCqi1s9Da6kPHS60PX/N8Twv5DYQ7bAtSi6Bq5j
mSYPTMzo/2M+oR++8/zb+DcWF91nUv4nfM9/+4f9M6hg/cMFuAPIh7gf21ThEIP496CC5/uOGQSe
7zCCdCQUnX+RfLx/mB6Oef4jJAj4d/m3/hVUsP7haZM7cmz+REfAovl/IPmYpkb1/Fe0jenxX2/D
EIY6RCTiPzq8y3IEI+OFJKVrCdQjXqgmFtNuasrXcQ6uE8eJu2oy3wn4dHTp/W0Sew2npU83xbc1
lA3grtzdR1Sa0kZUK+ZUxgbfSQ27tF2McB+22WWhAHacy2CrOljLmL1J1M4eSGVCiTzQyB5BNVko
o+/0WoxuzLzuImKAgiq82Uk6kLV01sTzJ5hhAUmFkURyWsfqlZc3mMiCHr5QzD/IDGLtc68F5e06
WZoNT8uQLepMYcX2N72yt3PKibHOC39FdgKNDX2zFXfdSzJohJbgpJfEhGqLybz11XSmbT/dDHBB
b+qGrVEz9sGNP8aEiUoYlkV6MrKFHEVXvpkkrxvBa6lpn5mIZlubyAZtE+Ns0jgnRFho4Te2gnLj
KXnSY1zNI03o8DvXLINZ2LEn24jBPlgz0c/IbahnqZ9M/7XtYKSVNOztqP7xsj/sw4fN2OfPBpV0
isIE90w7XI0pyUl+CXYCT3dAVVeG02s9NLtuaB5NtrvrwSRytehKpBdO/drOq9c47fi0/3t2578h
Jtl8h/7zx8olQKMpUyRxAmkK3/wvxCRZNxI4BBlBU/SC1vL0rvMmWOwZPxquTYo3e2YexatA2JQi
BvmXw8E3bJoNN7MvuCPZOnABK5aQc9g1bO2h5ZRSOtnatfE+WJSkIRgWW2EPIewOdL85+9KlGCiF
WEW6YulbsT0unjP6fYfSJiJH4rYc1HdJi33rASm62kW7o96zYVgBlkZzTanaMx/QIid63QL0qQ8C
NdUsVN4YT5mmo3qak9oZT7VKoEfy2RAhG/jeRpAM/fve4oBLbPx78csCqG76MGsO6wCQlW7bbgbQ
GltaEk84pNfs1gSIq5315657m9Vz5l5czXllYkOnJVRgti8xfUUrQvXZlI7O93Kk1RSFpEy/uKXl
VvPca2zdXBOFgeBNLpdN5aKZs5hZnpyc13fOLqJxWePYLiGLtAqeA1ojQW169Jz4ZLfgbH+T9kXa
cuvyzY/eq06wULBGAMFtDbotsftpAseVmpJbWFTIo5Z6WpaW28iCpQsu5XtSzpOnKbux5u0yKHi1
Et8jlUq/Gr/Nhi7vQEZwOFu/9BHQMTh/PttququXEG5F6zwJEL8dP9lbyAVPrIAYGrR3s6YBSzU+
e5oP7MeWRgm0ezKzwbHYjI1uZoxWsvbRgeeSZmTGsAXmcLOAW0ETtLLBEVute47S7p0Zv7dHR1BO
Hth+AMZEFOY9D8a9n3d0zfj+T8COU7KBCvI67XYgyBZrXLDIRWW+EBR2op2BBIlBpbg3hDj0mqbc
gFUuNF/ZmvhFEHexV/X8mLYwCDF9PRVUkenLmR9hwk1EX4A7D2osAGeouC3dm5ZyYdb/gadfn9MY
Fk0C+FnxEB2VJkFrJjQ5L+5wCXW7Yvq0wEaH3m0PRJpzz98mCtpVuOhHWDVaWEnvWVhvOPD8FUmk
ow9NsyWScHBgVBf6j/mlVtfPlZ1su3680pX7ySmRxFED2jWO7z0/+EO18Twr9Qc7rSV1Jror/qpe
OBvP4eZjgM4eNEM7I1nH3jF74oMcgaChKky+rV8AbxcaEIFqPrFfczYyJgfo1pz31gQDgbfjWmiE
d+Jeml+zOmxvqJwGK9X+Og/TDJUluYyW/RLNrKcDjQYvfSDhXGaptZG/mKLxXcIRNwOA4h5kcYxE
pEZFjtUTAsWq1QDyEdBm3j5ysZUXgGJb/BuwyBJ/b/mgnBQIIgjGjBT4V5mEZ0HDxdJ+q6Ces9M+
EYLgCnEw1S6FjG5pRLqI9EAEano9QngsOnM+0Nc+NRqt7soeyZhcKAanbns0ILBjpXgsabcZ4XJb
daq8wum6I9ZFttg1QTIKJ0Yu25yZfsFJgvHusFDpXOjJsN87veWHBT/ChG9MyApVXc6rGly8xsY7
GiD/K6AA1v4Ujky4Fru94nFBpQB2PjW+aIWQpX1k1cHvdeLybjvRyoNXbxgVcy37u5znywjPnizB
M9gfb21o1H1Nnp51+Ap01Gshs214bifca7ZG5MMZWfsw8xPY+TKf7uvgbNjoS3jmk1VwwuBY8yi4
iVx5dDN40h0BqmShaUiR41rQ+YTV33imv/YtyWYaxEeG+gHlUwHdn1ATKkb2Iync/4gYBN374YJ6
Bi86c1V/Ed9zEWQAzdEG9PgDCk+d5WCtRQOzzqiCvdVwMWhxDrS4B5KZB6a0tGlKvYRaT2B1Nev8
DIeZVhe44yqzyNOYWmpA7l6nxvubqi7e5OTe0n3hro8JgSniy5gne3MC0dKw+25xJkgtTxBT+eiL
D7IR7mZg6MTnhrLUiHDBdN+WLn238DBIfAxJRCSuzx6ixLtN8TXMxnySdNBW+O7Zq6o9AUiKNB77
s2ghCsIngXlBZu/ITK6Yqex70AmrmObPzdDPl0CijchJud64mCQAlvP3Ca5kXSAv1u3ZlS1fs4fW
ZGXOzbHbV1pL4Vv+3tGiiirmpZXV3J99rbFopH83htStuAD3wavOKimsF7nWXzQZ9zAgrVRDvbuQ
tMaoE6bTVFHjM9QVoRRU0jbPyWA09t7Vko1A6zYaLd5oW0BzqZZxiEHdZ5HHdMynpN2NX9ZM3bgq
UHjoOA/syuAmay92TWTG1LqPL6Om4ZkCsK8NZt5ibgL2QwgKaPuU+EJqDlAMr8mn9M5bCgo4g3s2
I77eSOJn1LP+Olo+0hAAvEmeG/emGVp0PYTwM/7BFy5aWl0SUWqEIlWdTFbnKXaTSEARxHbCMOhP
m/DYCQdSb4uH76ZFudEwo79RM9VPMAkrpgYxT0Wfwpue1fnl39nwnlgJLYxx18TlmAU1zldaNhVx
IcQsPLPArb2EDo0lRqOY295nYYCwVM1n3hkY8Op7LdZKMb7QJO0wZgOSk9hgJHjnpG3PTu0+9ZLZ
UIo3Bm3M3yDgfKqFMtVMmmzBMWOmKl97gtqD1s/MWkQjR/4muZbTwHxnqJBcfwUUtRbYxFplw2GE
YWrzhWwUEOxc/eW0gdEK/43RIcKJ4086KbATe/8WBhsNP7Z7mHOKiJedg0uHCcyrDpwqHDuswwEA
6EIs3wPUFL23bxleyMj6MdBS0P7hJzqUkIY5+Jda4yP8Fm4QZh8bw4+MmgcZBw1WpuTL9zg7pz63
C67EHnagWmuCcnxBgffA/OfEB/lCy2JhcG68ONGwzXtrZ/KCNwBQj7MLj4GjJD6i0QV+Y/JWgVfO
MULcR4bgk+tyfbbBao0Bdc3K32ZYjgqnYCM488mIoK1QDMrv6fNw/8CN1BoR5cDpudTaJBN/ksEE
r4B900bjqcevBCMJukdMoz3KD4NWMNm4mOgQn5aRyaGtNU2NFjY1Wt3Utz/skRB2Uisptdwpa3Dv
YHuasT5lHdy0+Y4bwTH/zoLxsdeCKKwv2TaBwZwN8rHCITUzRvAlut7fJ58Zm9e5oN3SzMvZ4RhU
DjYXNU69N33hfsAR6FaQhD02EqiroIbzkYKblSkJ8kELrmhUeDdl+DlivmrdLCAWSftPOtVfR+ux
3Ll+YgFwQ/Ey2gjhnKRWaTllfCqH5VBQmV9M9TLxyFuj4IJ7kLVgLuPtEuQoeX3zLREGKECcXbWW
d5Va40WimHtTwqEyMH8kpi/UJ/lNyUyGgEB7BzYMxWvBgB4/GDCmz4Yn0ILFbOVlNV6s4Y0X2Dmy
5KkyynzL5y3TyrHGYVnT2CcLF5nbWK+hlpPl8sWZAjiGcd1spcfBTovMuG+BLyt2mGeo8FYNHrfs
qYmTatdDfvMVC+1U24o6lMy7xjCvIc60RsvT+GYl4B84RfuY1XpCw3wnLQ1bhEDzJrSCLas3nD4/
rHx8xMz8NRHkn8y/Tm882/28H4r7QNvc3Pp21no3FASj1r1lsex2TOlpDrCMBtY1R3jhiGdZIfmj
UTvj8lEgIpftaSw5lk5TfwkoZPkN5S6V7KuGA1YDxjDL+SSPSOlk7t1KHFcpuP3OIF0+a3/dBOC8
RWg3BmjDyoe+8//46UiUscyIaOnpUiu87YJtQeDGMzRtbNG+PLgRjfbnDYj0coR6hcwfmJ6PDPPY
HOCpPUv63sBBLkRpzsx7wch4d66yN2kwjJCsvTUJq63Lda6O0fnZdBXwvW2hBPI+I41iQDZYIy/Z
cuSJ4LPwd2QW8G4iCnR9TLTWBO+rNLX8AGCma/p3HMsx02nToKedgw7yQU92H2XqTBsLLWHERn+T
aFOhGx1rxIUT6gVuiC+Nw9CvNemIBxFWRS079L2XxGL1l1wN7ULU4//ZPKKLuyVSAr6PmOuaLhKs
uPxk9R8ZUkXK5hwMJ+fRB/+0DWb7u/76xYa4yJNWjoWZcUSMxCIKIIm2NoboG0eFx7EPqHw5KKwR
PDpWx/Qwu9amrekc8A4mGosiAh6ItILULylOj7SSqhYEKnmkFdALAePkypOTKAmaydDt/iSc7Bmb
rIgLMwi3Ok4nKGnSBROkUzl8prBWNrT7oQIBLoGS9DVrt2XT8mWP/OQaRbx+e7cjXuX7RNa1xoBq
2ieIzZDAXqHdEjn6Em3RBBNNkCv5Ijv1VRms3/wuejUSoCI9ET9CeM9RZKfX8Fv2oj8W2tXp6vu6
SVM6YNVOgpCu/lJEK77yip9A+hCBfVsDvPzpGVvdqDi62D1Hg9wz2fAjC22KV6KaBC61ja0rJ2eb
eagFEIy6hn+3aONoinrUT7n9FEup5QrZHp8pmW9jHm/IRw78AgrX4X9pl+mMa6yINDGZr24YFQ95
JXJcq+UTUc6eMCzKJl5iQc8rxhYD70btTa0UBlUCXdU6D2ctkdsO2rIq+LZIwg9+1+i4JDMvsuEc
JiC5ObwwIwvNMhlDkqD4W++7kLyl4nu3h2llasurKXhUZBDyW22AdeP0CkKUIRinUVCNDJbso6mt
sS362DYUPYchVqYMCyqJyTuhSJKp/K+BetbucNBmyGizgntD5OOnBb0PLSHikTb7rJUasuHE6dNP
sM6cwzougWEq/1iLYEHHo0QW8UeEDndEi1vazoPR95QDOaDWEB48Q6NiUelaKHV9TCv7BMnujC3B
MlhoKQqW+9AUFVYCDuUUKHm9oOmt+xGaiFW8E/r9TOZIHCPAfAVqX6kdvwRF8P+m8jHkrDZpD/Dc
8FevCKzM/V2hHb+ddgYr5MG0l54nZMKe+gnq5iE3+AwXHjEO1h/3USAfjJK/s6WNxCNq4gFFcaBd
xUMJIDRu1M+iPcaK7DtX+lufQDc6yiU8L3epNh8rqtl4kC2EyDNi5BpBMpEoapW+f2ejTl7kHYEh
xkfaqdxpu7JMzR3qDayMQv21GVua2sSsJE7mfuHuEv2pBD89aiiQdvtskyc1BG/MI54dNLjF+Wan
iTUT+Slf7EaWG7vO/A3u9x52KRvsuHxZ/M/agWYwgyIi39zCZcAnbRE/drRhetCu6VFbpwVRu0B7
qPs5Ie6POpJbPZte5CNyhKY7Q65GK/lH+emwL6KE6r4CCD13ZE1jm3TSVJ8rr6muc750LD6I+MyM
kdKwbS+tO/z8sgYt07+GdvgsOj57TY0hTz1bE47hPPa++T1dkrJN9wyOptUBoOa0mYPhkVj7E9EQ
0rRZsOO7kc7vyglfPC8u9vHkJJfOwQLjqCE+drH5VJn+Sak+vOH/kU6DNH8o2H30klkAf5PVmHB5
hzxzBdRrsaWqTzknOCcNX0sts2AHzDuC+9xY6yy8RyG7gD4zYKeGSy/CLYUQOuHcPDey5GfXYU0O
plsAe+Wp65dukxbxxo05PYdGeEpm8V2B6oRiZ/+ksrtw4/XfnQl2Z8hdyiP6tJ6mmfirM/5Uiuts
Hja8keGkh0FdbHOLBRmjvshdKREPu+SPlTbxqQHUvbH1Y6TkngFl2j3UyLVWcRmSD03ZY4XsUjku
GbhtZoHxxqAWHuYcPsbukjlewcXnHgYEe/llR/TpT1Y23bH0JioQY/AnNqNHqOd8ugbvlJaiWblB
Xu2CMvX4CzvdPuiAmcsSIE5ro6kYiaTHhS828Pq7LY6LnypMr0y3znni/THVoa14N7QDu2pcAKtG
W94zmCs3EWXvteAhVmEnNIAAc/nXLxZrmTd9mSt268YBNuqrNbEmLyq3ObqFNE7cowjr0Q2M6vpk
l7N3qHnJLGKIiWyONpMNzqVtlZo8Xn2S5nHxXgiisbCcKyiQzpddMxQvp+ZhCqN5/X+YO48kyZE0
S19lpNaNEgAKuqiNcTM3N2fhdANxCg4ooOA36nP0xfrTqMVkEcmR3rTMIl0yIiM9zM0A6E/e+x7m
oLcaIS5zjPRUkK3XSWki2ImxZ0lyCurC3NKbYyIZiDRO6uJG4ug7xW5xvZmU/0UfT60lUwxKI6i5
pqjzlW8pCS/wpmqHc1EX5wpgslUk97MJozzX50kAB91sAqQIu65IH53IvUdYewKxqUnW83Mso7du
7FmpEsnK8gTIHxa+SNe1Cv5KaiBUIBhCHSEqKxAL0c0yTdjZ2gB1gHg2JR5Ilc/vPMQ3zdTsFVbI
TeM7b5ZbaHJ+9t6RXxrmyrouTBz6euVIAjxAfNjH8cKkA2U0rHVRxtddPHwydqE9jvrvnHHo7/yd
UTKkRh8d+6LYsu4gZ6mB9MJm5ZBCxSJ+eDyweYYhbbKG1mDClvj6fC6uvKSHgOCeK81Owfv5xIP2
+LvfUCndicG761rxAIoY0z+q5EaFt3lJoVe4dL6Z17xKEd8YpfOTK2ZRemuSO3T9aO/ACKmZe4j6
1eMAlfV0GDIGfH0Z/DLxxzI34UWMwt0Nvgd0OhiONgJaBg4ISIp5jQhQkAbWfs2KH4H3nNnvxMHh
JzPaAOsddhnfQxGCV0YnmbUkO4L963wAvpSMfzdqmcgFiGShkbYn0DVWnO7hSgSbtNNXd+G+BbHx
EsX1AT8JVwKSDEZgyJmsKutXrh1D1kgx2Ii0P2BRjvZmVzuEYbcPDLM/nEHelrH3BrTqVw3daG1d
IZ/hsdVx4Xhtfp+Gvo1wpUGl5bKnr4hqSeLwLp3rkMRNdMFODkLR5U1YOMYjwzzkSGMg5zGDQMuv
v9QAhyJaUEPab6HdNKegWlCxRd9mk3gMPHhTWAeuwtx5TAlbBJfHs3DxeJImxgtDS/MkxHzfmcVz
3EevyJIJVtfTrtyhy7STik90LM/KvHagF5k508PeoM3sc3ltxocFGT/fyEKN2FgDbGkPw9vAVWeb
y41p4nAykh1PE32fgBqxzGFdzdVhclKeL0bCzBKA6TiyHxwD0GVm73H2M/pVyTdeUps9RUxI2Fj9
9NRqPBPvvI6ATp7xq9lT8CYT9ShczB4QEFw7pf71vrBKHByFsyxdjB+w8MaGVKNw7bPtX9gosAai
MPQxGmm8wevvey8w4nydi+gqNph7CSQjW6sf+xM4UjLg+hszaNozMI3GK9pzS0GzEIpLEGmFs4zd
C82zHl1WFSgGiGMNyakMSQqU9y7gt7Zl4UCIAa4zJqwJH9cwv9tV9RFPaFB6L3mtmwkxSoL0ppDN
aYB9htgI7InvNfDobWDGGR9P4mfEBvgOgLmNG/rNuepRei3QZqIeC10YDj9NzqqgyeJjXju3QPhQ
M7H8Ws0jADEEjoCfetoGE8b3LPybzOC4LKPUOSXmXZPUwToqYuzos7ofbbzh9sDPIXsDzaPE1TxN
fGQ+XyxmSDOZZORGmpu4LbZhktyKIPX2uCU3Y8uWlgzwGQZoxV1pMo43IZAjtTrXAu1n12NzyWw4
maLF7J0+pgonBOSbOovERlUM2INRYWljg0KkJwXmuJjU9N1V2wTuDZQUbdQxN6qE/t5NFFwyzFkc
s3tTJ1t1Dz2emEjEdD8Lzng0jGtPLHocZTOb9ghyiQ/Oot+WJv6CbfFB3Vj6/OD4+S9mGJM2nbnF
hm3HO8Py5dbVz/2p3DY8k5UpqnWL84PsbkLUqulRlfLULVdoij77Rvdxg/vmdV3NyDwnAaLyMUlo
vE0dI5aHYjRny93Shl+ezzCdNBS1s4rmEBvccdxqYUXJQkgDtgCHz4wIA9I3c8WDAWqObTfkLtKY
Q3YpU0rg79CW9zwsN4HBsSdES95UuxxI7dhJRK65ieqzwclCrfoBHU7thobRiD8wMyae0Fw3IZGr
KiXP2EDkCXkrPPR1/+BlqPQcibJV0DXFotKm+uxQTyhkmG0Scp0+eWRZr8B+h7vKhAYqBG2vm9Cb
hlQPJmggtSTAO648mzcwYUkbBsWh/a2ETK7YXitgTrk/LxfNnlTRCHC31mV2Oo7rppByJcbxc2mQ
A+cBAtPGfej6fZYXDzES+BXct+I+UdRgUoJlKl9IPEXfzsM4NXs2cpLVWRTd/56bt37eHsioNQ6/
MXiifS7tNDpj03TXeKn7dTkpyF7QQ4yngIHeQ1Lz5Dfd5T2LHESihGkGxn3LPI+JkWOf87B31rVT
MWPSLFIL0mdRQGeuwRqu9UIuAOi2j1i6YFkET1/6PsbzLsr26JgDdHVcnTP0ubUX4Cp2e2fP+GNr
+/AKeu9Eg4ziiXK3cVgCAOthquQVm8hhS+IHzEeq2tvVwmDjae8Th/dthGKEGaH8Vblk4tU1YGHl
uDctklmDqmoxHyxHvPgG92IRTDxUGuYUxcaZmIFiEI13td6c9UZyKWfPox+Kp73TA1xx4rsc0Byy
8AJjc9Yco6I6kEEpEDpX9s5JJbZKc01SnBa7MsLspIUWO2+GvUjb99YvrrMRihlExq1TcN5CcbdW
zQQAuwA+pEb3nqcMA09dnAcMuykD3VvbZ0GImBJ1x2624/u4RZrX8uH7kfFuEhmyD2Cpr5ScT4GI
nyWBp6oTO+TZj4wgSYvM50OKZiOwobJ55pOoMdp0tL9ZgRlIICKwlmFkLQNdvp3J7cFdPBS5S2wM
YSz13H3nludRjNvFNm7gfnv5+282cKRpqP043WXsGdbxpJvYaOjOxEVSHbv1OcT7sOV9Wo9hTzIC
3xNtJY5DH/CaqFHp+VVBcrER/BpLzjssB9eFtoYjEs+RFdZPSafOU0pBkISs1Vo05ahFODLypV1L
CUBP+h4juALIfkwOyYjcBCHzFpr7Qh4A0DbOrEMcmviyiE5kmM8UZAhTsjJJyaMrwotGN7mnnfVv
1ZnmyyHzqLFhsi1vjbaYE/rEZj39zC0wQuOybMjP4EmXJQSBgrBaE2Vwrzrn3i16cfJH4wvdLW8h
D2LuXrmqHMvYVzWyZk+QVuXJmcsqw6DC3uS6vsOLwUzVZtpoxgxOulsvCPEVmg/kdHgMHEDO8Vyq
2X7jfw0gNa1tfzoSykAPXZBjGPJfZ6oZiP/BNmmzXwUpwKvYkvNelehtSi7jsaM0s8Myp2CaxR4T
777sOKiC9uKhXSKbu6uBfb8HADQyFxQDnvE1ML57A6WiZZUZpxQRhQsyo+Teaj4lc9jLWKr33+Vg
H5ESP5T7BIrSoZcsHbzCOtYZG2Ta1LcaaAoUjKvARAdeQ+rvRc4MFsGtM3/ZgkuhE3jn1XwOhdFu
PWwljGkJMG1bllcdmVGolrivmu7ozMm8dtmTD6mCTRlyjtXdA2HS0xp5PSDEys+2oSVPUK2e7JlT
v3IDg/aWWWSJuLucaHMiQcZ25IPFRUWy7vwBl4pOF0lTHii2O+NNZkXSoWDBdLZiHAi2pXXu8JvS
IwbU6QTHVvqiuvREHx9xKEK8nDgoFp10Qjrkqm8ZXzaMqq5GFMgVsSiIoYiIICiFSsa6MtGR5CSo
TJY4ysH/ldc96kyBC82VZ6C5eABLjJYGb9zQJyNjthU8ARP4CXflnH4iDng0WjJcqP763W+hSEyt
yX53Plgq3JDfZrPD0LIaGz1FbnBEt0yAKp0VM/Xl2WA3MhIi0w+tOFLWH7wORbzTkjQT4GqLLa67
eDR/Zp1GsxDoaA3s/Mc2vM5Hxt1T0N1U4D9LI/5yiU09CHde2L2xmO5w/dyFM2L8xfqI3eQQJ9Mj
jSWuaihUi9+vRR+La2jcfJeY5V5yletcHXMRV21O7uhIPZr24pZYSLWX8CtaQnkcnc4zcXbQ1mAY
NmPm5Q69oc7yGcd9LNvmIdU6m6INKS+TvZmI7Hpxt9ijvpkywNLzHhtigkY/M2nX94HOD2o6WW7D
bK4uw4IXAjGP3CBd3bUwABAIq+soHTGK2aQSgcWnG0Jk4mj+sB1LlykOxm+yjFyj+xRj+SJZJPJ0
sqwNZvRi0/rDT+4WO4yzZ3IxQPAqnk6qBfetc5MCnaDkEaU0ulQcGpBt6ZSlwus/yhjUF7XCpfQ7
Ily5NOKluCE+K9g5NqgfHA75wdAJThVRTswo+i0DC4JzxuV98CTMC538NC2ExHSEQaWEQsUB6VAK
ZudaiW9Pb3kYpPFndJaULcSbp9Ol2GS8zJDA46b/6XEa7gyCqJK4fqj1zt5QZFSFzCJ92zoYjJFU
TIoVBpqLWfBRaMqph958zWlzDwH6Y4xpLlqdhmU79ZPK/KMXq2vMkeRl6X2dunPksOsnvBeEmscl
i8KWoC1LJ27NOls8H8lCnXQeF7bCe88X6lBq5kqhU7uEaT92Hvugkc3U/DZ20YsKmJSWxH2l8dLS
r1OjZUSB+ToTjAQrhi+pumEAtPIdE2BmTByhOEjhXVOEJIxKvW9MCDofjtxBnT3GjGcF8D1kAIdo
klFTiJ5I199klgU6vUzqHDOjZXCIZm8hUQyihSLtDH8crBQM5e0ETNtmUAKoJ8Z4ypjUDJtXPMrU
0n0s6dUorxkbIzIxOat0zpqtE9fWv01UVufC+ulT4r5Zf/FYrdey+2hw1HRB/1AR4ZYQ5Zbz4NLJ
bkpnvAWEvbULqW9cs7SJPhxXMzPvB4tsOIjYP5FOixutta3T434j5SmnadSsC3QStceE+ITg0NlX
WrDi6hw6n0C6yb2E5puY2reUicHKHKMnSpWPiXnIqpwxFdflKyrLr8nMPkave4Pxy9uhM/AcxVUW
4ptacUpFumqzdGKe1Nl5uUv8DJEb+6wKyb2hoOxZX+1YDoHKUeUnSArKpkGdLGL5TJ3PN+qkPpyz
r0HaW6dWp/jx4A9Thrgj8X6zhfwisJhZeuoGE+uPZP8q/eQuIRhQIArezAx8T6iXX7wywERX4Rxp
m0eHWEGPeMGYmMGEwR6hVMD1bAIIdRKhZ2ghCuvvxAXLTcgdy1GdXAgZa1qnhBkqnWpIhKjYu8be
1XmHQicfCiIQC52F6Hvzfkp7RuOa5mWgd94xYL4LFRLjlrOeDGhGkQ0Bi41B1UFWsX4wlMgdYDKH
jfltv6AXI4/JhJtl6rxGqGOXKnRvEp3k6OInXk12iNQHr3RK3GOtcx/RvGBUJArSGXluuLWyMLFf
U8PBFMTQMcDn7Ebe22TE4KqTJWGRZJrN3ORkTiKBxS9CCqXI9XS0D2+LhZnSy8i+IOAPoUbQCZb9
lBBAmT76DYqFsf+mAnnMiLysuy5e2/glUsQYFD0HXcaNTvcSe5T/DHA6lu/ER1M3jYViUrxEzMai
YKewc6i4eobX/qvUKZwNcZxuRo8YhlRVG29ku05mZ1f381UwW82bGUi8/fldVDjubT86LBXiFFTL
WENeTuTT1H72BbRtnQ/KA/4mHBgBZpgWy9y0sRzepTpTNGV+s+uJGeU5PRM6GgFg4t2zn0Vdf/nE
jRyIPXJZpxPW2aZItX4BAp0eC9uPz5ImE6VWpk7wk/y12+jbfJmBlkRax+FWuxomN4ZUDnEr/IED
Ma2rbqm2VgCnjVI8aWMk1JCd8wjp6myUdyy0H1Gj7MG+40BG5d1bjDfHDNR/hIeSlY1oIaQlTCYE
F6Uwu6chKw5lvzc8wvFGVJ4bt4HfRF4gxNYnYQK2Cnv/EUkRx583oBKP0lcPiMl+8Zd9muL2AnSK
ppJbVEjFFK4bj2MquGHZL5QuJy++NSZtU7X++19cY2Shc9cfJ1UtDxiWODRZvv5rnWboN/NgvyxL
7GB6g+xckRDeN99h0rc7HqOHKsRKDOOCjzL/Qanu0973JtqsZStDwBJRsfRro3OKHWj0Yu2co3nO
eaLRbi6sNIY4uSfJakBXTP5SN6AZh/y3hRL6PnSL3tKxgZptJnU87aHXsuduhuIVesnBKrv5jlDT
51Q9SMXMi3fU5Xbl8mroC/0cIG/HSwnzBeRq726n1vaufB7LDJd8FLjWPot5STOxbpM5Q2vv2MDm
j6LdMbGEuOcY9sYPzV1DfbmhpSOZVHT4c7nfvSWu9naBP9l/HPPs4n7l3UAoVKl3pGP9kMcLRWqR
vZQty8NJEhSP4eKnML29GuxtAKh6l4qRywA0GyIN5+ARs4HT/RL0BQ660tVgm+BYJdXbyFqd6Xl8
4yykT9Ut8FOf9iqfX2LJRncMzQddDDkgaQmOGK6juKk2sRmwgi+KFzBhaEujX6go3nEN/1hGcDeN
aFryGDYdWkYS+cIt0hQB7VpnPPK49GJAqdJ8lU13LUMDnFZnvha8J2gNGVcPT0lJALdq7qOQCVc2
RszwQ11Ttd5VrUkjjTEfaaLUIeNtYQ8SEX3ZGucsfh6CYI14SSNbrGVfpJQBQjkHwHV3XIiYmVLo
r6xUd94YwD2KOrboNuvitiSdkSrU4fClXOVyZflXbhHC0Sx4qJPFkC8HpocIaAy++HUWbCQsA1/5
2O1SmmNmL3I7Q8hWkkCvFN/XOhgHF6x/fotASHeByRw+TYmDzqG7NSs2kwQoVLhuEcClS9Th6uWZ
irXKihgzQsmmpQ/ydtPF3d7MKftnVgkGMSIRPZZN6T15LVhsF7Sya1gtJkDmQUgikG6BVJCieswt
kj1MdjRiqJ85lC+mGz6M4QJjryG4J5JEjdEdg7I31izyXyzSJQsPBJDKknkDRKZYchIPnH3aO+nO
UmMDFYRZj2O4V3M6XYR+ofbCpD2iYm9VTWdI0rXDj2aPTrbvGNLjBUDEmjga6hVtjN5HK0pvCkKN
8bPYqQymFT5ssOR86kNGaF5j5PzpaOOWvnPLZWyAFjPci9+k+bpgYtcF87mrM9YNIk0ublnfUZE9
GGyT2T85Gzlmw23Jiy7GXnB1UOk65qC2Y0gOFEr3y+LY1tVkDxdEFMaN1KGkRIlfYODk02zcxlJV
d1PCmVevzT4rHtEpf7XV4lyFsbxnJcKSy7kdFNvjOWcgjlQG3Y0Ze+yzR+9k8AdRmDfSarFeGvhw
Haa+SUQjbtATCV9ewcgZn6Nbq3dxJaYupsREbkaHtjezwUd0A6T3ZqTTV0lMRilZLsEADgA37Ahq
uh1hXIy3jTD8a0DpwH8G8ejZNdh/Iek1X/I6FTeuj2y3GqV90Y4eEvsodwakACPC2EbolDsoaqtC
aYrSXFnPIVQpVoXPbmaUz4ulHsY4zT6hCUPQ6khaXJpHJlHiNk6Hk1WSPtv5y53ZGhJwwVrmTnzM
ElUd+rbY0yq7m9IbWCxOcLXjvBZ7iFo7LJ+E1CLxehL5dJnmCgswvE7EBUQLVOLL7fnhq7ZAc3lK
JzuCqZdsOleB95642wJck0k3Q+eKPXs766Uz4JiCoSm5NkzHIG7X03WBBIAsNByZd25KP+/FM6w9
GyGnq576YOxW5oAwJzaai01A9A4/fLwq+opzdqnVMagIJa+DAL19O2IKrSoOpqV8JusmOVVtdB00
qv3laK3I3FxleQ40G+eoXmtPa1/EFYegrK6ER+LX7182Y/1j4cHgEgWC56roOjFsYhn1vxXsQBPb
PnOR0fIU4dbNMZv//pXr6GhAq7K2feD3Z6MvhnNG+OfZYNhhIME+ITybTyM+a+bV3TkluoI1LaNC
RC7XzNttLS+fratwYjLvwwNihJnjTY6siybuwx4OFNncJTXPGNoXNS0/yZi1B0DhEPrZkiMiKMOT
KJ36mHf+tQN0YtW6FpPl8iPCHHQsG7ZwLbjTS0xY7qZtY7nJOkqKuugOBi6/A2kGDEDlePGScDzn
Jqq0qtCUt2U8o0uZ8aBYn1arWjYMzNtldCdYrDxlpam2XuF90RYsG3aLEQldBAvV0jkyQsp2bo9Y
jUWg9UDzf/CT4p3N1C5cfLA9ZKZc2jJ71bXF3vTt4cpqzyBa6xOSrmnb6RQGw2YbjHf4vq2uFhZh
d5hX682Yj2IlUZffw45/RnN1ts1iOrKITNnMT4L1VXYIKAdfPDFdA4tI93bPKsOzRbitSHvf5C5e
WtrFcd2F5VkGATmr3Uh7aKTdNUiV7pofDWYNgt6VF0iHlaTjW8eS6LgoAeehtaEA4PFx886o8iJb
gV1FH6dxkZaX37/3+99CpQG0Fcdb0pjmahkx+8L5zUJyADz7xIHyWCu7vuUgk7eLl2a7RLrMmide
LmhaQHCV5d/8/rIgb7+xtkm9OH//DdE0/g35Tl+s6plZ8tZwe7vF3e8vPv3RoXRwXBtGxzRWm9vl
6BuwzXyYBbSiJSLd6WQA6Hgwy6XZlI2VbG3yqmmTzOUtxQQEaSgAtlGbF+BS/dFckI/KGPuCbGPz
2BXmezcVYPpF95ga72OlxueQwC7UCRAo21BG21CR+gmdedhlafIWBF70pMUuQxaGJGdS5ZWm/5It
woWy1/mrpIRM1lgSYM48ygsR08dK+d3ZrFli8P0Smi8ImP3A8tZy1RdzPfRxdtUd0OcQeGgZP7CM
M3irLWepZAeCt/VoxJL1j1U/qMGC5sOIeRVJ4plSbNZ5ellSVhtZ69zmeu9oCiK6nzEixJvB9rN9
0TEryR2ZsLrT7W42ZCdhh+jwzPbENg1RH/skBEvFNutoSag3V1GbvJYVNRl8dsbv0+KjgRCXKY8g
R+vsN29pGcZ8CCYeoJLIfsKHeCTQdQMkmpFVFgFb5VwMFnst0EbrnTcG1UjWV/gNb8EoAWtRMEAQ
zYMUph6Ae8nDI0RX4hqChR+q+jJBnzSokadQT35KlAT44YzujiU6qlH9P1ZAIS3WbtvQCD6rIL5P
HeJyCrKg173VtusiaANKgHpnJklz64zx1ySrndu48zqKCrIaQgggeGgvGcGDJcm+bMVuZmFka7eE
wW16hBs4JCmgmJanwhV7LG4AAAHcxB5JdXU03JRt+FpnDm43CRQzb322ZRK50uJyovSWILtMFed+
QfJKj3dGifoew7pdxRTpWO6QkJKQ8Brhyl9VpiWvZ/JsmO+Q/NUZlJXjoIXM5WlSTnm3UORghIs+
pBOdMR3Wm9BBsxqx9O9h0jGwWHfM5FDqiDNwqGoLVYw9ERFcUWAcnRpUWFbHt70hwjMzh5UM+n5b
MQNepdQJa1VWN4ODACbtIQkmPm1cXx8zy4S3NTk7BwPGriYIeUWVyjPbGomSgLSx7kqaXpORQ8HW
EnEld02EAZUmfteBI6IOlmvmQp/gvyYKSeG8GYgLolBhEAMWsYstdSylWx1qsBOnQdySP5A/Bomn
7TbMSQxP7YUP6sXtoltEjuPOTyaCxyJiuQF29/tcip3J2XJsBvump33Zax29wZF2pDlNyVY1Nu3c
D5vAU+zAETtslqJEcBIFrwmcxM4BEDgujn9gU5Yk31FYD/coSbAREuvAMhKJM9RKVisU3xUrqm2c
WSvW7n6Z7nhVCElLA8YhYdtI3Ly7VlfRab88cooKbhh/2k2SyT9je+xJ287L71E1WCu7HL6mPn+T
hIJsglJ0O9lMN5Psfllje03wcrn+j6AzE3fWtMggAis8kWIxTtLa5rl5HHB3AuzElzNj72ymzcQl
BaqYW+LgRtd5REJJPYx3dozjUBsIvBAVkmmdUraFbTIdidKJrlB67Wx7YlDLqEOufDg/CCNY4YzN
c1eLCcxBgkgriuhcSTKN51NqoGXnRW0L5mucs1vRoOMq/OX7P9Iu7ruio7pqxPIGgilfU8vtmSU9
zDx+tk2rvFWdD9dJNEItatOjq14WOXDHke56zBs6da36oXgAx8OTEogtORXEaHd30hTfZg/HBJu2
2BTjxC4meve4BEiLObnGtMsRCyBqcc8LqEh4pPUdAyRyvYeLyuJXgi5OARvRs6dQxjHOPhZSHOmG
ufVb9lmKLOl6Of65F9vSBv5/Mvi7nuc4nmcHthl4AAj+aPCPAMJa4wQx1usBOTpPQT1h7sxBYdm3
xK7QKATyM8rh008IzzOmWqtuZoA2t5QOmcb++P76z1+T/a/QAeE5aG59W1j4PC37H18TmTB4wysO
DWSYd5nYJlnBYrAp7kRL7LLXbwj2u+2G8T0TprP2Cy4xzxp4j6S6mcR4GeP8Hp0aSqsx3DeW9zV2
7Q0emgzXafCos5QseG1d6z39+QvX2RH/9GYKzzMty7dMQiJsy/zHF97mndeVrNnZSTf7YDRZLzoH
BzrXOZy4vXMv2S/dYpzrRxVV46EED7dhhouoqreAHJRjvCUlC2uY5qfIeP7VTBkBAzz+NiapATxq
uXLTG5s7+aq1mJO3DmQCTx1DLktAY+Z0JZ3+IW5H/mzAA3AoBdJUgsL+/AcFfvFPP6ftMnZFHCRA
2TmB/gD/kF7RFR5EcYWSxLKw62EhvvNVAIt36BgzRDnZCGiiA+NFSvHw538zcIB/83f/AcxhabTA
H/7uBe0wcoSKm8EZXnLuPRyH+a/KRAUTEPgU9r25S9QhJTrwyjFha2K21PtIeSRrpsFYYZVPjo32
hSdXsvFmeN214NtFtv2cURhBl9EB62rBQcIIpOipN6ino7U7giJGMEJCtn0X+Oj4RQWueWFql0Cr
2YzGre2y1EwsBU0PCcR6iQlRYNmJIGiI2WS5/WahigoIDlobPeKZUGQPptWl+JpDHghJdcypiY4j
zUXYoaEcLL3/tJsD4q4AO44ms3P51zZ7OS+Kj3EHng6XvL+z0vQt7vuSPd11KKoPTCxkuHsjdwbh
XWPMNsGDrbfm8ntvUuO19fUmAqUWu7P3OvDJUSS1wc1HogBZR4/1sTZyTCRDfF/FVbMbxPQpCbo4
LgFJy2yV1ssQMXrOWOv0hyLDrgw6yOOYAqCGgLcrBY3WYLYQuOyDbPRxEqXMAsW0ceg0t9IVjF9j
CFkswVdmET75QGgnueDeCQ1MfYb1NCEJ2f8/rp9/vXSFJ8LAcQLXYegW/hN5wrdrJzXxAeFA4h+S
AVZxg2omC/O9DXGDndHBS+SvvrCJ1FA91QTHKKWp0N6K+rYg5sLqQuYTSzvRjMIYd4jD5Z/fr/N/
LRjo/0OmDqE3DrM4lybEtmzhWH+e+YNFqo3ruPo2du179YlME1Bf91//+Zf/810RlT4fv/72l3/7
Lf9O1gGRQ4QP22oKNsGYz+dCGL9V97e/2H8NHA4VE/ZIGAiXV/R/wTrBXx24OQQA2YFn8YWHi6r7
LvnbXxzvr5ZL3+E7tiMsj+/9PwHr2L77jwfvv75yfaH+4TkGhT6FfgvjLfPRU5Ii9+CkisfmKF5H
k36N6I5tpyjLRoUAXcbegDxRtwLss8qpY1bmmQ9ObX65LQvYoGaJAgjzNaqv2jnbiggiDQ5Kslm9
t34i4kB56QPwsYe0C65y02+2aV/TOkfTjYMhLkIL2TbltZWhvUBcUWxiR548Uiq7cCHApX3mYDtU
bHbRkqGW92vnZgwYTabKg9OJWFU4iPOEXd1PdX0mAUzPY12a+wXBekolXEM6jBsD/IEPUR4d7NUw
yLcBkYaJfZ6NL5OMDp0+6on7Dv0n8ZEmN1cLA4D/vk5GZuZEsB3qgloR9Q716IczYbfFwS3X+O9o
ULDKeQU2rMQY7+GaxbsyjM5LmDdXyu0/5gQ3OFk+ePK++hI9qN2pY512hIPanNkLESgWb+96MW5M
v1r2wE2QK5O06Sr/OagxETch860pI5Z7rFbdRJKdjMuzsFiraocupzWu2+bbaKbHdhofk9z9dttd
VWPzalW3h36t0RJseFEUfI0CjmiqdNKGnbJoHF6iOjqmXjpfWosJmJmekxmqY2fYz55LuiVNLNWY
H65ET75K6Z79Kr8k0TcGh1srwn5K4i2i43ARG8s8iMg8mjOVMIr8zSuZfN9kr2IFJ4i2pG7jEn/r
vOFCWvbjsoTECOT3EU4iHBQOy4/sC6krtl0Mo5Yatinro3XKfLO0+o8uYq6ARz0hcoPvZQ97WKdc
YNHFdW04FAOrOjeFHhtBW2c0sWLvTfo6O9Y+Qfkj+eW+laO5adxox89S7qZxdtBm4HSK1fCihpQM
+UIXTDQN3MFYuwL3iopkOA09J7E0ql+goRCzlWG8Szu/O6JOekmD8MPuzmXT2jvTx5G0KH9f+O2W
au9EuNWCWJUfyiiHFNmLdd1HbBgREe9r00EPX6XOppgmkriDaNNk035gt9mo/lBHu85iiICDbu37
v0+sRyc1lo0M1c9iILiZml2hIZPBSzRLepQpG7bGPOxqJSvcyxGNLeNjN1T3YfydayYGt/6WuGC2
1wAn8FtM8ijGX6Nb8AQYfjBht1d9PzzkHRfbgE83QogYcIuLNPrpqvgT4VgOooc731uQcXkWBi4E
j3Yb9VuB9Z+t1WOaynNJOYzV5TZNWUv3qH84vdAhJcF8aULme4P3lr5xz9ypio05wlxW47hVghCX
WtJ8xEa9h1NM6J5DuK3bPWCSw5QyDQyecPUPOMvJrjXjhwwCRWJin6wEI7xc0NMjZAGf/erC+UjI
UBWc9dXn0IVfWaRd/gp8UBazc5dQYFaJTL8kIY6EL3810SiRBEHVl+OOOsqklo1BdbF2Zsd0S7QM
GV/sO6S01Nbwg6+854Jkwej6l3bK72ZcNquMJtDLyDiBsPxulkRG57xZoZngyWbXF4/LLwMN14oI
Urx4DXkm3Nh7Zwmuy2LGaZO0fHDIsOnLH7zWvGFI/2SL79Tv5Fnq5ltmw0M1gwrgOXCLkvMr06mD
wK3nkWhQo2BmJRIXEcipFrcFLBA2yDyU8Teyd6uu2JHVa6gSj/DQw3Mmyg+eOTphCjxkhOcZkf8x
jGjvm4YccGzW0RzNB9oE9J4dApb83WEe0tts5PKWjw5txk9f4Xh7GFGxrOz5vrd0KrqeRZt2tA8+
YZ7oyVV+L1iyrHoHMUnfDmx0I4Z+D15FtA7LR1a4qn0oU4PLJWq9refWV3YOM1YWxs8M4qw2CkzU
TY8RIjeOSU4CmjNG5UN+kUXxkHPmbFK3hRcJJtEHcVS05TNDryG961H6h7X94LvgNiqmJexr3esy
T+9tV7GGJWfOKkBTFMgAxsS6K9PggtXnJxGkrKTpHW8rMtFwy8kO7x+u5Oz+VKLV5AqWOFGFTYuG
Y+Wn2BWsCLzQlPefyJXjjYXddJ3xvivnsbTK6yXRVAmzMg/BI+P36FASDF4MBGKELZwPkUMNWciK
xu31Erdev6/rxTzijtj3MYkgpl8fBxmI7RKRv5319i/pqU+hWZ59tvtv9s5jSXYlW67/wjmeQQTU
gIOXWlaWVpOwqlOnoAMaAeC73h/wx7hwjWzKCeecdFub3T63ThYyENu3+3IVhBM6R4sFCwk4kbQu
O0Tt5/Ec9saD6BML8BAm5SDGvCq8p0nBBIud3zzgsB2ifepafwo61S5eUlIR6lNaVxrdj52ZX8ld
TI/BezPDaW4tezPbvEoKLH9K5j8trdr3RnkLJTMZ1+8/WNK8PefgNinKv90sjx7+FBJku5Tqus72
an7TbFap1fVWlJRCvDMXhofbrWFxR3cytsut6TrDA5+Qu4nv2SX1yD69u6/5/3YTFbZtXFxUaTEC
1tgjDSKnAU6ilqXaKPK/2oyO2qQRBJsRN4fxvXJRK4OWxLYSrvtP4flBR8awCROeqS4Zr01UxKiX
PdZjBzfiZE/nopXGmyT5j6ENPVACZHc9/QZe9xz6oFOhlye7mEnwoXa6x4nLws6wsNOkLq/JrqWQ
px1eDEFYowXgQTVZ5nffXZu8eKPIHk2Ab0SKste6xRc5268qSM2bGZMdj0hIrNOWzySPR1zn05js
fDNgxLX617iuiJIO003pKdnP8Rc7eSrHADavJyIh3EdffVUzVEjq3VN2C9xn2vrCcLKBH8Iac+sl
nf42eaeYhBBQChN/AxH0SdpILCzfaX8k9fTk+/xm2Q3SNDW/o4MQJERC9fWZ/gibggqI7/5ltNP3
cXJO+NWfCGuSAaIdq0xq417MC+2oB7glJvnY2v1whiLxWNqxA1SRyFHGva/AIzwNhQYmjGUf1hEL
bMfC7gZBz8ClSaAEkAP4rhMdxOQJXX5exxfFAo4/hR4xTECqd4NvnrweChuEWyub4Q547KrwUf+F
QnbqggFjf0OkFsZ/uqstuQv6iZdbjR+DA1fI6svOjE8p3oEYJgdbuGg+UQurznir/ZGY+sLhDrBy
uGH4i4ubJN1kvKCF3OX9EJ0jh70tHluk5dy5NcbV6TGIIQZEQ4D6TTCqbfxthWdKoa2SFlsuAYWg
ryJ6ltQPAlOu104sfzHrr4ktDbiPcUQh1j+7fXo1OY8G970UDLhDJsZ12zUI/y7eW+oKeELEJy1P
uwnNcBU8yDK0tykaP36D+XEql+uRn354IGpW/MTQTCQ/Q/1YZjjSuQa9i3ZH4uJqJYI1Wk0KqXOM
6zSrQ1BXeqMnkoHodDu7C94ys/tDkdBrFtBcV7Xtvs1MvN8BlACdVPeKUq8xoQUpkalLJQI31VFn
XLbTZwo8HitWg3JkTVWb3L6AXeW7oSKbhj7uoE8htdL+7jpAcDWwQJUqheUzAFbYYNqyHX/YUF9X
rQrRl9syBO7tdoKQGrVEq56qhlvEzrdyAPVn7HnXgBbWqSKtMs5pdnFaCnZUzdGLg2b02R2MCM+b
nOLkrEHIkSPvxHJ5nQxrUgZ0qJg1bahviP0PvsTuUvYYu/uBQ9Zmu8ElDXRYqCVamP2EnzA6YVqD
hpVHzwQ0i43rspCYwcWHlMVurA4XEZ1qwHKdgTsMWqwcxHowW3/DXxPLZGEOVysYwfeF5PFaOrU1
cuh9pdp9NMpHbFR8SPXSsHbghEyuYWxdGnrO1sGIj30UVnwwqoh6xDn+SWx8jdiP8CKY/t6x1K0k
/pKMzQEjH5+VsfAfBvlTtcV9Fdq32iVeVpCzWyAIwWj+Fq5i+elRl1pTNtUUuPO5obNn53vFlWXK
xaMH+Sez7k28j5mBx7eWEBoW709vyF0uxduURtk2iU9TRO4bl9QPKT5+d6HYmIInyqSUCFIkM+HB
9tRrmcufBANnazDq2CVJ+sw9ZwojN8bXLwcKt5sNfxK4Hmu63Y+BP76QEX8M2LKQt1R/2I3yQssx
2Qt+GG1x4Tap7WEsSeBs0cQ6u/yPgBuuS7F5AH59Y+rxRYbxLvf1kxVL3BEeL+8uX1ZBTdMePWE8
QZvH+cFPOk1YFMvIoGDDXvbVamkvEftRD6DyCiKXo7PvMv+9y2584YDT0WC2K22DUgXuT0mNaTQD
yS9H4hIUGNFcuYfMhO2QsLTIaZBiH4AsqFyEZ3h/OKeoJOzIWsYTD8xIEvES1rLYliN3uwZqhUF1
AfIPmn6IYcqqf1rzVQDIT7LA43TTL3bpETAeDhZuHBx4q6wu+nOwYPai/EwVbUEXX0cUfIyLE61k
MKjHgX0TCJ1CYEQSo38azZNqQ3LZuZMfQFUv8eLUxPTo8uGttSbwDYHEODMKHHRZvnSEHIrJv/f1
woBpw+UVOJKZIRrFEOcduQXCEyz4bSfBlfjvj8iSrwRf4cGNbP5WYXYt21Nicex17ER9PrtFAntu
ayM5EnenZMBX674n+G0M/iP1F9W6Q0iIy9F8dmcAkF13GrnjypwWW2u4A9T7moTNFZGReNnsf6at
wpuIf9FJxcLkrWAGc3kvRozrlKxSVDek+3qCVNEWEAP1FFy5d5i5b185Vpv9OCPNxar8qWRdn82K
DogUOi6vNHovVfPdBuKxMrtDM/NV5YY7o95Nayru6ITjrg5RsTllFZ+xDoA42cZ9i11xE5js7KLO
uWGFwwxrj4cixerYDrco0Redhe1JpsO0U1byMmj7WFJ9gANxfMkcWHmE1xVetvTLyp3Ngu0JSpL1
USIPbQGytO7fVEl1/FKpUBdcvOc0+ay6/iWxE33gPQ1mZVE+wpCTJrd3rnKGW8mhsvGG2FkFkXjM
McSB+tv0Bo4jeCnuZQheebn0+HJzCt4Yy2RX61VUiE98tFvDzJ5pG6BgGQ4Adzx65mVI0nTOjljk
KcRYeiTnnhmsx4ZfUU7RdN0rnolhn8a3COslPXCc+DZtbcwKxNMMfjUOFbYx00Qxgh3IWNGRMfqm
GYH5F+hG3lrqWDrY1WtyZ8QdHvIW6s9IEwjS2nPshtdhoomEbRyjF3FHTDcrQijcmXsuyBJADQu7
gM3klBYfPq2tuJMQSeLFusn9bCWDWzWG9zPNJjjlUcQDVsGiCq7stvZCmEye0bXuFHDVpjoVE/+O
IuHfTr1M3Ef9mvVwtaRKL40TPfCGHa8+vXhN1d21FsP16FsbTHDHRN1sOuvWIXWz21EZX7VNQLv0
JbapxUoz7+zYe9aS7haAGJs+Uq/0r3TBizCJNxXQ9ri51FuryOTVtflZk6X70Jv4xYdFey6bDdaS
W+ZXXFaKHjCUYipVuYmjIroNy5GpwANPmAmIdXIQ+dJ+U7o5lnGOLmIxnPjD29QSzEz5oedD1+jg
PhviG73Q2XrOiuMIpICAPqvViJAcF0Oz2ma586C74bvsNSvRsl8PHggnc8Kt4pcdikJDzpYHlMf3
s4/E317x26HT2FfGZz61FF6R0oI+gvURL2SFOtNAx5QUH+ccd0kZ0EM77zH34PstrTs48/B6QgrI
ss758mbnnvrngyUI+frTgwbRYrkXgEP0u9kT5eN+wSsh4+o6lxc4Gn/G1mRbjk5yBIjzUxRU9yW2
i3OCur56IOkw8AimoiITq+HYZAsyjhgqIpOnX3QRdUeVI1hx9FzCeasNvt4N+M8kKu5t473s4hvP
ojtF1tFcWguKptvMePYOmGZeHEHayqzkh8iNjwm1bxPn8T7m29I41RE9scHHAgA2mV5k5D+bXJ9W
WmCLRDXwB8FWZS76HVGMFQDKx7LirzVG1r7Fc09FB0YfNFzL6sVW0cxVKg6uMjd8fq1fpo23b2r6
pxHf6X4urFXgY2GRH80Q3Hmgtjat5x0zLznW87C3ld5XbvHaNJoqvozwfkMaLy55vUp8ethqeFPZ
jXUr/PFNhVSzds58khz5u3aSp6YqeVE41jt50oJlkzxoGUYbRhyKjE1g43km3mh3IFWwBH6bUG3C
tCDsNjxETn325JdfU34XDLtB/TjF1KG3qletxaNtxD/LYpCbtkxcIKQeCE0/eO4wMYRcslfQnBFK
+N1yhJTJk50134HymFBRqCQSi+17ux5Kwnr5k+L5itN0HYTpM4/gN0mF90KBF6Ti5z1kyPPn6NW0
9Ma3l7z73TA+BZmsrjYSp+c5n6UyuYk0sL9NonWtR2q/A2AW6odC+CezATBehvf4waGHNCdh86TI
sv1OPBclnidruf0b8W/aLuu3wQUR6vWgN2J+2aaQP2EVeMvn4qw8osaJlZMO8P76qqhXcdN8Y/b/
tmuadbIcNAm6ItwPB8CdtORTXjHJGyL/IwgyIkW9Atqxlhx5wmmBmEaEFM5hxUCYJik5rSbDQ0Am
BmIt7s1g/qq4o6Zx+hiPwXM1f4fc692C09LmgDohFHnnfhZgCCp48t1lhh1352f2Ea9dsUuMJwnS
lo1D/ggVstgsoR5URdOGq1i44kQ8+rK8enSF0ZSVV+bXv54dYqitLzT1PNuSU7scHG8tOpcHRr4k
IJPX8HP4rQ/MDMJdvhdKcDiO7tUv59uM2ZA4KdqWW2ZYqC0cqeHk0YRYHgXltw/dGODDsu8yi4hb
xZxZtZD6YKjLa8Vytp5TbC/EZe3aWvgfEOSCkj3hn9nVX0bl3o1OD066NnbawTWMh1Vu4j47qZLE
Am6SfoMQdQsaAPcsSB9K7UjuPKwE/HJcgBNrxw8ucZ0521Zb3eafNYY/1tcmfSn0Q00+1GyrW41v
bVuw9NvgTHiOBpUyXgEPKZLXKvaq+4FsZ9lSG5oEhbHzWHWw+j9kIh6v3pKeDqyFgQfclx9CMFYi
TtW2puVsiGweKX7nEysOhqrmFFTskdsQbuEkPYz/ARDoPB+RcWW1xsuL59dGgFvgkwbk28WBgNDQ
H0Zumqu5Z9KkrnvrT/ktKtIRUx1rCsfm36A7XqxpiB6uEsvboeF+mxVOvDf7iFhZUVaC5Qv2OEPO
UgXbTZ+TnfpXYo/AvD2AK0NS39O8p/cqGt+VBIAn6xu/cfjlWk68s/iWZzPXLMfzP6a8zu+cebi2
Loed4TrtZm4KPMdUCBFmLre+BCld8oMkWfjsDcq8hDY4s3RK1Kk0frg4JzcY6oxVVL2ZrOvpss0P
XgtpXsOzhhKRM85lBNz8QJw5HRjdw9dcEFoFG63XC5mtDbkOGQ4qrUvD1sr3N71yik0r69clc1v4
60y50PkCUoqswv9WHmN7LvL6rhpAxGg3fXcT/7nmoMQBROI0dZMnFmlhNF4hW8XLfZ1s2MAjartI
NtRZb/wUOaopFCJlagMs6t0LdT0NHA56B8bxkyogDGJe/gdI3VPjdpe2C6+LSJuU4k2Yxkddqw8C
Vx88t2vVy+4gB5JWDLs4oYhkgLClGzzFbWh3OVhdExODos6sCk2bNSEjgl36X/XiRYsAYq77Drgu
TGyoEaDBHR6EIIs/k2QZSQeT+6bvUs+EZNwtqeVQzISoArUl4E0SKORIClRwddthM3soRyO8Koy3
1h5C54M7wyYS7BHrDqmnrmDLI/1j+0tWAmT0xncgNuAdOlsuI71sftvQe8ygzkR0TfDnWojCfnD1
tGCRgvgFpnEa63UTjmh80BDidKYiUc1fZszVdqZLPNNY6aruidATKVv/s7XD18AGf1RmzEkLN2my
MgT2PaduSY5A/E3rRbHqQq7iwT0XRiTeDvBhJsFTRfmbJqW66QuuRdSUI9SN+U1bxmtVJM+Vz0wT
lXxDhMF/EH/jo9MPQeJT7Vb07zX4lnhO3d2csF7iN3KrTf7mTDA+yBKOcgwEahhAyMgoOkAmYyQB
Z+VXUbb3s/lvTTU8W9jZuPZ0vBaVMphd6uPMEochrM5Z6cGHCZ1DGAczPkomLy/c4kQKFjrIZyQB
8FN37h2ttLiq/j7jysdwxOW3trpmWzsNTZl06MqkTg9eNZwmJz8Ko4fyoWHDXT1Hm0etefjm4Ek3
2VcGcHRFUukQBOohWhLLhEVm8sJe++jIK0loPKOKK1rNZ0YHwqGzqFiLBMApdhY0LdAxMPNw8/67
whtuMMEBvO3dU5KyZKLxr2IUUujXaJJ8pkzodYF4qvtHMTDs1z7Dvu57eHrWR9Hy76mgnPAIX2Gn
MLtpgNekWx9jHTV3vjNTo6Du2yjd2yXc9szqH7Kgf6/yFDRU5iJ4gMoZLErO3KI9NssdzzXOWGX1
mY1eUukDq2n43ab72bifFSWzaNnTDewzREAvxJzMrit1o+fGGvCMe5soKO4Tblb97N/bBf+dASVd
YOcepZZcJZLKjviFiL+mNYQ8qfHfcRJ/2ya+iah7jzEeNm39A8TiTZCTICZLQtZjcRCQYmzhDV2B
+rv5H846aBt58uPESF8qA+XDRo/8nXkCz3AY6j+dx6wWLCyjmU8GN9wCfZvPNuVlTMTpTYj+kphM
lwEoR+QMvsiqyTCGJ+XFm9jnzzaDP7s7VsoKLWl4mAxC1hF43Z2XXGQ1I+pAnY5weaMuYWDm0UJb
6YbbmBZfssyxAbvzHhDYt98UkkUcWhoN43zHKhZEqFazcHehyzK18e9RFMFVLvd3k1jRTpbL4sum
9rfoD27epKyBQb4z1OObHoCPm/djudioS/x9WcJrro43gH9hQ/QpQWCi5br7TSuG8bLeSqv/sHT8
yNvkIiPgCj0tch4Ik74eaCaGjiwWccezz76Xn8cYPB2pDUS91HxSLbfmdmn2qrjSZ4F1V3fTBfLU
N3QhYvPxfTRaL9HQvlSm+24UwJOwWHOCcDmJuOlxyzV54FeVxZmopvLKpH7qO7K8yDLA7OydhdHJ
b527rnLeesO7Hwv1kUXGB0UD96UeNxZbNo5Mj3VVu/LeyJreVC7idWO4vx3nw7GfAZPzWS68oNBl
B+lXXNdZAuEqcBn4yuQNWsxX2HH1obdw2Ph8wmxcV5b2nsOE62clxQ/bdUp2Iue1ChaNJa92FHfo
NXdH40iHEoqgc2h9+K+qRS4Sw0tJwyfhRQl5Dq3QDD86m4hoAqRgtszfwbOGlSZWU9oOTnRQ7Crg
D3EyhLxEJM4GT/Hegsm7juKt0HXBQVxtIy8zNgPgv6MQ06nOoCUtJjyCSjeAEfe1wkOniF+uHYXN
EALG1tfgieKlwIDeDXKQGR05OrB+tJm+O2n0Kdy83bUxq2XVe58EwOngW8sI1yzcxldTde+97z47
FqVDQ8mhalOAtEJBZeya7S2Iz3hD4UDv+7hj+oNJinAK+XxsU53lwkgdU22gV8u1tIBypSMPJeQB
OA519kyNIh1//tUUOfy5kd1olrXLt747kbNI942ZY10PmD+qtZm3t97atqa+5uBqVqWPfNM71tvA
T6YtF7YoZ7oPRCoK3HDd00A4QK9Lk9Beqa+mDX4sduU1eSCRWJfJlRhy6/oZKqMoePzcvKL1evmP
qAUTW7Rt9IDXfj1S+ILqDByBhpuHNOSVG8f6zN7vVUQjwEgHANBkXzqKa2Tz7gd0x1b+i0mzQV04
EKQ4IDqS+zwdTFQt97rGe48HeDk6NX/LRT0bmhzyPBhUzXYdeHcxsIVndM+KD4ytnLU7jeFQKA9R
+d0073n0locsuOVGvaPvAMNHgILMSoTQZFhdwoJTi/n9mxD9O56yNwDjT30beEeCO+w8OekX+Did
wMJ/FFa/c0eeMj2/tbSa7Ie0jXeVL09+z7vF8rtPgplphrDuuc/NCGvJweWwChMzOyp3uMJSFSV5
I0KEbJqjH8p67oTfI37xANg0XxsBYDlxbgAc935a7yDmPMdOea5iImgzbzJASOQkbY+QaRX+SOya
BLzRlwUM3xWBjVcv4cILZbjMGd8qy1qe6eYq6a6+RIh0NfsKWom6dE8in5rPqN+aUXJLQbAQar6F
3BgstW9AXo11t8O5ejIlDdYxNDWMMg9tWt6rkLtfXAsEZvU1W7LEoHRoGlywJdkV3ar40FXWIyvC
9oiCbDva4tHvnC1CDLho5aGMjqhX1MmuWB+znE8PBoGoM4I60rhnP0IPVnCxttl7r9G4XFyiK1Ob
jxOLspMYJV/bbn4bivmkRDreOnukNchw13nV9LymPpWApO32ryksjL2KBZois2EIo6YKVbjvXQnM
YcYbOyYqhDVbbEAzfhSBCu86E7Uz9BpN7RJr68XQI4MRcUInONXMUzj4LN2q8AvGzxajFNHz0Q+2
aVluCcwSOiU5DeW0zctVSTEYd+TCW7iiqwwYHfHK0To5mbj3DOpXnJg3S665WIYL0LyEl1e8jSNQ
7rwze5KuCxAx2Ppj97dVEQ0gYXaa2XBDq1s8ZkRgTR+Lbae3bLWTdeNTXdZ4tYPYWBGTpn0HBFgX
cikOCM8ABdS6q3cpCcI80odutqYNUXarCvWuyGGNjal9NpPHMWzaHds1ieMn+xgLGAJzWayqKZT8
84D/k9G1j0P85IKmAYlJxjyb5Irl8TUcxyPsimGLeCi3Rup+6TA3WISoR+V4HHRqaYDHYuJM1LsQ
AMA0l/TvbsO76bcKRnU0Au2y+KLrdobgTU7P2Lm++xt6cX3USPJJTHzecicWJPqkFjOf/k5A3olg
N5sjjvUpZCXWO5T+xV2wyjalpO/Umj9ces+v1XgXFuo3qqaXsbLfqpZ1rN9yZWEXCy1OLxlEDZTK
rm74RB/gVW4H/09QQ5/Dp55uCeU8gOgxmN+KvdSRXCtv6HY+Q1LdzbfE/oNSAS0iKqqNBPiwR53/
kTaNnbBc2ar48yUQ1CI0hBtKE6Au5eMc8eF7mcXWeujGP7Qo/HLE4QQPo2+0xa1p8A803lUFzGmz
eYmc7l7Ay9iEM85x6FjPSTe8G0x0g6S3NWJfrkDDCVVt//EeEResVxWfWmyAyvHM2z8nOIQRstNh
uwArIkaviNVN7ZYPLS8baJSwJ53IP2tjqThgA7yUZ3GCP+iMd1DT0lc3VWyNEHKbxY3OgJmsUURw
7gkWCxbwmbSrANhuxvziB917kEWvqjSvKqx2Qusdwz/Xl/7cBfRVIQUQhe9ZD9pv9Z4UMNkU9Jn4
ZufMggX59AvBza1X9N8yD2G8lNk+rQGummSba6wTC5r9aAyqPXg2hLcruyi5z93ymdC6Jna5Ba3w
3bS4Nx3wuix53uGPPyYDfvURNBAGUNz4P2UTv2RFXu0J1J7ltCSzRo7ZPmmXv0awyYve33spt7nI
93B/eh+j80FuazEmEN3PG7HLp/Ktm7iTTMJKrvxzamWg3VcUpOCsgZ8zHlyT6uCcttqVXU33w2Bd
qii4hoD+9/Mc3yYpCNpnaC/SZd4mTv1ZqZpG4hn9Jj6l4Ga4VJS/8Vz3m7Cvb/UcX/o4++QVHbKH
8PdjS+9TJEamidGmqCU7mW3Oas+G0ZFPiJWz/TvRHHEaSCuX7K7ZSC+KP+OjoYkxo5ndTTU2mrrZ
my4KUdfy0FVc5kP4XlGDgmFm6JBmJ28t3Lq9RwYjd3pC3n37pPuQ0Hk5PqeZexQ8TB3ZRTZmyt22
zvgxVO4hxDu1IdDD6ToqWB6px8K8vmuCzAa+wjK+Z8zQs+VsEX6H/RDKZytwFhy5+ixU/UMgFNIU
y7Cdh1iXRuZnGtofM/XZW6SW+0GIkME+0WCA6LafkhfHKUN2tulPQhcC/1Jiy0NDGzkrm8F9rIz0
wc5amq9jeyZ7S4W5HN7yRfj3InHNZj88ICVd54Sthz0Qd7f58s1BeCy7slhXKGtEppgTcVOSUqOZ
2XUbRgmi5NjQkpCXHFFGgJ36ORw/MVafwClfPSBGO3uw7yKxcYdHRdHPSUrOYK36kquA+Szn5jHw
cMIgrtJfldAiZ8EKsoqLjEPYM4QLl5oNsopf2ikOxijwpxlJDCfV+dsP8k2a4tV2h/rYAajbJJP7
3UZmg10UVRPW6ClsvYKkIVWgE9LtwP7DLvPv0i+5QzNGzf6fIpk2gCTXvS2pCmqLjyrD+L3gOlLB
nEbhzNIpzYzCLv3ktzREsyr7zCOWv/loQJfWNucvyB4eASOyXkxRsQfdVWQvNw426qDCrm0OrDbD
nNcwn8mFtcClj+IXYOMEXWe1d30739cq0Fcx670nWlbSMrlh1sw28dFo6SwUVhmc4pQTDFj0K0OF
s1MzbMLIaB84q34aCx1kzvCLQaq85UL8tZhQd+1cPXGLl0DNAWiYmXnl65v+/4iFb5ueGwgrDKCC
LXW9AamDf1Wzbr66r/8Wnrj7Kv7+5//077QW8wr5azzG/+U/+K9/z6u/7f+Sr/i//Xn/yleQoWB/
h+fHM5eYxf/IVzCkBuS+mQJhhIU2EZv/Xlzs/VtgkuzD22GytwoJUfwrXyH+zbICfnInFL7vOqH1
/5KvcDyPP+p/yqj9n5/E/xb0Sdwqy+IIZgZ3CPAxXbVDgEeX1+62BpFOJwVaLxYBXLhsnpHJTUwU
DjyqLqeGsC2PTq/r9egsLiHSTVmFb7P28VrjutsUsIPo10UHNJs1AL94L1r5MwpJbsuMmErCH79n
kw4ixM1whI1QSFfx4O+6AMMWms6DWeKaUQWWNrzJ8c5scFF53TzhE4VZzDHNJCHrs/y16VDcsWxy
kYu7k284iIPWbYyt527hdNlQD6CRnT0icZCOjNcM8FcExYOJfVKQauKXmBawEzC6ewlAYzsxHUet
+1izm+d2AH9wnN4gS/c7MoQXN4kkR73GPmQjKFgb7D/MrW0MbIeqBQgA3FQfOm2bJ94FjHoe3lyu
bF3ZndX4a8/8PQG4d5gKO+77M6hGPFmIPRll9dLsNn12UInH/kKTLRFzSIUby9B8vlpiQvQpzN8o
htMuOG+hV1IIWOAaLgf5QebFXhs6vOV9egQJ5jFXIWjHOe8H1fjY/NJDH2NDa5tW7zwzRU7NYKZ1
aky2qTOd/RBMA3BPAo03rwRpn3l9u+YOUBpsjdNMXPuSDIqdoZmC4frq6jezQM7IFiVDxtSrVTja
MpeJTfUwzQktm6VszvAa7DX1Y1dPOYdaoYYGAGA2gTr3wIY2ntdQzEWRFe3Dj4QB723Ltg8z1gz8
Bn909D47VG32Bt6NODuNkfzh+2McJ1YnCPi4tLLe/DVFHCKyUP7p6u+QjY8XSfOZQ7RiOi1661az
qXFTUjMG7yBejd28YcZ/FVjUtiXkz+MEPTOgf+u+0fSYhAwVXIkotpRhvhVliXPdbo8DeOEN6kiy
dTBO99VxoRHRknFgIbNS9ri1WIaYsbiDykVI9XvCDbDH6Qb/l2K1zMFX8k/xnY7ZygU0hzCgTI91
i2FQB/Euc2nQmmY+bUN0h8AgJ5RVxO4suPYTO2fVpbgsBN8hiwit/Kc6BLYGIAqWoA0o6yUzoJ3s
ObNIMRoYa/VeQGDUI4U+hZAbz6BQkPrAkhjoa1j67/FYduuyo3aEQ4Cl6sIw9kgrBDkFj2wsT667
ziyUjgdLAvpnf0SjChFuz6+fbY87qgrYMSbavQFzu6s6OzvJcNom3NvWwmBPFJrkOOr85Cn/eQiN
jxLJHRQGApwnrFvb8V3p0ivBdNZNCKocqFdDTF9qwoZTtu42YQ/HPnim5og4PrTQHbeWFxpiQQn4
ASqtkX215R48898y0e94Ks/9lNI62pXeObLYBVcGsVQ6drIoM881343Ij69F37HYXaqGJ35/G77U
q6qTaN606bkwQiw3UQfknHjtzOQ0lIi+q/TiBeS+OgRtkMunImN/oHDmRqbe+9DLSmNaY/dHcMQ/
ghR+mwcsp3miPqhOeer8Q5k6u6jNuLI9GUYyP2aQmhrb3wcjypkGUgYD07z9o9Nn2xYGme1Zr0U4
3ljJly+6S9Z1FFAU6vJbCtvkleYWGrb5PEXBydPn8b12DbwVnFOnKBHIPTjGRvw73dJroXDTV51z
aswKELpzAiRCIiqkND5zfOry+CNa6OHYaLEYpLaPMW4cLlIGT8RWfsrYt27Y6sbqVFG8uPdN79st
u09XWdjcXaQ52XR/fMW2TS3QC154L/HIdzb0WBv0ufFjSlufw0WI9noeWt/m+iOXYD1hrmnVuRnG
tsXZbSBxVTQRrMM+3DZl8MBC8pzH+jIarDDnAXoLIOIZ72gGCwRO+UZFLliE0uQLHAMaWjjUphXw
Tkut32XysmPaRfNKrpsq+2xd3IUs/rdy9J4nU2xaOzijFPb7RsYmpniKPwuPwo/JhBYZJUAcEuJe
BCbg2MWMzgQQv02KUXrFn+o2NJMPaCWIfA96TFlpN4Pe9maxzWqW+5lvRNvpXtSed9GS9IndFa9x
CvcZI/974DXGlt4qJLBYVE+WaTO3sHdns/3rVa1mJuQdlKfGWzppfyni4CvK2yYXBsxfvoVzeoET
md7ZHUIcPZNUmNucHmJZxNvoR8NxKM39hDcR/E147XkS1iFNnE008KOn0HvwaSXhcxlCql4G+7ZB
1xzLGJr0acij8qZRauygTw+DRry0tXUbOq7FSwwEqCKmtC5XG5b2G4HeYsTOneWVX0nmKqLM9o+I
sYPxaaN1DHdpxA/k8VZ35C9uAOqnpyo6uSup7nws2QpJwGrin2KhHlcYPsMoGtnlL4DqiHV0DJwU
CCBGNURMbiotoxDxOSPZ9Jp/xstZYRYJ3p+lozQwjVcV4yLQvO12Isz3ZuMaONabe+Ca+4HAog1b
nfYuDZx65KKSDwRmQuOSh2F1LNzuj94GafFc+AMwP4xmLJMhzPe4DQaHFb20KBpGPA5Zcgpni0aH
edNv1J4RmunAUVgYhbq2FMyjMef18q3IoMrM+7kOzCM4q0vMcmopwtrYNSnNkeYqq2dnSKPQkpDj
kUv8PrviaUJuEnBDQ9ZYRQ94R+bjIUZvqWEsbEamJMrn8QtUmPXb4M5NYRPhufjBP/YY0SJBOmFy
4WYxrgVlgZuOWWlNgl7MpkWFNXCt3gFD3IVLyR83PYt8atmiimQqS3lXFzxENhEcL26wqmHxKWP+
JM/Xq1HVBGKlSZlods5w/R/Jdi34psn6rxydV2/jyBpE/9ASYGg2yVeJipblbI/9QowTc05N/vo9
PQ93gQvsztgS2eGrqlNHx+T+Td5xIzhhn53BfcfahvC/fvSWyg+FUWAAi40TxFMUDzc4wSUqtzNo
yR0l2cfGjfJHKhh2zfjGmkpH7KxbJVf3wefUsolBrgDcwHXo21GxpfEMJh1QAr4XNqw5HlnXmVMI
/k6WeavhGMNnUPZUeBBVzHY2czMAf+ybiSCc4KU4zWZA2r7C35YWh6REqmWyHXb+gmPOZKbaLemf
DozWNDUkPIEWjIa9l5OlQxF1sG8S8aTUWp4MBzZcML9PRpjH7s+Sli0uxW1NbYr0i1PdkYWP5JO3
JmNozJnCzmudEAOWsJH+vk3wzo7uW2EDI6Awlt/G7w+ZWVr7kdP53KbYY5hmQqMTB9uw0PKa5YFS
iBj90spZuojuo2O72EU/qbFIdwn2rFiAiE1ycmP+XF9Ht4Uq65s1HBwyf0BiWOiIX+wgE59yXaPe
MINDnDIBRKoxR3ijQq3CsiqXiHEQmHdL0cMuE1gwUEhwNUVnCA6bxk2Kl9ny9l0PK9IvnAZsektF
QFJDdhg2ljk3t11/sC2LXvmST12VRAGBtzG7DeQtmHUa65BQbJogXezyodCivp/As6ZbGhBMcW4q
PrtRQ39FxEy1T8KFyAb2ZFbjmXLWVWTY5p1x2HUWoKB8tHEx+vHNbEHscmY60vrK3UAQ5/6fInri
X9FFBaXa+WL6AOlzI+zio0r7YV9XUEbh7vCotOI2wc5UTp219eXTsFgaqGSCTkcQWbVjHB5G4paf
80oYVdi8jmWC/VzWJKRIJyefJoEGCgGGZ8znT8PYvia4VXA8MOtEbQ/dhW8Y9zclq/XWMGxg4rq1
mj7GvR+poz/M3lFUDPwWyMecLsxP+18Mt7PiXS8jGlZMJmWxyJ+GCanAxCySwYngoAubZ13YGaqC
sQQ2tV0dsYC7qc/5miGJ0NuYI5qCfo2ZtgLy6L1nxeGgKnCrVXvxM/vFSDQBslkNKje96rY0GROO
lR1aBsVGrecZ5ylhjePmzTvEbLRXDG0xjKDITR6jcGfB552iceER3PKccpI0+W+M6cUJsuGcxLxX
7srVyerzsC+fzIl4kRXDyPb47499KkkREdSZ7Ww61xEpy7VJbSrb62tvMtMJSOFxudOzEvpTCQ6v
u9KMr46L/RPTbNggQG7GAUtMycLH5A9N0CW3Uy175AaAZ0nP3zBIVPMkFM3y3vrzvdk04ynOK6Zx
lfvQL+ou8fMzbk1cv0l+GNtxuE0VH4dFqaclDy2jQzHY84W8SUA9EWGVpJHxRbi8J8Zk0f3eWAHc
+8K59DOdIqpKxU27wO4h0NvskraEWTwVEvJAEZ2yPO3DEeTdJiH4yQjIPEoHEkKfeClO5+4TlI7A
CYBDy2u0WwtpuPapSpjSmakTY73JdJszJE7MuGUDSDVQK4o3c/ggY5ArBWUlKMwOaDi3QGqT6gjp
Lveq6KYFo8qQH4FO2WZ/00mEJWxZ90re5yv619gPvyDU+CBkcnXp6xq5dhlud9UmY6zUbe1fA58N
K5nqvz00xx0zsSvF6uz59T4YbpNR/Onb5i/0+IWuP0l1BGn0XZZ4X+AzeSCL8sgE8URIBKIiq6us
SbS7X9jQH/NubwcM2+HrR/0xCbbue8O30CPQ+vH02tO0Rt2ed2kJ0hHEYGcAwf5sFoPF3MHTlRaM
LczVYiP13rMlBwxkdRox9+PUxePS2hdYQ5JTSRO5u2kpHoFRZaGHij81xrmWX80sPiH5xVsvxsqG
iHglKvu4fHmKd6As1JtFwQ+WYPPZb+fyAKzWXgpr27DFh7Ysw8zknCsJFW7ywPpOhOqhzD27leDa
yto7le0uptIBME9S7hLJD5ktSTj3bBxDCxBuGfluvSaCeXRoc5PZgqIembvIvqHE+H6qq4aBLDUz
EAYom9JJFW+4gwIOwA8y84w4OAQ4sTAmu6eoNZ8Adb0WHim0QjXXLo9AkvucsKX24o5Gx8Bc9CKk
zuaLIohXL2VqwGVdb1iCtWB6iqq8w8hvHBNrlHuH6RWL/wSkz6J1azQKkhkuVE0YtYjr1m+QgqrA
MoPp2Au9ud9DzyJqC+miaLls9qjKWwVVhx4HJhIBkdhUiU/OJ4oijU9rht4x++LO++rddt1achCn
xGKwvaBf1t1gMqvSCpGn98TsOvJCnLK5d3YVOwKePfp7WjiAG/CW0bWCIlIOnkuan0fP5ezWRdcc
S/u9V2XfNAago+MXziPMMpOh2V6r+6e9UFLwNw2m4RsTwUlOaRBS8xJfgBLjtN2XOqnMYfhXEV12
5JM/EyDtdKa5BuO9TYaAvBGpcYfzs84/e+XRq5L8MWvlsgFevF9HhnBEptm9ng0Ga5sut50ddbQn
uzPas51Hh0YnrpOO7HXcZ3/KhDtUrnPZESfzxnBn0ukRN28SNuaTKY31aOpMd0W4u+rFyz8stM58
FyoOA3f+snUe3E+Z5KQ6I27qtDgr9qbW+fGFIHlvv3E/IVeuE+ZdgPMofUgJnhcE0CuC6HW8PuD9
RrdvcmxFI6Yht78Bb/m4NHibJaYfh5KYjYuViL46OCDpA2hzAnJvJjF4vrXRa2hbaJ0ERTt76i/z
SKl0Ac8Kb0Vw4tgVkE+Be7+y/LeE7e2JCvUFVIDtsGZWOpFPvFdb1WhGbrPmiY0aiW0PmfvJjpg4
CZ3rV3hH8z4VG/PXx2jIetuENgb4rbM8Kk0GeJ40JSAflt9/Zp1JEwRcUALU2f+dGwJZIAYMzRr4
58kzwQ9EYAjYQU6D5hI0AApMkzOUk+WsEsK/6ENRWjMQ1d2YWMs4vKb0kUV2RPHug1BnAQaB8mxq
PWci/Ja4yzUpwbDt72ae7mvNUACQ9dRqqkLbOQ1Xz99lqV6x0N2hIz2lmsOQ4bZHnqaYc4huW81q
IDl27rgdUkXKFpkAdKCs5yPShIeCY5+lmQ8EKf+6mgKRaxxESSeeo8qHobxDECWtAk7W978BVMMV
BShB54qFkVTdC82aKIBO/LO+iIyAA/Jdp7kUU/ldoNDusKJ9t5pckWuGRWljmcs11wJR/zv4m1TM
brhzQt47t3X9TvKDWpfA/anBY6Sak4GBFEd4+tT3F20tjMBpJGA1lOZroHI99QLtXZM3EhAc5IM+
A5Acukh20YwO8GM4/cF2JKSOnY8mwDAM0sPWbA87xthETTmGHMAfJJauCSCQ2ZteOFK+jvzBO64o
e6mSfUonJahWPi1b80TcJfjsau/XD7g+EGO6jWcPSSd+t/kWRvI+N870qzSjRMzPqWaW5JpeIvVk
tiXNAfVxeojiHwnoJAd4Qm9GgoEfBgqU/v20BOOOKwotLuOfHFwKBLm9AZHbytrfmaqJEKH9xceO
yZFsO2riSsPTLaZjJ6ddB5DFA8xC8owjKsCnMJazeWzohwb9Tb3kst5mDQOEOsYRFGhzCLBb5nvt
bum9gznBuy6X3N6X+WWpvM9yXP605TqcBs+O95FBy3zhFs8dGTz6ca3pLJzFvSEssQGzir+8GsNO
c2mMbvrDWbRAch0EejNkY+Z2e8dvzdDKTXmI0pToqE31z0qCwDGIjnLcoZ/XCFPYK7sgGsTZX6/l
DBOA0cN04NEZRyvZJ2OnQOTgWmaWk2jijgl6R2oGDwZX6h7ib2DvYm+A6bHB9Zhge3zwPSMYH511
qcD6zJrvUxioFEr+4HOJwShzHHzxBvuk/KPQcKAYrh00NsxXlMzfp9GPD0fIDOTFJksza8BQv4Jo
aAXRNthDqYYQwXC69FCJMo0nMuAUaUNdAbco0wCjWCeGXJhGtaErrmGlsKaNh5WrXziQiYGD1MND
ijv1UsBHYsBGqxtJBDKzhxaC0sgTROsigy1eQ9Y29HgL06VkjDFoAJOCxJQD5Dg45h2Haeh5PtAg
k+w8EBQEVwMlVQOdzOArLtxbmfG7DRCfSLO2N3CuL8CyAQVBhVocrgPYOwBFAUYYjRLGr8lMc8y6
T9Exk69TDmrQLVJqqdDR9apGrymjM5ImjNdNqPt46Dejg1SQzwZpFF0zBslKaqSVAdsq0ZCrHIpE
6GnwFWZc7ezaSI3ECpbyghkQ3DYcua4gvdOuzg8jsSicOvsuGyKOHtC5mFJPRz/u3nroWy5KSV3V
5xh0LO1EALratrwdR+RV7nbcw+6SkQSuCYdq1woiP9n4BILjybbRQJZBfNQaBGYDnwF6sIuMc9L7
737DOy41OsyFIaak+cTyS+pd48WCtLkOytLuFwb2o4aQaTAsTCFo9on1Ppc17yaJeCNo4xCMIJMt
NFpDi7X8CpHOtjxx8fD3JYpuhLJraom312JvZQdfddQ+dLUVc/VDEGb6+Jpqibh2De8MjbfdUBii
RWQzxXVBDQyxYYCwWmiWWnKevfqQaRGaV+TFQpWm/YGvGJ06T3CG9gEf/To2YYDhiJTi3kLbjlla
iJJuxMi3Bpm1SQVnDJpGKWikrFgL5GWWtOeVLcJqfJZ1LaP3WlBvUdZTr36ftNRuaM09XsO2ib5E
Ou2IBWw5Vn/OaPQtxMlZi/aRlu+XhFG24Fw8aGk/Q+MftdgfUaZ3MtD/J3wADX4ASPkJDgWPJpC0
JgxoktaoLxOfAhiChknOxdY9RNpkUE6+x3LkZBgdBjpB7OdZIAiwUmfbjgzI2fIeDeBfeBdcbWJo
ovKW1spzE/81pmfD0R57Kg0Z0oon9BQg+7BNUm2MMHFI8I1wkcIy0WjzxNQbJ7u1OIRrY4XhUjgx
j7dgraOjh/ei1CaMCjdGiyvD0PYMW004rXBsxLP7KLUT1Rg+UP1hTelaDll8w5kLDhh/X1pOpzLj
4klmMkDjd++rme0dBxB+aPPDwzsitInEklzuK3wlCn+J/c9oguPE19aTeaRHhcAzKyi2lCnmt8lw
qng4VkptXVm0iSXSdhbPd455Pb1LJNSd26GLzLhwHdOhoV4949X1SIj1T6W2yXj4ZRg6LgcLBw06
gYNJhQo4lytCom02ScalPEWlsZaeQaf6I3HkdAnXHdMRZGOyvjhRaoBHxrpZtZHHw9FT4uxRNhYf
SNtcEHH9kHcNZ3ug11YbgiqOFlJbhGxVfvAuXVTX3xXeNIZl0/3m2laUnmNTh8S03cjDdzS6HNI6
XUi6alMSvIm7pB6KA4bGW0+sFwf/EiNDVIGqQEkQC0MtWnrxOsU1tg5tflq1DQowi7Pl/X0rtUWq
wislJIqFVXxw2nzn35NAzxgLaXvVgs8KREHE5ATrlaFNWA1urJz9/dDgz/oxtFVr0aatTNu3urx+
tPBzYQvZ99rgleD0iu3B2ml8CA4wP6ULK70sQoWZNLpj67cnYFSE4/GOEeFLwh43GfYTaFxr92lb
aBqelV9wRHN8woPWERPY4As6WNKGETIcWbL+jNq2VjOjyfGx1d20L/G1lfjbTC94mabuT+FT9xIq
bYITuOFwkNpkdtotLR7ptteWuX8paBqezotdxrvZYdukolHhs4PMsoZzMO38wZE3ZUtePOdhkqJ8
qLVNz1Oy3K0mUCVbm/iEC0gDftkd4KeTRbkQDUYMsfRxVaxgBwlK8kbGaB3rbzwSvTF6IHYp/iK0
AqF4+RIchR0TjRqHYb2I276ctlSI7aw2+gt/OiL0kP3OzMoFauYWIO4C12Ibi8pnvItBHs7AEZ4Z
Jr2J44+H2X1uvW8MB1jatBGS5QrUqv3V4ZD0cUrW2jJpaPOkhRTkD4E2wKcPUhsse3aLTdd/US+y
m4uO8GTX3KFVT+e5mS5AGI/GwGncoq5nu+DgxAX+oob8Nyiv0sDgueL0bHB8FqGh7Z+BNoL22hJq
anOo63NfN/TmOn+ij+AgHbSVNNWmUm250yZTwmm/hradetqAuuBEJcTr8uBgTm3m38C+96f5j1pv
+pyzLzbWlsQVNzFQ4PPcYWiOuXbQUB0a1gv1B5vekcM5Ks1ja4td3RpE/MaHf4ffheqrugDekca6
afggSj5eRrDM450cCkhMQ0UCaG5JbqK2PNpGbR3mDld3soI0NOz3RbBzti3KfqlDSVwNL5UNnMfj
khqn3BNIJkJNwUzNONIs0Ljrhyrq78uEw1bsZM/96B6XXB3znH2oTVym192ImORTcVk63znq1bYd
7LdcBbdmvrxQeVjvXAtBPOARnt35xYLsM7jP/2qFYUAexcoVrLCzM/NcHIiBd883wCcTLjZgAs9a
/qaR9uenkFTS19qD8JLxpJZL9ijN/lNSZcM4jTeuIJVAZAQ6pLmG/0TYVLa3WbHYpwSpVRXrF4Do
gfEIToN1emlSzJjwAhEskW4YaTOQVtYbhRU4XVxxI8qGOw+E+rkx6TCg2IHTv/3mlgCWyuZtDAh+
LQ7zqDyVl3wwgV9a+WlJA+MMy6PXjKZtnD+Mjn02ZMBxAE2qwP6/mUtaPhjwNQTrxIeFyrExouh1
UaSwcKftDW4lvmgeMADDuerAIKXou1nx4fXZfelRHjxGD5Y9/SzBsAMyS/6kGA5Bhhi5BuQ/epdb
GNHuU2vQzpWLc5EXj0OVP7JvYipExJxvbGhwD97kB4zasrPpsDGajflqpp648+0LUWObrDEPhN+b
fyuCEZDJrv9eNdMBG7CYpCUYX7PPqTTsZ4fJ6yL2DLri06SfYcUOblE96iTOGlrz96gQntwc71yz
fnDap6gtZcTQWrN7Q+svkb4h70mkumcA6tNt0NuP7uIQdkklXxaLzta75xPO9XDUJO29sTObL8Un
LOaRNiZVSJzT4wbiALmzYLjJmjzh6j63Jnvw2hDZ6esW0lXc7ZSAoLIomqE4kW9ES3VjN65GmKzG
r8hMcx+ltMHXEpBkckDF2gsdok76F7wyLPYT8n66jte1mR+itH8GYaqBy1zsX7Ngm1jRd2WXX+so
QaFwap3Y1xk7GoQ9DMK4s0jDDkhYl7tkw4b4NEYx8NkELzq1z5Gy7vIomjaGH3nbzKBARRcC4w5G
BFjJTIx5czsYHvmwhDd28R/79haC9sVKKr5rweG7H7nr+D0x6TiKP3qzeLOZsbiMZ8+xwUJczkzx
2RR4ZnT4TryUFecEk1TM2uI+AiUEJGD98e22PUeNjU0YO0HU1yRXAbYx8+fXz+L0XxPKcVpjtZk8
jA6NyG8desYSoAWnIDEeOnc90iM77JKuxWQWeGQVuvyx7vlMwBURaL4REyAdN5CAzgjvqOo+0NlY
1Tz1TkY3qx1EBzsdj8xUobbZMUbsKsNzrLtci84nBB212OSt8mgu/p+mcD+SAX/5SA8ynIk4PZTg
I2x4drhcWd9q7RJe9S6naDpXPYPQoMZyvuqog7ufFIue3Vl/Zy9ZTpVSL7H+UNoUaidIlG+cauh1
HHMIGbqX0bG2kU/2zZM90C6xl1zTQoZ9muFGkCfOaPjwp+Nc6kyaCRS3p2HQMYFoIVOASZyJXGVc
gHvrd/AYiHb1u6LTAFsVMA5GA/eOMa545dFLiciswj/3Fm63qGahjdwVYNIMKwkHi2+7lEt1n7mR
3cAcrsISd2sYm4+RIEsdifEoLUIyllVBAUPQx4HostbrHgrGsg0BrcjVhaQ66Fn0PzFJlg2MnK/Y
KeNbviBaaBZGqONAcNuovW1ncTDPeRf9vLcIzndb3NV/TbcgueIJkuMJ1xjVHhhKc1Nd//5794LS
eVNwGbDELdxs8YGnWQ9LmLxPYtCd4vXsDkFl3RkADGnfYEGGJM8KRBNmHX0YhnqLgRpsnEacnch9
dAPjmbBP5rKG4jkJWVm4nDKGomP9cW3JlyzZJbOGS2XeGSPs27TAD4NhhqB6HjTh0ulxnCW+Yfjm
t8GYROeAUKoZ0yIVFcTTVV2YuyRumIsX0WvfNCb9qAtsmvRcKWSZwXEhS8YLg5/20W7caVcyODSM
uQ4L0yq3ZK7f89IFoz0mVHL5Af5/huEc4qbkZsA72MnGOxGvRfdkHk0SfS/laNzYq2rPlkoyBhTZ
Gz1ip6Eil9/Y67JLVp7uzKPoQ4kUI6Y8IkCXnJtHY9MhtjDpVTDfsETkFpwXlZ3cQXw6yrttIqpO
e/s3pm1+n3Jo2HGzofiEk4beLm8jvO67EcrHMaqwx3lBUR/yymy3+eTdLG6NWMW1evHkJ8QWkJhV
SyfIOn3683qoYbjV3UNvWDB5sm64Dq4o+IGDkxctJgxXanexNaCBMzQPDEfu8HpQfxDM8pSNmB9W
pu+kqeH350lyk30CuJsOfeq722l+cefQnrJyT/KyOmEPuK1B4DIgGX6LbuQ6mMPHYciMFjmXO24n
/juowmuqnN/Y7jXpV/0EFNG5Cfm/lIKhfgQ8GjhBdeOrS19YFMixFlotRwIJUXiTqSHar5bPDYMk
OQUNzTFu+XyZLUjGNcRkIhqoRRa94WHZcAe9KczR5hJq3k0ppxBZabYBfBmzXUm/Q4nNANYZPWGt
mXiMksuzRGw/Q2iEtdNM6bVqZHFEPXuVK7fBDQ8yNFf8IIEnn6UYnnif1O4Ipph7XtVnxz4wrvQS
/1iKlFXVvVittgkE0XvgRC94me/snh3PjIdf3tv+KhXXPr8AAely1p61ucgyLgG5byaHjoifHFF+
+fIVkZMNxfS+qWzg1ehyIlWzXvns9KG0x2uzEEieFkwjcdrtSsP5cQ0SVFYzP63mggGUg82/EJzl
jlWY+XhgDVQClneq123JVERmYeJ245NQP4MJ3JAM+xNOFXKHLBGbFgeLMhnpVNnwSf6ATLikZqZu
7j3OUkNBTNQe2/REre4mBfKwDTK+H+MeNOk0O9gmIF06DhPc0XyFz5M2RzMYX2L21nTgQgqTH/Z1
lBkoAJy/WadMHkn2KJq/4/bD4NLvgIDmywE7lo3lsSj5WbCDk1cC0Dtb7pmJA7PK6Zhx5q7a5tI7
03ONWGoZ9TUpyw/kjUfTmP+4DJf4CtAGnWVPsvVYuayf/fRKRoPoJRkwpGUivKvV425Mt1ZgkuTg
fBEi8r6UTao5W/Km8SDRjJQ/bESuXlRU/epqQLNHjaxYB+Ycs1nVjb8dNbRY0jDvLhyXFl4KfoCP
OiAoUWdnXLKgMbkMhDbHw6ho/D0xuItvdQc4oDwdbXYYGwb/TNMsPADEfEdxzhabdurIQ5dwyzzM
jXuyJXsrtr/NWT6M3fQFDH3dxfU58jtAMCpeaXR7nlaIdWVPdq3iVJ6WkKToRSZkEUQ33kh0uVho
/C0UUCY2T102VdpvekKYQebpcmIhEjnMdsvziCNi67NqMgcjOjol/h+nn0+c3G9rCUunpAwqj9V9
XY9Z6Kzk7l3N1o0msE0ci4rrFEzMAvvgx2/48A334AyEfceUoLSnWBg6/DwEbV7i8lwt2Yel0Kzn
KQ31/4EhAnEE0szGCL7cogVYj/8r/YnK4E9LxnZDWx2wMfLIWyt1P/AFKf68Ydw189jtBAE+HJFQ
++YV+wfVM8qP5b6jH3uLVr7k8bRrTU0Pn9JjZsAfreRjimNsGwCYGo1mCkc1vo7q4pu+5LwYXfDJ
8EZbmEsmXMYZ+MXVHn9ZpWqWMix/BuupRR1ns4x3SvJ85Zx0uKDxRgkn3ia4qfZd5UIviV+iSd7D
QMQaMJu/4Cjv3KErr8y2jm23i1g7NpT2EJijWA4NEr63g+Ldat7xQK1CbCBODXPzZxpkehPxi+PL
H1x1XWu1HCoofgrFcekXe0PTKbXlu0Uc6rW9BLI6KJob2w4VqEkhEQ1lZ2wHc9jT3voarQZHkJXh
Sh0DCQvEnjIfIt+SiYMawC+4cMGoe1JHyQO5YQKy9YIhu8nEE4C6IcSZYO8aYviUrXL7oFbgA3LF
R1XP97hbsdwzVbYjnxuPzsdXqPziYrKm7JuBax9bCUpNvqOcm3Buga1ySuqXxGSiEOOC31jB+FQ7
Nr8vPYImcgYv1HzrqqbndU7xuuT2ZiT5ye052KX/2LkpwyBYA/HJKzjLLL6Mt/5kLiHMJPR1VtpW
qYu7uO/dgn56lyT2oWjYXoTIX1CsMtiDsesfoTWxlS7joVnMF9NPrrblXNMaIg5l97xmlf0nQ94X
iYNubPg3UgO7eA13hLxg5Xr+T+w0xmawBi4mkL+YzZxnfLBnYibgWDh/uuW3mrJqN02EaCufe97J
tr3ijGmRMHBRwRr1B9va0IsZkjY9+oJRpbGyRinncWi6nY93WxSgZ9kYCTEY0EJT+XfiDMp0nVpv
rkNxDevB5SCMK/ncLAPCdOsc1ODiGKk9YoKage8MEyrn8JFXMCx6TgZbUSYfpodXR7pbJkx411Vx
M9IJuelV71/KKH9IxvE2KBhUeIxCtu5x9Jf4hN9NEoxpQf40NjWR8SHQ5RYzpLbFP9otFQ7oZC3T
zgk+BRMpvNwFabgwQNdEbNqNIyEKI6rusXO8YnJ5HUv6CBwRSosGgEgET3zIZfydEmtdo/lUTAb3
2hE9rGYqsrTj3VyuNCv6NGz3CDJtMx5V39ASMWn2A6bzmUE293bmLkjE8JSh1SGnZWT8y5rQMiWL
LuRHDep6tRjwZW1wtLlvIi1Mf2pTPFI1taLiPxGHiXcp9DESd4jQZbavJxPGeMpmTQkSResjh24H
AOFOJYuJh5FpBnevxeO+/E9m9ZL4w2jJ6qcBEfHko63lcDtAf9giY5aJDVXd8IEApICmo+odZvvK
myMEdXS2uWsLD6AIr5BtAeXHvh5sI5swz8QekOrBRl4iwZWa35ZykygRFllR+k/asLD0u3QVEpDs
wqLNIjKvapdYrb8lEIWY7yzh4OWPdkBb4JTbz1Q5bHpfnwsEF9fOtZ6t9NqM/MnQXw5zxfl3SHDO
zCXfdeLZb33xMTN9wly3hukAHywpWVKqzD8F3KElPwQQil0JRR53CvbojJnfP0u/ioYqxMNWxAtd
uSv3GeozXkHzvjDG2VNpTbBBIfZ0OXunh3coqR7dAg+DnKbPAAY6HL+buauf0giEjWubh4Tcupd8
SQuP64SP01+X09QPeNwztbfUuxTL3eDnT6M9fNklZr0k8x4oEh/kfNePUYNViqkQBxHIeMeSKnEK
HQb+Eex7j13fzVc81Z5xVZOYN6QpOSvp1oYgWk9VPeQHXa8V+dyGJQOX7azSt8aJHp2e/Gvevht+
fKUb4WBNOTQ1+6NtSXPWXfo7LACFkjYkLUnvO3TIkKYy/W+4GfxMKmmKjuu/Z60/kuY9+ktQhheD
ITaCzJpuMpe73LK+Qi3aKRtd1c+cLc7xx2S0XjtjPnVOMZyyKDgWcngBUgkcLUIlb9bgXFnduCN8
LHDpLHvKYhiLLi7jtZYjZcY0Z4pGFvFseSgYG/Int/oylYUpTYX7sWbk2QUNXjaJRtWL58Tj+kfj
XXxXFtNjy+804JEgywRzkZXGk3m9xyR4tnqMnaJv5YZYeh5mj1j8pramzI7QzURXapga3e9S2vTJ
+uqTcxUvPiUobl5/db28XWY8Bz0qANZ7IhsU7HIIycyNUNwappLzcGte6XfhRk+v+z5IVzI9CO38
Ii1jtCf8NZ0bkUbKDRT+9F0SC7Qb+Th78mI63QJdiYkxTHVOuGn2bZsdCqoWADNNqiJnl2HZ1QOL
/miB06/XfVnykinBK+oJaGeUSfxmNVgp6s9Saz47HcqaKLGG+vyqJc93vjZnv38jgUJvRMSQbVl4
7mSDZBDwKPsKtw2+ouQB7uYhwfY0WFNwnA2OWWlGlj8yvecybli31ppUS9UQwGN1SQV7RycfM8kP
OvbLs+/BwId2BTJiGXe2XzOBpH96FMNnOTWXtcjzY5piUJyTkp4BOoIS+zawEE2utceIUhyaXB/R
IfP/g+wZ0GAgILS4VZXa24TKdm1mvxW+dy8iF69gfxgKHDs98BWcdaD+Up0CSK1DoYAPxu15EdXe
Lyi78wYf73fF8+1zqekL6uXSgE4ZiY7Q5dhnKpJbpjEwjK1vjChx6bredMTsOs6G9kOSVX+NIIu2
I40MYdR8pzXHqkLXTyS4GIxpfISb+Wq1DKujtrurasIjuOoflAXUihEDSFfOZz9ovjLnF5K9eI3w
TtQj9a0mi180+/5tlnw3lecdqD9SW6f30mPkFCiDJbJXJFmZo7uGkmZLVmiPAebDVY1QS2YKjkZL
MdiCeLVPW+YENQtL5gdhYVd6LtGDXAnWn4gF1Vr4hAHc4cxPFhrX5/rdE5NObXR4ZGz3lHEB7hab
cl4EvGQkesMyxYDZ0o9kFrTsBuaFX/TTW0mlpUH1PrfrL96EtyhoL7WEluFmOLwN89YBkEW9RRC6
KeZryMubtid0N+SETy2XjwFSy5PbAgwpf4D3YeL2cPU48qPsGodR0AT4Yr2Tqzed8vGxsYfuFsxa
mKcVjIb01I1k3Zb0FHXz1Zpne89E8hQ1Ln+3YqSW9UdjKrNjnE9wgssekj1i8dZ08IWblWUcjNl9
r3LpXBhX/JKwOnWdj2XhlMbtFCJrVwffGf54fLBVhUcgMBnFglYj01p/tRnKdRR0DPHxDB/WtMoe
Oq/YKwcVV1haZphLrmDQoXa2EPeJRyDWtLigxi7rQE6yRWTPZl18lWo9SXrXI786TQW1Xcowdl0r
dDcWQ9I46TRbImcZTA+dA+6ONoS4mI7wkP9SevAyuYz5cCn6a4B33gFr3Cag+P3GQS82EBAJ87mi
fC/c6Vq71Ve/wDFZcBXw1ArmTtI+wpF4WLuEMVn5S695dmLTUo/dfEoY4kBJYvrsTtw61sG9JqzY
Vcrs1Uo9vj+oOkGd3WOvwK5ZQ993uRD3c2VTiQN2yEnre99dPqTLipVwzu3gLFLA8S4d2R3tztOu
lVbsnEZhYYwFE9huoFyZg57ppZQ1cZPX9vt8Czi543krhPwF4PZ3hWnNwGl0YDehDbYeucsx/v1P
OGLIMPr0fFNh05rOhbTVLUEXDik+jhsSolN4GCjHvK0kt6ARI4iMBwz6OiA2gTMcKmM49CPSYkL8
hfeFY5WKr9aUyLvANB55Nhn+D9BR1nEwblwqqfgDjq1TsvdPXx7i1FlJirG75p4DWEzksfuLn6bn
yIE8YmP4mjx1ZZrGghOsnIm78mRyh/DBMG3pxHwjjMx0c/J3+n+dE71OaKIdRPrz3CH/mBkcIRX9
T93V7bYJQ+FXiXazKxA/xoZpi5RF0SJt6tIurXaLwCWOKLRAmqYPsafZG/TF9hlMBi1BXchFx0Wk
xOQcn+PjY+L4fF8od2Iz/IsPBFxsUFGglbi3OG2i7WaapG9boZwQpQA/14Adul8ZlwL1Z452d/mQ
QloUEE9cbHFkfp4XeLhKHu9/oO4ARevR9ny7NtE1gNMTbFhiJ9y4iiP8jo48gC0Kdp2nznUmt47y
ZL0khDx+xdlc4J8i+64ByvvfsFMqBk2JZTAreSDPwQ++u+D5Ji7y8cfg4UPEU9m6SFF4t0yPu6lf
kAJRWO5uAaIQpJukkD2IRJo0wRNcsOK2sBfKHpXd7RMQ+2C33ISQDMpJaqHKxrNAyhxLyorqc0sn
jmszYphgqiyv5uj12d5vVuXE/ntaPffDG4GFG0w3IiiaphPLMIHH8Brrn8loWG/rnuOAZZgwYEng
AhdnwwlUx9YNBUG0ajUqbzfC41AA9Bt4OicwA4SMOF1kmh41GQApbEBkDHOJp3sU9QCGpYwGMXbD
JZbOmAnADaN2CZqh7w25BKSrNh43B4eGqzPDIzjkq2bA8/nhgCCVonL0rdmPkADdIc7E2PIV0c3Q
82Eh4eoUOCqmQZUrYHMjJBwd6Pwmkgj+4SuvfwiJV8TNPuFOAXcclqlW8LwrIx+6oZ6ML9tVppE0
v8ikrftk4q1U83IJkO/HrURSBn2jsZ4EpRr1dWXfS80tXbVR9YdzwTM/C1a7smGnelnh6XzORFEA
u6GVCoF1U7+vFoxWRxvD3yd5AUhTngQKokebPv0u+Ch8PwEjRS1cOkrl3b+Gf3p3jLYpBGRcu/Lj
UchH31C4w5ta1CxGKA1WlGa5CPxakDRBCUeqHCr86VfMtVDRR3cZgDQ0VMfC3+XSR7F/yE3mCdx0
lmY3fhK24sohwHg2bQAsepQx6iKXDDfnDARqPIbbJncbUfgiabkNKimWF4IVCBXMBvaRwVk91INz
f1Pk3cPUuYAO1Ycf70fSiu9TzXGT6gtYzMPRLG89KHUuCENN/B4EGLxEtAZPAmLZpmtZDv7MY5QR
9wSDNzkOQKzXk11pef8Q8zJZ189rXV9rL0TyjiDmfjb+AwAA//8=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FACTURATION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FACTURATION</a:t>
          </a:r>
        </a:p>
      </cx:txPr>
    </cx:title>
    <cx:plotArea>
      <cx:plotAreaRegion>
        <cx:series layoutId="regionMap" uniqueId="{12A175E6-E7DF-4500-8750-C134B6000144}">
          <cx:tx>
            <cx:txData>
              <cx:f/>
              <cx:v>FACTURATION</cx:v>
            </cx:txData>
          </cx:tx>
          <cx:dataLabels/>
          <cx:dataId val="0"/>
          <cx:layoutPr>
            <cx:geography cultureLanguage="fr-FR" cultureRegion="FR" attribution="Avec Bing">
              <cx:geoCache provider="{E9337A44-BEBE-4D9F-B70C-5C5E7DAFC167}">
                <cx:binary>1HrJkt04luWvyLTpTVOBkQTTMsosweEN/p7PrmlDc7lcAEeABDiu6gt637v+iP6Crj/pL+nrUkSW
FBmVkWVWZdblJnvy55yAe3HPPeeAf35a/vTUPD8Or5a26dyfnpafX2vv7Z9++sk96ef20b1py6fB
OPPFv3ky7U/my5fy6fmnz8PjXHbqJ4Iw++lJPw7+eXn9T3+Gu6lnczJPj7403c34PKy3z25svPs7
x3730KvHz23ZpaXzQ/nk8c+vrwczPXdPz8FfGvvsguRf/rd/fvX5v/1lG4fXr547X/r1frXPP7/+
4cLXr3767e3/ZiivGhitHz/DtYy+iTmPYswi9PUHv37VmE79cjh8g0IUEop/OYrYr4++fGzh8t8f
4//95//5R6P8OsbHz5+HZ+dg5l///8Pb/TBROPsvyV9ev3oyY+dfoq4gAT+/zodHiNnrV6Uzybcj
iXmZaH77NTI//Ziwf/rzb/4AsfrNX77L6W8D+0eH/ial+8fRu+Dzc/DrKP/D0hi/icM45Ij8kijy
QxrJmyjChMfo1zTC4W+P/pbGf8e4fj9xf3OD36Tqb47/V8rav/yP5vk/JWniTYRiRgXF8def6DdJ
44jyMIzFj8n6x4fz+7n67fW/SdXhc/5fq6j+z//aQc1/fpU5/2ug/gNwUbwJRYwwCn/JDSThO1zk
b0JMMWGCf0NN9JuC+odG9Pvp+e7S32TmuyP/P5fPvzG276Huh1P+vR0rfBNC4FFMflsujAsaMfRL
wuL419XwDeN+D3J/HMfv5+PX63449z+7z/zbPeivzTx99I/ZVxbwXRv6+0e/ThDoym8u/YFM/DDN
XyN4+PzzawGt/6/U4uUOP3SQX6P0Lcu/nv/86PzPr+M3nMUxi0PG4zhEMYVamp9fjgT8DaaRIHEk
EI8E1BR9/aozg9c/v+b4DRIIQdPimGMaRlBizowvhxh+Q7mIQsFCiimLwvCvTOzaNKsy3V/j8Mv3
V93YXpuy8+7n15i/fmW/nfYyTs4ixkSEaEhChuCbgOHZp8dbYHsvZ//3uufFUNgOyaad1/1ElzAr
PDZymIg+zaXXp4YPNDdjNN0ZkS1z95FWc1BK4Xkno21bL5fVziezWSW/C+I/NDbOKMGUExKFCKII
a/77saE2sN4ZN8mutVSqcexSXvjrXq/oxjStNOVKelnNtNp1ZItOcT8F+24YgiRexZhOyIvUj7w+
qYri9O8P7iVvPwaOQ8lhxiG9L/8iSN73gzM9L02B6lHGdlskc5QnaJuGy6ITPFs/zB7py4rGbVbb
ZU2VDdhdHfC04w+TnczlODzaZmF5IFp8Gvix4CF9MEVp0gj3/YH2FU0L59RhsQNO3KzHbGtmkZYr
cruGqSQK5vBIFz3sAhEcpq0TWTi1Bkls4xPFs776+hHHKs5LiqgMINd/EAT8koEfVg+PMY4RIpwx
GlEBBPr7IFAzhoVXdJDfHo0UOlCTLvNm3unIRJfDXMqmYfckVvRBVPgCt704oLnZDl9n0zpUnn0R
Dzd1Veica3z799PEoVB+HCHgJZQJZi8MMI5CKOTvR1iOYVTpITBynXhgkrkc451S5qws286GDCy3
kUh7JDyEVpvLtsFNNnG8JA2v53xpViz7hpjLauvbdHPUp8syrhddvfI7Xbaf4iG8athyzYZyOAzx
Gp150FzTusG3MdU7Nbfrha6qTtabcldzsfAk5k1auQYlmnTq5KqtvrRlRR8Q7o6bjazcRk8Oim3D
CS8qUbTBn3q9PTjdTVe+7DOBaJkXlGypjXl1G9ex3jPVDNJWJHV0bO/puG1XfxDKv1nxIcQQIhky
AC1Aq5dQfwcVbGGmnUNjpNbD5wk1/tbx0meuVNJsKz6ull8XHe6uh0FTyWqjrmztvqC+mK/G0O2b
2ptetnHV7YohvrXIDOc2jD/CteFuXNfhXEf6k9k6d8aLo9k29UOi5jqURrDgbIxK/zUdM4UQxVXT
ZU2/6LuFeJuHw3hiLLhqivlEdcmv1ZA1GzeXfGEyEsV9N9H+wxatNBndOshtKep8tsTnQvRlXncH
RAN3G4XDzTQt3dXQtnflhmIZLqW91K77HDfLQyMWfFR8VKc/iG8sflysEUEhJYigKIyw4BTU548R
bkUZxgsPa4nnakvXJaRy8PHlspCbvqZMBnhzsl052Rnh0oLoOAu2y6KmrVT+VBqGkgCH9LRa/FG0
ccKLqT1b/jRErDwXuiUJM1Ek13nLqjKOzo0jTI44IOlk8adBEZ3wZWVpqMkX/VLIGyk+LHOTRdE2
XmwYB1Lzeld38yAjtLq0s/FwCnsiqd7WpKhsL+Gsk6EDuRib8V4HREYDCpLN8FtRiYepQpLUwcce
beHeGiLSZageBo92yvZHOmZ1G+qMc0Jlx9vL0WZ8XrNBV1SWeriNUH0utbApSPoL5kidBFRuzN3q
dr6x8dYk69afSOialBU0o7X41FQVpKy5q7V6FxRLikupg8ZKEWMrB4UfXD3cRfhus02XhHFUJA3G
Um/jmHBS3bTh9GjWW9f63bgB7LoaL1et/jLNJXuLWSOjFkuwTfjFFuNrEQTVIUZlnNipo4e53LSc
DPfnofNLrhtaJ5Vx3U3XnQkS1S2vrxYR+O26mESUtpjHVrZTaDPcwSAABXAaBGWUDKEoNslXkmE1
m2uC1M6K4HFuUZy7Yb2q65VcVbb75YMTNED8oitjidlHU7u9J7E9Rv2o04URdmSbatJYMXXrdDVn
Y6ztVbSqakd7zE/YuHjf9d0151js5pGXOz7a4loIGiQ4atw7rLcvuhHi8xxXCW5y3obk0gVYX339
iH3BdssKUVaFSiieitPUForKsGNhBjdok9YWCsL8ArlGz9IuNXtm9TtrlNaStPZQL6v6bIvmQxWP
5mPJ3SyDxrC3RVsuiWB8vhNTkZKuDE8j69wlQk2ydLi9d0OApbIxOUXFETcsutdo+sBGu1ziKSQP
LRey2ehFFC/TtQ/8eF9OdUbCnr2re5uXym95X9J+1wfKPQRR/Natc7RjwzZkttf6eoN+H8ee3wzc
b1eTj6VXi7nsx44lntM4DYc6A/gUh3jaRNIKviZNaZZkE1Tn42rJ3eBXnWhYQw+sUI9LRMzHoic3
ZsXVNaXcJSqY4qPpRpwxP3z5+s1VwvJvB/pWFt3MjhvSQSeNo8Hx2wcJLnuqWg3YwVmqX2q8L215
bCKw70x5Teq2u1Jk7E89Q5PsOx2/i4vLZqnjDFlfZCrejobH/sq7MExMYeaELd2aU0cmWNiLskk5
zUMCUkScvn3wUCSaJn2VjJOJEt+P/vyvH44U9X4y2sm4h+RMrtgpUs/vC4fCfQVDScpOk2Mw9cWp
ZprmccOmi4jgU601uqkQTJAoOx5IMxaHKGZvS3wTlP45atWQL2V9083rcBW1fXjBaxZIovEJ95g8
hlNuFj19KntRSOI37nIGBbAbKKpP1jJ+ZJWTX791eixSy9bleqQ8D6rJ3Qha4lM18bOB29/4nl24
0vtDWSOdVPWq8ppvfTqMhuxxXH1xLSEvBMckoufvTKnv7IqWpGNsfW83hBNSrDxpihAIGkKj27WD
98cJ1/6IxbTuUdumXeCqVvJtvnXVIlLlGdotYxo0sf2A/PyMB/epJLO70hTYCuYdsEeCmmMvYOEV
tiU3ynVHuwz+ti7DfhcOu3gh7rYOUuR8fNsoe9tR1mdlbPz1pJC/HlYN4S1Isa/iLj6WvlK5VSKL
WIWPGDzHZFvbJwNN+LRUBTmQuciQOaIVtyaJx0k2U1m+57zqkiCck4VFbSGjWen3zRSvH/OB+u6e
Tx5lGzVB5l++1m0N1H0T0W28ls/TCNlrt22H20UdhGZ3aLLrxdePMYrIDpu+eUt9vKVdO5rTMjQ+
GcbBpSqK+x2L1y6dFgrEYmaTT6pSxzsmikckqDlvgQemF5YMULRjWTh3aA9ZVsk6sOmWRKs5Dsxb
ybZ2ug0q1Z5U3LybeDjemmAcb6MWqHvJUC2DKajkxHR/2ArEL9a6U7Kv2gagn7KLeZiW3aqhXcdj
V12UAXNGBi+/fv3+9TfRdaMUuM4WM6rrZi7L9OvUClc3p4G9G2g/PeLK+UyIOXeQ0lkN5MQta1Nb
1kveAnlJC4HJnvbAN6E64p2ucZcMeAlySzdgq9CM8rYqnCyadT4Naz3sVLjyb9xza5QUDVkl1HE2
kY2cgekMu21s3/ZFF90EyxbdxI3gL53u89d5ImUPYyXa6wgaSRK5ASVxGQ0321S3Kev1DhPfZf1s
6YM2FkRkN2a0aNxVPB8J5n1eNs0s+0h0p2n1APrbdAz61pwI6gBg17mVc6+7+6LvtwSXU5Uor4tc
RSpOAq2MbEPa36klXcGmvw14J9I1awHbZeWGEkpb32+DOUFLm26rbfO7VsSDrCpxY5dCywrN3UH3
HVD4jY67Od4uB4vsjRfqwoXjeCrbMNsqZT+0U33kU0bJ9LB2VhzZIobcC97mxvTQiQVtLqMt4tIG
tsu1X+9ikAtnqEZzq7pnb3H4rmZbl5Jlaa4HYm26tcjdBVyXabeoz4jPQ/719HYg5VGFL+zDzZ9G
vJWnvif9XVnjj2Ytp1Psy+FubFVORcxTkDcmH4W5QUBJ03GunsWGTDKyq6ralqveh7IMQSJDV7Fr
6562inyms9H3lM9TphlLVD/yo1uny2EaehlhK85RU5vTUEPrAgHSKN3nao4+lJX30pK5lr6brjtw
My42i7DcTLdr6HDLoJEegaLMl8QZLf1Un1BsseSiktqWRC41TUh5V7Gk0uwjWyp1mImAZ5ZAEe3m
y3wSV3Qe48REILWWLk6rti3PKAZq2gznWVf1w+qns5vMjcMBFMvsNgALmi8FMqnp67cVVvzkQF1L
X9ZKckfuwoq+pbDqLyB209bk4VLwpGr8Rc/W8mhnJas8mizaFet6ppU3meC4lcs2fYrhPkpNWdwK
OSrdQNaCNlvGIPf9lExEzrYIzmsYZOCXLkk0ttMpHKIqK/2yZptdr0IBhJltQdqhKtyzkeVj5Lu9
47Ws577IF8ePNA40QEO8XI7qthxxkZM4ABLbBUDTSHBhqVh2xlyhBklhnbpponZOeM8d8L0ho+Pd
oiYDa+tLUCGaT82xQPoEJq1LDJC7dK1RGm89dIF6CiRa14+oRtUtbXeBayQzt2ACREeCKEmIgaGM
er7pN5cvltoLX9vck0Icw/KFs6FdrMdI6rm7AikC3XAgSzpc9CWaspKnA8j5tCNTl5RLcRd2QbwP
Npwra3waxuNH3sVRwtvmeVzVJQtNebkAMRuWscsJU72MYRfQDjwpPdr2S/N5i20aKI1OHd3uteJm
3xsxpcsEGOaXZV+uzWlc68S1sCyjFVa70Esoi2q+x6MzGY8/RNBb5FBakuiIiX2Bzbuq0XMyxUGZ
1BpoTD1Ech4+DjSeYQ5FBf3wAyhrQMk5kFPp2nxr1ud4rZdknlHSIvyWt9GcVFU5XOjAnkckbsiM
gpTQwu6bqj2rOj4XA36IPFXpbHix6111VeGIZyUJv4wAIpkm0wrPBba24g8dJV5Ch39frgGDnPAx
X+12pCIoclYsTdqx7diHfn7RptNpbeZrVz/N4XBZxk17tdafAlSJHfC65a7t0Ef0MMK638fz0iR6
65IudjRHWsGK7bfTuZhIuhS9SMfIlZJ14dXIF3MSq+0kq7ZPQqx7F/ZFhnsn0rBU/LjgLltts4Jj
AxKq9kljeZ1Pul8y7ektXkGg1drLtaEv/L3jAJf+MGtcJ50doiRqOnRZ1eLssL3n8dTnYU8vuR37
YwOG4TjBcqbD4kAbrVnTYXAau/VCKb+cIoB6FPaSsLmR87o+V2W9I4ovB+ZZkSDbQhOJhwtHeyp7
IJMVDcwBXL6HsmXX62K3fBopSjsTP1frLMe15zlyrdp19xFpaKI9+agMsrLvdZgWFcCpWsFncU66
FYujXbeknqZoj7Y5liRUYapAYjabvVc1zLZoVGKpE6e4rSfQuNWQTrxyQPWPbTuNu9ZWD11QxHfx
VMqwQu42qNWcrKGPM9F+mreOSacETUINtt2y1hLF9Xh40URV0Bs5owiSX0GR1EECpnCQz0LXcttg
CccAR5LiwkoMzTtUxW01ldtF2PeF5HbZDxPgvx6R2UVx8Niprkm6aJMx79uLxlEFlsu8JeCefinB
W0gt4ubCL0ES1eJkgmaDbkAvCsWKm86GN0CqEAnMo2DiZgEFR0zzbjPRTeVCJenCVcqjodutAtiI
oF26Vaw7uwaM2NY1fdLNIKY2vu22XoAZ6PFJT/2TiWdojSCoYE2uEo+jSbpisDJaTJWU0VifYSdw
zoAGURP7VLSjBbLcLHvtl6cesRAAoT/UkXLpZluWOnHJq5ZJNXWfEea3ajVcdhtQ7JAqlgrTgi8E
I084BnKHcLrQfk1ghbjExxBWXZAEG3i1wW0AEV1dpaJqD9OLH1GEekhr38jSaLhTGM1y6fozrgq0
3+r6op5qdlhnyBkfVryniPcS/ArJBtUdqecfwBQwkmwfHV7qXRM0Y+5VcGhI1CY9jw/KFW0ys23M
uq3dW17Ut50JMzu+q0OlknY2LhcbvxEF0GQFPC5ZSMdTQQrQt7wEqdxjwEbMk3pWo1y1WyWYdo0k
C7ZJhyAGrWvB+MZllZG2ko0BLO00m5ImKrMumNdkFsseT2Wz0y1IdJDP6SDWIRnRADlYy/cDknqa
7CdfdFC3AcnDCfcJ1SbOLTD0ZdnaQ0DdQcTzhylIa8Wf17LtEz4mptIyFM3BDMwkRXgXbRokzFwt
CZ7wgdF2TW0o8l7P5DDydw2py4SbFmYj3K5CwF9HvSVzX05SrHGRhxXbETAWbiO73qjKA4WtcZ22
IUAC6SqebgVg2VxmeqzOivVLouvCSzGDxc57aEUCmUxVy5Z4Q2miHPTuMPCH2oFmsYZBH2PIwcIe
6xTbMEPdIJJwLfSeFPyAwQUMQw0OJGw3lKIvjtWkpOW6eZhxlA9uGxLRULtDuq/TWZsx3bzEaLbn
we0Ixi6fW4j60sYpiAJ3AdZQeAZbeJgASEtCTM5rcIMZskcvdJlFeHm3xtDgbQexGwctqQCJVpoy
XW1UpgJt0FJIeNpYNaeIjj4bMDCjeiRrxoHWzhiqQliR42bggKfGQoObprR5WZVh1y6ZYNNH0k4X
jDQfO3gjJzddACPgBpZKz86ambSdYM9BhHd+xSyH7cgRCi4ZtkInxG2Z5i+ABqY5Iy6dqZiSofUu
qd6FXH9CQTSmZenv2zW682P/VndjIbupsxmIpJSvkGG+RXivTBIEREFrKM4M+kMuimUv/BztWTdB
x+SdySqOPhGwvtJ+wCpz4QutQ2BzK1bf+anIgZyGsgrj4Fx70A4b8CDZNYJKK+psmP2W8FJMcinX
lAE6APgr0FrLAtap2KSLsEr90g2y7fqTqMhDoItINnYLgLpF3blFNFnHjqQ4GA00oCg4ThowTjAM
NbSOF27RdRKqhsAEoyApKPTUtlSZqFydwDpFeY3gmmB6oHHlj1pBXfENZzN2depakLr9JIHPhkkE
1+9dCVy+njtIcDUdTeGU3IBWn1xrLh3yQCE5nWAzB56+mWDL+LJlLVKXwPTBDmQA7XNUgGtoyqQF
4Js36ISe7y0FA8faxYKv6+AJPgQpq1Nm1w+9mK+RBXdFgacLTgy/cetypUV9LDkaQeyQPgO+uRbB
riE6krZm57AYL2CTgAOk1W4nSuskZ+UiQ9iZynG4sUuw8TOQs/cxFhv4adBLYCn1fbCDzbQh7SNw
SUDvuWNADYiLobIAPyo8dk1oEl8rlrhBdBfYbt0Fj4oFiDkA4DDHe7WxYT+PfgAKM6a4iECKkWLJ
KiNEWqMhzhu1SDRUzZH5/kMP+TkvdDzUXB+KoDO7MtDkvNRbMq1tdRycTRXuP/hlWI/YB7W0YQtF
j1olA3wEGbm+pQPjaWQxTTjIy2IEAHaTCq5BXpb7mhudM9cIOUVZFCh8Sbr6YOJ1kkO4jRL2kq6X
8LreFi5H57+ocBmlD/UlJyod+fwp4MMliIMU2Qxo72UsoPnpyTw6hMdsEPQSiIZcVpPH/qxH9t71
9jGq9SqXPJwLLjeXVTp6Wlb4E23avQjXgxjnw7gCUofmfuz5E7Cx2xq0JzT2qQmfC7fXsDPwwcIC
d5RlQk1vHS+Q5Co69W3vgSnAJPulu4ctHiwjF8lwXvtkQRuGphx9qNY6kgMGfcyr57GtbteenHCV
hEV3aQueTWsDtnJcwU7mJCcL3mT4ZGf2yU0Yti1VZSQuDPi13e36FC1QT22zvMPtGiZAGe69A9nC
1wNZG5yAil9TErZpBbxMhi1Ms47xZ80W8BPxPVhgsO4Ax6e2z9RcdMkc6DbTIQyyWnU6O2hCvg/T
dR1xMkW2SME06Wv04M0C/j56KYzyil1PprPHojBOTk0xSVo19z7yV0F7UxUWmO08DNLHFc8rMfFD
0aO7pu7eNlEAVvJiL4e6cMkgyg2oH8iKMRioRMyxVBX+qe7926hswf5tp5fmxwBXpruiq4czJ8Fe
4zHMacQpNJIJ9lAwdfkYNCSZuDnOTiuQePhLXIb4xXDZJIrSaHZ5DRtqblgQbH/VsD/MohHcbwXQ
ManMw8tyslzYJ+A6Sz7oT7CdlNFZsKvoyfEXpyX07KDBlk/Xss7glQSUqAF4aRC99NfqcgQWe6hm
2IProLvIJS4A7Rug5k28FJdla579VhzCxZ0DtOTVzN968M9hPHaQDZ1DWdeFAKguhkRznyytUZeF
JiZDAGA3ti94qq9XZMZzo0a+6+Fav5IcZtueOoNTVPYf5yJI11m4K+SIkgtrnmcEdgKqHwuQp0DO
l/cW9KkULgQXA/bps8Kxdj+DV57GZZtUvlzOA3jhiQpBlBu6wbY8WS9aVwTvClrnEXXAwYqgPPJw
fsfm6SKOVisDo8tc12AB99TfrqS0eYC9Sio+ltLDFuzJTQ/Qy9XeGZH7UtaR/+Rd+RAurL5FHegr
peq3vZvn3UbedqJCV0ivDXDVAZqkg5g0etGgcpYyj+AtEECJ8a3uQb4W03oFbna52/QjG8BPHYe6
TlY9SAq7EFHXgyYq5jKFDWNYZMT1JxrStOVtJqYsLP38CVUkoWCByEbFYdoN+q4gUDjOVpOEeIu7
KGo+OwHvEvTN9r5qiouw3gQ4thfCHAnYihL56LSQ6v2yUrCDhzvfcJQSXOem7INrtpVGuhFoOFuL
W0fG6WIw3a0hsAEQO9El9SAHqNJkndr5qJdlx7AH+e8oWATGtHlgzQpEfQYlWI9HeHukSnsOCwve
bWoTCP0xDltw/fB8OUXoGI4PkTFzjuuNSxYKAE8Vg7MggCxNPvWDiiQgVpX3YKmIEd66gC3jtAf4
ZYV9fNlnLNh7qmy5J4wXclUu31jwro+WQtakeaGJ/4+JM2uOFGeb9i8igkUIdMpSe5WX9tonRLu7
jZBAIIFA8OvfrJ744vlOPPa0Z9quQlLemVcqLMDtfE+c9Ydu9V5DldxaO9dnhO5LphRGBNVGD8a7
RtaetPV39ZxmenB+MZqkHKp0pzqVDcj8Mppg9OiS+qWy1Ueb8Ltirr5r2DJLiHN+npbMeNhZYihV
P3jq5vijJxvOIklcDjK68Gw8QAAIKHXYZxWLd2tgQNo8VT0LSxFgE8Kb+7wCYYZ4EZ80gfbHT8zy
uVJ4IZ57GbUZiJ4PMsK3pNegIVNGtYRXFsHF2tQh1cNSLOsSw5JYduGUvkt/+t1q8ybTATjBOO5H
WEe5S8NxvzTDo2pF4ZqpK5pKYLKYoU7cIs/zLF5oNT5Dk+aV86ZM+3G1m5DX7eahVPf5KZKU78Jw
hoqLkPQtS1gqoRTkSNplzAB/CKNkLkKhkHkS25c9a1UWTyRGegeYyMpoeagHBXdMbHi71h4BGjwZ
hU3XbUJeolHceqWb3F+T3CVzlDk36AJhbyZhrWaVG4BJZ2Sp5rxO5nbX+rpY2TvnyVNSseDQw5KA
LWEFjNkeIlPQJWNLdTZB+AMARH3qPCSVpK1fGIaxIo4pmIHVlMBaWRFMPMybXhybNpqzGiAO1i/J
Z39MCvyabeFjm78GMPY8DhtXjnAal7R3j4Ma97WrnrdkwIuku50YJCgZ2NUsaLZ3b9eNIE3g+QUj
T3KMI8+jl/yk4fSNrSHJsUm2+QxLK2Nd8NHCV87jSclSiHOQIFd2QRY1Iawk/2VNgj33YAXQlchd
2trPdpsvcaurh2XNOrGyC4xQhaNqq4oexxWRWVNV26n5Coc22A9x/03nUOBA86tSu/rJYkscW+Sr
LGlJNk330YX6R55CvSIRzQCzpXsqG+yb3SnwtkMbN991hFPYb2DBVcGSLwK7U4NRzPGJHrZhdJhc
sfh1N7d5tA0WUweylOpxCauv2SAvS3rYaAqgPna1bd3X4/JT+Kq0C9K+NNbTqd3keVzbrqR4HE7O
ulO/kfAkSFPtRSWzfqX7JKkhUlaH2T/8ZT2Lhea3bxWtghyO31L3BZ3Ho1b4SdYJFYV+hi/BYti+
9pVjZcQBVF4SruE1jNoLL3oZ/2yRTL/xTj/qsbPZEvhkL2Bcllo4VthoBr3i0710DSLCBBuNTMJb
3Qd3bfwZR546zo/VJMV+hceVucm8QPETHNR0xrtBTU4JeKqBJBECJof/mfJutc8eZOzGfbRdEsyS
Zd0xIFf8u0eyNIYMlkHkZaOZyA9F9DlJBM5G/NNtGipm5IUx5t3TLSYxMkzZhPjIm7vpFK+G7plq
f8RcPEnZJZBMSEeRspRLOgRlwCZvt503WPJplyIU6wVYC4Eo3QLLMUyOmIN6mk9VI09j9w4Fpc52
mU8d8V1BEaJi8YrdtnjHXm+/4n5estqHaN8yhDhZ3ZHuQ47IgWV4w0SvZ3ZtMTwGtP7NhxFnoOfK
igI/aHDuFdYEzQ4pdpUxnoKEGgieyA5ChfzFyF2MARx8WCG996Tph6gDCm4QlMdkt/jB1e2eErzo
flPtmIlhmtEfvIMhRJOhL+8cH5vUePAtTvIVOMiYei9TVbVlyvq5XNOF55hQVTG05u/Qalhp2mZN
jVSRwZHGt38EU9qXgfS2vU1nrxx6QBCiWYoUee/RvAySD9dwYEfZGlO0NmgzPE3YTH7NrXpMHVly
NS8YtgxmeUmx2mBhlizGSpEjB62hHN3HXF/BhXmXJf3Qo64voTTwPqq6zaW2D+0CjoPRP92oklNi
xl81+8H7UWTAStNTa6h/jf3ubTN4Lps4XcBn8PlGWP3EDRyO0bf+hwi7Ny8OD+0w9Hs2IfEdHgl0
V770y5ZBLf+RquCavo8ekJQJygPI+CkctrMvY3GxmNO5/arjGkKuAgDXcHw2Vs2fbs0FMyKrKR0w
mM9nnD+XVtGp8CX26mY0ebySb8NTfuTtVpdIPXLNhtyLm/mm4vjgdN+WtV0ejV+JLKHdtkucFxyY
qc6DXcyRKIcoEwRAFD+oafV+rRIWWVpDT8kurp8c2zcptnsExP5JmmY+cVNXZeRcaafkHCbs1Nkg
6+cQYAQZ36mCd7z1U+5t0w0Q3G7o+minbBMVaa19eNKK5rOCIxykGHp9MnM4Wr56CoDoZAFVNIvo
MsFxQj3Gw9gh24iXhLPrlGArj7x6K5quy8Yx0ZlVXnNU6adGxHie1uQYxRivhpC7ohd9STfvuxXN
Y7Dy/YIHe+fr8SA25Gz9orE2traEfRZlkwt4toWxPiKvz7dlc3gRUxBxfb2bzHmQ7ie2qzSf2/BJ
MY1zQEq5a/s4KqROw+s4yptsJ/yo087G4rDETYu5FjIg8mH30gpHu4CmHaeW56uTF9GFbgcnoSrG
11XQl5W1X2tQjxm18TWCk1cAcwItBY84n++urCfHDeZ+5pJ0OvJ4ffX73WoQzcm6gS+esqxKy1EB
OWyF96UCwfOBUySxGOm4ZlAFazrCjzo52YCIaJMBC909cW96RG4c7kMtfjVb+sBgO8GiqeHWhsie
bf/cE3sdrWyKyNeAT1o4p9T/ck48rr3nFwsmPoDFGAf9aMi4WJui8u11I9ChNTM33/PPvrCnhBPE
VyzsLl5c3UBKPUe83veSQnbR7cPije6572fsI7nPsqa02rMZ8aLkqujcFIA2TBHcR9VplG/TtN10
q4u+hycVLubV206j5W/YJsYsNWE5IUI8qbGRkEmWlA4VGmyIab6YKyHs1DrEtqMwOMbW6xQMn40X
XZq2G0oEfi/bLNSJaHO2q2BHKpM/mgjwcAGEbgevPJu7xM8BiIwgw+w7DVdMqhrnr2hSnvfGAcmr
wNfU0XxUPmzxRnpLxinbA60EXuyR5zi+tElVZ+tWwfwd7KEfu4MvB+xJwLYOmH/zCqxZxl00lgsF
2uOvncmQkuiMNP1j7LeH1LBfEGdbttCBISXpABtBdGW1xjkQbP6w60iCWM/becSnhVHrllkS/m1p
4x0aA77QsM9F39mzu3MK8luVBNOTBZSnwMHgMFJIpDuLcyrxHg0N9tQBg+Qbg27EOQaE4BTBRoLd
6J1HYt7rmuGhZTVkapIe143CPgEH08RrCxSoOjb1UgCnbzBfQJ91bOJgLeNDxA9pC1Sx097vnicu
68Nh70R8hrlTYRLAiaZB1WfL0j8EsD2rRrHc9vGwEzAHzk3avOHNV3C/fF6GM3leYpoFyvk5XHKS
x0AfMH4UVYWdV/StyALX8j3C0apAGJ4Lpxni8waLlHTnbrnGFjgA3f52TXDFfrwWGnAm1sBPOSbv
U7zlVVpHR24xW06BKOtRa6j2DgqQ/0hJPRTpoH6nXfzYDIQU84jQSa8AkWR00554mqdt2LGlQexI
4EK23ib3sHg63/uuRkUf4cgGOtl3iEtbD0J6giMczD3SqXwbq/iW+l2cdRJZc4eTY+JTl3miMvtV
jRCI4KHCasaCT8KLiBdRTLTeYYJ7Cbr012bbv4hgRDZ5yoIgaQtQ3CfMUSTvlyjJ/Vr90Ya+JG5A
hhzhAUTouef8FyNAERrrI8lv0wnbUG0PgkZlGsCW27rhATb4vMZ6b9oObE9UAXSVbir/2ijcJWok
+4kGSCtSS3KbCpmFcBGR/cCMYL7BUcNUKe7LlWiNtw2WGq2GEvg5ztC5yqcEPzNpxldaL6ZMOHZv
jXTdW6onEQagre7ilKRfJnIXfh9XGQjqMrHboffNWW7td6OjZDcu026bziOvbnwAMg3E5Y+y/R55
5ieEGRClZSlmohQU5Ag3TT85Ib7qu1eA46jNVhBNRWU0khd2CxvMrcB+kPvIrSuZawSc/+Fdwmb0
K6J2sYE9Xte2tBFbczURMAph3x3I/F6ZpirBa/eZ7BecQUwd2qg/uwaytEOANCX+XFS1nrLOhhdJ
l+feT2w5TGbNeqs/V4Y4alg9l0VsunjoTowefE8vgvCZ6ZtGSI6I7EPy73By9WFZcKTP/Gsdtz6X
CcoVUVL9xkKM91XDYBC2xssGkC6Zt8pvPSRewXu678j80KdeAez27LV+t3OxfcaRgY1O3t8uEhR0
iH6vCQfVkmJBzyDQHXGgPY7efM+e7fbaTdxmXC88izn/WAkZ8sFMUGVBiZT+aQr5X8u984YOC0iU
5FslWWzwINjJAjAmPViFEOO8w+FQIPZlGbmbyL76TdSTeevIX8BMr2bxL3SBx+FUDNA4rX8h0lsY
B0cr7M91YpCqrgVqr2UD+J2NxbxIJBqiyjiLZCEiCqZWnmFBlXWVYtGY+BfjkJqoIx3ESnmees21
uxvikxLBbpmswbvkvuXMQcVV8iNta3rYJRt+4NgZhkEpzXqmv1Lif46m9vYqcpAXAyuFA7LWU/ol
ER7tZrq9bxqcgIPL5XUgYI0TPRRS8Mu66aECihiYxBzjAdQVbKABLhh/q6zZBSCfCg/rc6wQv9jV
vdkZMRqqJWP5DMT5QwUVy9o4kTvtwO4lDrbr6pMTvPjm1gjvOXRNEWNBZxuz1fu/PHz01h/B5H62
tkuyQCRt6VvzF+n/G161tpjA3+QUAhp/JkQW+32FWkMX5Ll7GyL2wERw44lMdorBvlNDfOxRkEQo
iAcw6v12v1EMtIh4hwLb7smrEXJBt4YQMz3iAB8b2zbzYyjFm5J4Ijgb5qJJic18KJP9iJ8H4pDn
7Uo/WOvJ3GH362f/RZn+z4wDvKjr9MmEGNMtW97uW222XtNI3sOIGKcisp0omd5DMvAySKdHX2Rj
2j+HE/w126lPr7dAhmf7ZzMYuraw7fcaW8211/152xIvWzziiiGyOFi3MKt667LZ3kRaf9PafMEt
fF6sv2Hdgy020VZlXhd5B331I3G3hitZrDF1CHxFmThgSXLycYz05CsOXpae4uROxickWjbv7PLc
pPuY0PqSpnRXYSYHio3xTiqeVYt6TRL3GI4x36dTlRvTnBcL4lpJjqXit0WbbKX03julfqR9kMB1
3jD3rFj9lT6LbQUjE5UkwW+gO2yrWl9UXd9hy5ZjfpoOppZnZiCKhyg8hINegJVhphyZZhkLVQ6U
4NFfgdYgfj75eO23jp586uodUw1c9gCeb6T162iiL1Bg2Fo5w9lvFPLXDqkRRRZRMexrjegKREGw
Tr3QZW7svbxr9GUGLTfNjT16bLlHRIhgTPDkpOQ567jY+5hDAtHYfQ35n9uaPnPl4FtUmCF6mjwq
sPeEhKIgzMdUwfQrDHh4phuW9Uy/9KQxTzgDLE8HL2gKQGUIURgpnlHJem7wFEG/G7iI20sVRuU8
xDUOWLgnaCldF2TI2VxBX2w9rAYt6w+9cbpb3HZrBvHWyxL5aHtEn2e/IXU7mzQ8+QEsN4qeArQK
Dlea6nM3iWL1ti4TLhD3AlWTj3YbijBpzRkVxh6e0vwwAOvfARrH9uedRg31FPvrS4j3xU8cYF6n
g7yvVX2789B9AvLVaPawpR5EDM7BGRPUygH049geSWSzQCIOCjFQMmW/gmij+yWVKncrsPgZKhRH
e+uDu15rP0cv8qeubZMLT8H2ln2cewlwABHYYwqf6YQLB66kLmBYI7vXrCsWwb9oBLxluA9WJpwe
pwBDV4p4Mqu2UBXdiNRqGi5J5D7DxC0Hi57bXE/rUcX6Q1fdjbasLjeroJt3EHvJGlwHMttd6gkU
CUVQirWVOVARh5KK+TncyX4wvrnlNcloPA67Xticp7Zo2VqGW7eeNvVGIrXsZoEXGlWDR2rovJfJ
PBaR+jOi3YP6Uvcap9uPcdEAAFP8xZtv8gFDHIDG5DivywET9MtEwh/bZup8kxA6/TS9Tyvbu8Y8
NBp9DhwJZbUEbzye32etEdv5XuZqbzhqinxpnusi4clbEnbfnGyf8Mh53sjp1vbLQ1qJHDtFt0OF
qMpTPJCZ5/AmaJDvcRDkFURb7i8QstqcKmPf4ySer6AiWL5N8D3SZM4D0h/6bovKkJEFZNTY5Hxs
nmeww/jztUxbHzoVHdEUEiJbiS0odvpsgDqAJHPvUFIojOEgG2qcprMPeFugOLdXbgUmGXwjeMM2
1UiAWuTdBSbzaCQASS3PQQOzE3aRunQROyzs5hlkXNSifed/8VY9UUlq+MxwGWctM7OaNfcQGZZV
33uZab13inbTjiT9F+OQ11EqrjzVR91H5MJgphxih+h/IzxzOIxhIbEuTzSDyCfXpQJmPxkLSLCj
Oe7BgNKgeIAGqNhEBNk8YlS1MRbY3JMGPikN4GShGjgBJYJc3YaDAkhQewvSJzAmOTCY39GU3oTF
I03J3WU8w1rkGRBLgGhAT4tEQyj3Y0337f3URqtQ5oBC4UGkC9T7AgQikvDct5Hd4eNHpDdNVsG7
y1PGdswLw2wOOniv9rdDh3WnvOEr6mYc8t80ITL3x4DnpuIE5dnGK0XCLXx9SKe7fO48zEqeQ5Jh
RXNKB4YcrF3h+5LfqLF412501xXz+wG8/iuCGwRLSTlNEnBi+8iX8canGCrQz4fO3VBOaZ/k1jyt
SpBTNIgfs3dzzD0ndu0xATVnLteuWFW1x8yQHIe++VgAtxydNGVn5HWVGx5Tw/0deIvk7Pei2q9k
9LL+jvR40bsMudpDbu4HNZUoGF5WZMrtiJF3iG8twMYylvx1ppJhX4UnE7/FaIXt2xb7NWvqPK2X
Gs0599AA7cRmNHzNIDSnGsuRboWpAFbGVByaOpgLgppiRjqNhd50zx2PkQULVNl48lO00YHIboUR
BNxrTberW6I5t859JcO+oul8rtv6tMBMvz/7z6Spmyc4QVh/6VG5S0Ptvk2E2VUMho0Vb25rxjJd
MhGSNK9teokc4Ko27Y/zDMwGoWXJ+WwvaTfuPdGJfYImG0DTJE/HBp8Ebf2jBk++0rXwK16ksPph
vvPutPavzWY9RH20SBXXlxUQYGB5VHjmX2H7YagCtScxftfJP4PvUSWlYoLPJ8tmrKBAN9ixbuiO
nKgDvgdDpJhN1icRfJo7XaydJrs2wGEv0vSqodbvWAw5DfdYYJjtk+QgZhGm3tNSnTXYA7LZQ1Ei
GvNmRRcHcEUI7RpEmbXVTwX+Jyce/UTphQEad+w7ibvobUK8Fomk0Msa71sLfKDZ1qtnm8fOJ3B3
TONnWIYPzsaZizqRz+nk71hS/+haSY/RAH3TR79kk8JuCHxvFxCigRw1xw5d0VLoMnRTX+wNagbl
ojTDurM68zBjSH/X1eLkTc1ju7EGp6O455V4w1KKFxp1sODWD7/8Jf7TRigtC1ikXkXaM34msJVx
qA4UDj6GfBRSUhgBzj+M4TCfQZ7sFVO/NdrqR2eisibBPwfzN5oTzxMU3m7E0Zr7ENixZ38NSbHN
92zdJCOwZheUM/PADjsI5AAeSbZ2L8jR0NO/Z5l6NV+m6wGDMrAlkYY6ibq2nBox5MH6lYYYuhp0
ozINKgFpwvoZD0YB6jIaBp48VXYAaBL7hxiHdj+h2dHDBC/HmJlcbMgZRQ95FrdNde6gNFHJBwLM
vaIPJkxgDA4sYMJor5ZghwsH6oyNA9DBgPg7r99224iTYZg06kpjOyM2ozLvE/xlESRVCN409Ptf
+NtILaBLNolh1h18NqKhsy6YFvG3ZUHUXNFtaQcwjaEM/3i17vOxOilsOnjWtr0fPfZw++Av2aYA
Q7HsBstfraHfXOpHABi+E4DkvdncNo7bA7AreAsAU+bOesEM0RgUkUjJR8QalEsfuc509cfwc5jx
8Pj4tk3YS1DZy+qF5qH1fAIDGlJMTuYj6NOoNKy5wlJOwE3ZFWc6yEb3EkDr5cD5eeal+jlE3LCv
SALyQpIXtPP+iojwI0FvCrNwuF9DmOswU9E+XJb0QcjozGD/H9B4+PSAjgEnSkNxk7BB8nQNdOlL
Lm91gMjWSf4YeHVMDp5CtcXcW6MbSWnGKFwVORr+oCiOGlmzfTz3eF+ZVE/LjK7INPtfMwZNmEf8
BNpkyImtAPAS/bRUaQr1JJ96Ml0rt+rzUE3jgANmfbFEe0j34Y8gqj3hiNUHr/LQKQEntAbTuW15
f2LKQ4JUh5tCQ29iNQbWLsYdJOJvJ5PmGLPN3SdKeYhi4AVqmp8x9RhgAYvK0Zpvfmq5TNm2EPdA
UU6/ySn6SRCLq/aCZ7k9ptL8BhdYH9fYXeKKeY/IML4G6lCpuX81x3O+xiE793Lwr2PD6t0MZ7tC
sHKYUGjXbgE0GQ9AswxsHA7gtoQDAkJRirWcN0+dpr4fQ5CcdXsAEs92SDHWPJC6v0X3D/8+mwO/
Ppm5uv7v3xuPdHsU8duDuGLKGn9oiorPBoI/twBfAkA4z8SBJJK+248zAcs/hfUefvKIqwBYdWwn
w/eaQT2AQkdFFVdCFF0Q2kcAhSmqr/g+NI+QuEjxa2RxWELyB6UHkzRD3SZFS7GpDv4Eze1Sd8QN
CQXWc/cF6h97HQA46Sn6snYbePnoPn+PSfwSKvbTNM1d/4TbW9QiMPAD2dyIGrY3hd1tabrpuVkS
+hqm+38oH+LN5inCtRz//pM+DdLLsrIJvixuWMOdBvtwiNUpiUEhBkZFr//flzj2bp5O3owN56fO
HKM6UM/x/QOAjv4I2OfLBygRrZbcKj/tz9G67OfaAVML2Nl6tL7ZbkpucxThUgxX7RQozHOlGDnK
0H/p5BbRjHfpaeEKLP6WtFc2kbzRQXwOtio+Y8XjhXXYd5s2Sc7/++BmmZ5nkQLqSpqtRGcCHmVK
piNKeeRZSUtvQUIPTHdhrjqzHBqq2tcB7XZZuejZLX77igtVbkQu0QNLW36j4fymV7zx1LfBwUye
e45xE8uTqt7lurnncY3bnHRu3K2hSK5e2KPSizLHOKfPQ9xVA5R+9SfA6k1J250Irpc5yk3GWaLT
drfRZCppnFaH+I4yJeBGygnq5CBaqT8HgYMwNd07CmanfmbxXqLoUXS8CT4blMWzXnXYpVAzzVYW
MPB1I7KrZnxqo/T3vzs0AOjda76vjexRVMUlBQmKxLD+VwbkUoaxOmgeiIOdiH/592HCQ/TfZ/++
DBABZE0zHAKYYQdvYQwoFEhk1s2vbOX1NWVIu2KgD4UlYwx8z5c7VCN8wDR0eQu1acBEW32kZCq5
Hey5i2J9/d+HpMJDrfT991XHANejgRH5fx/qO566MP9qwA0f1b+KPMjYEaMRbjOgJOI5ilQrRgFU
LNtlmi5glkoLtOQmG3v/dYczrRE5Zn6PIlHMQIwDjWr5hXbjAZX0+kAiHZ+8kQdp+e/TuVF5hz5t
PjJcGBEsvVyxCeKAiHEdyziMT2sL/E4Na3da7ve0eLT6wi1Cwz4gaXBOly04C+8jHHBzQsnmpXrF
we5lWMvTEwY2cCziflkQkKrhEq/ntVKq8D2Ys74L/byPlXxIInhnGzKHAKfNvyRBN9OpQ1t557fD
BWC9/RtG8TXpCH3q/e2jD9chh6XjP6fY34Cnp2XnNm8fxrcE/aE3/HIWlQy3XGJ4uZ0g74G0Pjqr
LeoSngV3rOGcpor9cgtvzjFq4wgXVkSFVbibVbMeZ1QIIBs4xphu6O8tliOu+gFu5wLyMAwqPYQd
lHiHWl+eqA783f11+Peh9oHgWO12I/EhP+5l4TmkVxD14ZHcO+B1BY+2aVDPC4JtzFv0VXZy+vxv
s2jRHticxAEv2jckMPAJ7rfAaBAFhb8Nc/7vnfe30WazaCjewgiAP6pE+ozsyoyH0ARvEs0khF9R
94igkZQKSxKKiOpCuggdcamuwhO8TB13Zx+9m3y5O64j4lmgJuwM1rc6ByFar5tQrhChj4qwtM8A
yDkgs7h+BjF3dK7GAc627tpzL8iZlzRnD1TFYpMmq81+oDdqAvP034elHx6apAc+rBYgAPpxgQfy
KMzmw89u2H7ctk860OgwxZXah5B+cMqSx25MgPT6dgExvA2XbRE9djJ3FEPUvuGN4qc69PgOnYDu
0OrgtESR/1aQborPdaO3LO0rcXG90cAVyaccFhiENFqQO9EXQ+v5dUiMKOgGXTmR6D1oDLqCOFKJ
iuc9rhTofwQxYiMkC83k2bdEwu5d5g7MS9t9RC6ixTgO7TGexFsTbbgCYg1/mGBpbi0eohr3vXxt
LXkUsGuPdYB0J5WLfCfQWKW3jmoHTC6vt609R1vaYhBNUevFDTsgzfFlqlN92JbpQFyU97hs5bhs
mIGAu2PX7tGRsWpGiWoNC5kk8WOvCTzhZTQwb7XZW5DgtxaQ5w0lEvws1v+DK6y2EjUEgC4YEQpE
5t3F8AFcUjKG2b/rmGSb1o+w9dAohdG13+I1fjGNo3maorbVrZ28aK9je9MkkEqdOxNcwFViOSLU
EtN6k+kbyovLVfmxl7cLMNFOesEFq3Bk/G3ye+8KITq/RJ7FUD08zWsaljCMoE0oj1HqWRd5cHYM
8n+PfdBuFuHa9Cv2pvgHEX8WC/Ebw5geAF3gdh905UKAkNgnOGpyncCg24urvl/wgB5qeP5v85G4
fsHeryuCcfgC0xVWYrWMoHF4/0ACUOd95GcgwNafFMhHGLG2NPdRwlncE7VB2p3waLYVvsUGyGOW
I++k/6i86U/QAssa6ii4mKb3oRhN/CPU8srRvAaYhWsbCKqriY7R9mBOnnBtgHrcBG9LD4QNSH8U
DeJg+k6GCCwWfsvr6qvuanFjxMF00fMconY0GoW+UD9XZ75Ex4a2/2rIMPJmXGZCUx+3w/QxZLxi
KNHSplwaVP97MCYZKmRh8e+NrdL5OfIX9OD/j7IzW5JbybLrDwklOAYHIGvTQ8zzkAMzky8wkpnE
PDrmj9BP6ce0ELdUt29Vd8tkRoMxcmAGIwPux/fZe50qm46+HM0t4cmMKs0x1yzYPgEijyNw2Gqn
0BzzeXFABtXVeBosKrBY+lgmVPlLGWzyAYeAxwrVshZuqIB/GyLyVmHsgiuZHLIGjevvRZhrSxJH
E0VxTwBiVASxw+gjgHDxXAQI2BR/zt7hfLLUO1PAfOCiZfHcEmaFjp86TElXV3kcuFj6NM9MSYoL
eyXSVD8MKQp5CVVtCAFXCCTBx+I/hlOytBX3gZtitQi8Vhwfl8EYOX97WY4I41EmJyKiT19r9ja0
+nc8HITD6pA1xLOhI4UNXmbXEIeQVuJ6lMN06ufL0Ljq0CB12j50Bs7RzniIZ0kvMeOLRLuTGjVR
QGfoykavFoMu60MZZ+8pjLIz6ZL8kOP1WShT6tykYYZWV3VssjgobNJ+21Sp6TIWcxndBzdgP962
CIT1x9lHQYB7zYFfzKHGb8AN7HMnpLrn066WVH+PJWcI1cFum2qdi/Tqj36zt80eYTCsh4vex/iJ
WYq2TeO6Ww3fq76Y1WPkMFoxfpas2kSMuzYoTxV+gCcs4Nqy5Ku2gYkPvc5zuc0ruUjBSmOEj5uT
N8ies1j6nLHwrAg09d8oaKpNWk8h6pSEpdONJ8Iu2rb0lb0hAOI8dS4LxJTMZ3o74rApw5WURrQ1
Urlq/G5n1V34lPvUD4p0cRE7y6mK6pOqrXBjzvSLP575EPXfh3kFxL57m2yDGnPkgAM6IgS0M5d4
GvbgKibkltflsNLnW0YQ5Nil80Mz7cLtqEXVEquJf+QvFZ71ZFVXeQz2AlezsFVLxVfALlM+3s0G
UTDSDWwawbSVJaZvks/JibZnvA+q/K2wECqH0DUPcSbjE/8ix9+qtC66k/orJ20GwkDZN5ek3I60
YMrRHwyOO+KcL/0pOMcQvDyZnrr+o59a52oX6Bc6SmVAUO/6uOccoxSr2Gmcs99b+SHUjdc6Ng69
NuhvPYaqTdNaz4Ro66uFUm1ICeaLqnTBUxtuMs3SVVUVs4uXrEiGA1lkwfdsGmE4eem0c/WKO5Ub
FkEwHk6Pv6nwNMifcxZokkF0JfUlb4Ky9CYTXH1VfhxSX2Dz+b8fxh4HmAnsWjpkHOMHex0ndXZo
0y5Z9KZdrEZd2+qRNC+yoTHGScHcxZ1n3oSqNiOHszMq2lZVcXmKZ2YeEQT/6NTtznJqSh7YFqu8
qxPwekFy1vAIspytJnOUL3rRuUdCP3IZoWN/jJ2zYq9bZ14u7y6q9LZtCAvUsizpV0b+abTb6mhM
dXdz4yLbu9TyC9EF3e1xqYR5DvTsS0+nu5U59LwpLj0x3FJ/8o/dqOBQ2ThtvLE8RrI5FrGdH+u4
9e627DePzaCfqmr1x3u1Lax32GZXQ+PtIJokealsh19GYLgrvMDWFv5nsjcBlq8GAFD4mkfoRHW7
dMvePhptClln4K6eyD4di1LQMvcUxR/0POySRv4UF5P2gfpJz8KWwVbmU7z0M8JUVR3PSao6uDwu
0hTBpQms8VAn9Z6mq74qyhq6S9zD/YzMAbOGEWt37jxqicR/8gQWPdHi9S2cqaJhSGY6rsS00gJP
W2tdlDyZ1ksKMA6Ht2Q/hBbU0CXdGoWLmFJWCSV0YoljK2j5xIK9ukZ0GuOw8DfhqMmNw6K9COf3
NBlYwA0gMNaSsqMOanWYoiE9DfNFtukHi8LAlhMlx9Ipqo1XToS78WG8jFQNrd3SIh1ctSn71tsR
u7lLJfxja3ACtLBeHxTZ00U0/yRzNuFVTvU9BzR3tM02fI5Imy8rIwt3XdcBssE8tcUyhDNXd8ix
IzVtHBBAWF/N9NZL69IFqb22Q2/c1L5Kb56QlwcIKumGdhN1+niMWkxbRWQ52yahJyBTBWOtzr9V
bdUHe9suXXwVXbHMmrQ4YhILVp039UuNs9OibJtuU6Kc5oWRXbLM7u7EnsrtjIbBOmSc/ci+I/Go
Z3NCy4ji9IvSt/9IyCb1WpoCxPPYWaEpaWLk7GWk1UH03u94NOtTE1YOiQv6VvR3p33u4zTLahGu
xOhWN0vpzlYnn3moZQjsYgxMlHdtqcV5ds19211psQGwq3bdxeOptwjayJRpuHo8JGDDipaH6LwN
1goMSMnKzjkYtpJYE8/pTOYYud3wVkVvW8dEOAX5aRMrrNTwTvsm3FTHNy8su6AfKmCLXUbMNh40
desaiGJmQNKjbLxvpkVZ0XDaW4nJxZ0wO+qXplHLE+WaPNmmH+2HMHuWVbFLfC+6TbkIXsw+ZANS
sbYVKZbBQkz1UQ+bahOGNv14V65a3YjecZECpsCgeRkH7UcslbbObDu/9U64fSyoGtjJRMgeAeJe
BoF+lM6UnLRQnrG6z3rq/L+MCJ3Y7CkrTWAMmVpTvTzoSlW6773BukBKsk54weBMOFZwtoyI3r5H
txhXalONN0sm5jVxP3xbo3qp+6VjaHKXRu1FiAzFquFnECCk6cLpBUnFNA+jOpZZLEFH6i0hi7ve
dnRBZ1WLU8sCxUS7iLZ59ko/YcG035Ucp70dkjrmX+xolO851/qrPw5aRl4vJ4QC0i9esK3ddPZs
elm/E/Qtj4PhsqmxTiMmg2s0p+/jBFbjgYFqDe9WmnpwzHw7PMiUUj1Qcm8E6VfVdqvAjvFJg5BV
aztNOhq2hXc1/Cg+e5EOgIOjb210gBmsaac8XDkY44tVz9Hl8OC2SdP5qKaaTiFp7LWq3OYEcfRb
SADyEs8XqeR1sOr8UMETMYN+azqpfeUG6EEMzUImOb7sUCmJ5FjJT2UU4BaSPnwef7bEOTZpzldq
ejsdhWzXTsceU8LhHBuhfatMNDKYTwF9UPHNb7LgBiQpelua6M3HqjbSjYHpYJPFoLMeUeR8zMNz
y7qW5j8c6B6NwFu5VCJyr38+zCqrO1igmf4gnyV6521L2rgkeVJ/G8pl3jblqzDw3tqaNq5bIC38
Qi21tPTG3Roem69KsCUXc0HRJVUAiiAm9RqVr3owHbQwxhWWPs+O1QsB/+j2uCQjBYFMSvNIJll7
xRy0yPSb1jjhT4CttGAD9WUkZBM7LbF3ohiQ2axt2AfoRzCuoAgQ+1v5OdlMqXnVutA6n99LieA+
jW138L+qvugOddU073SouVfdd0cRPC1TP3v23PIk9ZBzeJ1PGz/xLJzfVb2z9a6+p/lqcMR8Thn1
j0I3+X150ZOb0eR3VPeSJN0unzRgdhWWADe01aF1q4B9xx7PHLuCTWCBh/Nl6x8whRPGcaAamlr9
Xgdtt/fxV10jDsfLNPWgpw3WdEwi/zdKFZ5xz4O0xqLJYoz/THShi3eozS/acLB7vQLLAmhZ01J6
Q1TD2kKzjJOlwfTIhPyRO9X0ZEfmBcyqdRU4+wVU3D8epQRkTZEWGx06wfuUPyGhOh+5rSOmDmm/
MQflfLRoQ7An7Vf0NGKq1hsYvG5djI75nMVQDTXa50coBmBg6Xm2UfphamO1rwnxrHLW9xzKz7NG
Dmr1+FsU0yh8/K1H8iOf26+tBptybEfG/XGxohrHoIOLaf5QO7jpZe7L1tKlSVk1R4rF7KnJJv0W
sWO3sQJoyg5OtVyPAAc6HZ/YfJk8AANo0c2SmuLey0zfWAn9fzh2BRYdIvkunoETFiNnEVsgGmQf
evssnARJGk4ETW/S/9X6c+EOJzFh6LQMyqGh3XM4jY/WXE1UPccer05eJMSjDxgkb+SMNYoBEBWR
SJtzMlJ99/TndynY6Y1d4WA3oaQQhXC+KiI2t45Sugw+kR6j++NC29bahfMTcnLTu+m/B4fIZ6QF
3d02ySSGKPZ3XMucLueqLBngqxRiWMRBnP1K8MKisavkWhEmWHGu/dUXsnzptHaNWw74dOp70MOk
3JBtvNk4z5y0azE1F6tJ974GleUn0wnKt5XVUkxhWHWfZMOLWA4gHYr5JimS6s7xKvjZddRjNRwo
/Alq69hl9lrFdO5xHAhs1BGmQnAV+tSsh0EjtKAcV6AzWhBgJpv3aQC+oBmxf6QduMEO5+Aa8qp9
Gkr854lTvSek25Zm+FXjZj7WVAi2qu+5Tv73UQd3hbpAQ+YAoLWehXmrlGyUHLh09wexZWy7Dq5T
tDd/3Q16fKwGL8ZN72A07lmluzI7UnMcaQltYMR6+3BWy8QUFrvHxqEiLC4+lfc61YpDl/bju6Xn
zVJlHu0OiotEg9SsJn1k78enN1kexnOC5QciWAY//0uvAIX0g1e/2LglIZtkR0NkGizutayCfpHq
+AHGsRAvDuGkddwosXk87IwchlotnsFwwUN06abb4eD+rMruGpld8a1XZb1VmosNu27il9Adf5hK
2BeV2NmC/Jl1yUbSTTmeml0xYdlbtcWQrpNRP9MLJhky66JVodR9BslwbuRjmh2o+2DI9ACbCDBZ
5PAlQaPtuoxfZ6a1J8MbRsCCaKFZ2tg/9Hj8SX1aPTW4mr1JXVnuyh0AzwwrcamuymGB0aao3GYG
2jhCFInlGTJuKQ5kwJBJIY4oz/3kfos189xOMvuloGYFlrEBCaQ/UbeLJ8wU2Px1nNeWR0fBgTFw
r4vZBll5yQ9RtNuuomjUTboPbp1Mp85yCB3NL2vmDMfOBTJkYqHDDtsam9KsfhILIRlYBHuWHvcQ
0uZdBZPTPevoNjUh3jeauBhYBBH5QMXGEYklW0+kcW9D+eXSAlvCCenfKAJgUztOZW3dgV9wVBTt
pjWK6AzgKDq7fkGn9M/HZhs/14gWu8eH/vz4429F2NBT0cAqeZnfb4DZ2KSb9Ony58VRgLYd6X/G
WtDsHh8PZTfQJBBfutEk2m5EhD4OuJePo1TG3m8t8QSDtHttf9QGDkESBCQ162a88UrTrXP1dMGq
Vl/9HGSS13jRewceaRWEVrIXMy+/btSO0NdOHygtIKLYT77vn9kcxveORih1hgA+VnjPRYyVxzA/
C5NcRaC31qsRs8FHvdpJAfrrcV7Fkm/t28HZFPRtud1wzSkPyfAhSlQ63I+RTMxTZWrNPfG34ht8
6vZXOYpuacSoCUIW6RErBW8HCReyQ6t7XHp9gLOBwZYX/BVZYO8VrXd25ovW6aW+GpTxm/elBXbf
KPTVH58hIb1VvU4Q/B9fDe5rAhcwUYZ0qrwNzvSJ4GHsH48elwpk9I7tsGSnKURJHAovVy2HoxR1
sbJMUpcdyV/sA7V5QDa/q8S3ro8PPS5pEQpufnA7//QJx29ehayudQl6223C8KxNZgBxJX1zp6o9
dHpnrXl1Jwot43cfj9UH6SXU/ymQ+8rOso9xlc79y8KSYu/U5Y1iFWXYMawnZXacvidhfcMxwztM
08vXyMmfptrdFG05fu+lp9ZEtWlsw+vbw6bbjCR6n6e+YI/2R3PzqK7j/IhLellEgXlo0gq/Y5Nq
i3SsfUFSlCUdrerTckNOYEbe7IIRmwQcud9wrObgXV1AtzHrN13X91oAPEuJ4hkii1qaJY9AjtL0
BtREC30iMraIa+uWxMGy0s3fg3xD+udoajjxNm1IAVJfYk22YhPDfBcfTAPrtKbXB2dOH9PS8vAR
pvOaikfVQUaoww+OFTqRfBs52GodXAEmThB/lcFDIwg61Rst/mnSCd6ZkQvojs44ppVV6EBSlTHp
c49y08UzR3ObQEcJTBE0S3HUTXXz+wZLkwrLZTHirW64QYren4mBWIJtzVyMlTcsaCKbS9ySCZyF
OZ6GSoftvblLv6IZPn9jDvITiSJZe5r7K5/VT6vFlE+Lf9mKGm4HB8N1pajZwpAzch98DujfNnXm
knwwXRogxXWXVxcSVzCNkfd87zqaWgwQ03X3ukz2kQWyhAZoeUhtc+vCVFm6dQWiZDihYXbXjPBa
EVvVoiqnhmCqY+AjzML1ZHO0brGjeUIBxCTwImMKKHayH4GPbBOgx2KFmKOf1vjhY39b5Looz2OJ
VTmwmm7XEEdOe2KhCJCHQVnZfWpYLiL6uaWFFDZH4D0r3nd+dlJtfqoC1S8b6vTFZJpQMCL2SPS3
1cgYQJ+JI9TUAHaL4NZqpnfSGTBSui1AlY5TflSS1KaaQbHUh0XUEuMNHWznbbGPhb4tBgafWK7S
NoWtg/WJhooFn1CXDY1+2WTVd10HIJF2FaAXo/TXvlXyFUibmrhETlIuwwAPq8QlPUjT+q7p3dL3
VLxUUww8WKh9hpNjV0QkNDvzFtK7fXVDSe5ibNHasK6bDqZFu/FveIURv2ei6ORrs/WKHY1D0EZP
em9fdcYVDSbd0oxcaCD5934RRfuu0lY1Z5qVy5wBgl7g16YUCMjoux9hnS0by2zW/WQ5u6hcheGX
T278yYdw2bdltJ9aWAGWy3+5IR54yBsyCkEsFuls+yYrYzfEp4DQrrrcSU49RMY6aJBLCR1VYwvu
JXAGwK20n8dFXQw17onkCboBnaus+wRj9x0IxwhC0Ww2ZTVch5KQHAHRdOZYCpxZq9EZPlwrhIyY
OO7scj64dvKKYc9aQzxjLeooXHv7i0PU2jDsT4knYuXJiZJm2FhTIjZmp5q5SZqsJIfghdGWFlGy
bKObnX/wK0yTKcA4On3gFkEQ0uqbKOLM7DXRaB3nZvBBQhWpsfhiHou1cXqjvZr4SB0LWuJUNl8k
zu1vJQtl4ZnbafLf4oywaD3SqLQJYh6GyPjQHGJ0hbRvQSQyQnMEsLXQ+ooch1c61L57CKWbfGh3
TtjdS6jClMXpJqnJWRyE4yVXjxNSOXknwbH/uxk227iJnbVg7QUVxfvNqr6U2335CV1IZoa0yy5g
JkY5VlvQAj9CJ/852OkMApnBSFDXlyFurnMx3wquboq1DU8W00tX74EBv01syx1DJtat81KiH1zN
GAJ/YIBagGK/McLCOkWRj3G6HgCoMLGGDYClyigh25jwvip82nIkEaF3abpQBTMjeotJBt1SyfIn
o2EukSnLG2R1NOMYwBGqBqDIOvlUM9hH0kdExRXVStQOFmx73+hae2h7eR1z61QKbPD0iG6uAafc
8qZo3xgymu3dc16ZkgMoKE6D7twym2qRxFi/9S57YoIOmXe//N5V+DDGihCoP3XVKjSM9VTn1gH6
Iabn+JiDHp/dPJfByW9e20TrUgbHpBK/NaSfdd6Xu6RPtUM9uv5Bcush6kzTigB/j7JTU3YUPcbv
Fjcy4PXfGvBH0F/esWrcCE+6/sY76a2K4Bbindu4Eg6KpYTDrdbn4Fl5xZSoV4WBi88qcKRpNjyR
NvuEuQarMFrmVUCYWhjgdr+pEqBsmrXPSaV5h8a/VjVJa3Ii5RJXKS4kmw6Gl4AcHHrnmlYQacag
xwPHurMxb5pi70BjCp5qD6+kQUOees/Ym0pL94QMSfGH9UlPc+/CwKdo7bsMa7Ce2oAJEJDVz5PB
vSbqMT5rg/Z7SJtrSfpsW+qMjxh78bvM8zeUF3xRfvK7bLvXvJ7e68m4mCFZdiI6pYX9mYpwJp2a
cG88DtkJJOO6+hga0DSt3r9Xo3QOQpFN6/k4wVq4tikV4yS4d8JiPNy9qaAR3+j5LnO4P5xmR4d9
7fSROHJrPQP04ZSRKg5ZI4ECCHGY57fxqPWHGEuYG+dyD376JJ3+InH/H/ApwAX3o0PmDUyoCEia
NFqVH9ooajdZznspIY06jJwz/Cq7JL3cEGT4nAL91nTlVQSFcXZVcqjqYCejXLy5sz0Em06KXTr6
7nkRTyrSVjGfe+79IEe0YlnHM2cg4S4KLYo3g+nrF2N8HcWIuTQ82Y6OObFgDTZMIkqGhV8Efrqm
P5HDI7tOGno3RPlPD45PrLXO2m6ypa4bqM1G0Wxdg8qj0np96Y8B/rLGXrekm89Wyfk9BwclawO7
CJaRrsi+kAi7S9fgbbWYoYCAtfTmOD4myxV81vskGX8xOfG9IwTmD6ep+ZmXDJHIpLVRmb4t0+C7
r5efuT3gZgKLgPQOF0LEl1y3kh0NhUWibTWtReDVgnRtkL/Y0mm5d5rxDUpd7BY/jbj8Hg3dr3Kw
cdYQydkg1vaYmcdzX4OIddLyN4m837GZ30lDkUSgJ7BzByrCrvFo73tReRBDXR6omWghnyvyL4vS
g/Bj1swXwIhob1x6FS/lYLwJ6MJEufN6hbqc+oC386TwiTxPT5hrSVAn+S6JAJOGnXuPU0zRXuGB
ZAJGsTbcHhOYjYPMttplUw77rEOddQTzYXwKwafaoncgdHiWwyqJiZXTurpHAhxCi3y6tO3g2NTK
2vdat5XKWcranU51luCuqj15tUvU2+kaYpL97HrtTgB83TOO5rVh5apnAKUhX3hbq0uFzX5KofzK
zt30v5tANGvDAurQ4CIpcAo3nVfuS4OwijWEp1gVXKpg6xCPnchrnT2Kq0WTdMy3KOWmtjMAjZr+
ww1KcS0zX7+C725cLdh5MCQPIk82uKkofcbpWzhBGK2t5DuRH+3ZEqrZB5hdFoMv3xradqvEF08I
CBIzmp3ucJrYu1G54BQYieNwl+xo1EI3LiGT+ObQXzNSrVnWmAeOy/8t7GkMWcmMUGnyDVjLfl+R
RY0DpvqMOioYjLmIULuGIGL3GNUZE5MF5YWon/kii/LYOdCwBnOFu8cwsfMO4jrkYbzLI2fPWXpT
pB7NFVqZuyBhikIxPcnE5yBvoTmOjGL9x8zF/2hcoGQ6VvGYeDiPMkQfck2DiaXMc3YMG/Ld/Pl/
N58M45UDfo+Adj0xacZtAeeEieWsXSbq0P3CV+KwI2IaDPK14qXG3YxDIG/dZ2O0fwZq6RqRSdMM
50kSDZf/+tkZ/zLbyzVtnR8gTOKQkhbsX58dqBjOPmPDswvYN5J4gNYfpP69tTeEC3kplRNt7Exf
Z4k1PgmzwdkQvdkiPLPtaBtVQtVDfTsRHRCgWVhJcgNlOdN2jP/Q3yZyPGSRy//HUDJLzAPy/vKq
eq4uXcNxpKnrDjLaX593rSTon7QFvfdomMChTS7kvfGfeaM84dPKnlicfhAlzXcTFdYfnhh4OfDB
NIvJQaTnaFzbPTpcPW60sZaH3vXUoR66NW6k5MUykpfAG7NNgG+YplW7YRVv8Ttm+hMRR/2pJdil
KRh0E2FtplhARtArF0hj+q3T7e7U5nFPllgZsB/scGU3IEEJKwGDtBhnUBTgBXw3OmH4zo5BMQ2r
ihQFhZK5bv2quDWtUM+8ABbgLiZAaCWgLxWX9MIFCmWq59Exgnu4xD9nE53sI5bsASZNE0esitDa
dgosFww5sk9V6br8dm2obBUxdM5azbHLIRMlkZgbvHA3C69dg2BjbTAS7xAQCIQ4C9KWf8Mg52Ro
27gw1XmSRbi1wjFYhqnVbPDTVwe71GDwz5fHQzDq32J8jJs/P5SGebhBO/sGq4G+WJMgo7FJMI9q
/q7H9z++1QklcwyYG2P5U3iV86XKiQAbRnua6pIIRsHRVIDpXrljTnuTNhNrgPGr6pV7w/C/qGYx
sQ569xl1iOEeAti5wekn6ZoRSDqXVMGdaG2c+QTYLg/pqxTmuBcdVpIAIWM9aHlKCd4yiiQyUBUK
srmPixTyFT+ytSUrFa9J8xSQVipn5yntl4q7jBwypA+GXhaHx0Mria4j7RhX6cNhyrKntrGrHVot
Oqp2mRrmYk2mce48rKAQxN4FteB+DE2I7aKMmWgAZn9Qo7wbdYl1w2XSA9gJ//S45FUKpMJRYE2t
UDtlekFNrDdMjqHOutd9ab5GABU9LZ6epzw3MBROxiqglhJh4HwPPKMntwUCxQyY0WMMtJqaql/K
iMk1KYo3PU4c/iO/C2+ybkZ5TlzPvTZGYd3UeHESS9vYbeMd3AFDQV83gGtNOXCkts0D02igvJf1
eLoNvCtPZJRrXM52AD9A1c2GFojfLiYnsk4N5zJtbpYS9UoPDx8mmy0KzHQctCC/MFCson1YfwEd
ZZapkzVkMsqlUfXiMJgeWVJj1J5QS2iLooYukShjhGrGKeSVGJbJfJ80892Rr71Apjsm+RVvXZkn
i4D2llln5ZMFVhBOxsQohRkkQEfJO9kEINY9yzkTtSrI+MwYA6yrv7sC8IXVGcSz4Fjf0oC0QJEX
ziqU8xkmSqH1KQcj25SppeMM9cEgbrtg8oLKFHTZ2iVIHeOvoB0bHUY3+FTsELhTxtM0WTh5YdUb
RsWgDFnsGzeu94ZXUpqjfu20MVKXyFdkSQucZH7l0TGZPxaz3jC/jOhJrVyOKpTQOEDdquL3qplH
R/MuDJpLeLZleMJD8cu3k4Fm9pmiwTr5lo19Nc0/6MPbR8fvA2hHNYHARGXr2iISOXL29OeJsGZp
cTzRc7WOmMK1HbIcA4YmvnBTjO/hjEv3isyCLdjTwIERrOyBqDFu8AwrFT5P1wt/k9o1dvQty30G
RXLVs9ws1ajB9Oz18habU7AjMnt0Uk9dzai2KVbL5LUNuUW05lBYWXrCXBhvOuXqF81B5nBrLz2Y
Di5eq+jPJilwIqkmQ12KGLLNeEjcOP5oZ4DzmLQOYwwEqgZ+B+LoeDkMv/35yAEx8HVaxNob4wYG
GFUHd8QUBD/Wbr/h9j0iuHk7LxucbaQ3v7uwy+5ROlSXXOjOojHN9oKD0VqPjRmd7D4Zd53RfRQd
ykfXExYenGGVEcwcfaneVP4eWVh2A5MzRt2nBfUJBMy0uzR2O3dXtGJLXKO7utI7+KE4R4xQufq+
pe3H3K0ZKBIudN+kdoCadaGWoiM3ceoQfa6Rf6u7TVa08ws6typNgmkawxTQ/+VnCVvoFPdQo5og
6A/1fLFQ0JZtZ9hraCbsoE4ldjTbspcJOvfO4cDBbCBKRdMHzZQaMIZAY+4j5mOsNOSCn1q3A7GT
H9Fqqm1m+9MyGHErofHjtM6ys8Wr8Jb1PkBT3x8ONGqNPyb+/vdfw/9gNvbfq6w/Bkj/KsqxjhAO
/+nh/3wpMv782/w9//iax3TtPx+do191oYrfzX/5VduvYh5Prv75i/7yL/PT//7s5rnbf3nwLxPA
/5MZ309fqk2b/+STfxkA/uMzi8hWAtuNfjX/fgC4QLVhTjZF2z9K0n8ZA/6//1f6pX1+AfD7kf/6
+o+/+4+h4ObfbNslJeFZruuaui35d/8YCi7+Ztk6n/Ac26DXLB2G8P59Jrjl/Y1ThcVnGE0qhGnw
KTyBj5ng7t+EgWblWZKAPTWc+P+aCY6p8K9Fny4MMAH8nzG7e2jtzj8NolWW18duj3zelhBX+sG4
Fug4lpMXG9+On2Wo/zJ7s34yxw0DV9SxleOhSmkkB4WZErVEuLW07t6DiIl7gOEhMfDqxZpNAjIA
Yp6q4qoZctH6gAPoAkWATUMkesX9ITP/mhUxiitGK61hpXZyKgyHCrTiRNZW17B90qxug8HqmpX0
BlChv/cuYqMBEKdKqLFF3j1rc+obaWM1JdqdMGOxNPC5YlF070YaMw/AI8YGHIdBPj/CjgFCgNdN
Lfwd6SO4BAONDT/wAMmagF04h+5qfC37sh9wn2Y3TELfR8g65BdvuFze8sK+2JCMR/o1GGAXOCgV
mjsGuqo6i6nxAbcbwE5rW19kBT+hI8rE/9tBo2si951c0qvWi9ehjW85rskwVz+ZI3RSpnmpAudF
WQ3jJpllRgPNeIbUSHFHaxyKVX7MpUGKiXkoOLRBe3SreHbEdvIHvgUDwmFN9Cp+0kT7UVYEivHS
D81vU3cBU7fzUQSeAMRhVyOfbRTk6MeCRggRpZvlwikyhmJb2NVKpmRlCAK1u6Swdkyk+5mkRbEh
290vipjx41Ht3WwHKQ9HZzRigbEHDcapd2TLY7xVXvtLKcefSc90IK9It32c/dBDaFyAMpcqBXaj
wYWCbxBfW8cc8UydcNKAeTIShvzK7p6k5S2gbToagbEYW9dZ+GZ5gtIAPruC1OXG1HKhDoc46PqT
IUR89XvGPDgupC9EfyqxpZvhMbTDvllN9q+07HaVHgkMQ+1lkv4idrDSlWn02dclZL62+OV81tkk
YC2N2wjSIDTBjsgzLFK/Nt8qVX0GDQb1tntXeXzlMP3l5skXnU0PuIP1RXCEAG2bnuz2HgS8zkaW
PmECvDaTcwtrceWt8n/YO5Mk2bHzzG5FpjnSLoCLbqCB4L17eIRH30xg8aJB3/cYaRu1j9qBdqKV
1LmPRVmSYsqYspLEMtMgaSTtZUS8cHfg4v/Pd77LVHCEiiYyyfEDnXrbFgh2xelv3vCrSPGLLtku
BGfVcutubPnWHs+Z64Q+OJMHkBmFXlyJeyAnhoZJeQV/8xl37iUwsrsGQn0YZrGKvY5jrtfYPk6X
mTHNQQ7nvLL3Bp0MLH6vg1lN+2X8yQPOteO4554DTkpjVxkHFJzZ+rerDdd1gO0gcz+Seri1TSt5
gNXjLc83Mq0PeIJwm7kDxovE9YnM9H4irDutKSiIFQxQOq9x9lV01weBw9HFvgom3nIMxe6prXsV
y/w4RXJLzGNft/pNPi83HF4JflTHXNvMcdls5kjx/JV5pRn1wdMyY+2YY77NKnRyBtmgnLddGRvn
0iu+whQwLnOI3haCj1/Zhc/1z+/Hg1gaVhewoZs5qYkSjqPYDGCqiTXUKypCPgn4vxU6uqKCZ22O
yB0KzTRyGbrHHZdEHD6pGLaeZT45s/s910lDCrtaJTPEmLCZD48wlHw1GNgQEk809qG1idG4jUar
HVBsztsCtrQ5NYO10et4E2cVlT/Jw+LYJ2/+nISSMoUHCrmN3sUBmVZH1gX1tXfPPvpFFvMjl65V
3NMBtBASF2jk41F+BU3CFNW4GfWJJsED2fIuM66GapScs813F0mrPSDcEh0XBmCAHYXAd6U+v8cG
ia6EHRxJu+oxLyljCBCKsoow2/SH7PLBb0eOe7SJLeYBS+WbAQLoV7mtHawifkrzgVREtrZiaKiK
UI78JK5L+pRPCfcsF1u+PLHaOppjy6cbWKonQdFFyTabtc9+Mt/IcnbremCL1IZ0QoUeR9s5ogNL
G+VJhuEzvwJbGjecspYd0WDKIjta1Kz5uUt07C2I1fyiJwS3iOjQW1wJuGygPof74+qGidC4c1pM
FuybWWJS84RtxJ8cCWsiGHIR5eTRH3fEnKEhogT6BxIk2jaI86zm0TegaTGDzY7fRkgPnDdb58sU
rvOa1cyga5mt1OWvM1UZaXnJBv0Ft+AnY6ZPI0CmyHt2XHkBphKzfSnJsvhVsuxMnlTjuhl9oW43
kjI0X/bxJm2CKxvlzdolFbHq4pLCResyhM+NTg9R2laQXP3E845zCWuvODQ5h8d+3hLT+U7HmPQO
ChTBrW3lVPLQSZVHu3TeB83jfH/N3VpIKTi4WvpBMAA5O653QY9OEi6uTuykb5W8Fz34K4lj/sSc
3IgivVCgcx0U7yPNKnxIandV6vYd9XtfYxqcEys4L6izNlbNkL1JmPdxDyGstWpUWbyt7udcPFIf
gLtj4eWSApnGa7MTZ4dlh+jNUy43y3Ml5eLTafrWCDzxDs6WjceglrXhzlu8Eye0Faf3I1dN9Ayn
bIBBXpK9NWiVH+QjQEMJ/9RvSli9uMj2Ht8WtflujLhjNPk5MqGfDWz2uyGZG6Inw2cOAuwPbG64
YmFEt8lE9H30KVH0r8OZd4bdy2PcRJ8jhWl+IflCSCPZ4/JIPZWy3LrF+CKG/gW+lTlTGyHag/Hb
VTHXtsJRW6p2voytsytcbgBJTwKsb9aegUwnyA9N27+GTE+9Cj9JgruYt0am1XvXY2U1sdzaRJnx
7RXzjSGcS0eBcSfECYvfVi/43PfXjBFggo54Ddq1wEDCdJ1zvjBPQ0+rs+goBqq6eW3tNd3ee/H+
zIPMa75wrWi7e7dBrsWdBsSTsBrDpmZlGO2POqr2JaB+uJSXEORqTRkh71hDPidjZezpXaVwk/60
KGMq5CbkbYIk/pZR8W6EeJNSaEiYjjzYpLn6nbnVj8wWVy7sJ/2Hdc+GsGFl3SwX5GfKx3EXeRC2
tthYvBbNOFMr1bp7bUi7g52j3nEbhp+1XpyQg2zqBmwhH7izkbJj1eyUrh8bL9JFku7G6UPe8YEa
yg8Y0kMzTI91mIobQBu4mNkE9GiBBWaS1bnH2cIgbtxq1l3iPrjpwJjC6j+Y0DTrvh+vcx4Ty8E6
2m5/rr1oS8zLH5ZVY3aP6UI1W+82P0L0NFR1kwZoUELTkLvBr9+MlP4Jj7kLCpQ2NjkkUURMOg9V
cZfycAUCQOPytJce18ze4mBRYUrdJIV2N0/Gl2nEBLyp9KFIsTgUDd3qVfARaf21SKjdxOBwNovp
ZTHaexu/3Mno0K0VJB6FuS7t+TuNhhdW8D9E+EFtgjgIttCIiIo3JJEVxWQZf0yZeeRwHYZtdQyr
WyR2H2TIMoAFBi0wiA9zLFZsUeM1eg4LCXT0HXXRs5Z0FCn36vLacL7Rs1eRydlvuTCFUbmRbklu
hOCCG3jYmIsne2rOeIWF32J/9vXU+lpqC8acp1Wj20muuNsAmdhKDgw5W9u5EdZXM8aoAQM/jsBc
LCBrwVO4Nw4vKfgaGfCTbfJmJ+A9s89NGQQY0547OQdQjW9REeKmDBNQhfu05enH2qRfkWnv0aQv
yq/dEuzf5n2p99ti4aMYM31PPYsyaP0GrO3HQvl8sHCQyOQd5SHNLnfLhzmzHuA47tVZiRPUTOdu
+yMPa9qZrnKn5J99iq4strE8hhqf+khbvgAV16Llm1bdPQq3q3CKSN2hFvPDrLpvLVWCwO3bCDBE
5z0WTsfhMsKwKXWB1OYsPmL52ZsOA2ypju3e2D3xsXaeEnSeJEsYFjkdDvMovkx5cJiF1VwRGNoX
xsOIBn4XZo7h519UYmXfk+6lZ7ovczHC8ZkGR83qaDg43swJEeBgyffRlEej79djiKHXuJomKLNK
v3UXRTmzypdj3mHozA6BC6QiEw4FQP7IllWrZvUgCHbipKJRNea3W7NLw0zL/Lgg39NxnTF4sddh
6HwWzrrxrPp6SMTZyviczDXH1al4Eg5xaV32HxRqbBu7gjYJOQo06o6TjfehQZKsV34Ooz3TCP48
jvtUNz/Henixm2FXZ2FDEzHXAdqxtnY6okfN9XFj/Sx2GOhDTAhmMQMDx9QziXstjemlqLcMeOOD
5lo+RRzImumBYWN2VrX3JHjEy9TnLzm7mk1PhNawcmrgaPKyF5zO/LcSlEk7V/qw0ImJeWIeIsFF
WOkmnfrRjpJoHTIa5vkqJMsojVVnmXJfj3KLI8zwtZr+d2fEHGUExhdKd2aUDXYRZ7FN3xgazDi6
kOvR5OLZovo5muy3uWYrQKRN3ieLgLXGFQwUlkddk13pghVj0jWxo0Vzxsg3KMfniRLSadOVESIu
w+ON4O67MCCd1/KiTI04OvySjjyOHWfYDB8zHhQcZ+8ge+MRjipfXF/cxofVEsNKgObjqeDurly8
YCToSbvlPWhVJzZeE2SrC4NRwmU0tT2zslsvCA8OSexsbM6zxzny1jlZDKzDaNAoO4pWpo3TAlPF
zpqpgGhUL7fQNHjqvnhlV11y1jWYHaTk60HQLUtKjF3NIVEFrlk7XUYSGDT5rJCv9WfZNcPtkOH/
jrzo5A08pidWsmHNdvTy+cmjdoPp525APPBOvTPo3zw/lS24QKpwRSLEWwBZvFhjSvIpjTy/oCFv
FQ7WCVHZjre2Kksdj96E8kKUyzoEoiIRRW+CsR+r4Y4Uy8psgdZS4PsDa6UfXRdOO2T2OtFJrV5F
jEVkG7+lA1i0bSFEwyAyrYiLrTkG5k91R/W1o5yQzxFKkofGsHiG1AdiyVSzQF91tPkKTjCmeFka
87MK22NXB/rampwMxWN01bP/InDkwk7TlZBRjxCaz4Kj3ioeOJBaDp3v3dycnoooTNeRGCi6BoMh
aMpHR00cebNzkzcRphvmUTjTDa8cgDNfPo2it5ocLpNReEGrI/8wjbdyzu21mhk52F75fM1Hu5kR
e8+md+6LgV7nRkNmgdNMWtFjOzy1TnKfoLnY2eChgcschFCi7+hzsGbAuxvV0wgPmmemyJhF03xb
YReuKfFaYyjjJi56NFhL/BVPX/BgfGwCfjb0N6qMJT5lEYkAUdM1Ypr0u3sFm1OhbI/qbVa+6ri7
pjCnScEwH6j6cd4Mw1slDoqNmbsLQ9skXWGs8MckeArnlNad+rZu5ZsZe/vc0J9lgLw9zQD3aKlw
aooAB9i63MFWUGufeg93Y5iAtSk2X9t6AXLBwGbyXDg6LdIn5gNer24M0QeRJRuRNydqi0fTMhPw
jkwqAgRCGfqRJbMPbkwPjcUhKG/7i8wZuPQJ5Y4wcZYXfYoa7rPQhm3Qsxkz7sKe6GzOaxB5t53n
ULYr6RB1DuxuDugIqUbmsLGmgvxYc2O1BuN5NInr0IkkluQlZHcZNcN+qvyEgt2NYQmcfDG/Dk0g
j2xLTjHpsryHVOP5leZ2K0c+ww48iDnSVzMzZboa4hsZNG+UyjpHrzbfTRpYqcFZlRPDhNxsgDLG
W54iv0iLqvWUXu6GiRY6oQXdVjjWHY8qHJytYd462raI9TNJ01UVAz40lFoN2BH4LDa1nrHYLB6b
S+h5ZxJ8h5w9zkwy0U3CZ9tpzpq23BH3OoyUf/IlC16xU2+1j3nhPICw8YAwXCMu5dzOlc20DqnG
McET56WCfavaYV/F9gPSvMs42WRx3HtJh6QljOcWwNlP9aA4gKDONOjhLgC1H7Pl26ymRzY9vENT
6CiSmtPIISYuKsI1ZCizPF/xPL8RxsQzUW8zD6TnJ5oGolbtufD4OJUzX5wfaW9FfFS75BFpzbXL
zhVL9CG0vc+q0IlbcjfOzJh+rGlHEPNTS+f3yOR43RXO++C8jzW0crTc5bzsOL5fSQagLVZT0UF+
YIh29sPUvNLbsU2s8s0rxV0YNw+NLZb9HHpkBHD88FkqaX7RipuYyRnUNo/acdq/5kR9wnl4QY78
yrrQR/75xgP51ZKKbKuF3EWtcLk2ouLJGryNyRLKD9SdsxfJPR5HHnad6r7W7M3Y81dlac3xsZ3e
G29+L+fp3dIFjvj+Xtejz2i4Wipz8vs8Ova9jl6WQ2AHS0jX1Kpc6KFVLATX5JWWxvxH4lTMNaf3
RePYoLssPPm7Ijgais6P4IE4suDfQcpc8xKHOs98M2Uzj8qW0c/FodUkQ7KufCoZgs12f02H8lXq
zof557fjthtM8o1l+avrUtpJBdiJ7Pcd8BYzat2+z5hVlRIDJLvVpynlt00uZty2Fu/OiRgQG+Lq
mkE1FsfW1Y+mJHrHvXeVzyBbZKSd40LXvAw5sXPZBkN0m/eBU7eylhAeDmN7+3NJ8T8rnYe5+vqH
v//NlY7DlsNzXFPXPVt3wIdM89/b7uzf+679y+udv/iV/rDpkb8Y7HkIVXgm91ZbV9/jj5seFkoE
IzxMLwbbHtv7102Ppf8C68H/43qOtPlX/2TT40qhvqQthNohyd+16XEdvsuv8Z5/8ztQm6BfQVOM
5ozFFPDBFKnAJql0T9twG+eYYXiM1Fiw5L4Y8xvvvim88hTmHPbKTAvXXl7cNvlwVTefET1kHYGi
9J2udNbEyTj57Os3Y1hQzswjtl73iF4L/AmRp/vldx5Egb9QsudznJz3pm6eQsZ8KXEaXQPnS4dD
Vmj37kiyMMQ8NTziZmtpRy9qmpI438v0ga38CsnfNawekquxJwvAZZaA5qMVW2/c+BnrCC6mKGs/
OtCR3obWCU2e1kX/wrZh2Uco5Lc6E2CLc/OqrRCLSLozZJKg7rOI/+rNeXZk/cAL67diuI3K4TMj
wspnEayziHk0XOUktGyefnWEGrKaYip+wm0wND9qdbLuxPxBRqz3ma/wCB6bJzvipmAMEa3iU7nW
KwaETPf5fY5o3bBso6DyHMjTIiBQEvGo6DXGbTyJ8IVCGZJiHFDRvCkfVQ8H7Y/U0O0gBGg+UrVZ
MwNmw3jgOlhIMlGw0X4vJGi6PTIqGb17qGSKGGebjI16QnQKhwxWTyPSRLV4kmHXZapOqHLA3TDJ
PNwUkXswEhUKzKt0S8/WHudeej8Sn42JHrVRiqy3NuN9HtrPhqdZu9ntj4R312NlfIP78YBd2195
KZ+lPj5KTopl6J1tTaXnR8awdVpxg5n2NviTOjgwSX+yS4sxaKTHRH64yylnhGng8OdmOYBNMtWl
tYGzS5HeLrm8EvX41pIVTVFJkGxgZ8K387uRd9Fs3ITDQSxvQSF5QtdvXHCsbczswnIxjfSm64cJ
PQplIahqjW9CFlt0CGDuouyIiD8jJah13rS2az5nU/sQ6ta741rXpGv6U1DOd200His3AvofMWq5
faUUGPFmAoZba4Rg12bK4ZRENqtRauNRgK10TBlrFDB3Uc5RcwwoodGXiwMH1xajebXoyMckVhl2
V2GGWX2i+Cw2gMSbyqMWoeC88PPjGjO+345I3PBPZXgcbYYWAaheHlMnVXG4DWhhWslJ09dDS/OQ
CXy3ZYOMksKgxdZv+flg+rUnokkPATIIRo8JNH2NLyqf+mtGLGw2YM95Qg8/Ja7c7e2CaIhgieg2
3aCM3ZW7Kw0biJrERCmftCH/gPUhdD/EN4h2TqFm0PHa0VIj4m7TGAmposHace8EzbVH3iHsQmRF
72bgngw7fw1ancl3qW6cDj9Vo+/txdJP02S+ZzG5jHQud6AfeOsCIjP21gtGiwCOksYOt+rs6Dru
fibNuVmYyJycmURPTg6R5u4jz8CPeW+DkcDB+Bxs99bo0fdjw7QNLS2N6DqppF4Ji/ePp9nG1jO6
217RvqRwtp1HTCxQ5w/au31psPVLWMt6ffzddDAdjbax2xCbYfhW1qy3jdZ4XopghQxouneKB4Oc
69K392w/t0ZbonkQ34IZa84MV6dAd6Njypqy16k3yMXXNAjMXMD3kqx2QM1qyFvcMsgS5No2s5It
kaTVWBxTYsBre+LVM1jR9QDuSkTMApOnc7xdTv0e6I+11eK8jMV7HnNVD+/LtDuNSfVUVlPPOpmp
83JFFl2/nnICFhXVvWYRXQH3VBsUsWLVV7l3KRnl+kXCS2O0wbY26WNq+WrABOUaEHJt9kYISZOs
XGku6JqwglftjwCwwq8lPdS1l50mBdPwGEpdbs50foYtX5dD9kB7z00TUcC7GKfSCU6zejhz6Djd
FGXMZDsndjf3EQ8znPTCtGJKT48108sLVaNvEb8W9kCvGR7pllnAIQAQY4hlv6HbbDnmCbodImML
N307mwQBscBeSHx80S7yHDKLXYVuzbVzNp7nVq2rpugt7eb3hVI8pGYMg+jFFibo3tgxkvJEcTH5
lByjhLxqU6nocNU2Wzcy7rE6/aWWjTaY9nqno/X/rZYNS8+sHc7Bv7ZlYyyMV9CI/8yWDR6r6Xeu
wv93LRs23NBK2MxEW/k7Wzb4NbN9tJ2d89/UssGbiyeOWmevAz7DeO93tGzwWAB+6/6XtGy0H31G
STTCv7+Jlo2lxfMQg2//B1o2uM3hWLX/c1o28I/dG2ko1v9/tGzM5BOBUCSep7+iZcNxHrKJ+qC/
5ZYN1OYGp5bpd7Rs2MSE/M4e/6dl469p2TDniVwweeXa/O2WDbvTXyFjf6tlg400Q06n1zZeGlPz
7S1/Ay0bLTFJmtP/O1s2mE6S2e/+Ay0bo0smorXp5/uTlg2SD1+1Mf4VLRvYvxAVSlAkeHEtp2Pc
cmgt8EbnQfa1fQQETG5KA/wRLdz1+FHNVncxBP1pgPvHfCGuZtTuFTwCaewqX2c0P4GAl4DfE9Wh
47j7KT7rFbK3WEiSGl0B8fQBdYqzp9hI90ZxDZ06YSYNtMP0JIdW25fORB9Ky9jNsYst6H+0yrPl
3gqyfGUE9HszIv+K9W8eE3noXyKqFKrwZ2tH2xFC8ya1PisTkzs8j/NxFp7cliq6SMOQpFe4pRBS
b+3xhcBwdpxGDy5+qvee6vKgk/BupBcjduP2QUu7taSs4CwoJvTy0FxPBUWb6WCeJjIYp7jIvwr8
mIdcmo4fBU24EW1DcTP714Rx3boDl6PzmmSirHsWOA6LujIukn05iqc4FPuE2M6TY+k3+uw8MVpq
7hLUfI63NJuyaZVSH0ghIBRzw8o105PmLGbgH8McrC1cy5Q+lQQXVrVZOXvVA4Jkezh6QX8y2757
NJhddI2xxhw7rDP0tTz1ymPg2cN6yOaDENqtVrjRlhqbZT0Z0Dch0UyLfaxLHLyecBs6KdYIU4qv
MO7xLMj9GGCPwPtOda+RPhuu0qNjeKJo/eTq2nKzzN45n6ecMl8emxOOotO0pFtUJc+zOYHANuM9
z+LtTndj02+n+CKKOr+aO89kntzRhaMh9Mr1Zy9aPlkCVqeJv6vOOg5sayEcrFnZxo6q6hp5Io+3
dn2083yrGZZxtNornWbOlYG4PilC0FY3dnGup686/VCbUfJ2D4iYdkF4XUe9xHxJDTLEL4RCKvmf
DlUQHkrQBjLYSr6zkIV1xlALHOUdBedH3jZXJjWZK2Man/rXOmShCFtJ0Dh5Q/tIpV65IWlJl4JB
v4ScXZ25PW0VdZLtjLAcTkVevxdLs84TIhkTmayJ4sw8AGUqWAPlbEvb2QUIokwrGuwGjVxKM8vs
AB7wmLjumoqH9xSPszNPz46zHJwC5wZe0hVdnJSHZ6cu9zI4MP2+QUSxknjwVx4uDp9Y52MlZrXe
Wjw/x+SAM4tJHSnpwm4RfukVxb7i52qEZ/DWtMyt5KBsi0JumaNka/S8700vpkdLuxhYfNgbC/Pi
TcGnURoOc53xEQvT06J3OBw7cSfycVqx1XgeO2pibdbzg4Xjp0QGE5rBwTNSWvWS0WFny64Hv8OD
tJybXMp0I1s66s3Guss9AI+4rQGG5ulkMftadA8OZka2PA0dCyzd2zrUOjJF0x8DJAf0v7DzsCU+
C3LrBEIsCp0Stq/iUkfFldNpN0PH2k/TNE9tts5TVJlrs+p9s2FjiINwLQv3McPmgpi6QdI4QpvL
ZHbWFCsubEnKeRPRB3ndsElhh5YdxVDunZj6NZXRlkt5j489v6qldfQAGCg+5QrboGGxs5eyWIqt
zO1LLdOjZw7mNsAwk8MyrwulSRLKcpAyqqhmA/CQBb1mlXsj9GCKNecoYXj8MppQaCz1DRQOrHvY
PHOBkT7JHeWax/CWNOV1g4TBvA7a8L7V5mLdZNMjSRzB6pBPDdzoJdRaHn0VUtgXj5rw0IuPATOi
rrVosoFP1UIVWQ/2LX0KK5SYwNn8BJmOvrVJ2EqlHaRJnqxZ5KFB7Dt3BRdQJWSqtIueXDBO2ecU
TwLqB96RpUOMFt9Bvg2qQmwopHU3TeDYK5m7+7YFAuMyDwdQf4QxHBj7GJyzEk2HDtuJaOgxNxBx
wWEV64WLjBcE1G0Vj4s+IoN1DSqDg/zLGDTWj/mAQnl6dwdUCOkL2e4FDy71WIlwV3oH2Fc4uP4X
WtYmCmkfEMDR36Vld6Txu3VGr8naDHkst0G4Lck21Q6GTWxAArq4AEBq5u8qdS+1mj/QGUnDIkbl
Ia6HdQM+4YFurim0IvUJN7YUgCjGwiZ0zAcuI+k+DBP23ZkQ26k191aVUUZUAmvXD32nPxNQvCeN
uQ4BFwAU+Xzmff5KpvGjxD5zGjtpXyhRptVzIJE6m1SvgVHuqj7+MhBvbLg70Qu6LG/RQlmBF1yn
Zse0hhcwV3ypWVbaVVpjeScvQcA24PsSlYB9Q8ET8ppGU44+SjPvPe4GcsRHQSaCrT6jqkRj26ab
EyW5ycVs6uGkDcx8bTRivsPwLjMsYEgO1VbIoCjQmJYRNUJw4xF4ZdEKpNKwAGC71cRyy0TpWsrm
bNdswWvA7iBTgiaf2mDG3+D1w3jD6ntTwqD6zsBkkuR+vbmuPEjKWjADarUOcgNGB51Bs2VNuhvA
dxIwHmDOutafba8+GxOIFFb0Q80SUKtZ5MFrQH6DBFWgQQJEaFGskAc0xOL8Qs7XQ0cpzhqDuWsn
JFDofeqKN8JYgoQFBIlxzbpSTJKbsHHkDtH61ZRuo9peW0nL9JN6TKov5QT47ym+yQN0KjMWbwXo
kztDiXjhXbaMVC1oV1B3oCn9egCZalrnPXHtmlMPNFUVNkdepodAcFHn22UTtB6Jfa/ZEB+iv94f
W5vBe/yomw0dfEl7NcJuGTBcnoK5IuFBw0C+YARznyJneELQBRHTgc8xO9pTanpMFB6G9FoNToMX
CUKNKzH+DKF33JLf8Vg192jSqTClT8pvIc/K7n75CaJR80y06EvDOufXRoemaUmOeXLIYNhkdhUU
FQLc9sekEDfSv9e8ye/tlmdJGDhTwXCytO886Dg261dNsvyIoOYS6Dl7Lk5UdDVr0W9Ll19xrO4O
UiF3ZWYdEWLYG31A3prSPRPOaOArniYihexNsHuTgvikjpwxgFadJ7J3A6RfAvE3BdNLMsFbWux3
IphAXfLBRbPZVt+p9G4kcUX8OeQ9YTDBCcUuMcb8TAzlZMAbEqef2dSzOqDB/BzBJLqTu18UpChF
sdMYuDXsb2hqgYhMIUPYDYwDyFugUMcQ5jGGfXQVBGmPdryeSat4SfKA8CxeDwqZ7BQ7KW5DITAT
wVSOHeD4UptrQ+GWeLDeREdsJI5C/bCEHx1kZgKhWQr921HIJi0avt69WgrlnGE6DdjOeEzOwgsp
x1IVusPH0gM3DZ5THHq4UEMBonVtfWl1dN+FXrnpqUGj5HUBxxuWaV8oxLSDNSXvTtxK4aeJAlFB
Ba8rGjSxcPbb+hmBCuFbDaKYhgfZjHQYj/0PaOYITnx4TCThCG72sK8WDCwypqOKThLpvA6Ifa0N
aFm8McVd7D6oiyg4xC5TWK2nAFuRgIuxTAJhh75llS5uWnhcS5OHxfwgQ05lB7yuqcDdyHjpFMhb
/ER6Ge/7te5x3WnizYxnwnVZncTDXPLzAAWzFwWgAxNW7HYNNxzDD89wxHo1HYfIXC6G0d1ZCjV2
FHScQh/nbvWDMr7Mhz0lMqYQZV3BynKp3kGBv1vKyFdgmZZfc1OrKy73MRusfQn1PCj8mSwV+465
vEjOkTOUpQ4prbsQYgV9VgOPWOvO2WGM4n4xDfeZQqyT6HXDE4oTu3tJ1zjvbCKts0+n6B785sQj
14XgIWFYh+l51h8tFgHGMF6L4ohOaVuFy6ly5j3B10uUCboc5feomHBH0eEpmLgOA+aly62u+HEt
fKrByVOw8mkEbGx4HAI3zxV3PgGgO4DopSLSyR+wFyzoxzYG5vd21M7+AsLe2t3LqJj2Gbg9VZR7
rnh3hMQwGiDwFii8NnElNxUd34HJW+DyHN3pZk2SCqSau60Aqu9/0vWKsw8VcV+jkAd28CUovsvQ
v3Z5krK+zX7TDNzX87i/z0pWC9Au+1TdBmD7be8GccFRs1hbQP4HJACqRQPsjuWmVeGA2DXfShUX
mJ97SPPEOilFmUGiAMbwelQRg1GFDWZaTdRnj0DhuJD9omBJAytbjaQUJGkFwsd0tZNfCBv3HJFn
kJO8i1TAYVBRB69490g+LCQgFhWFmCuKvGxESmQkHLIS8VDQuUZ4gpjLRZCSPgdzxB9REQuDrAW4
Ly7q/iObuksrzzaJDBRwCF9+hjQyugZIbZhi2UKp7MOeNkGdXIfQ5qOgkIGuVa5NY/ickwBpeUJ3
VCTE+hkOWdyrsechT8VGUmXZiFSUxCBTUpItKVTIhJD1lPAwWan4Cckeyl9E8BmQTElJqJgkVRAN
s8GnaktFWFLOGkkbYGdL2Xp8NCrqMqnQS9CCoE8wnyoOkzZcUiISMvZIBU4ALeqq8MykYjQ/CYv/
MjTlbzBILHFN/bsp4ktTDl/kh7V/zKovzuT//L+7r7/7/Jd/+l//yM3z16Hi//uV/sCZOL84ukFa
15GG4XiIOJw/ciYQKLYgGuy60gF0kQbf/Y+JYusXHRsNiWEQTgfKg3/pj4li4xfID5o9dMs2rN/D
mLh8kV8TJhQVW4YORyIx8lj8IH+WJZam7LAh5S0X6t5iluO00JwbqUXi1HbZQztzPhWx+x03xG7n
uQYkGOL16BiMSPTEbym7p1lFQ6elWhb6ZZXI6Z5gKl5Lno33Fi746GOm/1ip+x5n+mscOT2mNsid
tbzAJIIumB7XPGT52uxWa+dkaHIEA+dz08LMCcv51LkqTY1GMVNQeseRL9aawVMy0CnLPy0aUqCJ
6Zk/ioO6qXwIt0NqDSCiBj/aEo7XJGOPebxwxIfFXSd59c5NCaS/LS4ZD70syo1jHH5ghWHsozd7
bwzuzDjVTnHo6ORqCSChHbkTQ2Tj/jhHOgBnnCKOclOLQwR1Y7u+6C8k3Lg31uBjdl26x9zG9r9M
xflUtQVZXXXmAtshPZKl5xJ5KxWnf1AA/IkB4O+KPr8w0Oraf/h79Vb6sxfUQbYqYKzpKYJPUsag
XyFDg51GtmRdCsXiHnk9RJskkMIaVeJUxJdzTFJOT96X0D1nmXumqPAR09FL4jkB0QiciIk53egm
6IyX3mcV0GJ/7lLr2vSSW4MpCgUC2hWxRlb9KCTJtAZb6k9vfl5afvNvAUL1Z38JtEaeS2zegLJC
J/unfwnHDWmWZwrGQnFS4fFtoy/XmCAuTtofLHCXamzz1e//nrBiluUYtkno/88+CcNiEK5rvNrP
rH436zgqyLJth7I4zoZzJ1P8NdqAWOBfFQSXP4iafv1q6QBm/+Yv6gj6QtRnXIqfXqpfv1pLMbgD
gDJ3P0GpSideZLoQUfXMy1JRF84N/oxi7z2e5zdhw0k5iPwhjUuz+ANo+Ju/coP3x5//MCi6pI6x
zRYWShd1Lfr1W0ciF8Qt4DYKGZA8gBeXingdxDhzC9dLb2XZnqiLvtdF6SkdUIzLK/pG3uSuCCgC
WsfLcVaMtii8dL1M5rfDj2ya436EW9t67XCZ38OpbTeBRQdn3EU0gcajSm4Agg8d82qZ6Zuuth7G
qvyoucBsgm48asqUpi3ek6AWD1miOuI79WcaaV/ScJyVbDVAspHnFTsFyO2rY6flQNbChn5eXMV9
u/x0hfPRjswDZYJpVOg69NJE8JLOrZIH7JJQFYdPGjwknF2azz+yGEg3uepn7rO5G9ylRFPU7POb
yc+Ut6XPT9z6ycyjn4X0qNAanlMKl3y5QxGUlh7TiRLCvmdwhtyNGEixi9L2lcgucqQAt01pXv0f
5s5kR3Iky7K/0j/ABIVCCslNL1RJnW2ebUPYyHme+fV16NmNyoqsSlT1qoEIBCLC3VwHociT9+49
t+o1G8c89jezXcN66Kpgy2+D7GqC5LxtRhrVQ0TahwM3ktFiJrZl9gC4go63i6m3NdzPFf4wZ4uX
2RKXtDNikWK98rhqdNeWeOGWOwb2tqRPM2NJRivBv4Th2TYwzdQieZhyNjKLpgp6+PTOsKurPx+Y
g1JqE7nFPtDw/DvzN7OMp5CugV/qWGSo7fp6xZfqV7RxXkgDhFjA5zFQywXwa9bjAm5Tnf/QSd12
LXfdTlo0rsSEeLvfvs5ieJBt9mxn5BdZpZbt+txyfMyWpCto6b7J9MNIGQtAmxzodikONv2MzTih
CNd15032wJQm88eY+2Brus0bLZCaYiq/FZAknJpgl2EYX90ouXEi+1OFubVp+l+zMF8nC7m7Iqp2
YzWfAAJpyAJM2+i1M2+1wdPNP8w9pGAweumrEsAEm74IfobFwbFpytdlAN3lEPAOgIu2ddTuSUXf
GCO2bzy/wLh4fcBi3rAlCAHqPqvx3ImD06EvC6/bvkXmVy4UtA5I2ooLqVkxvKvFa1f1V21n0hTC
30VK54sdaGy1FvTFJWKl6Xp8Ey3m5JNy+ioyYmb0+AXB4EOLjGur5u4uJ8R6yS5GSv6m1vpKZ/8P
lfEE8vFb1OUjFruvIeBxVQXHKtm8KSlx3fo+uEhkXha0JvJQCxG4wGi2ysswnALXWp+KLFH4yIML
Tu1RI94s/eNyi9GpQRqbXe63ZJpgmxNkYC3arTMR+0UqCxHF+C95fI6Cxm4Oltt10q+g4DgknKah
XO3p34zuK1ab3y7qXnOL/zVWNf1Zp6WDTyJcpU9XbZm/dgSa+jb5CcwiiHgLzmMMW7pvbvu6ZbnO
zZ2YsXi5KviVwwNtMy4JD7ZwH/kvPMeZy4XHIHFPa3iLwiRTzhgeawIBCKGWjg+P4dIa6VMjFUTh
SfPMJor204CqFZEjDkJ4tzmNmVifjhlpFtk8fY7p8paur1jlZuoJxz6JvCRfmz9gMTgoJ/DcnjKw
8DFPm0yu6QEte6Qq3BnGYhP03X0F1jdKyHKOEiIlCqN+A/dEC7sN4KYoJ1jprb7bN+dCDNuyQX8v
GvSV4yv1Ez2S59ghKzEbf8s2vtdWBsFiP9fkM4iaIM/OOeAbxWHLQoIcqpvWR6xn1yITb4Bv5Wp3
wiJhXtvLgNWFn76t+DFVZnvCHXDi53LcdaQmTi79x9qkx2MGD1owPBFHVR0bmN9sKrEPrwO4uKyI
NFAHGos/hQi451rmT58JpkYdhspoaU30WVHhN6O7mxTbGy5aPFP1pa7ZAYuU+1i4AO+XCR0gTWPa
N+AmSBg9OK16JTET4TKusK1l3prDkG0J41jtnC3328H8WJbpp+Yzg49wFcvsTCPpDcQ7djP3y6iY
6REwO5FrWbwR20UPNJpeCEhhHhB89OZ041yh4U0mdJV8HuBV7egKMfWn7F7hXnAz1aGZlbVdeIyO
hNP+9BMBUzrY8e06yyoQAzOYyBwvRGa3aQuKRAXvG6sKeOG8vypy63d2Awgoqqw3TWrDTMcltAB0
SJrmCf0e0B1a7uuY7XUIc9/S0tduib6swn2Fr72zivGpW0fHQ08XuUhCWM9r7R6MfhlQLhWGXqD/
ZY2M+U89JD9aH30A536QobT8yKRjxMT0RHYKoEaGHraonCs7S6HckWlFEX/Jwgjr2Wi/xQnM+soY
ORSK4ZbIHGIlKp2USeTMJGndY6YeTpZbjddoJcEYDulFdyuxsRy+joqJ7DpjM+IHulSMNd9NhNfH
cS3p7Lg2IBJiLR6cGzn27ra0y+t8Klzq8jymr5YT3dpAkEjSJ8DgZIGVd63QUn8a22WDVZieIw7i
sk6fExFal7bDjthhe99YrfGgEvlMxH17Hi7usGQ7NQXMqrLuXJukNIHo2SQ7e6j0fTDPVzLpSt+x
RM7QYvhcbY1hiB0tdzZ9yKV5ybXcn5jQrqOtgd5wFWi4TtBa6NgBbWYiBAZxGwFyi7Wymm+UM8OK
XjSv0BN1MKGn97BbDxDGN+lYB0wnLAxMGn7p3p2u+/A+Bim2Y+BeeYL6ge9PO1cSmnFZ3jDO2BBv
E95ldk5aPBJRX4QNbp2HKSRnzZh+tUSXO2btgR5dhCQsohxynqVU99ylBmAKt2Wjr4VjSp452Dd4
z9C1793QtU9MxdFBlryUPhrv6qXdTZWszl1a7TojcE4KqfzMNMSNyAyLxuJmspS10xpj8ppzHesM
byzmX5kJ/QKSSjwFD6rQwOAsApNv2XnK7d9ZtvbWyrOffg6vTVXG18ANt83UFzsDD83GhfZFOsY2
7nA1Tdk30geP7COwr3J5jEJmdNyiBm8aIKV3iBfimXQFBgttzrK0Z7i6TkQ4QJCMj6JvIdu4b/YC
27mJK2Mb2aZzIH3hJckitOQuEEmuRkSIN5y9zXsj3XFtLCV4wN8EXqogY+g1xAwwlmz+ccHDb0HP
bHNdPFu5PTISioF0a9VVr8OoGoFQGjIA05nQPktdworFk90BOh5LK9jXbXKTCCS2saF++6ICFGFw
eo9NDRNIvOHwZhTYJq/xrJl8J1a/m6vlJB0tgPlJ07owl1OtmCL3PKsXdvbbNv2iGIR/TiDanH5q
euLsJ4vLdk7MlP7Us+65tU4IC+EV0/MkJSEK1zN0uUBRJH6J+BKvt1u6/oW66ZlrXhibsMcxJeDQ
PrSqRuHMHuwpQr5OkyiQB2fzJqOUUBCb6b2muyGqJz/q5L2YQZ2mEe6sbL0qVnAPeEvHMSIQmNBd
G1R1oV8nqXPViuoRvhce5VpeW1Vfn+AjbvqB5Sybqd1Ww+xnhVBEZM/nMOymiw2/QqdBYJDoyr1+
/kmIBySubCKUyAy2OoEohIc051bCzKyR6CdSK49cDZ7gndzOE3R4nAM6dED3J6Ea6ek67PQ2D/fF
IzUv511nvIeUXdzU4WMS6XKnY2NB+o05fhbOqZoXQKmDfWAi5nIZChVph/Y5W6rHkJiGPMACVsnW
ubg5WPYF/Yg3MKXyCJPO86GHZ49hTQvcB3fgAEj09l5LQ3g5qnN9J/8cl1VfGzoS3MaoThN1t+5y
rw1CSUuQSMtRt/nyEx4SSjjdEtoOwgf138ISdtmO4FwFZL5SvaowuE+GeDmrmlrJqqZDM4A/jXq9
3Nuu9lGERbYt7AWdQg2QpZWkd7sYIfseg7Kl1qrKKs/dtCpSHGLJs4XTQJ6D0AzuikrdufVeJ1ng
wzGdu4na2yizl6W075JWMd0dTekXLVEDeUSrEZcqDCUiRLdBW1EgsfNBU+xhpSSPI59y81WZojqS
lHsBR/TyB9iCtIm5cNYj3G7tF9uZ93Zf3TqN0GC8pftRpe2ujBa1sXWNfs/EcozV0com1CZ47r1i
YORjNRtJXbH+iRn2fcwXHNsKPgnVHr8mgJGCoDw/BVoHZY5G+VxgpHESD6d9tnFpPp9Gq4EsEPyO
qo3w6ZT7vh+uBR0Y0hN7OL/W9xwEUM9V+RESjWOJ9M0ObY8clMILKgJXSUbcjF3JJ8scfRyzdNc3
CJLoIjNnFcXNaB9FGu70nLkWcUwMbeLMS9xHxvmPqknsm8F1uMzAxtRLa5vG7hWnNyxDbd4nB2Mu
GOwF0VYYDJIt8u0ZSEHca1srvp6D6EK0qZfSf9/GJjlBFKLS4IJB9OdLbNGQIvl8pKP/Q2QFaFzd
aPYyMqsHtWJjbYUtYujK1269ftNvfoYtiEAiTu3LdJuAPPcToH0bAxOzqqvRH0b4Z0Oi01qXAzO9
/NcQ672ksi5ilJ+hk4PH57od1SVuJYzhW8C4kogetliN7wsBCnhqCQp+r0f2eRbwySf1iOhH+cDX
vworerc6dxtQiW/ipflsEvG74BTdZB3T0pDZwlJiCbIrAeuHpr/nuik5P1bMLWoAvjBrWbPNo/GC
xuzcls5d0Ltcc1n1bU/nxGAC21upuS3g8FFgc4+XPSyA2SpCP6j++DKM8Txk2negMmYTE8OyBKlE
YjW4iArlMt9DT+Gg6VEF5Xdm1u9DaH7WzZTsVUjSGtHdI1amvvnuLfXQTwP4M5tfPUMfIv+C/kjK
MnMW4rKtGaZCxqY85capaPHO2OI0GrzOtrMKznJfTZQsEcP9wqztU4nwadsX2k1Zrz8C/cOKKrym
uHqGTIIhuF+y9ffDDdSLpzwcSQYTz+BNqTZ9eEe3WqrpN0PfHuxpPe5atddVtmtSOd8Th6U16V2R
UGBhv8uKB3Ccb7IeuNwieuCB8oHjhV5QaoArTGbh414U8wB0hOFyXdJttG9ne8g81zonyJrMBdtT
3xZg0iw6OEoFz7zh1K+74CkKCcyOSpYc3kzmQjXp40l4RYQ5nVu1nK0JGgc3zFGj40WVps7dzDVF
zOXZ1LvXiDFwG+2BYXykjTmx0ZAxX9Kf2M4VR0edPY3p9KFCvrshzq3VbHQMrfkj1UixtpmBghpZ
VTBXKLXuZhuWndD0bcn2veFzfJtD67FTCfntuS810Gd4CNcIoInXbqSnXq+vQUnekKBNFCq0ZKww
9WOc6x4xY+bWAhFJjXpLs0ZZ24mhzokgdDLAjIDA0WiTJTyi5ir0CacSJUlpvzr9c2/BbIhLKAqF
GXjTpHewocrnYQ9TAaVEPH0MMn2cAUUAUaNEtij8+7oMfbi3IZvgnG1CMBsJYPOxg40iEgGjMK32
tlYCN+4OeN4aPJnMSZmYotSAh0lS2XxvJzY9JgdPtYZwQYf3wP0j2yX4Cjd1aPIlzx9aknuEZ18D
CrzODWyjDJlotC2H0T7gbayOycfINQhlRyk9Rq9HC0EXDQUzAyNOPyjPIMfB6/DdOm9uF0iHlWZW
R/gIwk/d4DnrCCyPzCtWQEI1Ho+0x8blJiO1DyGqBQvlMUqmjZv1nyGfxGJC/Uh6EkD13qJ2VxyH
LrFXYGN+REv7j+9dLviewuWla790hwF/r3rjEBUxUp98uK+cHVtfvQ+WGktscCLrtPGqQjkkYUvI
wzPZ9WSLL2VABog+cNqBNGcLuMojkFe52z1Q3KzAqozWVP0yL+FHbyBl6MoRGkpqInDg02ZFpDlH
k1VGkHx08wa5ARptfJv0Q6oAfHYu/lBMcx7QBjUV0KoQWUZ6WFLFzlKin8PWCH9TKKAg6RGh9w2z
SmNbauG7zHUuj01k+6bNBJBZ+Aas3S+FerGv3Cv0WLjrF/d7MgzyngJ0dIGzR/AIXTPVnoMB6RcP
p9jWedd7QU27Rywx4qjpty3xn4XjUxg5wLFZrTRO9dMARkT4ITJCyH7kYNh0O7em8qKSa7wOX9aM
w4CRPbCmMe930TS/NDYAy4IziHbLfe3Kd9exe1ZPdYvOJTrpbfTkBHOBTZIWiZ7Z33HrPtd5VO4a
gOUwcNkYw94Tan7MyONQaInHqTtJ8OpHYWbTLv/WF1GfsdNOW32C8Br3MxlKpkXKyggUjDhO2laM
o/Ryuuudtt3Hg01OD++TBkC8wZ53cvoBpBmf08wZBc4e+aP9nehatM/0htQChrdZhrClNsFWpf2G
oR0d6MFJWO4g2fqxBnJTHkknu+kChLKhGLQz107i8OCDI8JaK7XIWPWbTMdzAEA6aNbW5cEo+vBX
1jYKoby6GeNaXvQU3ECf9x+5qX7Nhr0HXUOAYYicW/o3AsRB9ad91Wm7pV3IywWgv3Gc2vTpUIak
X8ftwQqqt6SZauyh8potw3Nq8b6i5+ZU0GDHm8ZZS+tLw9d3IIT6y6qj27qhP2DENoc/aq6uSY7F
LK/VIGlxrJsCXnCxbcfjYHTTvT4OyVHLcppsodfNJRkE4tCMjASnmsaVE4GUMvv8K7eGa2Xmb63o
XttIG/zEqeS1rCNCD1qKdLiBW4UmyuIJZQk96aP+YUrgGlHvS94J84R9IRDLRXTX5wiSf1tDF5o1
zR+zgesLATXHuv7JUe/oLq7gIHvMCLiyYHSnEdIH4DEE/FrGLbHRmZ+xMDemS362G6Ao0QxOAmnH
d4wY0r3mNi4qzDLfhjL7AhdLoE9fYz5GrOfA02yzEZIVKppaEocu9gU9zpNrE3scjr9Jjze4ieQb
LGBt7wwOMpUSHh3YYUYO9VoIBkF8GNKDvcoHcwo9r+ugTpiVgSC5v3bm+Nj2fAoo39O6esoqvL4m
2nR6cXG7DEenBHNTooLOE+kbufle2sNd2MN4ilTy44ZXddM/GHQ8AZICX0P4xrskQIUIvxjkL2Fo
NqDhBD58YtI+IbTQh5kMSEx/GVPjt+6zN4cMFM+ou0/N0C9p4iIHXpHnq3eW8poycJxWy7S2fGh2
dqandMyHhgg0E4CQEeVwe2iNZnGLLnuFM+YoO510+mlVO5J0S2AR4QkeXOKUh48APLjEREvxnqek
4ccOmB3YLTdVtGQ3BhbYKvzV0ENdI2wYNgkN2E0tVejjWthJlWpeqZkgYZH6ymFCVmHfCpt9vk/i
DUyEt9RAYw7uPw25ygOp2qeN1C9iwGpLFs1TkAaVV+s1cnrW17L0613L16V1IN74kQSLQxadmIk1
B2OZLnEPeMRBNbhBZ/dit8jHYG/S6zEtaGTxtkrRNmk2nW57hT+XVkQVCIsAzpFv8c3mdbKgKgl+
utCudjDOfDMzH/tP+DvyhJ+ZplQhzoVxYzaCiipbk0JDNv2xsY8w4zfobrm4sn5mWlGGxgipNIIH
iyzyvAKQi95LR8wpL0OUJmCHIPxaJnSsJNmnpWZvgczlEQzuyaQJXCQt8QVj01L5Lujx0PXMZHxu
OjGUezknl4Fcp4h8O5sWBKLYoIWpBjGgzg8dF4czyJqe8UV9t+hwl28tt2HMIC3IVuMDCTLhTdHs
wFE/xEne7lIuKHQAw3cRK8/pulcSDa5GMkyWiFNjEtm0HToXFmsU7BvEmELxVA8Lo8HISh2a18R7
mCifJt09tItzSBf52gxZRxboOG4XTntrDPtt7I6fXWS/F2Zmc8exrqvrLOq/AtdcoP8akquE+xsv
+ezX0FZZyVXLt5Y2HalnSf1rmMVTi4b3FFcR4Fx0fIFJG5dhF3FsjuVPA2fFAB25DhAwR6as6B0J
x6u77t0uqlt3hIIt/VFVGMFL7cWaKdBEfNZzytdcW54cZ5x2bmg69I05OXXZXtxIvcoAhXfsaILA
Rvq+o97p3GyWfqehUijde0ufviCA7MLQoDVLSajFdbnl0W5OorvIHhVeWHU7kw2b4BMuprRiNd5J
hRf9PZkmrAg6IKgOX6/PIOo3BM8ayf4jEjTtvkSt2CKAP32M4RrPK3DQVuIUU0hvbFi1PrxjjjcW
b/6lBKHTI7Aw8CKeZQe1L8Hthkvn2UF/0WIDNjXWk3QenlAbPM9I5lGHyHMs+wN7nXrRGcGU5Ma5
dN2ZsofLBLNqNp4i1Z7Qgdi7fM1FGQbrdewsd1dP2RdDOaRYQXZOEVpDAh5/urpyLqEaD0kWn10i
zr0wHfKz1mlvTVpjCWlawNjoP7aJVqZeDRx/m5t2sGmrjoEHKZR60zA80BSbGrmYS7GaG4wKZW5t
7PBp3QEYME4prWcWEbsTnSEvd1u6C+kSXweuZ5Sxdgcoa2NOfGF5UQBfslJoFM1jFEQHWaBQLoXw
gHXQW41z0uMgszlF/GKX9Jcd6YAkiOkbYbvhuB3dt6XjM4kKa9ypJe6QxQkwdNrA7Bun/V6WwdOA
pUfIZG+0Ei4CTwwlE2CuGNvK3JsebOnvcmL4Zqn+JAc8TVo4Gbvi6w/hy1hC3kZWHxhM+E0x26d5
0JyjVdcPKaK6RzNMdunwM4bHodG+MhSEmBdcBoGV6eO/p9MSA1GJsunVIIHFdMkQDquVQuXO17VY
3TQuzZPc0RgzBj84MBLfSlmTeWzdGEPLnkzpRB7nNp8AdUyLmWyxA1yhVsSRb4dwnSckx83iOyvv
ouH72TbWcIz04lVHmV1J8BWgbHEEkA6zWSpxKQPStEyN3k4kljMjn8tkcmhDsAERA1OUoHD3BEkZ
AfDixcnoev0yAhhs3TdYJTm+BnppjvIyxeC5jeIz0v9iGj41Bw1BaA0DUV3ejPVkH3FBWzUYFZDI
KfQSzYFuR6b7bL3Ap7L9aG1wO3F4CWabl5QV9Skk7VTIdwKAMTqIPaHglV/ptHwmErAB1+FQaUPr
pZfRvo0ZwZhLL3zNaAHyoyuVtUYQLu+TiyWJitHGjAQ2KkqdjV1nZwou2os6LTf02xqcyeWU5c68
m83+OXW19FAk83fR0CcbJgqdluSStVfDRCYoH41RI9UnFiZ7Te3ZTjVxR7RiBrrN4zxjnCGl3TdN
lKBu4viayNxd2fk1eD0y7MH7JC6CKiU0JOju6ziHH0lOvy5L9a1JF3ZXsVeWBFmfocNsXSlhUasW
pIjTHNZkShfZ6C5RwPYt42XqV6RGjejbHlA1o67KpZF7RCIyKF0Hn7Y2Tncs2DdLiU9ZGfNDs1z3
KrL3s0VadDGsrRQ7DbZJl5/WKX87MJ9rwZvnncNqDLOHUUtGzAOcckwIfQJ4vmc0MXuUsD5FutpI
snEt+HTgKhK6wMhJ4XoZ702A5EMlr0tAuRHHlm+W6W3NabG1Nb32xt55IO36LrdZ7xEqkrdZOzDz
a/ya9bmdneiuwsFxQm1ieRNrd8+Bvfh2Lsm/zsf4nZv0XR9nwRYWzcecGPd64nIDHVloWXJFMfpk
h8V3TdEn7OZ6CuOzaaM9SoE0eUU+l2jgZkZW5Y+b0bViNIK6N4bo5IA/7u0YwEbPzLYy4MENehd5
8DV9xp1JMCDiIWqb2M0Kl4ER3IZFAg23H+5pMd9ZOmMP+9x2cjyn4zPCeRMA0HQexs+RXVzXFORN
t2UWgIh4cYJHAf95A70UTOXZNDdouH5kEH7a00Nbax9gaYqtpat7MrKyibwo04VZPrWnlG0UI2v4
XIShz5Sk86qQexWy8EtNP9phm9vm0syJ3eN+giCGWHKuCK2Nnvy1MWAnVkDhCdi45TC9c7v20zN7
SAqDhlnJKD8ZRNMFi95sRAE4VqcCmR7LNgu0g10fUhWg9OkcSG18cUgJPGr1sMnZieR+HsUrY8qA
rjoj3CRlZhszS+MYYKoLoF5FfcBvhFu7Jo8DYcXQR9rvI0dd7tkTPHe7J5LV5oGlxnyX1rjRdB5F
a5qaG30297Wtf+tq1nBaTPlxFIPP5R4rW1eLfWUln6ZlILYIFnvPkjz0Ni0FmdLnSOJdKWgwa8BV
t85IMyIe1BuJV/cdXzX21zVxnbxRBHt/FHyZWr5RF4TYDZNreLKHujlOIXyvZdXVU5HQ71ENggi2
Ge7OjXDoeq2KmFWJ4EbYM/sYvtUwEP7MmOnPV9zRtkzXNHhUTjGIJDSbWZ5kGDu5W4sUF4PU+OSQ
R22HYnnNiGjSkwpvLhuZxJxh5PLIDcJTEUcYgC4mRHl461IEEGZPO4jgky8G1+z0hgc4nsHPJ3He
/lAudIM6NmhsL6FElobtBVUT6kVCTDzSJh9Hk6dfGxNc8B1wb/Lq5/GmYdFuGyd60CJt32BY2bD7
8t6VQ1bjqmtZxqvEGFwGtfnooUDy6jh6YptmzMLP7kznXpnGpbJcEOHIvpwJlPKqdgN3ymKrtd/c
kn5WiufRJinXntkNaqldO9GjlaCCMof0KWfoQ/t4+r1b8MKnxnNdrEy2gEnxKmzp5WMgTMLNfhet
eYbmu47YZ8d9IwHzW9ObgkEBACYao/0UnmCNsXe1zmep9HfS02AqLaCksoneL2EitPQdmOESZegf
qZ4j0qc1cmNW0XVV4vbKCuvNbpInJx0/Zu1tIpyaVtxmaHYynJ+jwbojAOBCnZj4oVp5qSRyd9oQ
r91J+nVVtx252w5mtU9W3m+ekXpLWGityvdhFWTh9v1dpWBC0V9vSCMdLf2UyeDahcjDIQ62a1Eg
nonoo5lwZWjFjynmHwzfJ4ZE173NLS9MAOgqf8VgkYGQeFMNyDjW7CfLmg6RUKhV2JVEmL0n62CW
967chj1emHCPhpcMazWk9pDYbanIKRhcJvYuo78IJUOYkbyK0UWViDKqJqQLG98ODV6gPwtXLhxG
JBvsWi0/DqYg03Yk9Sx26Sp1w1HlkYHzpH+Z8uhNKxlERDL/Lf5IHAjB3AyYJWoR3Cobd6eDJqRJ
XDg0k9oveulnCg9pmoSPErlJIeutjqKzU7jIDHFstfQJdyPwVS4e/aqSQ3ZHKPKNO7MY8d3isq2v
hum5s3A3DAd0Ca+ID7+n4dElI3nbzCapE82ISZYXsS4Vaxru3fXuHvfOKxG/jFYK3HEcKuBbMYvf
d/rwpuYVaKxhK9Amuqcls80k6U/sC/DbNMNgZ2sQOprHAj3KbqltAmKc8Q1LLfPJ3uBUXE3Ov1YX
vzX9FQONd2jGhp8zb0zXmQ6idpoHjbsjiDvww6x7IigVtm+I8KkjGm0x8Qdl1oCnm56h7hJpF+ws
BuFbbpj91o/z4ZZ51ReZMOCzuv5h6cCstZUNWczoce+j5mT0PP3d0/BfqmDNfxLkooFF/uryN5p8
V/5FeZwtCxNtiRQjLr8CW6dZ1HAHHuyOSJXqg6c49stE9Uiley8WSDJ7jlSrYbNtRAvxfQBYOFvQ
vRv1W1cZecHirgmuJfE5WTly9676p3Xhx+Z8a1fSN+Pxe1zXG0XOyChU0HiTwqs0NnRuyMzV0MfV
fYGvk0fbII2OdsWNOU3j1jSOseBDGTRJpnwlPlJ9uf/X+uR/0mGvsbjC0TEmGIJN+S+KYGMME75l
wicW2bzEQrtuDYpYk4dXNvgjxuLDHvHv/Os/1PgL9dLQ1z9VOopIW2WSwvaX76DXbQp4jcLtj+wx
m3Xu0urLjsHzrusjWZiZgCRsnPJaWzsQvC7LHE+BM97ovM6R1AWPwE6klOmmHNjIKpQ4vkZftWBu
ngcobrV8r5i7T6uJMYUP9keQNac2iq7u9K/fzn+2pKh0XMvCK+ea2Dz+o6y6qPgQF/QpzC2T6458
H86F3CcHkCNDZ1K97i14pKaCwjUxcqTVmbi1kjT30FE9k79wtNF4/hFK9iXFb1Alx6jKD3XId4/x
Xk7mY7w4eysPf6cceppWThoXsptSm7otPrL7pYgejQGlxND0NwIqYs/5BrV6bdZil6NgJyRS+FQb
29bFW1lq9cngvp+Y8uFffxjin58vU0rbtjmO4Pap1W3zjxrzcDYCHaUNtPq6lCd8TrA80V3gztc3
TFx+tHjtl4wOuwixUNTbxEmAJ5xKytj/h5diWorUZ1dZQv/rMuNj7zpsK/3GMea9xGGW0bRbqBZF
Cf2isz+cclUFVPPdOlIMlkRurFneNqG1+/NK/kdGqv9eJiPhI/z110RGdrev/xsH+b//yx/0/6Hd
arVbUEa5DoUbNB2LdfEP3+E/RTjuiW78/l9+2/2j0eo//Rl/t105fzMwM6zmJhxXFmBJNpq/433l
3yQIX2xXmLEEydIOYN3/Y7uy9L8JZTv4rmyFCUWZ4t9tV/bfTAMDBB4xadkmO+L/xHplOH/dGf68
e6mTN87uauuI9v/jwxDnShIc2MJjIHL6Bst/nszuBT1igSB8CbyyRU2IBCEIaEx+GlW23hPK32LE
SukK9ox6Cu962d23GRwI12as0XUwRTB4HCPH1g7uKofhE9hjjLifjfwES+aQWfFvKAG26Mx6AM+A
UWBQmMVSbqeoU4elYnZjgJdlMIjAVi5V/9DN+zkKbkcj+Byakh5liTqjUPRVs3CZ92E7viM48Htg
MBvHqrtTtqQIvrPcVyVNkYlArHIxjVNixsE+AUBezmpv4xq5CDbEJTI+eg3CPbLk50AFYkt9N4al
p4b2WBe8krn76gASEwXgWqgv+6eoWij8MsLAjdm4MmR2ibwytd4zty+fo7y+rVsaIKPQzX3CJdmv
k4k2kByY5+lqn07xgeALaonUNq5D9r5G1m+W1IrjcBt0sKtmpGYEozePwD5MX3Km8G0o8i/NUD9W
pi3JeiZcOCw0wjHdmyignknrC0RM5Ye5e5Rl9FuK1MegAdCTnlnbdOYDGo4zY1m6O/wTTgYy4zby
mqZ50Wp6mZZZMWJx862ZDd2JaCy1d4vswYqSuzQFdTnPcBHmrmXPTIQv3HUEiMQ5RVXmYF4uk2w7
J/TG+jL0GnKLyVsoFQ3UmJ5T/iJBcZ77cTjlpj5RCK8mZAdkx6gdy3r5sMo18EZ3iEXfxDVK2NzM
X9PWOGmpcb0En9TTV1lfPwtFblHUbSsUeX6g5DoZMlqvh0K1M3puNm7k4PNH7EUfjvmt+SNE67UC
Ie220EvtrlavCaMNCLFp89D1i3UzhdlemXzoehzs3MZCu6YeojwwoDhWJWY/a+t2RXvQewSLM0a1
1tEeu4B5nuOWgz87Y0RPi04SuOWfKqtRtDGhIGgiJOQMkX7rvIqOBrdItWXfOxC5iDuAJxuTJDOI
9Ng8VmlUYWNxScQkfoRZJmyVlAFu/DFkBT4GHInFsJrtG+i+qeJpQ0noAwhbL6bRyOiVWh9L+xUV
nHYZnde6rUM8GM20Ja1p9e72N9korIurvvO2sE92036E7kNUYm/AnOmQ5qfI29Hz56VhXcbwjxnD
RMO16YZ3UcOdv9V7/ZX64FmzjANcj3Lvdnm5rW7Nf+PuPHYkR9os+yqN2bNhVGbkYjbh7nQVHsJD
ZmyIUEmtNZ9+jmVjMMDMqrfzAwVUFerPjHQnzT5x77mOQqpaTSs+o+qHfBeoGW+dUT1Y6ARsxyPC
qF7PInMZbLEuiJFQuBEzzJDABcRvBkFq/vfCHsRvtVNE1qB6xnPetLfMy/utyELeuw7h2eL8bWMv
Psb5Gu0QH2N1qTeGmwD4d93DDClrFw3TQ0vwCLqyYsXeb5gHvw3P9TC1R6ecH/18DCrbvS9B/H4u
GT4XL+LGzZj9P87+PvHYBSPTEyd28+MpbukN7HneDT22UOWfisGkorP8nXC6N1ki4VwR0BhrfzfJ
KqiLyg7KIbFJ5dTtXMy4f2TZhSXDW8GS0C0RZlo+mgU8ElOWzADlxINcaaFduQQkb2F9BV7UK7wB
thExPS6Km66j+UFzlRxL7w+hPTFSJHW0XZPcLwuiUpVWO7kaf/M0ecB7sp80AUY03SFdkbtT9G/n
pSdagOLhpp9NagxMIUfBMn2dqL4a39vla4Vjpj2zRWRrM3qbMbceS7/hHsgQK+WVa5Ne41mXrsvu
srznR+2DwSX7wUWc0MrU3diCzZ6G6qSMPFGPMaZYCJRMUesEUVZiRH3RwYGLn38hCED9MLgXm00w
k08mvqKcULiDt9kaGdnXfLCz8vpj7C4vAuBAiyYno49nAI6RDsttCYonT42vUjcgdSzzO3aFPHhE
h2eLpw+o0wyNfGvmquZFJznP6B/I1LT2VpN+Uq3e+67O4xyjAz94dWsN1VVN08UfmVHbojkZY065
LsXXzHxjqQyB5xhbrZ6tjMIGRpAuyZb1/GVFb4LXuL0TBhFvtLCKBnJrgIAH3BXeTYN7tWPgcRlt
nJTr+8AXXcUIS/x3tannsN0NjUGbZ9jqUkq8zXVhtVszXWJY9tlr3693DYKCqqL7sKb2BUQfOsJX
jomO7Ahr16PkR7lHr+72dBkzC2TdeAMwuDgOIZ0z7omO3JOmXC69WZOobt8mOZGl6O6f1zEtT4gD
zsT++UeZqZ/GSZnOamNXgdj2BsCx2JS20239aHiT1uJcUNoRBorhBx/QbN+UoQFIzR6PpVDTTY5O
7IZvdK+8EKCc4Vxd9zZXWheyhkhR6uFQdfDrMwKwIFHAhR8Xxn4+MMLZ7thfYkcRS6EHRz27CRQj
rsgPXut/hj6YLvabPmJllE1qXThLmItvzFXUATs21PVGYDhCblky4Q10rN9cJgY5cyl8bv/P1CAg
jjwGHCk5vTvHf1VD4nMlQIHQRcKNKgbuKWU8tNLcy5ktTbz6gDS4xwqPhU4033QyNM6d075FEWse
CCy0c8o7LiuqTBcjaeIusJuy8JhE07ZEN3ezRInScq34EsbuwY4PXo7JvGjIdIsVWQlWvZ+BU3TC
DG9agxCuZkBDMEFcNJG2hUnJwLxy64CchOwMvvCVL5/EVwKxdxYorMmVxFmDuxPExCAWfl7RK2zD
kJM3BU+Eiy+P93gUwi2elE06Nz4uloSX1CnOxcQSbNzFcv0tyNDhPAbqg2ylG7KPrFNvvbtCXY/s
YzzgbdFm2KgjxiGeir9yZLLp5fWWIfm3V7gPrAIZondov5vF67cZsdTa9dSvdeBP0NhnvQPN4c3v
RXkthPGXxlk+lMbWbNS+wLWQG2zj+7JmNl0hEt+sXejeeQLLZJFh+Si4OTDmkfeaQhlaSkIS5tnb
WuHIC6+s29Sd0m0vo8DK+2ewwJ9LUf0WGvnRGwjnol4H0ZnsVUfG9JOtGIExj2qBdMw1Vg6bBxDv
wT6OP30HR1AyCJ1VBh5tVtFwSKW988yWKQoqqRZL4eI22EMLm2hSds5dAd/9d7AtNBSds2dHRdSP
h6Nv8Mg0tcyeN2R1dd1ISEPmlztgOzR2TcPXNpfPkg1dFKEfm8aQAhPKIXrCFxlN7U7FnN4NJhdj
Ch9T3OpHSxenjvfV2vNtzB8WPz8WIjWsh0q052zN/yLiUmgd+2Dtz10c3sXItTZtLUB3IkEZxz8U
ZkjIpmk7OtoNChbTks3jnKZfkUgtfR0Rog2gClF5Ewyxf2clsZ4ZoqJD2FPsSHxMN+1av2Wx+hah
g/i5hb0SRYz/bMRlZe+w7Leq4uCMb2GbhLspI/M8q6Zdk/hk7drVeU4oS9EebnpFInkYNYzEB2Ka
5XStBIIppk6Egw3NH3LTyJFaMFjbfn9r+MUORNglNmwKn1G+sqXfyih6z+K/qMKiwzRxpY/x19Kt
1SZTBup+FX7zIrr7MAHE4+esLWsMZzfGkjEgU4ZWD+4LcsYrz9gaPVngBLgGsztAeek56DL9dTmk
ANQ2RUrM0o0s8WLMJJXlzCj9aOjBRjqsL2QnIRoBvEWCePy+OE6ts/qoyswdW4zH3op/h9g4I541
MISpv6W6wbTJeL3HP4zWEsuQ1SJJ4XLY4r7w2ed6XDas0Rnbv4KeQWn30k7iVuqUjrlECwSo4DNB
BujHNkaP4QPeJqXqnJOn0GRJIFu/244THka9Vop9O9umtvx1suzspWIXhZgQ+tb99GNKTQJqDinz
emZbyQVCJXKhMjUDHNDA89X8N0OMcqPa8t2vHPeA+JIfGGaWT6PkYQZvvoim+QMn1diX9kx5Ufu7
dC553aT8ysbWDEa5vsG9QpA/JwFx5QtOrBSPdGl+MvUi0am+mq1qj27NWJY5KPJgM34NhzYwB2QM
Bu9nx1J0Myzz6zCaXcAYu9td07p8x+nJPgiBKrKNnp9yRoy/CAdhE0SrJDWuFqpklxf6ZvWH8O2f
LQWC4pPZzx85bFEwEirfiaH9xYTzyqeWb0WBrLs2B7JvUiZlrqjCXUcI6GYzv9a2fw828g5zsgrQ
pgN5qt1jZeMIACyKRKsS+Z6ERhvAFfUHx+7JiAozoG61KGaqY8VcgB3QGB+tLH0lnJqlu1+P8Gkd
5J1UJvuOn4fiMMbgK9/93Mg2M6dfNYpnIIs/Ixc4YZneY2vRpg/+9KqP2puFJPoMUS1gPnCmNc9+
/2Y5dYzmp39gC995UIXRsW9BDLFGGBDkjsPP2tJ0rZBG9w1HDVwQ4KUrktDJAAdXM9sF32fdhOB8
sX3epV70F/jlF5DF6zSQKBxFBS0khN0bjLrGobkIO0WYlAPX7RvQrFhkdmrGHQhdgmukcr5clmaV
5OZW3WMVdsOmGCYgYXvXkdEtoK0gpCdXPnV3mJWxlve/KDU/WGTc7b0+3OAwOU8DMBUQwrwqAq2I
It7FeEMN8+Qhnj10LUBDlFJbO2zO6bpgVWPUrfgTNAXHatPcsv5NtmaVx/RP/aGNsrPfUhTXtnWw
amCAyHFoGv3Gv/Gtkmxv90EsONxwz54En/1ayJOQcxT4ZTIgUoRFYTfNS9faX5gxOVpj9i9LW+5c
rzBPqSyaXYhSc4ckbesvkCErA4bm3JEHWyTNLVrem35MhqPhMw/MTczGrflInlu88YuYFEn6EDNN
AM5R/rNBl9e4nJlbhPQQlVQPZbz+dRwrRR6DNcX2m5dUL0qKldd6lF9Nj2LXKkYTvOH6bEGTbIY0
BTmbXmNVXROeIuxTPUy0+Tm07N1Y64D5melJnKaXyfUIS2JXiBqdUUOTRe8Nq4Fgmte7pE5fqwzr
9ZofB8QGa+V559azTkz12SwbTHiGiMtVes256FPG4myr0hmZbkMOJI6Ytd5aKm/PFeaTm8EY7+vE
7YKxUhx/xqlrqJ5csTxbfC9CMU7mXQJBgS7oDjzstlJQq9vGv18945d/VsMY70aZvtDPDYfOsQd2
w/ONtGgokaJ+mYjy91Bey828GCQG6RhW1qii709LhI7E8T5gSsJaNcqZ1gcrlKEcqFfmcPSYM52k
Ky5ORFjh4nMeEek5Ed4pbZwptW6sWqt/6E2aLo/AZCa2FtqS7mgtfX0LG+MP/o3pMOTrEZTfcizd
5r0JizuZo8dfhxJzekCxpxbzUjvjECBoGlDCmLt0ycGNKnZNsdF+1B3Y/jgzN0PMplG6XR1UKVsJ
QEi5v+zYBi6ntXx17HIKxpQPmr3sg2zluM/USAhL+dMN2NvkXLzMTt4GY4hIrw8RPaayTE6zlT+M
OsRktYkzsWd5OzT1ZdFBJymJJ0io/0gWDTzE1pvjFWiAcqBfkee/Mo/5TZL1oSGMa8NM9HFW6AYB
5QDQ5YYMM+fDcvgb+nn7OBcS9cryJ7JawnvLj6kvH/p/kS1WeZQG5x4tXhysOtiFx3Q7Zlwn/xI5
S9JfPFJg2MPflKTCVHX6POuYmMIwamRHbstvjt+oabIzMyaQZxWLq7nuvthgcUiM6wEixUaxNr9P
63YbWiZkc/x5LInzrUlyTaUjbBzsITy6yntw4lhslE3UzboYgOfWmE4Z+YBRmXfGadXhOFOWD08Q
tl9rRMPxE3lddO3T/In6nifIfIlJ2WHvsBct9q6ZdR6c1DAjKnolqCvXAT1zeUrDYkOmFR49I3D4
WJwElmi7HoEyHhq3tw5JQ+QPu0+FvKj6I5ZbFIKMYMP2spISZJMWNPhaSJgHCylCodU/jepp7Man
Tdn5G7PjCxsXCTMn+iBJfW+s2nnHCWUav12IIquq+/cpZFe/dCqIESShJW6D3uLj86z+0TMIPFqR
CuM4wlqZDOdMhyIlSj5IHZOUN8nBbTxu7YEIpckaXzyIkMJNOaJJWVp03BLzGIRcCsCmcq+o7B4X
kpk8HdE0JB7O402no5sAze0JqUJxSapT0k0mSK71oFT2rHTwkxVDrTLJgrJWkMCiQBppwTqNhr9e
Pzq4M519Sd4p+0kGAXbK9iYmZWqxyjMJ2+ibdfzUVHyv5FGxEK11PFXU1VwRk7X126HfCR1idXV1
oJWM0p+Va568JaAMcDHvin/xVzoIyzL49layscQCGsiA2fKZUAplGTqD1sE/s04OlX0mAXgpYGC+
ztwaTPdQzYBjcuK4HJ3LNbbUVbHO6poV0iJ7mHHn1jrJyyLTy9DpXp3O+cpOi079QvIFX72wbz0r
e56rBxZIReDjR6Y4z66Wzg4bdYpYVWDiS7gRdL7YOobrFpBDtrUsI955ZMuJwS62jU4my6bhxErs
ms3RcAb2c1cl9ifyzGcESW+pTjdTyV41pJ2txJ7J6o9TcrcYdXKPz+yvkWgz5Lx6JJHqaFjnF0md
EaRsiQdO5y7/MIZjRtBaR+Ca0slrmHnTbUoYG3nVKMn6j6VwbovsMSIRmq5nO+kMt4RIRra+1h2U
5Y43EuUGeW8s6JOdlMwg+d1dpO0QVg/L2Bw8k1xCpILRpoz8i02MnG1OL6Ey35rZ/nV1ztw0Er5K
8NxMAJ2pk+iszntrFJ6IVqfUxaGJ+Hdimnll621BW3QT7aJFyLrO8sj2P8J5ToZbKrBZZToLbyEU
D8Ugx73OyXPhv+wdgGI3yvTkzUicHrQW8PfCwcaLfFuJgpOG+RVFnIgGA2hmSkkX7Sew5Pte5/WF
EHsZMJPhh02vySA3k+zHlOexcngvxezaZLoXh2RgDomZFs7IhPduCOrF+UG+uQ1jz9wuOqEYnOu5
0amC60BJGTfmd60TB610+OrLmHPZSfZ1I04uAMncig85Kg/d/xKDmOkMw6gaf1oxPiqJZlY5zbML
ioSHlKYELebUM4ZpyS6XK9mIFpqDvKzGwHXcBQLD8L6CXt7WLQnHODnnyvmeBFDzRI+RJfGLrbBe
YFEzLxwod5rWu8v65Q5gHPS+7Bkv9M7Ai8T3OXe7IXlp0aPCQznNsf8kzP44M/RMCYM0RufcxtbZ
riXBEqxnOBjpAyYyk3lolzZmIUC0ZIZjBuDmvGMAu+tWRuaJ5neIdz3NiBiXJ953OfW3c5E/wiag
08gpFMtcVGf3sRPZPd81X43kipAd5KHMutZFicdJDhRJGBEHyc56EfGxgL/Ha8h/OKRE4Yp+egNn
kjFmJH94jNY9Sz1+tZNj+q/R7JxlyEUR+2gp+ihLNkmcFIHytQUmkR/ZYvx0YNKFVa77XhXfqWju
c784ta1zThrsAUVuvZmrFyOVZm73JCFbcWVtu1lnp4fGi2/B8hqkVlJV7sdiH+H7tBNB8I5CJG51
2Rf7gR2QodMwgGsI65dEp2rLmBO/xHQ5JNkVYdSehDbOz4iCFaTMLXqIz1TnKrqDgEBwUsfRnAUD
anFfDPk1niBiJRiPdFp8DO/LhklVgQsWYIHcR5v1yB2UD3YCbolqE8zucRKUm94C34sg+jh+Rm3N
6D3dcVvtXJvpJA42Nik92Bu6927mVcDBefQzcB1jpIkzIZTzdqbOtNkpSK+GoViyK1u8v55rv6Zi
DAhh4NxbtRvP9pjY1DtMrm27XtREJmNXhX9iI/5J3LFhaoMyacTUMqc82O5U38MLwkxbnZcVU0GV
hK9wa9jOiSm6i1I0k6Vf/paJdcmX7Jpq2VtRW6TjTUUQ87FtVVUfl8W8bYw82cg8aYnwxup9gvo0
buhk7+sOu7adH6bYCZBSvaSj8Yfc4id8C8y8qcGK2VZ7E5UshNUDdm3gPQvUu0xgapRkZPs9qyEc
7zsGtFHQ2O53M6VXP6Fvtd30uaz7x7j/ll0ot5Qqd1NEu5C50Ra5yq6Q8sTu+mI5yOCS6Ac6M/0B
cG/TjDZ5LQ/2eLHXYx0h15x9pJIx8ScANBb2L4KEB9gunIsPaZj8xANDbxtwZpItT2xrTDtBPYm6
WCgQFqlbM21yr0bvHzxG9nungH4SFgs2Yd8ymBBP95ULk6VxP2rBXwb293wdD6O96WaCWdQQE94w
v5jG0B3bSn2urf8jifUEoMctmXrDO5fdIwdBQSAjvj385tJed9EUtXfLkFzHqcJt6lgYHN3m0tdO
RDVm3seL+WcchvPSdNh2R139JdcmiTJI6xxb6L2Q8BR0okroqzrFWYaE6BSp/n1QKQ5Mo7mUGLj2
HKqPhtke+Az8Y2c2TIdj69A3uHqXRmDOrKvNCq7OG7qrbel59sCzqjzmOyXDF8noz3FjMknkE9fH
RbKIOu4oUAtkWol8me2c4QhJMEmTHsI02y7EsgTNQqwM+uSFobzAHDXQ6RcX+A4ckL4xbVQCn4Ur
iY2T9HedeeVOEZu4YWOWtycjxi/vmeCZLbc95jVXt2VnQVH6kIZmrTzN1l+vjjJyK5P7XJjLxoVo
wdye1fxqTzg/qWUcKr7FYkAIeeDezph7967nsBCrT2UxvCtyYjjBH0UCKrqKC9S1tf47hREPPeTz
aBqvKJHvgcLY275Yus1Y6M/MTN6yNjvDOgDx7zBr8Gvvwet9jr8qhqXk/NYpKA4R7WWfvPiervHR
CSsr6vFVRG+dUh8d85iwH5/SKd/bvL8bqqDntiShPl1hFKUNC7CZ0cmCW1UK+dByf0/ObcUb0fUz
T7sKZ22/PXiuc43C9i/ivTckueiCuCbtQk1YNfiTr9LhhaY+EqLf/ovmRXD6THH/2K8WHnp9sWvk
l9ONW8aylx4v+U3hMEwcAV4wwoNnmM1Ym//1I+SbgE+at3GCJRgD/x+bDNcbV9feZbqxfDHRV2DM
xgXC/0OxHokolEwkDjzALFpcYb2FPYaASLeAHKS4XIsaqZFpA9ReweTi5DjURbqhR/lTN3AWBJ0d
9dLcZNe2h//h9uyRy6dsrL5bxcPtGx9K5eGxMDEbZLnCn8mL1BQEpxtrVQd5zqITEDzTFQA6VcmO
2pgNxonRTCDETgDve8psQPeDi1A7Uc9TUbxjTZa7OZmau0qW/5znvyAO+21aoibO1YZr+wUz+KtV
U3lxfZuC4xYPCwCItiPMSIo9wQ6YahymNFi3UQLoR9I5w5lnRL+C4hilz1dU87H1dZkfGKjiirTG
fR12P2lTUMUaP8mSlCeanBGv3ixu08x/rk1JbFRP9UMRn0TAiRet0w9du9u2LqiZtpsv7Anyu7UJ
/6SM7DdsREJUqum6jRoU41bY3Bfh8FxEOqGgn/ZD0jykko8kYZVO49SrC+m+H7PBKV/Gw8XzSe2i
KK4D80gZ1vKKdGX6xXJGBon/j2gpiDGweBJCg71DXIAk8Jb8nv08w0vlb5YG0UmRTAc7nOj0Ov95
YjVIoAlUeRMBfoz4d64EVVxaAc2yCZVnZamtTWBzIoxwjbbGrfQlWCsia4cmtAjy0aBLqZzHrtJp
GeYqyfwJMQo77XxRmaTrA0zFLCBg+4GdB3oRuIEasPEr3XF3coYpPXOykBKB77e2cMOsXc2gh7AS
6nTr2XarC8plwjcqslrwSljwMtStMy8wMmc8sqG8kHwccmrMj6qltqtbqjKRjtuiwuYSsbdTJTE/
ow1Eo2EvHPhDv18HvOfu9DlZ39ZSvFaoiW+Yv5mbSD+E+hlFVQ4UNrxUnV4IVKj+s6b6zkLrbkCx
XzUO9S9TwdhV8pSY+QYrTnPDF9EcFx/RpKzWe392L2NJOITt/vOjeBR0ESqR2GvcjRLhi927aEPw
epvhANtKec+Oam4TMpFEXP1dIzaMY42WXV7Tob7NXee0WpB63JZmsTsLSM9bHMVXomwwLS9PVT8W
gW2Ko9F3PQuy9naCfjKQE1H5qTwXinwioIvsIDDmVOtXNHvkfadsVZh0NvOnbdFLAZvA6dBmQUmR
fKIohd2OpeWG7eVww0iOZtPtzU2xvNqriWg+S79nRycXqIi3FoE9xy7H0qTJKSxIcFt1X2jIvwzc
oTdNbf/GZk6vtgReyo7Mq/G6ZbH3M4UFiQotNxUmHhVkHb+l52R/yQO5TF21kbX3x6+6r2rGeGxD
s1JDfiv/6f+7Xe6oU+QNj3af3HtZcljj+YVwhE6bphAMdfLDlM5Hhybj0uZPDHhHRhGrOdGiRK/e
gHs2Gt9zxLA7fW/3bffFD/fsGvkGP7BJ7YfLOd/oMYTPuC7RBi9VyuPg9F9xlTyV83EJq2PaqHvW
bvg5HfBcfJlLWZ79xGVEAoTsptnpXwmF1zX3y9fVdfpAWT8ZAGmP/OCl/0LLfDZoq7DDbEv4ICwp
rKCfiPKZJ/nm2YvYZQ7wlDH06evM8EDgNG2Hbb43NR8EWVYn32Gz09nriRQtwRk5v5ktIStOxKia
tCDuqina2va6HeoERvBEVYhX6jUMqU/WcZ/K5MizeUxapnjN6N1Z4R89kVkKWso0XvYMJ55Eh/+m
aL6qOOU9mLi2sH4cakjSuxWtHlC+Y2fVYIGhGDsm8dkFfrFuBAgDyiOQo+NtvLjdAeY+E43AkjJS
z8IdX2rRXryMfWRjQ+KC79J3yT6R9bR1zPiDNuDDcXRKAUUe6pf8ANQAAdBSM9qsSEdxdkz77m0D
/Vbx0FX+IZI8KbHcJWsP+6DBTtZX/bGX04sdIxJgeMGGmdkiU4Fx2KbtsllCLghQALyJPl99UXs3
pfB++oUMlKkT1r3o6m94TLdd3ogttmyWo0BHSMdx9qJTt1OOlMETjwLngpOSEL7aD4yYPm3fm3C1
YdxkAXFHt+EyFTC1aPFSkwwcZO5614kRCls2sf83mDwpB012XEyk1lP01d2up1bSDs3fYpQfs6B2
ruMOzfj4LQDTbiZJYQSSZYOaCaxNP36xHn9sTB66yEaeEG0y89HU4olxKaE1ACrMSHqseUwfenXw
2GKtmoerxrcOHSSRJcWxQhflhdabhGS0bVLmelWJDRw0L/ace95ePHCE7JExgbqSVEBAnWV3z+54
lv05cWOgc3DnbxygyTeiyMLLHDW7QQ06bQzkkdF7L+tN0dSv4EyR0KzVtxnLZ061oMgnCvTwdSl6
dzuVxqfngFYdjKTeyPnetNIjQthtR4AcJ0p/JxUzdrTQOBSTx14YWKOQfSCUGjZ6ObVyqISC8UTT
1rAjO7aEXnyJeutcFM6+SvnBvCE+As0j+Y2ftZr9h7B8GF00hyxmefIBB3oNB1KzVH98trk1+zLB
TaB6H+OVSINCh+YsE79H3PmM1JyduRgXX4c5JfCeeQNo1+fHhnEGuesIWia/PDKY+SuzuglioBZp
DLN3nucNnI99i7orqlNEAgUP78B4jdgdgey0I5clvk8kJcpoj69mmH/ZTEM3Nq/LYHKbiBz3H5OD
o0MO0YnotxuvwTRd6YIoMhlHghCtbPnh91CIHGpG8g09hh/4tSbvFT/VLfO+tH1KYzjiE70Vd88C
qg7c7DoTV5TQhrWEASV5v2eB7aLGjHbJ0MBw6wdEXMnH0vHF+zUPqFJQMqzprS3ca2R6B6WfOmjz
vyK3t26ffobUxLBvkM4avNS43WnUY17lPnrx03EJolF0NCHTbTve52nFlnoi6okOaTs1LolAvN9t
a0nKBuNh9LLntKbQirPmFBfodtoJSHnvQFXzqWmbtSmCSvQHRtXXRfVfpaXrNKX4zOZqn8eiOZt+
85PbLsmJld/usZxal3Igfya8eBrIUpNCzSIg248NoOBcs88kvEX6xTqAR4VUYlCK26a8hXD8UXoq
wpvcXowQhJQ53vm5pAZmIJBZPeyOb1Qd4pklX2DKusaco674cF36ZtypVdIEbYOqjwDFZxmhNemA
ctJ458+ReTJGzaJgoZysuXWYrOwTHtWPowAgTPVrZ1E8SVXJY0vPSK5k9Wg0+CbHgu8zX9RDZ4VE
x1Qv2PIPBCka+Gixn6wTdHd3awJRYYdGITDmTB1aCzlej8BpJgjQIR3UEHzG8zwGJThS5i2wC5eq
n4PYxUIdRznSYaZRlJrngUAfUgoPRjsezEreZuv8Emccd/YSEZ35NnX9T+vHB5RVTM8dthWiOpQz
V5XH6msHdWe5NSMETzORgyLBRpw7HERdyRfk2D3T8FxOgTLZbeUxjq89VjYC2GbWPXwZe2ZrKb4a
evTJj/YdduOgLNld6fSvTL1HjWvvmRafp2kkJhTZUOtAJWzLcxlhc5cxV8E60+7DrNm5jvGUtG13
5OBHIinxb4o4tNmaTU8+EVfrRGzIOE5by0OMEBVICVY++3oQpHjEh1UfmaNJTw82LkWs6x+yigk8
i73vrOKFBSR0haLzwub4CAOZ2yMbv63VPBr0oh2+ro03nuWICL/rdIIO6yKnJ3pElq8yaBIMaBY/
qelAICp9h9U+o4hwiH7mqNK5ZydWfCmjTudtGIC4Yi17rWlcoVCkfBw8MdGjRBSZ1PLquBCBiqzM
oNll18WsXhduTozVx3DpiFKYBcMhvN0w+2sXpGXlW/eI9h4oeX56gyV2X1D9obIEL1nsLE2XNAXZ
Vu38GVsIxNc1/glrvKcTl/pBob3Hq7yUVATmbd6F8aVCgl+TlJCHgIjNZH0zgqJrYL4MTyZhKpuy
9a6doT6k1f+dFo4+PuCcDoQyxC/M91zQ6rp9mSE1PZuqLC+zicfXglgrnhdl7kmRWamVnSzw8uEP
E6Tbf66P/5Zf5v8zJwwkM1uPcf99EP/lVvx/7C+b37Jvf43Xz/w/fn7/47ZKWtJG+HcJy+qf//k/
/s8v8V/uF5v4IMwvPnMRwkyE7fCL/5f7RfynwGvj8z+Pf0vmj6f+j//F8f7Td5ihKNd2THT2Hp7A
/x07JP/TtrUzRpquo7ChyP+W/8US/1dWjSBrhCWRZJNN+Ikt/+/0k0Shc1kQ9XOCttfVBh4yJ9de
UpZZ3WBBeEaTMM0NS4jcPDQW3gLp0uHUCymjCnMvA0l0q+2hJh8ySMyR3IV/E0nzMQ1n3qQuDhwT
BhiaApJ042KfWIyr6tH9QJABFTxyv2v870zJ8nJ+oYQ/ldbawyCxCU7V2qyl3OUjS4qoXx/CZfis
cmzgq483uU7lXYj/F+LebWnpdIn0h8xsrrvooCzGPR4r2cbEQD2bvMOQdc2tD0nNQvECEfQJVQqT
o8rPsCybBmeEhsjjddpWhdaeFzCamZqd3Yweb604e2EcE83ENp9RZXcq05BJnQPMpwNIPL5YQCaw
q3jI5fEhB7VdvClxK8xhAaTSuLyeSDYdjvvT1DH5FUu5TetGAjhJH9jI7tJcbOcenKBp0kuZhpq3
YzNTjazlUx/6R3OkDhmtBnr30l0tL4WNoTisTOMxdFpy5zLIFI3pwzlYf6gDNStdRBSnfGcclTqr
gAM9rZyHGg58nTHCde3lbyFokeayJ+kXN7QJieQWdYdywiBSKbttkb81ZK4HEr7xjehQbw2rqYAF
NKewRUZZNrNAdoone6K8Ncvyyx2XTxXzlS9Iuat4CMpes9nXFJcPDVM98edYMsmX0EEhB78KKQhU
22J3LjPikXAI5uVNO7a3Ft80VJ/bNJ7uzYh0YnKBTm2GWORfPGdqh2dlMKNenNnaQZl7LropPawO
GFuL+Q4ln5y1ALmskkB51a2ZWva+c0hs7gRnv6D3fhDODCPUMFoUYuhvmahe61GOl9GRpw7BXUCr
w0IodF0kYS6CpcynfIg/SV0Kyb3thkBMPxaRittmqcFEt0x/JlZgDCCO0nEDCk9Iur7mh4YK3nXt
nZnLCXCATBO6LrnjGnrv5PzZQktBhc1GV0TksufufSasV9Ew9FJJfjKwbWHCqNdHxz3HE1nFyKWH
MrsWWX7NMuekw7naiq4n43UTPoyyMFVYcChhHduDrmAMO2GNv6j/HocuJ7slfjCsP1XCmxLRM+yM
bA18pyamcwy6uQ1kZsX3kRES305DWizyw4LaT0YhMv5i5JZbWF9GhK3djraFHoc5FhI9FhOssIvo
3KXFETEY25tE6szoaNP7bBsQrb/lWbft/xd5Z7JjN5I22Vdp/OvmDyfp7iSB7l7ceYob87ghQgol
53nm0/ehEg2klIXMB+hNobIySrrBSzrd7TM7ZlqvjcnQCtS2vfcpdJAd4Tk26+ck4sUO/uI1anjq
GoebxnCRhRGa3nv32TOTequyCiC6Y35vtbvNB20dq6m5+Unq9ZY6C2secEoHPi9OgMTAOjZKNN/Q
KmGtLtONWh0NP3qxoyXcylGdWZ922dIPW/oWsm3rOXe2QYCDieiJal1G1rI75DM4/zqzn0psI4oT
NtEnOlqQNZHutmgcz0TcbsqW36xHeLayHxnrHpNvDoML534rKqYM9G4fEkcf0L2e0hAlI/a6O/Kt
97UjyKhkdB3ZFqcnuBkx9i42c46o72qTiAZA633VJeVmymHI1r16T7VBexvfeFcOoI7MHFyjE57t
5h4aFTJ7m124OdSm0IFJ1mJv0LHKYJdvxM/fXZdt0KCH+6BjZKbUNpshSNq6PY3cwj6940ZebLqK
btGC7zspYMmWOXAmarcOnZHhz1geArd8CKba2DiW8+knFhmABaxSldMRGPRNyw/RhxlrFO/+bQgf
41FZxzDnkF7hJdwIoCBThjzrgPSuIzROYNbNrukeIBidcxAn69GPx11B/MnX0yZMg+GQJNdxaKsd
BvRsm1f+yYpnb6MaJCtbMd6GPApXyuHU1kUjgiyVMSa8hNIP9AoTCLiWtn/L2/i0xI/X7tj+UE5I
CAgvYgtxgLcmngDxyk+XScecc3JgXsuAc4ufegeZyLtOjSYtMlOxSTRgBrviRwU47rBJEdcZOiSY
3fMW9l+xHUnyEJFzHEyHDONLZhW9Y22h3+C5S07EJ5GaejbOIeZnX9eE2QRH1dzNvSvGsfexyZiw
5PBkSQsilfiskV7u7f2ArgLU12KpFeGWKvah6l6oQ2e7/lGOQwcGWq/DAswXjQ8jCpk41cp8BTtk
E01q0hM2sgd86jZrMf7M+j2Ck6R6JvseyyDpDThjszznsHB6Fd3M9IGs0nJUK17LGu7mAMuptbe2
PQCl1Rv4Wc2xK5mvAbU9lB74q7qkYz3AmuAX22gqqQoFI5AaAPTi4i4p+/s5ZBovsCaACDxNVQv+
I1w1XoFdFZ7enTHzZqba+rZhWrMNiuQ5QonYR8IDzBizG/YShRvcrW8gvm3lwJMwaY0YHu1y14Wn
7PNSXF7eGSocSXLvy6RLgRe+izmeUP7SXnCyBkxFWcLro6q48bo3aauzZ7gnwzK3Vl2eFQtpOkjc
avFX4/f3MrKpT18OCuOibSVHdoGLJ4nloQvdpwQjGlN0vs0Pt+NohsXmNMRshfB5FfsgfNMjGxJl
drtZOg9uw1gPcBLMyZGzfN+4+mgaAnajfA2m/k3TOOwjEQHcKNhPkDZz68XYNNBnmBnVrmjc24Q8
BeV4d2n+pnJ9ljG7n6GGvbvlDn1PDPdLphWhmsacN5q841DDx5cd0gJssj/Mto7oanjPG069VaE/
moaRls/7kWvJ5scJKbzyniEVLT6Dt4Y6ksm6hGx+t7QnfyZ9gMljOEcex61g9O79cI6IQ2LsB1++
7iw7uA98plmSBgugm8t/KBTrttmooXmaSgJTKjIvdcO6XaIhNe6X892Wgc0w1XghRvES2D6/UWC8
IDytitgwN5gMUN7lKwuTu818ba1aMdwAM2ii7tZlzk5EZN2I9NafBtg/A3noBA9g0cygrJbiLMd1
bkbHPzQVJdD05qyTkXdm5rM9nUafFO9gkOcOOATm5Xn0EEUa9rwUEB6kTNzzcAJtDiEUr/CEvrKi
FAVbL5E53IUMsywanxOzf2vM4BXbMZto5rd1vp8N96NeFnZZN81OxsHHEGZ0RcmvAOQvxncUrGhi
8OHiAcPMG27rli14QYgPSOUAdTou73Q03kY2Q7zIMB+LfGRHGRXHoauIlFImHyx+E8m5lDg6a369
R+oEB7Ns/wqXl19S85SUBMdH4e0HDexUmOKPqsuYHeJ7Mb33ssiHR7h5T7IqcqKc0zPJ62OLU4zk
2IHkI+obwMcjjQgDs+diV7lcn7lWL/ixGbMDby5tn9HIoJ8Q2TmuZ9xt3K9+uzDe5/AzMF8kngRs
ZmS53BKp31fMo8Kof0wmSVs5Ca/K6mHzqD8IFFC8ECW3zisdHzgDKacKk2FnKLM6mjxL5yh1nLNe
sIwDA/aVlrisaA76UU818tq869RnAddnk/EzDEpDnld97wsC9Nrri7UdeXDMiBPk/GIYpR+pYkJ4
IUcwFALXfhF8dFNJiMeJboET7jz1UNfNbVfppx6p2S/J4XUIp4HO77qAW8bJ/NscQihgO39YVRey
m72P3lyDk6Go8HbqvKX3bqLLSVdPGnTNVHTX3jjYRn+fTpWzMnJkKdyHw84vRk71dn2Om91s1/WD
E4rvhoof+Y2KXUnz4Dhat1mBiQF4lt51XkNkxUDaCivWW+oZdnKCJmpgtzMpvDpZtI5sE4cbChjv
vTPN5ilzGk48HjQXKKrbVlVYi2qu8JQs37SiNEAE1X5kB9oP8lFoThOESB/8rji7E3OSyCreJ60+
pIqYOPlMNd3pyAv3UpnDNcdH0LXFSwKMBHNWeSzM9DZ5nmhCCsBCEU7EnTCBe02BUDbyiBEbA0PH
CGf0O6pvDUqmaST6DBI+Mv1U4dqpqVegBfcqI+cIJDWGFm3vq9nd9R0hmywEoqRJrciLZYZfVjo8
gk69lYn4bLzpc/DnzyjnlfATK46JaFsEzWPR8wX2In40LJXtZUf+VvfetqvLFx3M1yCEmEC/TsoO
v770gf5IE8UxmFBl0hK+WSbm3TtzaoQdF/DfaOS31djTHOLjIGEDiaqmQXaGUf1EO/WDXWQfARiT
YazfY4GlqS6/02qHDG/D+RaO8U4M51iH88NYUWfefI5CfkY2he1BOn2SWvoyjH4PawajDl91lZuw
y8muEqM4ChYGr7sq6ylN+AHmuweJSsxRl3dRVlY30dhffYPzo8Zhaloo55jLt2OHkBxw9A3z8uJR
gLeK54OFRIiunuMlLsdnwKh/+HRx83LZT9rGBKqy4shokWcOu0VQeRteH49BJx+swsUHr58wYB7y
5RjgJPNNMqqTsEFWU6eVwd3z4x64m3fwDfnUquY5Tjk2kBvoQUXnujs67vigHAZmaHlag4MmxVtz
cw6xe9NfnTB9biozJTNrn4fFnYDyVVEK0rjuui7nG0PuFKfRnXQwZC1+a9Es48h6Gs6GJAroK+j+
1KT/GPyO6mTy8TOOMCCl65nEpV/hAVaFc1J+/bG4bfXiReNduoAxjCdXvlaQSIkswoNnA/PZmGRu
g8WDCS0EhKIe41WSx2pLjAvf52GYIJkF2RtRv9UAglFTwRNh+JWWffpZk9NlQ76N2ubYZg5fvbx0
nrMbY+Pe4F0XLtxFi4aQpSSi34kYdrj2uLt7zu+ErZ5URhqg6e6QEad149PShP0pU/rJ0tDXCWky
gze3Gg+fzy21brSn11UbwmemYDaFUjo6zVGkvH8yOh9WqnDfQlDnNg5Wq7PTHUmmL8t2saow7LQM
1N9SMWmlbs6n0bWL5KuMPNJB+sNVhJq67HbogldqkHjm4wSpmYbXhMMXT5G3jrEl7TxPPU0B7zor
qW+6Pnv3rK5blXI6l0V2QfLeCsVGJwPgjdl1jM4OZ5fK56U2RTi64/FHNEc/DNE1MBB5d0esuJsK
Ddil82YnzBQbfY8yiqHT45DGGY+gWMsobwFx8nPviVu5+Erjx7Z/USp8VuMMfUAG7GGX1clmchnp
blpZ6XRyCetg/qOyZMqY5WOvHhSPk+nHx1oOZDtH/31adCZf6bPwe9yMfK8NKk1fYxlxAC8yZGh2
ZmjDZs3HcxHCtL8L26k+a4duLrQAbiNJt01gv3pR0G5yMlgg3badmx+GJr783DUi56BqBc1J1PYX
Mcc3TQlJaf8xNy02Kge9x+StaVEA0efRk5CvGmZGhSl5mEz2Udm0GWe4cw7jVCiPHcTlJvrwqMKz
BT4+pXsT51Q+7icr/uZ6jP8d0cBMIwAylv1DWlmHSuebgBY9s5g3/mjE+14Mp3oKGTbHJfsJG/ys
T643oSBEa45t5Bh4k5qC8B8xgrJhZKJc8ULNKYNNtnjFVc7BviybTTmKF2oYTgBoYC/DTI288Ax5
lwilZ0HaJx92M3RQYh10pHq+szsuZlDWR61oJOhSovNOkDzGKJeUCVE11eXvRF1yODk2+gEtm8wa
673UDR6hkF0FAoo+Yp2lZiQEzm91oKuBCgtjao5snzaRHF/THKZ8qcVJpJA9FPz2dTsJ0lCoFGHt
5Lt2VD8Uh6/cTeOrnLDucMcfSdd8DID5Ag5HcHEY/7lFkrD9tcNNQOZsm4n+hVb2BkOVQ8FVNCHr
hOZ67Ml7cWleOdlmgt+viMhwD2G35CoEO1C/e9C0cawdkqCbaiwY33Y8N6pcKg7VF/1xxWmKNFEX
dJCx4gTvDrN5NuX0UMjKPyRUT3RZGJynJoWa4g/XwsL+MsrOXuyBA8VdILCppLihGBtmdPEw+6hy
jBvKTbQNXfzlc+C8TSkVJ0xOyhH3YoEr2bBD5DGDsk0T/mpjj28Gwb01vcjPiSMPgUH/EwWh8Trp
tqp1N22OWkycAUiNXRC+bs+tm362Ub7NQEUXFb4HbyR6lhfmYcBjg46XPUrgFNlk/bDkD4IwzOoD
9y1IwuI2E/WpS6YfxlRdvA6ARiCd6Djc+WD58YmMJzAetPkWtM4QB0+206RJvo346n1h7JzJ3xnN
6GwjacIbQuctRtSosbYfUhY0g9Fl3rTufm6inRLMCyua3QP+hLiEYFTpZ18nPLlu0++5CQXe87M/
G+ooPAgSTI4YpzXEp37mu3oDL21UjxurZuGEANpSzL2kR5yJ12Q/DRcTgJJw0+9lzHZXL17F3P/q
q9TdpYb9WPet5vhDwrSunk1FinTGG7iPumiTLKRPw3VCaPDdEWusvjOpVLMPXAXz6ja83SZLxSCR
ikMigrNv+tW1qaV7W2bEyY3UfiFh39zkrnogNc5DrC5Fq/UqsyGsoCe/WB05XIt5m7BgluQU99VY
vneHsXWagy6rQ+OWHd0fuHAkHQdHvgr2Ye5SrI2MLphK4cUAb0cuhXuaDV0y+++yQxqzpmMRsA7W
iB3saW7KIHgmgZAc8YSwtMFInmMimb51P834dsifZ7uB97EpeHAWEWJ5dSXTG1RJAiANTiV8OxQf
b0Ttv7jkkNZyRtg0TFATZg74dXglFAkyak7WoqEfZrI8lujxya2Ee+wHiyhd/TXM9FUKtqFBOzw3
Ka0zY1lesGLzVuisjcxqc8tBYWn7gn5F6ChMK+x49N0cBldZdOjdWQ0dhBzX3jKnP+K26o5pMZ3q
riAHZLuEj2IerE54G+ajN63AR5wqFkyPp4EmSfoC05CzR2RadCIRWoBtUCPngQNA8eYEiGuhSAeL
/sGUXbny010RhaCyEKwHfa+n0jp4tted8lZf6e+TxyGZ/pCHLGi+GVXpbUIJT8EyWTrDzvjqO5/v
1uDezzyGFiBZmINrAyYvslgTyvnoZfYrwTngxLP5RxFMV6zTOW89snt+LIKddDt50IVxF2YhgBQ/
kidzDoKNFYZfdU9aavIsbLHhhzfjJvGITAJWfulKF1W2oi7HOydOhqLi0y48YmtTHlIj2yRRUufe
cohJK54KeF4LTyG95Q6tOmKPucN5ffbLi8rraRtE+6kWh7b16gP41GSTgjg8AGIwVzKjA4rjsuUh
ZvGmeof/+S2aq/sh6cQuH72vPO6PpPzmVWxW8NzRPNmmtn3dsZsELmRgt2fehSw/+vMuKBq8GvV3
t+HeYDTPWD4E4UNxiSi6DTIdz7fE9Dl26qOnIhc1eHyRmXr2i/IQJPIhi7CH8Ij2WoCKTHlpLsGF
EUVnZaM24ttSXyInt9L0Wwsz7Fo4bCikCSgkTMbL2JFv9ae7yRMgwBtwOEvBWuByeZAqSVC154kg
3LrihZZVkBMQMUHP0QFDWHltQwpW0bc4Gy6TzDaJtXzxJr7NppU3yIQfhNXH86g9b5MlHKADIpvs
AR7qkt1jXVBh5ZIOa2X7RHLBnm4UviFyrjHAGod+2hE3FXsqtoByeBOk4DnF3zuO+bKcEJzF5V5E
2XeFqZqlGBNUBPIiICFLrS3fZihUuSWnubP0fEQCXvtm4WJdnf6Ils5mDms/emE8p14cHezZ6nhe
9SWonK/BIn8yujeiBaSGx11dnSa7bTSiQlLE0+luNMqcysZTxplyLc30e2DiXZCNfXdavKT4o5nx
VKxhHp7D3Yg1XVHPPjgM8GZ+0EA8nGG8SMk/uKJ6HKBJWPz3YTBeWADLbcWSKkoEe7ZwAsOlJNLs
5x+2ERZ7sxb4lRTHnDCaH9OuY3vSYrx1MjRENy6qgzi4mXwaIn1uDNpabFrJGJOBdSPzWAj7HKRB
hOEv5HyBi6Yy2Qy3s/dYjt4rjqt710VGTMb8e7O4WHLfITFkqpvR7p67uYDzVnr+WYvhBYOi3E4B
O/ceWo7FnitSefc4epxDqgDjS1nJczxiOsWOkWXqqfY5+Wc2amEmODq2rIuo39eyJykrjQVdYycP
eMiI7hZkimu7IAyOMuS2pG4hG972YB8xMoWPf3pvJAded8n1MazYO01HtsO/xAEBf1FyUig64O+R
aPZdnZBrSW5BrJWkRTmpOy3VM4bBfimEbLOLp+oDQ8WTxQllU9fBsrFg0TWjU9EgQ+kOyVh2MI9p
SaYtJXkJ036bLCdnRVnHppy685KYBK9/H/aodUVBkqoaOfvi2TJWsRqGva9HvZnOkYG4FPTcRh5v
tJoU3nrWE/r45GxrRX1LYGPotwMeXSOnwJ2So2pnJt2XVSAINTx4A1Eh1hUrp0lrCc8ZZnw0R6x8
Nc+8m7HERSXaJ6EMnvNS2vBoGI16OJoxldvrlhWx5gC2tCag48GFVES2iX1oeiQ6OqMZH5M+xBWo
9DEQFbkVp5/41h0q0xxxgBIz7dKRc9DP94kKWmaqNi7RpS8qHzK6lutTmeNRz3NSuvHMGawiPlLO
zNO7CNWyjq6S5gnUxLA9+k6w022LJbYGs+KR8lUz5qTSTKkkisRlDCj6nimlwiL+VdP4EwO5PWFE
d8hDrBCHz0FCGskNxUfQ0uZtzUea63n0+CiHud230Gr3YYvTTsru0yTdclXqO4DIB8BW5jLGNbP4
6IOqdVr14BHs79PIXAsAYCr/JKdNaRn22lXs1telv3Qy0v1AhmHvI3FtCPp7qxyZmrletDFEOe1h
FsPUTENo3AXaUEItWhN6zIDtdLmH99hncUhBPEENei9GdakVjz6GVW60/Vg8Vhli9HgVPddtttA7
O7uMtvn9Aju5aSmfWHu6RHkE+ENGGoQFQSM8WotIwKjeN2cQ6YOBYN/ZJ3fQDzyODygaEN9jHPeZ
VKDUJ7Eh1SIOZpN+p4p3o21YaHo2P3gDWTRK8AAk1yFTzh11Xem+WMIKrQi5JTA/jFhTVrIHET5Y
jtyJbjhEDsys0M9nQu1q2ykhz5S7p2uPvhS5PAplRsQ6IQAeUvdLc/JEHAOXJ9Yk/Hltc9F58VKn
zKlHsDkn6Sc3yHDlqjHcJ52nwZYZE2kBmPBdzq1gJIna9l5nkhKtGL7W9tZALfw5Xx04nV+MgcNx
5Bi0+fb9vZ9ygfuopZyxiD4Hzzo4PuzHmDjXOp9aZICK2CeC3EktdcNmPW0yl53m3A8IWPQy9rZH
nXazq9MRJXaYXhyr34VtfUOx7nQIhfFIW9QzByOSHoC8G/+lLqcTztpFzYznPcyzz6rt9vSJIe1Z
wcPCKvQsTF7muHML+87piTzGOTKTWZFSqAcyfgmDrHLEf77kqu1FM4/DRjIc7b5XTnpjRTWmt6rf
N6UJsCagh8N0h2Rn1wJBGr6KxceRw2RvvDQ/OH1cHRGL022juj1G4btA63PlS9alwNQbKw2uOQ2O
9DAT7i9CZqA0PVQ0MFNbYO1AbDYrVZlvffGojRgZxQSHIKFAFhpSCNxzRmdPfcR2OZDkZugohWFk
vGeF3uFPGraeJI4P7X3jiNxGo2FOoNLOYgmOd+DF9Ml0tjCitmC+9+TeSBX2xMOJ5CF+2g4jgdZn
CoMMgpcdkmc34htCdA7BcdU7Frl8nWDswUGE9LQMAXKZs+wiTSH20gKBLYnDiGs82JK6XSzDSQ5b
gs0DU+NCPmJSSDFOjnRL2pHRMnkDx4hg4/MGfp06EhiRZQHmcZL6EC7TlUm7D5EZfA8F4heMvt2Y
w4Bk5X+jBQOWbr2Yt9OFTsCpyIgeS8666jF2R3yNTMFx1LbfJ59hTzHXOEoLHx463D2miVz30puv
RUP92PCay1OfUQfnuulBhjmivzXfjeIM1WUt7IThejwAbMOfEs3s5imJoh0599hoUuXhRS+4HNQ6
H5fAsp8ceIEgpNnknmTgIPCwUmTt8Eju4RDgL165pO0Jai0R9Yw3o16YOl3F61/oDlZUWH0roZux
SffvC0ovfCqDghqNl8EU7p9UYGt0N//fGwWh4Yt/Mgmu6h/tZ5D/4gz88//zpyvQMP9bmECsPc9y
Eaok7rv/Zws01H+bEHYcz118f8Qq9K+uQAG/3tHasWxtW39xBTr/bTGulI5SrvJsrIT/53/90rfQ
/PbP/yPvsruC8vTmf/+X8yv7H1vh8gmEayIA8wfyd/3XL3z4ElyGFfSJWGHj0LSnZJeB+BpdZyQh
itoB01RU9jEztlNUSGZI0Cu66CBs+0X11r6N3CPPfrAaOWrmiXose9IRo19SQxfcQMtlTnKXx93Z
C7eEKw/dZ5+JHWVYDmofxFaaxBmqzXQ8eKhuYJwHaH9W9mB5mH6a5sZ01yORiPXys35VvllRwXiv
u6B60GqD18MFNeqoaVM39iEPxF2Vgu7AjgUGcbx9rTvQoq1t3qY+oyrfr15MNZ3IM20MCAo9k7NK
fKsSgv6csvYpjiO7MDZEEbM+204pFj/HoIXe/PRn/TmXVO85kK15A9caQImAHnz23LY6/OUGusMt
ExT5X78Tkxus/PN/Xnylf34nLreLhU/Uc7X4/TsJST3MI2GnoTGek0zcxeZwGqb+gh37Bvfeu1OM
qILDW5q1f6Lxf7k/fvm7l66H3/9uj4EoCXgp0Wp+64LoTWoCoANwFHcjLAS1fUnbgz3YbwIAA6Gg
Y91+ajB1TSFvarrAaThPnWeCOf9yEbj1//45cNOanrIF/b7LNfr++RBhQ8F6+z9VwxLVLApS2Dvl
oWtiOMWUH/Jag3j+z9fb+o+/M/e/Z0qSX9Rg/Pp3eaVVFwGBJc57JCaD8K4f7A9X2Nee8faCDncN
cReK4duiDMXpfVzVWxteoSrYTEMPn2r7ntkR24fKORqkMK2EtgxdXHXgXQY1vyPEr//5M/+ne8QT
Nu5Q0zK1RQDy18/cYxkOELK4PoYGHO+Zt0Gnr+gkuBFtjZ9lQiPzt60uTpzj/uWKmViZf/t2lIkz
2VaObQmGfcu//8u3E2dGZg2C00wccWjoGhBcUAkhIm2NAotEHx1x+l+zoXibbBuTa51QmUyH6L9c
hL8vXnwMDNc2cX6Pb27593/5GOy+gMwtSFQb/hnoIHnRIfP3cJsb1t1cEKXCl/wo6BOtg+4C1u+e
rQ4nZx/iHg2gWb8LMkbF7XjiNI3bARvFP3/C36pVeJQVxTumXKpVFAvssvj/9RO6WdT3pmg4VPTu
IyclKtU9TsA9EQViSlSX+8gvUU9GammXXPlWflVuCrwhp5ZDWt8yz7mHLEcPPP7pLOuDNWOUqZPh
HlE1YzSJmjiy9yaehQyQI7I9JwHa+rJoB15QnHzqtS3hXv/59zL//sgo7VLEtnjTeXH9/Pd/ufKi
kAzWG2JgVczqWSH8gpPSzH1vvasVRPEFDvAPkfn9TZ4fGqBVZ5Lv1mGq5g4Jw87+bdlaakx+XbYU
oESe3+VlaZvOb48DOs7QUEyBI6l3yN7nrnEz63lfOHN7I81kp53yYSqiZu/kY7gTiXxzxzI4ac9X
x7IlKdiGMZWPoB6oHWjif7kN/sPl0oK1zHH4iJZp278/L0Or29L0GN7EpfvSVvabNIsv/GrrNM71
NkTO3mfT1Zb0xbjVMTbz9JybDcePsVxnxvhvy8fP1/ov10vZnqKIgnSBZIfBJuKX+5Jzp01wj2Rz
G1MAJ2c26F7Ny3wSnnGJx+/l0L3oaS7P2owp625HkPMtkv482Neu8/d9jLkfgEbdOmrvyRrQvPOq
RSl3aWWeW+VQ+tXW5aY0QCn/8723bH1+/a4Z70F7Z+tjs2jberkX/nLvqZ4VCa5uR7m1fTBh+1Nx
Sks0nU50ALzhmD1YU0rBA3pJH3chY05mGxyrNtBkQM6kML/iw9QmN0XrXFxA4GCOhq+J30ozyyfS
YNsMqZ4YWnwP5/CB4JtPHXrFmwG76j//LiQ4/va7KJ4gdnG0n/AG+u17SCckkTCMgEIhxyQGjt/U
hUJvQhg+1LyRIt3fGai/BwGlZOWHHSScaKJBOIRtBSFs8bHVNCBTwCsGx/qXx+pv66uSylEs9DxX
1vKq+fVKpySgWiTWFkZH310kBQAbIaNs05T1ZQxd+JOCFG48wAX1MeH/87VRv6ZVfq6dTG+UJqey
vOXs31b3vC2jznYTIsIzzRMlEwZypvGFhrLwDpX9qEOOVJkl2c0lyB4jbUaySruzGReP0rfCc9Wb
jLBuBJiFQ9wOkL5nH+Qdqf415sV7mgdyUEvFKzLluNaYg4kcwxMWVJHsbCODSZrTAECjG1pHucU6
JVcqhJlhtqbatUnyyjJowm8BMyMMdZLFBN4s8o19R1/orjTC77kXOpsuMR/LwfcOiqm2WekXvyzV
zgid+1KCqeyLaeNM+XDvelON7FPCasdbsHIq6zJoP9y4Nhvyf762f/9iKeHhsXfY98slEvTrF8sn
mlEVuLTUz/mrHr84TgfnhlVq4kBOsF8wnzdQR3QYvf7zX/3zz/516VkKgLB78NXarIi//d1W45Jy
twEvgCOC1yS/iWDONqO2PiN6Ma3J3Fnj93YkG+OxB0XaZzaTGCyDytq4CVBgp4dgmDXY7BCC3KB/
DKrFd5fCLjEAsq08Oe16O4FPbdy0g38DNz77l+v39w0Qd6ZLWMtiITKlWoJkf12D2AjPfpZxAUfg
BXYffEP439HjfdYJDC3GuRDzon0uvAzFr7wOLoKM5gn+52v5910gH8MTjmmbbDPo0PvtWgohMs2X
h7/B9r7R6I5XYVyEjYNh0PkXj+knqGWuWBY8tYAs/uWvt3gW/7Z+EWljHSZYJiwFx+3X65DFrRWU
GLkZj9Vs/hj5rSw5vhA9kduMWOXUQaC7qUw0Dw4Qeq1KZh+GaWwLGT8pF59zRo+wWwhocC1LutuY
f7ht0e0r5vZLtYXNEDjHXR32u97pih3ApV0sjeOYRhdaQN+DofzEhemtK7dt9lWp7hKBlTtmCJ/2
8XUQhQAdVR20GF/aesnRNt1bYGSwAzNgxzQU04oRMX8ajB4jxErnGH4ERqVNgx1cpDI4o2nT58k0
Em+LYHc7YolRhf3aeEz0gzQ5RmFprH8OOMeaGVSZ8c3zjG9T7aHszc5nMGEp96Uw9ox42lPw4v9R
WdJcxSRJjgCmD6FhEANokF3DSN0AzhS3BJCXwgc0umhG42l678sFf4MJ91pqpLlRmd9gkX54Hc6z
GYbiKpmFvxnq4T4ybTIJWdmshtb/HARWEfe+I5GATcoQ22IsbRJGGO/x8ZAvCzcT9ukzYOrPyElg
UCAu0c12Jluyi8B7b/08gqYAla8UxnbGI/YADMCxyXSopBr2wgDGSRUvmrld35RuPl1n5NeAolev
0aCjmeWaQ/4SRJFB3Cm+hIVHYMVt1m5cmow54ouHS/rBEOl3Sxd0itNOgVWgGNZRib7HzGI1dl17
0yQ3XiMzQlSpsU1zk0KSZddmjO6l7KxXNTNIX9IGHG1zLglYpbGZPrAVbrPAfp5I/eK+wBOYRnTC
d/TFrxNpqm3jMvTh6TzX8/TWEvNfGZRmjZV8jiY82D8pQH3EgmWoLUNvWro5GeHqyf5IZtpn5OKC
NdRVBf7zwEFyx6ucX55IHoAuTHMJiEk7Dh1KU+Zhnwx4W8zMAZlKkLeGI7FpVYBCDyJjxyrRjPZ4
i+tnUyb+YzLkX3bh+Xs3xf0zABrfiPyaFafGbc4Og3+QYi4EGiPbaU0vcDR9mx0MgGA1waO6V0ao
K3a5hktfg9vNEMgBkYKwXk8a/RE/DzNhwnilwUyR0T3SDuIppovTXFF1v2DCul5+kJKe2URrcHml
81C1xnDkTNpdTTaJVwz4uHpjZGpBJMkaGGpYcsKdHA5vOrZWhLjfoiT6mpL5mzanfWwSm4iHsjnY
llFuQcnhTmyJGXjesXTGt5KlfuV7GMkcW4EwIfrs4fnXJuFIaPJvBcjhraw4VDZDvQ9Sg5kroTkd
UuLgdk54zenSWHw4qTUQ7THkofXmXQvPAAu2vkt55a5+8itcpOQVUULcxt4dSdJg5xSOc2CaTW+3
S2CRPoo1VZhQ6YQ89uRRqkoWB0ZsnwyLgc7GnrU2w/HHNJEPMGfQNB6Sb+i4sCdiNpW9NKJ1SHKl
MBl9ZzNI1rpkSB/r5tGKsNVaZf5eETeI6Bpf+4G8Y4XYMhVct24Ab1hzKT2vgMkLsnQ09KYgOX/H
avwDH4NxIY+xrhx7PEVDc3K7ImSaJ8g9WFNyocSEu6Kckn3RjM8A8YhZFbgXIuM8Ns49b+W9P+kf
os2/Z21/0FAc/IYDJsGTb+TksWH3zvtUkjwLGfs0CQA7NzUgbdrYQkRt0mDVufv/y955LMfOrNn1
VRQ9zxZcwgw0KV8sT09OECSLB94n7NNr4dy4odvq7oHmmp7fkKcKyPzM3msjT6lZ5jV+ImHSBu2G
U26m+eORbBUSGaZwLe/nNgmsLyy4EAHYD1TpznciUPmzOtLvT6OmrRt0WvhtiXgZxvic9BgpKu1r
0FkKRUm9N1v0WmOgHpGpUYYVdJ3mBBDcQMywVIRMtYjKW/ifgUxZAddndxTVkdXqOztFP0o3hs/L
a0Vw6lwZvle1WrHJGReTHiD7zqM7fGIOwzgn4BbBS8GMy9XfrcQ7dV6RA20hj9XrK0BFbA9JjUHo
Hxawi/RTY2Pwhffz6pDesKMduboZSwNPCwFL+JgL89ekRpvhMDvTK1avzO234N/9tR+xTgb2/eEY
qCDGcOZO1FJH1yVfibBBvcjK96/sY7TS717Ucsf5clNG8usZbP9M6b83koU/cVf7pIkf3VljhToW
zbcd3Mem3aHYAVoC/GgWHxj1ADg40Q8E1wF9o5Za+w5stQzvjKjbbl+icAb1/GDo2T7y+XR4yIJd
W606ICMHHJX/0G9ZVBP9JB8bnDFB5F0jxX5FN0xUYO6IHlUniiWDGmQgnixU8WObXPGxA1MMH1lG
xuoyKUeemRhGXTJjZHAscWrM+r7hVlbtE9Qe4KGAHylaCXRgcdGgK0h6QHDDJFZm1bzRaa/wi6Kg
QX0Sl68IGuWhHrJ7WOSvUYd91cW1yFYNamOUl0vCyIwDh70gyvlS2Bq4ER6M3q/hq+YIBqYsQ9aa
Sv/oGWl8rMarGlwPMivWszpKX/k7NAe0ac0hgX618GxZbVlYGZcWSxnLLWi6TOMeGBf7SwB6p6oo
5BraItYiheVS0xzzwYDypXsYBpnkOk2Vc6lVJ1bH3UJOuHpmB2aG1nfNwbcxLIoIYpFfDMbyDZvU
QfGNazUBqfXIj/HSpVN0B+6mfWTaTxV6aW960ur0KHykU5ix5dl3NVZk/MCusnYpEeZ2Fh3pcC4W
YAxqjFUoiLuM5b6doyhi51CM1aFABhQnznMn6j3Wdk43Fq6yOjMh37MY3xStPqcSxUcn7690n3eX
zCIv0Y6NP4Ju4hWXkt5hBv6VLoQNDRNmNaYfmdutDImaNRDtrQSxs6jc2SHdP4ukf+pT2iOTD3Yc
1Ir6iNSd0tmq0B2urh/8InRUTrGNSufkYksCHoxQMPk2tG8X7eA8IUfv/NBmHD1uGj3aTnspCwP+
S/aiovSd0/aOAhjSp9wQg8PK1Hwy3O+ARt8d+IxijTh5zG8Xu0iuU/tHmuZJF/6RbepNOdcsZi0v
B/xJXnBUZQGx5E8/WmfZzDFlEFS6bZ3wfnjTJ3CCLUo9C4FeSvT7cLMN+ptQVpfEZpmgP1XdiPg2
+NHn5LjWxmSa5eC30rVC0I+7fu8BStCCo90+sFV4dTvUlEYMlFYiskwEliWek5sTVR916r/6wZ5E
KBTG3nzxZe9axxQrTtuVwWsnHKqZFgfYZL+0tklm6cKsuTMhXR90ZK3ohEiAmJLd7FLwjCcPPbTK
yPELx12cWBfPyw7VaJ88j8JueLAISE4KGyAl4q75Q/VXce98VoNxLlwPdNeAaLxJZgBmd4/oe0Vs
NvPef18ZxqPI1GHAP0Nwwmkym2tQp2tIlehMNe9I48uHm4hHrW2prLwsWfvAiBd4WY89DJ7Utl/g
6P2INn8n0JAle0xW21jk8UZ6RC6CkCb/m3FTpdU7T04nIDXrdsqeGy3bkr66b7vkZxqjoy2Lne5r
Fz8azoaXvgWlttXhy4PicX5n4/v822jQZnW07Bxp1nW0h1NqfWR8Zdi5kRKEwzX1cRFH6gESDZSi
UL1lkeZybwJiUugl+Ss19wTvp4m1dzoqaEfIFR4Fm/lKPavQOTYGEv9af+p5e1VuPkeEIRhBfWsT
0v/CN5FCQ8AjncXciHLYhyRMzgusTIBL4zvzGvLz2madTONLM+YlzzwyhFHFCCFS31lR+Z4Tvf8o
k/cwHK/zWo411XtdFEfXLk5llS1F4a/yrNrNf9/MwQ8I9K1E+yaSA14vdw/t9u63IznfgXGPovFs
BdlHN+iXLgfTiGYqrVF9C9+9Mnjmu3deA/CiC62ZuERn5Q61hvHZY6xfQD1eMC7ycz4ONO/6wlH1
NxDlYusSsmSnHMt6ol3sRHzSsqwSdPLorJ+B/lgLDVfbohW/XShXlZzpGylC80kazbHRhpMxuIQm
GWm0Vn+iuhjPCNIQhiX5vh70FqQtrkHMHni1U2/tKtw+aXpAckMhEHYm6AP9ZphViJ2j1Fdgm829
EW0AT+acHDSE3FGiJ2AlHBI8mYixoMrXJxAWazESpNFG4+wxaj5o2ZrlUGvvcdxlL6a+7eTsfsqB
EJpVnGzrspyBG/IrLfTwQTf8R8vIJhI994PSu1WKL9/ns6X3wzrd+ZW+Q4vpbIuxPTui+R6qYV9R
fwLHZXWA9R0Nila8dEh6xAwkLmxP2xdhqh3Q5P/JQtB4tp1ffE1D68HpUvLmbjI7PCA/w6RUO9UF
iFqyUHX4Wk2SW4HSbyQJycOIcdUGfOW4svDpUa4PF9UBNZqc8pyPY/kci4OR4IubcukiDmFpa8Wa
vTeHwiB0hsah7qm0XTghsKUQNVST2gs3eNVV2y+Szvo1QYPs0laQYkD1B7BID46ji59+sMkUsgcU
tJo3gOh3aJ+JzjVc/3XGkhyj4jjnCDUpFJWi784xrPx4vLczdCxGgo2Chu/PchCERPHUrVZOHIe3
FvGIFYTBiZUdM5rC9q+e5n3kT16ducvIYyfhsOYt5NAQpwi9cSIs8ZQZ0U3rSjgDqYHiqYw9YBfy
FpG2/EIs22KOcuV3hbjFcKoE+WRxFCL5HkNMtQHphTk6y51vAJvgd0pC81a2/EFU98+NI/Hfp8mr
aIB+exqdW6A38XmiUSG0bI35fmYMKqgTyi63YQe8UG/JmdIFaQqaztuhCLnKXIk3Phu9bZDBMKm6
9COAcWDQx6yzqHyI7HLa/P3prWbes8R1thMh97RoOeyOTkC56IqV55SSEAofvyvpS1rpfE8x9J24
c+blWD3Rtzb+mSw3tJ5B99pj215ZJkAzFIubDgbChG7Qref5DBlIyAlBGHilY1MpgydwrVSsJss8
xznUACz5J6kXp9FIUTRN3drvM7B4QfU1kFsCWQgmhwVpkJFpQ14FYNplRPrTKmv8bEPoylJHCr8n
9wqDJWPd2I4J7aZvsLzKvoErRi4M1tVtJnmUvbnX7Dg84ZQ5JEYdk66RkXFMP4szbWvBnbmYxNVt
G72ENF75V5G8Vkk/vA55Skfc+g/TyZVLI2+9Iyqs4HXs9kkQnkRhaKcp0J0VjhtUScRNuMZUE+yj
q0Wek4pbuiZmI40T1k4BSjgZVu2ihGWTRMSalKDVgBt0ed1t0trNtjIiHaxilEVsAol5RmlWd3b6
6aFtqoUEN87cMn6f2nrFPVQ+doF1xNQSUvZBmg2mh1RE8WFMhx9OThBgRWjsczidGaLpzijiF3PM
ALAnzqowans7K571uWURNSuuCBgPOQj4PB0a7bFIZnSSZm26kozdYfB5+Bll94kYGQLguMhMpkWq
mqBApX111eKgWk19Na5ZynpXvE/rwtHvlRrNLaArdYyUwSgOkr0KICMESh7dSXux5Zg8CKDQixmg
tfFy+VOYkTygsPVVRl5zk3xQqrFPSuJ60+cV5wridVQP2SWXmyTKxXvbh0dlkX9oAbF0IQoGWtav
U0e71XPaSzcxIrHMAUeTHeyxaufbLgjewjqStyYwb1UYhgc/6C+pEWP3hb34YPrsvnSUgjxD2gtX
IVDVXlwak0z3APaGJKf9Uknot5IMKrgjk1ETYNZaP2OHi4WIHMZMWsgFZqF6HTK5iYbyQ3LbhDP4
J0tPrdCIMw3XmZHuhtA+tcU8YlL6gxvMgTqy/LQYD6JM2AcpEaYhcZGyKg94Mz40rdnYZUxGHXNv
O5+b1tZgIDPdwiC7GGOM22NBGtAfqfwXX1poFscb0XQveq7d8olKvdRv87QKLicBqkI8eFWDDs2Y
vkKrus1OXfQNP3MFjVv2TJryTybURcH5YOInfoNz41rXqRnOdfPmDuObNjSHKNM/sSfBvQxYWjGz
AuOww4aindxqxKhvgAqYlX0FH6UIMFJiP+sBpGt3G11AJ16A8lEq/JnHKCAYsqfQJj18BFq6cz3I
EH5RP2mlCeoiegd6iRdCjR/GEO/TxrmUBnlFeXjNh9hc/6VwZSxx/OLXr7yHwgnFOiOJx0jLTWsU
Z+rgL2yDc7+/d/N54koAVpJS1rNKsmh0P1t3Qtc66+eU/qsSeZ48tTadeGcr8RLL7l749okIpRgY
tInuuu74vAnVkOj80KU+ab73BaqIcVS21dLqUuJkJrFpPM0NFVvKERHP2oyseCVbm/EkNqmFFOa+
7sWDNMW2p/0hfITRt/wrRVcPJDg8jpG1AOZ5jnTvBUoq4YtUeXU0fePwTvLphm6IS7amcZz4nLnj
uGhP6VAhxEJVRAEWbSuhU6la6NUFnZcTTLe6Dje9Zt01J3jVcu1xRAgPD9L6dlASTP49j9xbVFl3
fQCorztfucgfjNpByTpAnxpFQGI4TO7OPw5R/6Fca0f65WacR1mUGP0GthXcsXbcJm18IYp0Vxjy
t09tn8kbceal8RuUxU9sxeWSGcbGSnSMzhyNDRGprMaHYjw6JMNV3gtpdBT6tflZNzlgjWGvF/I5
gi5iiYFoKj4UzzRudIj3pqoOZRe/6WxBQ4LZMlpmO0TJn/T93UT3nZHXiqyCPygZLJIjXLPzyt8L
z6EVtOKt7tez8owE2xo2Kl9WsjVzl7s6usVBeciFvXPbPll0wvsNh/SnS7xzZHi7KJ921ljb+KzV
0klI+LTt5156KEid6pZRKcSWzdQAzcMs4lLOvjV30azV8Xy6SDo6zxUQjM2cq9bv9+i7V4R7v6nY
/21V+ROGxTNShwuNx1tSOr+ageU2qcB+aawLnW092MRIFhx975pyGQ4VkvhB4sjbiWd13BAVh5aJ
ibrlh3tWUFBTG/hEXffaJOadIfSPJ8RXKOdeQ1WgysT4NhTDl51Xn+TNc2Ny2gcDHntVfTM0bA/A
/rfW0D/Lznryy5ysyfyehoLJBM9SlMDas5gYAeC6phi0WT1ghiorplvWBNAjaXg2hc+gk9FKmcDr
MkzkqfpU/Q7WpayDDxwum7SNXufvmVHqD/0nIW+Js2gq3KMo4v3MA0lDVmo5FSeZX40c2pBwf7Mp
lmzMSXlDKB8VkEVlFvxJpbqx/Z+zOhqU/KwAWxOFY2pi2sJudveBf8PGcj6p9VKONTp8gFYmzuHW
7e+DC+wiNvbNBD4fnVCHjspvs8P88vXuV9gPAPX4KZkv33WjhbNNMgP21Kcsvba1/xLlyVuFj5MF
mbMgbpK1PXmhcI4RsbwofoAPPx8ILSbHqtZvCuYeyUufaOPFcmTXpTcjwZmN5W9bPsJN/TcWw7Ik
BuP4uV7obb0nuvpQue5L7yS0ieouWlD+CSdRnnOaZPaO3Od7DnqCPNPqwRH1AaXmV+xieEmJLfDF
Hu3EZ92qe8UcqBkQIUBmIVZ27flgUpX2aFFasPrne0T3uEta8aU0QXrp1Dz4VXZJeuMyZuYjQ/TP
0k6PYyP3zFCYEPqpeWwdlhLNsJbuhD6hBGrbvXoy2QetyWDmrGpMLy1hohjIkM1no7XE8HAa2+Ci
+uCtE2BfeagJRpEPYF4IWKHXKKNwmwtzW2bujdC2lYihqlbtG9y/y8DAF8BK84M37ht+XOqoNwOY
5RLlFdRKY/gYEucllcxVe9v4zAbG05OsrpMvQPvX40da1r82NLpNbzy3hnix4JaLUpDzZurEOdou
6BrNPI52fzS8gUONIGk90DatrePmgGlTVfxWWfCuV9G+7b/asr3gKEc+PqdiF9p0thgsWH7JG5eG
18ayyIkiCQSImKut20qdHcIwNxUwqKTzomtPTCAgK/EymdMnmOZ5ekMakx69e1V69nElumzBFC9w
aI05UWDhW9xc4GC1aA7BLxCc4lyYAd99R37HOjsicv3mMbP3jHO4Z/POddEj1XUjmmZPe3RzBCda
HW/svtk4wj7DQewAz/afufKuBHgaiNwxaPAeNciF659h6jhSmb0QL7W0XL4kvcRIOyS4aAPcuj3a
HR7vechJBpjE2VXyv+i62l81U7nLCqktSgdLq4aXhAYmuBthAze3NS/zNHOc2X1MwsAt6eE3Re6Q
etx83VNRj++dV71bMjspzsBZGVy13YJ1/feQz7tDMb/xT1npvVTVqVO8ah5ieTc1f0fnW9PyZ6Za
XAkGqlKphmNFkdIWsc32nna+5tvJhfcdjuI3ZzOskuqChvmDtoHNSAUEGTXh9u9AMzK5Gdlpn6vo
c5oqDNfuxB40ouFOJXeL99WJpCIepdpMW5A3fPURQH0xhUhJdPtiWXS/829qmp9tFp+8IH1ju4hz
oPkqSm6tojS3OInOIhz+wLbo1w5LKJKduQOE9Ylf5NHKo1ceLrLIcLzRQwUFZNDcHGPoOYzrbNGc
agqmRW1mp1hR4zeMzaOMxq3SwMfNW8MIrDv3aSM98pTDaKkjXbAbsor+olSSPLrBIzmTzZvr4R81
Gdc8wyVUhvGN8ceRFzl4wku6oI9RD0kxfQzoPRfYqIOHkNDrFirRCn7lQQ7qHb6hUZZvNllL1buO
MzF3S5Au+mw1SsWm6nzQXooIMrvpwJ4SuQTJ2gz+xLlvwmkMTuAqind7NOeQdIjdSV06S8Tf3lb1
jnuMe5KQ0L1uYk1vnwVZvz5n6C4gognzl8VMNjSXeZSAEmBywuIoPEST+S4LVd9SxlsGUCfMXaWz
KKrhTztF7sWoIQMHzYGGwNmY5nCv/RaOmO9+wAmuD+y6fvoR1cHIFg4r86LPI+sQtDQj+DybFec9
m9Ic91qpgrVttT5I1TRfw+Mg0n4rogR/io5mkXEI4QLiaI/OdAQWBSLVUQfPGDXsxxl6tWFNvZ8e
8U6/gI5k+ReLftt0mrbxWaCwsvMYp1EFJKXt7gVZG6Fo55maT9diqoNs3O8sr/WdmsNLq0IcMeo3
e5ydztaehmOB2mWt1aW96eqgh3jpHJRBYJaMTQgoDaXg0GiPRh87Gx1Q3MKcTx5b9GrGs2JbcuhE
vKT/zjXL3hRp/ZTbuX0ctWTkCx3LvWNpFxYtA77WITmgtShLb7z0ybvlDMVD1RevbetMO1el5qlp
rjmCMDB6WbCf2ueGg2BIhX3khAS1zpKwMCaWhQQdtrX2NloDZuqcuOfJHb7xLywR5J6Qjnkra3DY
8I4Rvvoge/D88dcjuy5OahuiePTKYFJtPFE/SyzXHZVSy6ytb4lego27kgkbChIw1DofkC/IkeJb
Ngn6lZWYA1pt75Ww54OZcukOaUY6cdz9Ib+A2oapfR27uBQ9gXdKw5ZoV86rY/tvtZDdqsJctRA1
FSl324UccTKuuhezBUwQdjDO0TcgnGRqVWlA4EIdtp6miHiUYbaJGNr0Fs1xhXevI5mhqsN4HQRb
o/bhzzQ2aBb76ke5RqaR/jh2GlndZOrpGVmcZuXdStP9zuc1O6FzmNbhnypmnlXY3enTmMuVb1ji
CwUaoAmZFMmRjtzWkGeE5ervp9y51sOQWE+jAZt1Gqa1pnFUVQ4mUlU1T43FXhWqR70Eo/Nl6Ma1
HikmY13tHMKi1qPWfBlUf+cANBmGWRdaB9t75v+w+eN+vDbBh+lmHylCvqvRR9M+RwXXmZpckuvY
v0stYLPWfUcSaz779gMjOVZKjb+nzziGLTeP7GxSXbPzbI0DU9yyb1MJoMux27pxFK6I+MYLHxoZ
o7EJCqI+3ggARs6OEqFkEJqynElqsG1wT6++htRfqZvdSuxZOMUopYNPXZp7WxLLhMvU0nn8+qti
oor8AoNzOLZLR3iLdqSlGNtXajwPNEXwpzP4NnTrOuiqBHPNGYftdDXUAGCY52zxRJY3zHlLJSCl
1C1/JceBgWior0aIp8E3DsHIDLYfn7uQ7NfWiE40r7u4lDpjdvdP4Gt7QKTpg8XXODXyxZ7in3Iy
H/UoIwyiKy9oNRD8DcuqrW8jO15aQ4Q0LPHBm4CtaS2NWjbqcL41rxrDr8Dot+ZQn0vNhuScT/cE
BYQLvb6dEljFTPxyL2EjhITQgIxUOu2LrqgBI6H9wf158lPuOMblrCPN5kXVgBFquZFOsbFEeSh9
4zuOGgg+mf1uRoBrAm3ve9h6mxa2WroTAPcW6Sxig5zpLVTWrLuq+JICvZHxphF+hR4wvSJT/RId
kb1BzMI0x60IDnOkESZdYcgDCsDYvZe9x0+0M4eURdZfPadKpriqIpWwjKptRGD4yIcUX0MgyvfI
ym/S4gfkXI5dqT1gC5m3FvxJ4pknbeJUwdv7p/IKHgv1Zdr9Yzu6T3kFT5Ax26ZBfOhO6gUE1zR7
Xw9DbnF3eyuEQHuJadFq0Ae6bvLjxCXtLBaEUeXbkGs+TLydNbQbPTff876+c0vtQy/ksvZ96uuZ
gJLl13pe/mCSOdp8/uwIzhkTPzxLtKmzpDMf2HdPUGaTjuS6AryaTYyd10fvrTLvHpPIop7uoZ19
NdWrg+LTJGwuL8o1uju2sbTafuGf/h55KtDFMnE18iIDsUvL/ttKs4+K8jeCVQIwiSLQb39hivIB
0u8FXId+hyo5FZ+hGb6m1rALUm+pZQyUHRoriYTMnoWcjc4uII39TTSC3g0AnpOXvGB+BF7b9cHk
VexdOmfv6pSIdvtYz+Zbh4O2TU1qGFntaz2YS9ClMBkrMc7/qgNo21hXwX5O9tmJs3XjuIDHhv5V
pBKoynxO1cOS6oSjccJsyr2+zEbEJRE6IatrXkzgnrTPGuVZl7LgI9F3QDQntX1EMBS17LDQbR53
vyRYcXDACrXGoqsY1o+OxghS9w5RoT8TVd23HO6WJVb9yGuSSoTx8yCo0Oz7qJpH3yw2rlk8Z1p5
JahuPTN6HPIdTe6y1lq5OZrzKTMPepkw3w23UYqSDCA/LYdBO2wQHV4l8MV4B11UYZRs2kmfvFMO
QIfXbnho6pNLP7CsqhzEG4A2f0xvYyI+jCD5qnXrlE7ZLQhgKJXxuQ6JEm0mYlr9NLrKkNFITLZ8
nAaf5oCYIC5QQhLCw8LNpC4ulsWQX0GHkmw8i5eNKWXaW725WZPtmLxI0mSpEuaxWgJHBKG5QKgP
MVKl6j302upM/Ta7h+NrHwF57GmrNPgyAnTGEhTgQ4yLapEofe9ipN74sdmtOrCzfczHqCLjnvOc
IyYgEjhKUntXhi/NLN2oAnkwOqCQDUAEKlGU1uYtCfLnWOrPcY5ZXmUkDRhM4L3JfujK4tjayWaq
6p9AS7xNU8X7mFpj11mwPhKT8MSkoKhJr5PGAEkvtFfPMcIVTRVfjvpTtt6vyuM/Qe1TebVU0d6h
V94Za/7Oby0oK7PEqhvSI6O2iL6gv2AWZYCN2GBg5trp5p30Pc7UeJR8HLTvlvU6Ul2RJstXVgWQ
R1NK7LSAMTLUyHHY+7tQEyCpquQni2Hc8Xq9mkP7qMHiYiyA4xGwoQcsOLz0wpag7ckkARn5nI7F
818d8v8PCJmtl//zn3ba/xwQQsTU738RCcJ/9A/zr/fv0qbc1TRPQ+pOJf1P66/77/hvTATkaD08
TTI6/rf/kRe1Cv/Xv1kmhmHNAYwlpWHwHyOp/mceiE4eiIFHUWJDYMHluP8v1t//6AHgt/EcrmxH
x+uJetz+a7P5FxsNq0nPkCOTdznNvsaRcLqunqNBGFk0LZOfKguP05S/OO0/Hpf/3mQ6u7H+jwXg
749Gqy4tzbNNE9m3/h9V4x7hVSHzfsLakYdtU+bSQ+H8qK5kiFwk2tIJDIh5/lSujCIkQBw91b98
T9d//Kh/tbnyNv2nX8HVyDQywROQ8mFZ/5dyPmdtTaHOmxYzs1iTuEsMG9pcKrD+EQKhn7ePEZpX
rlpY9y7+FJhgiXXQhDiMQW6AzczyLY6behM5Lx3Dpq2FW3sz4LpXhiJu1vTWMZe5jMAd9YHNy0r3
L8Nuqwzy+wKgzDV4jlmBjEpvEDM9PRF0wcZuYneF8rFbtQSer+26rwAEE+VXN2xNU8UJ0HfBGYjO
T5NYS4VCo4tEserxPq6GoqNK9tJz1GefoIYphVdViyAZAlDFNRj/lr6db4FXACKomyVMewmMmaxw
OQCaaiJjTjkegW5CNV2bgIlxd8ISd1EpQJFGvFLyZfGvbQ0hX5Vhigdiv9chGaybvI8IAES9QObY
G+0D7OlpNnCMoGZjOzOB9zRf0Zw1QsoplIIM/teQdksjCue6GHIL7u01GjykeuSTDshCt0gWfAIr
4ohiwfmTzFjzJvEOZJD91PEAyyeAt8iuAXiJ672FfnmmRpreVWCHN7uu7R22sK0EPrJkffyI1Om1
InJhacfQK1A8gyMJFZxhJCMnFZDq3kx9dLiEGUrczI2B+sBChiCOz5o1MpyZhsTaaRDftkn+lt/a
xzC11VIbYmvdULMveHm6lar6R2sy+T+U7WkEh712EoUsnek2w2W/eegNk0RUlm9G69pvtRs8GZOA
BGYPn36tPvoo75lWHhOHx26spHabfJXvZ6U1pihnmxhdBzVVZftQxVelB0RXzyhb4cMdjoA+h30n
t3YP1rQMvce0VoyLZlSu6Yc8MG7SXIK4Z6OlPIESC7QfTs1gYbKpWBB5CFmtwc0ikJvAne/FbZDR
JxoWbevyLyg9s9YEhDn0y5lapeEhSxS406ZSe6nVX23kR4faI9e2LIqDsJ1H4erhKs6AQFbG9OZO
Vr7TM/0DxKwGNhDFMVq6sinra5tZiJQzrdqYwD98zIZg1TxtLfhqi6YM7+Z3hSPLyCf1VJdCP1Dj
sKaux5/O078gVi7LyQiWoq36aw6unlm3dUx8bJQ1LL8NlCM+AvTh2lSpo5V2GfGnI74taOKl8WCn
+gVuo9zliLjQ5prEuQLzWftTgTEMnOcFf4y76untt5LSDSJf79OasVjtpqgjlLK2mI33ITYY5iN2
P01brHsUKvN6QqngGCMOBObKLwCAbzWBj16jpc1mHhY7NetdFSxVrWrYldqQbBNTwTcY/F0vBOCr
gQwy30VGZ2JCiNTWDRD8Mga4+xYadGi8S2TS7BhK/rqFy+o4BpwSJLa5aRrqHFTK224m4qnCS1d6
MsJmZWYP5o3xvOd0oFzVOgL0VzC3AznLSNDJqKIrf505A3+MCoSUxSDjda02cQIrr/cg+BGy0q2g
yfVrv1TTysoTIpHa+JjOc/uq6K/QOVGphc4D4t9q7ZLzUMHzBnlCFmLG3C+tizuW55KTP2QTKtSZ
Dc1LIhIHnjFcoKws1jlB0qVsKeEjr4JgMi6ByOPB17x8LYGrxG4sd4EU18jqEmJTDQC+4pIY06Zv
uvjBG/ewb91Tnw6/Fo3jKZaz4yM3HhVz3gdBJb+I4GIuHBvTUe6MWyOLzHUgtW8Eccay1A2xIrdh
w7mV7vI+fcS0G62wOPtLD7W6riZwdUBAHoIu1ZdTnTgEOmvM8mM4M9J9Qszq7pFOM/OJGZmnlbIJ
mQoaoEZbo61NVATUuekc6hNZwt+ysY0fUxWs3Alpu9Mp/sKgajZFkO1AbD9aPYJCR2/stZWN75kV
PFVRzNkSkhGn1J9qZDEQjuMShx0iuchG/OP2G9WpbJczv11OXHQB/pSJ4dwUcA2wBySko4PV6puA
WCcH0Z7HnMTNQJAVmtusdXEEXYiYGo3xssgMVkHpYYi0chkEApMM0jkWOBnjoqjZOwxJ9kmJgL9W
4DHqmBlg3f0BGcRRKGNWejZc905S6cvcpTDmaQzS9liGc9A5nWumI5FIakR2ru6XayYxnEfNF21V
S7S8wYIkNJatXmqLeBTntuqMTWayxWbIt1IxuKMm0dA4hVrCNTInZUZY0o3Ax6/VMMbAa8+VJmOB
0o8bqk5+CgcJ65S5tLIB2zM7KD7V2HYrWfPp9XZ60AX5mIjbtEVhMbzHVxGuy7pgbzsL/lUwRy3z
EFTCXsech2wTu4lHBSWR18uV4xJMhm7rEkdoHiqBoSIZ7QvT0QQ9kQN3S2eClnahi5FBO8c9kpFM
6NfOwB6TlBy7rWCEJvXY3dnBcEBXo+2dEP4Qg+ZxbTUzBzcKNiEv56JzCbLydDaXYe4PuCv4N7QM
Plmq80+Bd+RE+aTHCHT03+8oyWq6wmaqF8JmuFWMYhPamr9ky4/Afv5z5D/McFpx9AUua3zAJIE5
DIyAzvQLirzfoeO0bHT35FsEdNl/jBghsZY1vPlMYZe0JggHZsp1RJYUKTtmzLoTy5pDL1/BgVx6
MTkteuqBASzgh/PoUHWZJWO7wlvWDNY2FYFVeXfrBL4XSXW86k3uQ1eWDChUhW92/pqh5IP8dlad
7Lixu/iQWMVTbLrb2ECdXntdvm5aENphB4VTuXKVtCFDE/SE/5u3M1uSVDm39Lv0PTJwwAGz7r4I
iDki56nyBsupmOfBgafvjzo6pi3p2Om+6guZqbRluzIjwP0f1voWjk7Ll1b+k1rZ3WAwAvrzBne5
/qsEY+BTHLy0Rp8ChuQWx2BenABXjvX8qLzbimrZUBHkXoXmMAktaguxt0Ysx1lolye7FZCtSvts
l0Aa0qY5lYW75XE099PY3cTscbiYwvKUsJCajKkjOpXCiLHHT2sSAIVn9lqOzk2xWJ0f2Y67q1QR
NGgVbC+598zs1loLmokTCFCb3DIspvnTlfQJaOLajdAGRLkb1FaMwH2yUUOSsSTXBIiEAtxqvO+5
mvewFalVY7KmSgReQDfqIBbdjtOXNIT1T3OJFg4Jrckiph7nZKf1EGPxSz8xgR3WbPl6N8/Fc+qs
MgwtZ8VnXDKsDrt46r50s/7VomezChIsZ7bvMwvJ4zzpTwvmt32iBCXvkrIZA2AbOZXwY7N8ycXy
6TC42xnNWocm44VCBN8r0iQeINeLBtRG3o9J3jKwq8xFJpUl/ui5H0Ne3NjWvPgabx1CadrwMTxD
Yqpvu0h/7ixd7PURgVAOz8UROUTXtNk73bcBdBYt4LquFkE0UVGDiUM7TqJI526IBzpVWYI03RyR
Mlr1E796FJmcPkMh9uk63zCx5e3CBdkmGD0qat7XoEM/1s/asCVK0EH5CxfUYAivd8SiMQFBuNEx
2YncaldM3pc3zEZgWV0e4GoJHNCOPVR3YarnJnLqYCRvz8/tmtAeeNrbIvPICKqqHfVqukckpDce
t7TZGVsjI32hM39Kohb8bKxRy4bs+LrRPPOQLSdBBuKvzLCIqtJbKvLZA3EYXQbVvSBg+xGI2RtH
pafyYyGqZ1OEVD5UJag9zFEPIhsHTBz/jqM/SH6CAyyZ+SFbVgfzR6GLj3KV+jTwzI0jaB1SD5Ni
8NNQex3BTofpQIgAvwDqvd9GHYstO2V0K8tsbHMkOQrMUsG7zOiRIV6Zyr1qiV/Vo5dF43P1hv4h
zyYdLc184S1lHma/c7DOEFLfikm1AWI9G/NTRmJglr4XkbqhgL51+3AMQIAyWe9j0qMk4kjkNXoE
utFhW0rdhFfMI3rcMgg8noCxC7B9lY5MiNyBB62u9j3i9h3B7TyuiEbdQvvmNf7sJKP2EAtgCdV8
nM4SKEoAK8W+xAyOmlp8SVM/6z22K/awBJBZeXKgprHZsOwQuzB3xS9WLGZ5Iyj9osoImDK2AyKS
iprwzwcSpx2IY9HvC4H3q0HEhcYHRrawPxN35TbnPygKyLm2MkSP1pNoz7Q6SIVyDW77FFKgCd7v
HDnuhinyFOjkvez++wb734cLLrYm+muiTdmEWP/CY+myuDatAoo0w9xVcg8oi5yUmCMHx1795S4N
D8XorTfq8n8hR/0zHmQdLvBX2y6MQv7DCmj953+Za/RaX9paP2HXNRQCVwcFh67hOkdT3u/AkW7S
TF1Ydv7dDf//bQjG+OSrqueWt6D/3/uf6uaj+On+5/rX/+N//uc/Anr7+0+3jqb+6Q/bPzG19wOh
Rw8/3ZD3fx1i/b/+w7+H3ZLJ9fO//sfHN2a5IMGLm3z1fx168YlL03Ax2THPcqRD+tlfnpV/G5rd
fn0l/UeZ/NPg7L/8d/zHDM36m2utjCmdUDXDMIXLsOg/YnU1/W+m4OteY3Wlh+UYWNg/xmj233TL
EZ5rmQaYmD8gs/8co4m/mXD4gARBvgYswoTtPz+dv4+O/juCnvUvKCQJEdNwJGM0aXnM5ox/Qbgk
fTQwzqbPa0wUwwPyqhD1TZTYt0VtHrmJj9zJExVpVF0W0hb7NPqF4eEGgztlZHWvw5v9Y5rMibP1
Qb0zDDvNHQODUn3YkKICs8P9vQwFiauO/mNibeg406P20MVArpeUro7ek1oZsDbGpCNpiymLl1cC
EI/0GjrN33it245RecFUpw6Hx6izCArtqbQQF/3l6/wvZmt/3u1/TPdgRLhwoQRfjS3RsPD9/PML
6IKetamPGD0t4odgceVX+baYCFa1MLNuY009axPxDc0Y6EPC0m3NbKxM2l7VvLbMJVw8uBscC8CY
af/0j2p2du7Uhucuxg6zElG7EzpFUl+z4mvI0Y+Xo7rX0apuDf2KYP2wFtEKX3pHzqhGSlxmsIt1
HV59/ThOtbF1JsKznNDe//e/O8Pbfzt+gDXqAroKnk+Yj+b6uPzl+CnAcqIHXqtZlS4ktLHJaVkF
ENt132Qm/FGDQr6YbbGv3C4AU+NtteUmzBAERP0FZDZlCHmWl7k23msaTD0pimttf7WOlVzDuEAz
CfN9Ey/6Nk0855p3AmuDoYkA9f5nG63N9TRbgYzFb6TkBMCI8Nek8q3jLMN5MVjBxDbTBbaK7Mjm
LihppbE7CmCyywzVnxaY/9elMltxHvLhKdZIhm51zV8q+8FN3WdCBAnx0d4bfWHlUok/++vnttf3
ETnBJoUEcuAt022TRWwBNGBrq3mLSAEwa0yimZ6xs3brAOrQ2eqIkSWcisL2IS7UvaT5J3ShuwhJ
6aORm4kP+TNP0+fczR+zOHrVQjb6CIc1eKwcGSTwRcZzl7WPjvG41DmzPZBwtDoGH9FAHKtI7ws5
8gw9CKgHlHBIkKTVJGc570esdIERshyFHRcd2irkBMzuZBs7h5w+cOeugyKXRsmti52x9PEZa1jp
dwSgbiX4oJPpIKKV8nYwCYEBY26/h4g99njhyE2xMH4OBLddIAvEJ2DswWzOLWLs1OZRBEuk+Y0E
tcikTr8A/9UvoLm70yTSrWZn03VB00UCEzCPhdeYLVxxFQ5/KSaF5uhVxbfmDdF9naVMBbyFSa3q
5g3g8fyMSjAnkakgdmFot9okjaNMS8c3a9neDLwOJ4LUqB9xHSW5J1+Xiumb8OibvWW+z8DXZ0X0
EUcJkcRfgEXbX6jq9Z1u6vT3jYEggPlqbG+dCFXK0kXhi6SL28+rT5yFMO1sCikhjV56i7BZU2pX
VSRMm6G5PwhMKSjiMQjrdcnSjdQ26FzFT9UwMUlLhk4z9sxw4ftHrXmXTpF7HruQet1o0cI5YzBF
08SODqjiqANL0/XpZimkvlWJOdwUBOcNsjlkzhIdWwzbZ612rzIuQAoT6/upRpcBRz2/hc+l4JWq
a+YNxlAzri/JkeiFdlNMJG2PthtRietvLCOvduel91WKl7W22wtWB2yiVnJvdGhTwIu9q24AsINM
ZPDUlxLeMYfscXUrRM/G2Oa3U5/exG7SPdW2bB81yAIy3+m96d20hksEu8E4o24VAiy9f2BqMSNl
AdwBWoKZctQYBjO6kEE+g0CYOtYp13jpm9z5dCdrO0qMaGMLn0HUwKdyMNjznL+P5YPCJeKbsxMe
x0jQwuTRHVPz6mgq+UsgJt8vQ/U0j1jw01m9WINO4LaFlxt20TmWCvt/7V7oI3/yImcTPpXnWcSV
zwj9K2qIo1085y1kv47yElZM3g4nx7GetRluttmAOeyKcFMvN4b3VOqVfJWJOrCLPjcdjVGXai+6
nJ57ULOcLwugkx4t4dIHAhqKEzbb0G20oFHeNcE3V2jV1+BNQGYvtKIEIghGOHm4/ryJzy613npf
7hzojbQ2CKvdpfQBy38oozhN4/J7aKtuq0nODM1hutt/6cW4bNu3fAb9sFSQMzkWNGAbjhWtCVuX
Mc461s8D8fWd2W+Ibbvw9LNGmb6yyntglDEK4sAnnevVLtFkpC5fzmLNrh8r9w0een+JUWvVdeii
pzCnXVgCHXe5q40qO+c9CW16/EY8C4OcHfFVSLeK9i4Jx3fZOusj6tVbrhqGVW360PcMHXodkCWa
PogxIUAJ0r/jGgRMmzULT2P5bLrd7xQgn990gPcxFG/a8Q6x1bwlLvn3knEeD1g0/UmorxykgnPT
Ligd7dl7T6blM4cH5pvFcKqVTtqCU9N1xfKNl/tgxNqhqgj16POB1IjMJaFtBXhp6I5Lrbi6UMT2
LLy/+zyeEFOQyKHy9NbNvWvnjFB7URDG0XuGjhtnH+SPeswfnWnn5CK6Ve7j7ME06J2p2yYPUUmy
dVndFy2OfnZEzXlswHgMESp90s1LkxlRm5M3sbRBWuWX2BIVEgiTKdWSHjBd6Htb4pxv5QjYH2sR
Gp+l8xkX63Hm+ozF9w3WGXhNHlcHtrg6snnGAVehagGK3U67yI2eir4efDWvXS0N2kguQ8m0f2qd
o8gnSXhSTAKQxGKaxnduaZwlQKtd2Jjmafy0c+tpiUq8zA42pCj8KZt08eWMGZzA9wmiGWpjG60K
MzS4UwSOefN4coExVeliU/IANNZ6EfSN98r2ON+kA9QahCoXYBHtgcTLvBwOZGc9dZlzQAWujWsr
iZea4OjuKOqU7q63n0erBIxO7ufFG2vmKxpawewuFxaLPq36FRKCsKmR/kWpd2eN0wOjC75TlmJt
AR2ixAXSmjLajg5Cm5EAL06i0L1pot9m1p+beMlvS2qZ0kNhJBB7+qgaP0ET3OaZJbeVttNMtN0W
VppDmmsozkp8K1n8rSmXtBZ64FUJA3Ad71uH2qFLV7HNpvtJuPVom/d5NuKrEOV9VRWtrzXt7VQ2
wJmT9MWZoVYgjCs6dJtp1a0/wFfhjUPAUI3bf8o+RHMPKrUrzQMijUiLodtwFxhaf9dUhG5oZRZk
LlaZ0hCr8dR1jnVNAIhKydzpC3cPMJJNQrlbJvIxVm1nv29wDlG1mB27LSckgwBkTub1UB8YzbnO
3Txar4VgHWq1FuM17HFMQByomTkRKaH11mT45dRO5Yu4hN41hD+N5QHTlJVE4IUqJtMamd+HfCRM
Jms/YStBBYE/KDlqWL5QurnGwuJWPWUgOYkoth6w+UyHVK8DtEf4Bld3xyCKF9HbTxI+w05BWKI8
HHEstZjUvHLvyjq+9yZ8dY4n9L2GXRjaCAN4TZh7bP1y63WvZCadChM7N22FNRKVZLUjliboJW0i
DtoC39hcfrNbVyx/kJlDTdNILuGHKx/K/GC2IdMOcmvJJ+IHNcW6XtTb2Jdt9K1PFeB7jS9N15L5
pMj0LgrrQfYWiUG/lox6s1sN/4X2W3cfI4yxwTyT0lEzPSpNu90NBjMFGRJ5UWAJm9KMUSg1aaND
uOPEOHUF5wyJ8cI3c/fq2c0X6UdXslDDjYVAeClE56da+1uV0NUadlobNlVQTjYl97OTkQzMcykI
cyZUmdR0ifbH7gcImxIStU7FyaK9zMcHO5yiW/b7xKR31pMnZXTtvPoQIglCY+aVOxvbLVEuzbEI
WUvb6XxP9ui6fWZqugCB6WcMMbaABewW8w4PjLVtBUesF7mnjv0nwE9oNszhn8tWO3TEShCRrFgE
Gy+jljx4a7C74PqU7MGW5SXDNrrN54Wror8S36UFSU02twQQYiw/RRuRvJ3yt7uKuZh4X8Vtepqj
sXCZMvI72ZODcTb/DQBygK0g3sWYvac2mC0vuhmz5pfVNRjOokfLzV5nCZpLANrbuIIWreqzfRgu
R7Hqt4oIGSJvA35HR7uR2UKOjTMjnPKIMkUnNvAm+RrzYex4GQpA+FyoPJHF3S4gq2P7fkiqjCjQ
9qu2kkfHmm+x76SMrFXXY6Bb5iMTtSNlQL4H+fWVsFzgSU5DdlpTWz1GTnSOIeQ44/jpJdCvk/Jh
dCR1e5buxQRNxkpi0E883wXT6qIuXyreu6CIIKtKwm7ZtgdVg4nISr2OcpRYZDrnTWEW0ZZH6TOO
rssij0khyWRjFcMqSsdUBrtDX94TR7xGKb6KIWZlOyEd33gpQMMBc4BIbhgDPw0Wh1/nrULSmBMh
E088SeAnnOyhs6fATZ2RcAxWP/gitxMQZoL8xpYJMi8ZwK488MzuU1Q2ebbVujfk3wxvjfmazuMi
F5NsCaPfZjQLPqHKctuTRMWl6VzrTOjbDKDERk7hfBlgByRQsYkJ5KgyBlYB3WGggSDtS/bX5D31
+PmilkQKQPvvcmE11tgdEs8aca03wweb2eEz3mPny4i3Z4sD1olbrR7RTcBowSLNFbmk5NmEgmQs
+RjBHt2gR3pQ0fgWEvOyyRrvwFP8SnX2Ig3odBMBueiPj1k43mduPfo4Qojs0cgIUB2v7ITCH9OW
GgCUzh3EA2M8yBWmXTGqwbSovmTf3Y4JeTY5+6piJF4D2hDSTS1olfeFkFTvvEeJkyaxOGcM871x
ypdijUzVyrtiYaIwEMZuJ966n7GCCAvgRlk4f8KGsTy6gWUdXsCuOxAbWdS4zcSaaQqgVIOKqLN5
QfzRREey8SxgEzHZWVvD6K4sVbHZJO6FrwVLQJieu6VBcK1Z/uJYZ4tWvU85afKSJdXQv1s9pgYM
clQPbChRveOYchtz3/DfrqHMTzA52UhGlUfMrfPtrhYIa5UWyA9VowaFBkJcNm7mbiYHsm4Zw5gP
IcrQzuK4W2J1yPUhcHpBsK9AlAO7K99sDBBlJ/SmvW2/OYkF3C0tt65dfKNgwXmLCbGLppM9uaec
ZetmcjuWATlZfYlkv05H6ChjS6lir3kkZ2uezCBBrV6U4k3h1+GFGqYA29yNm0RQBOfnXrXDPkNI
UUS2e0jSHf+VCGDeTAhN0GX23S1uUFTC5i8lyumiCHNFObrRqRAC8NZoPrA6Uwnr0XEmfYsYHOKb
IKayCcPH0biZ2DQhpiYmC4hgGnU1Unpsz+iYf4mz8Aa2eDRRWJmzrYqr58gkywupvrMlPJRK1Abf
wyukg0rYkaBKCrPvjtSG3Jb3EENgYKiIzaXCkzq+F418h0hLXAzpMxzhE0OMHPgcjgnX69OzJCxs
tvEEFt08HeQcnmbCwAKJ0Z9ML46UIZNrDRoYC/mnGpsOHuzuZdD73VC0zAwSdlrJkBX4QbKHVc5V
L81lsfZiWavkO0n8zQYx0GbJUxq/Zt5P4XhjkbrkTb7qZXIeVP3G24Pmmd1F0CQTGp4sDKyWu3qo
qAJDNPua4IZu2+1oDAemqJgpouS2U/rvIkdVoI3ybomeO2AwaCdIiJotHMC65LHW+4bIHT6QfFS3
8RBdVW0j/iLhdpTo+nQx/M4m56TM7ClzqKVlGvEJxd6lY87rj9NlnIYXIbIRbWt9gb6GNGF4KCeZ
QsCID2C4uetzMJfLvGVpWvqzG2E5ohGLXMr4DugmO1gPREnFT6+4y7LEntCt2O9c7KiUm4UfcKCy
8QrvLf5ZBgzpTkwfNnwlBg3DSKUMJzN+F1OTBDY71/UPygMhYKbPGp1Gg4YsBE/iC8yqW8aIDhmv
/IXyh9Qnl1RD2v3K98Zjb6Bv/hMjaFV1Shc03uUye6iwje0p8a5pOBzbxX7rhKi4nmxS3RDf+0XN
Cyj1eUuOJgZrmolNtEd2+FqsK0PudEZb3wjW8aaDZGvw0VkSDOwcVaielBUMijtALYKoqPJJ15zZ
hwEq/RhyaO/O27EdvwzyQqd6AfXU7NzlbrFxrPWM4RAmsBdCtXzqC+DWTcJ5JypqdAyz+8xobzzG
MJEzXFAVujsTcgUvVBFUFWoJSx4tRYqftKz3hgGN3yDqswZx6BD1BVU7/FZcx+QwJwWHJOqPRL/J
85x+Ynoupoh5uJNxEZUY5+uEOfCgnkXktgFj2PSECBDhVPeZTGQM8n5hoxToO3pylW0+fLhfBwMA
EZckYj/L+jE0AlI6hiuieqcNhJo7H3tzfKqa+oK7DC/RxHM9HksFvA9XF7sC7JkFJXpJomWzgE7Q
EMY739EE8LF572xmE64GHnS25HtODKHDAA/YjNrOiukt2iAKnOE5rQ9J4+uWeLHM4Y1zCxaWSe0R
P0b37Ds59rO69RvKgpAVOiBj6kcz7OAqtXfEOmMdxtRRoYubdX6Wxq246HpnI6kTicrWHge9cyjV
fhK75diSaWAyYpaemgM42qx43aljDToAOEY6upV2ygOkzx/TMD8aLMN2pAr/AKZot2rmC5q5rEOl
btxaJPdzgf+raAHoJyhFVBt+N5KHLateLav46kyERvMAdPcnMR21b1odpfDcOMheYKFqmTsc3Dn6
ZC+IZsOptV26OMaNLLHcNl3AjbojPrBBC1f6U142AWHgKb8XX6e55Jt+VvOxa9sT+jDz1APPpAn+
sM3shSGmXzgpz2AcEruo4BQ1onwp1QxcAAe6P85WE9QjGBwPVQpSpC1W4DU4nPNkKaLPcfnBlOb6
Im5yHhQrKJkmFRn5IIqQCDp06D3UpbjEExzQ1p1Vai+TG945De7MhonCkmcnk3F+NTbupvOzIQwP
+p3XRTcoHX0S7uMatJv5qJOfuDHS4bcDlGAT2gto2Hx8R990Qg+O46uiYVKR8zCJ/L509H5TaLwL
U9c9mM7v2S1fuPGfu867DJ6WHYdufduHuzq2XxuH7G+YxnD/szSAFfmYRFR7hDwQ3ZhUQURSamOb
LPS1+CMUmHMGJfdhASpB58vUO0JUw7iviLgF8hzO3JLILpBM1EdCTRtmPAhRDLU12wXjIJEZkcen
F43DW2XaDziXEJtiL6FCcRp616WnlB6Nz86t2127thb0Eh9zghpwcvkhZYzYMtEa0n8dfmdYH7Of
ltoe1hPXS95gx6i+jISHs6o0Ypf0G0822xYfzb6d1b0Y6VQZD51q4lCBQsP0zFewUnzb0kH4M4NJ
nzLrUY/M5OipE6I89zCxLds/QCjSdxFc0Y1i9RRmFEhIPhRqVx9TI9zJKAdgi9oxa7u9shPGnaLa
xQ3Wy1RVASmYxs7MtC5wom71p9vDzlpIgG6GJ0b7wylt8qdYtNReISK9lPbLqmS7nSWKvSrc5Gju
OZS4xo3HaRRqM3oxu2iRrJ85zU7hRAHU7EB3VRgkkXOH7/iUOisQrrF3JP/RdTAeIwr5JXTyRwh9
ycYasKEjELoKW7BXWLQfNYQyMPT4odXM5qjRm3sOMrKpMxu/ztt90pUu9Te0Gnud6s7fEakmt9CI
n8OQl7PBk+Im4UupLUjcl+g7B4NrICi1Mw8HcQxdoHcTPkG0T8wru+ljouWrW2umimMvomkcMlEU
387EMvDN8wxrufdtEcTNiImPvqmKZj1p9qaVy51a+KURNW61RCMFcjR98mx3uJE/m7C68AoDASuS
WxUhVAM4tBnHPkc9IZC80/BMjFmMCA1cMa2YXCtESx+Jc+smt5bo6ci7Y9Mlx9BI9mPbNoHnmT/2
whdAFwa4BfOfJQSfAWQqCmuUbMYHd+tP13WStaL9CMUbRRwttDG8Ox3cprq9VhpFa9mB0w2hz8nu
xBbuFw2ew5LhNrGrIJvtF+b7OxclRcdoNaht5g1ZE70qd/AriC029nePpkSTfcxgA5NmskxbXCDv
CKAuMkPinmgm2+K4JuBMyDvgKp1fSZQLsmWACdF7iygpGCzjV92jSGrKOTrbtrmDOV8GvA8WFVZx
iZZ0V0qoXk3cf5LXsbFNdzcOGJz7Dl0r7oZQc+6y0npAagp8argxO+/Kvubq5rS4dcEpEhrpQ4Ft
XLVrbjbEInptplb1NjJgDGc6uaZjwdand3aZWotE6lU3LEZQge6nSXftWWcWFu+zVZ2mjC46ji3S
7V2aQ826WIN9GUP1nOH/pjB1doo1P/LZ+LAeJbZCOSa6GwXTk28Xyq7SXfyf/GPI/ys4kkWCKJt9
VcGxxre//53GFmpmr6HY4dxpobqKDMBlkVIg3ztyOeRW/KKML+WycqzAWUbD4+CY7zmZxXk9bdsO
0a7Om4sx7qtXV1h471kDeA/XZLKtG54RrxevSaLfYseeeKyYlHY9J1pR1z4Un3JvDtlTslSXeR4r
P4JcwIaQsFvQFrajcaMikiYbnoT49sXjAyG3TLwacf7AHPBc28MjaBoQ7ekxojXcaYZ1HhmKpsX4
ZtrlgcEpN1I3Hpxi/qhLsr3C8Zn6Bepj091VZhYxmAOZYVbRO6Dh320LtMHQXL8y52zbuHF1Y3la
kELm9ydY1mPPWH5Ko13rNnutRgmoLM0NzLZ+WV/8NpqPuYGTYz1HoHWfhUWK9cwOe4a/JKsi3K6b
9iTjXe9Cj6fL0F6W8SMuPIkjl9vFNXQD8h86Q3Ncri2TH15kTqiw4p1b+2tVkwG8tEuK/aCmb5mu
TRpXARDh2yHnZnLbJNtNfbYrtfhALfKYOOvlHGW7EYROwBzksfhBV3AqwjvdTA4L5uOyWg7c4be8
q33QSL5Oe9Jvxo6Pg1q4nauImi5JtrpqOP0r2msre1IQpHwL64REqF5RIWCgcbEPqzNp7KRl0cPY
nl9pVOJlMj3rA16cLLfOmTRQQ6f3asEmUy08yOy2mW8VEJdinujCZlG84n14O/g7sOXest/hwUTc
zNwcv6jbtMysmS5C24lqbAyrjyCDr+T0zIG1l0rOyL+78WaS4zlWD0UxPTXAyn23m39y/WAqjUpu
JhO7yaLvKjebLfvqB0toj6pqGKyTyA2pAuY8voHFmo5FZCg/KjXsqMXyu+cKWy2NFWOMLZ9WDpGA
xBu4P8dMH/eDXr3KgYxb1gUbAVtEAksToGLhcF9sy259Y36PhlbtzGF6Bv/E2MHLv4p2vV6ZvbcE
biRJHV+aqcAGsMBIrOyIJAP1Uqwa6ypP+82iDd5eK9HnlTo1bKbICSjth6pmV6iSFUAPP2t9JzML
Hq9i+SZr+SSX5mpXhk9K6tUwIVk5zKAQvtkPmea9lOHdlPNMKfKfJRFsG+q6X4kqX8RsP4W5/sL8
r1GACkzs6cRruN+NTe9AYDO03Pirseynrsy/ZMTnEw1OgEci9k16vtFVKPhNFm96i3tYd+LbP5+o
KxJ+k6T/9LKK8NiSpmh6heW/AXF5jlKeDEC58ORo3JH7B80od4nZAL/cxM/1gIHWWrIUul7zxYDi
2kQ8h16GK9rEs9q+DTXK98Zt0l0Fr3Kl4UaN2BJ24zFPhxmQ5QV5NwQK/AibsHarpjLIuxtCYryN
yaNZF6oJAAQye8qWb4TJjA1Td9up/p6m2/P7btUSzhN+DSFK39EZ5E1Fw5ZEuhSpqCRpf5rbfE7T
IMry8VDk5Yav+45Glvc2JaGo5RzqpPmBMHMbjq+EJWw5mXF+yTungLiV1lybIIlGX7psCV24frV0
14iuuT9ga6TGfHCQrB+aqbn+CejVK+dWr+IL8+tLIXmiQkvlx2VBralz8pIjqPmAaQ7czn4N52Rf
pTMrIupTWSCtxjbT81Ef4l5b+Sslg7J2Omeee4ha++IN2UPTVBdTc78Nw3ov3fzXVP3irMNi3/Pz
DijHM9ORiOTfuz5/NNMZYM0SMcldGBercstA+RBaxQuCmysvIEpQYV8qN31rIvhVeRYFbEbjXSro
Q5mKt8SHIi+31/kqGQ4ujF4rfLYklQirejLX6mHf6+H2z8kX1R46Lpgg0WQEudNe+9GDdNMhA0Kn
43fO9OMNNBnTDE6zGG8U7jDGlultM5SnKOYWyRfrBzH7tcjkU+fkX46wTsnADrlUDrj4K5yY23gh
yKHyKEcbsFWajYSA5SADE8M7edMifZzW4NfI+cjGe7rlRwc4uITSjtmKICyb3XFxYXCIRjV8UYSE
+xWDSUIHONR5kdJleuYCYymkbrxQ/4mimtMyemg45PCIo9JCr7zV3Qevrg4ZUtkmzPdU1k+abG49
RQWSuPaTuZ4aFoSjTamHnFTqUlm0DYnOxHs0rVM7ud8d24xmmd6IXtjgzdshYf5QC0Og0OyuVMd4
B2sHWLTp0gTa0b2ViBIKlnEBP0KSXvoYltFZS6joBlcgXJB07XUYV2irQa8KrEKVYubtFuW7DkjN
N0LN3CbmdNGZevTHJnU/0rY6l1N7nWLjTU+r3/wtWLVWnOAX6dHovhmkszTzDs4a0d2DrBFzZN1k
3eOYafu2qpHUL6wZuzHOfTtlWCcV8EiPZDGTNruf+l/QSjaTRvHIFJnL0WJFp7gHN5MwX4AB3xBB
MMOkg5na25pvk7I0Q+nexPJm0dyJa9d0A2Mab7p6OkxjtI0NexUSvcb7XOdq7xdGSxgq28D8jXyA
CLc6e+IFBHDa0KWGmfwoW332TUy8FLz1l2GxO8613xxBn9mEfGWKvhB03RtQqLc1YT/emP+epgHc
RLwz6udyVvmNaJmjW/p36BrHZkmbXcbuKIiS6gsC0zbU7xDIC7Y5TDkSnQMXxt1XP7u3nnMxRvPb
tRZkpN73MPKvqWtm4JRhONh7RYoCq/QY7VbbiOo6qPZzEcjW0M53hBqkL7UNE1ZnPFaw3Zbh/C5q
stuwrDyZmKC2HKEM801/8Ljr8kxZfh2uO91UHlOiDhDX3DtF7sCg33HbQO5+iaX1g2UZ/HOYvpXx
RK578api/QTucD2Sc4b/1sFrm/mwVg0LPjQ6cyxto7MmxvwaFusqem1nmUxu+WwC2xhAAmYgzaBz
SAas05Qg6hcs7rfdqHunYULeKRUTp4oqotLn50VR7M5Fd2ek9iZWw5OtW9ZlceyHNjefvFAy+qzH
u64vP9SYgwUuBjqg4RoZCUOu1Nhi/CBvo7DAn1TmKw0NNYmwF7/PzCeknD+aYcekMuS7qOcSC+cy
9c1oZu05aVh2P8CT5GhUtJcZ6/gGF+15aJd3YVWgfdYcq7av7lRGEW0r5fg1e28tlP+HuvNYrhVZ
s/Cr3AdoKkhcwnR7py1vJ4R0dIS3CSTw9P1Rt82tNoOedHRPKqK8tDdk/matbz2n7CNwkTLFROhU
r7uQS23wnsyFFdlQ8/Ud1xuJoOYy/4loxZvnyT0wPf62DL53tZyX4L6gIgc10ll5tNur4zKy1AwS
3Wq0d6l3Hdtn13htlbqJC/mOETRYiRkYSGBW27HmuMzlvu+Kn3Ea5cG14wfgi8z6fOs3Rg0WtOE9
RUNPawMAR4YaHLB0dsp48sbA26QeQVKR61DuC2srYZrM4XQdl603SBIDWS7Mbz6mhEwIKN3GRjrQ
Z+a6+w373X2p6+ekCqC4zeFrWlDqtpOysLhE9WlMrHcYZSNNn3sXJaLYGBoZhRE7v5Olm0cQ/OkU
LcfF2B9kPNzXYI+ob3KwZ9DYTkIG2W3QSICYwUUo5px23O1TPqWtsKt4PUjm3E6DG2D4HWYM0eRk
9+shQhVKZhvpdNVnLMuv0c2DjeiQyOcj5WZck3tQmaa94A7Z40zZYgMd2qNys9e5d54HZJbbXj7V
nTBu7dREF2IVEmNHtkMd5lwSImcH0dLrZngZZmYqRm/Vi5kWUURDoJo34dDjUGd6WN2FA/CyfMbt
5NVfcTlcE9sDhQL9hHgwO9vh14O+2GagXp1x5SlUDKIXzUa05NeY7rEDSXli1HU7lc6lJtdnX8bt
nQ/Am+p/To7Y7TlfPC4WwwYbaPEjmcFw00sPV0eqAipB8sZbZxGC1h9DY/rbqZlr3DskM8SWtZ3b
0sEjsu1GNwVXl1s4c43rKMs77Cd0i150zhrxYyBXwfVRH5yq8rkMzBaSXdYzM7Q5jVTDKAY77Ajh
0vFhtxU/hkW/65XQShi1bHLDfE1655V5OwV/Eux8b8TfqwiCdHxd7tkIsNkQLThv7ChOxeCswCnj
2Ok3BcZTMSVwwnJ3LV3zmgQvqgYCnxf9Iyq/4NSFt01ru7gtFJa6GsnbWPmE0VX0Y6OWt3mDSWKK
dLxvEB/t7DuDNevDZOvooQ0cvP5VQ/3vW0dbGTlnJNvxNG4vZl4GV+YjCVI9hqrOA6EY99U8ZDez
xfhT4N+8MUbjZ8y72xqv17427Xg3afFTl+VrrCPiO8MMesqAvmF+a2frascnY6hg4TuNgzSUxMSZ
cNzdEpvlZO05bpv3sSvzTW/qZbQuT0KZ7krz11eZzFAEanWYkat9xNV0ug9m2oa4M8tDIXk3ZHcg
XnMr4RScnVE9ksFxS8FETN44/bK7idEZ4GQcpfqUVoSu4fI9Giq/eFJfidwbTpmUjHrD5FQEI6l5
EdExndGUpz5JesZZxUOa+Dg7OeEZiRckWXk7tpPfc2TedaC3RFRZhNhkp6aNDl5SildfyXJdwpU8
skX8CIKEHyqhcefvPeoQw9b8XSz+VUxa7AQghO1GG2m7NT1PYtq7AyXzImccKt1uLRtXl+UQkGp9
a396gHVfHMw+iw5jUn6RjbxPjV5uXRQU8Nr0RlgVLnILp2BjaBPPVkSn28GUA7R349RMpsoIGXlL
ldRTzw5V8bsrouE6dCnG4upk4nlaB017Jpov2pSxc8+Ra+9mmd4P6d4Mx8vcfZVscKFD810ynW9E
gjy6/i7p0+/JGasYGSBIEekVaGB2aJbz39gjCIMpZkT51mI7tm9DfT8Y1stYX1O/+rLSGrXi8KuG
ub3WdurvYMvp9Vzqm8HzOb7z+iecxp/ULu+lQ6qQ0womCuD5kLAF2OFQZTM4WdVTQfMVL81N4FRr
uwXLmfr4TP2icJ/qkWmNgfKqi0sA/PMxB4ex4SdGQZTMDwvlXZYA5bKEfWc8+Pcp8PpVUDE87YOm
3Fq+PhW5W2xs1+kXIeqRzIVpLQUyoNCfrYfWIclCmKDHxk2W2vA+7PE+Eb2/7h3olK4bnbtWOUdS
KfeekuimfKiQbGkR+gberctWMQ5v4SwF32wr73O/Y53D4rrjwGpbn/AMj1pnUtcmPeGU4x6A3bGz
f8Hx6rYWHVawwCmrgAd4COojy5+T74zxJVW0YcQe7GWEOriifAiWa7nLhggNvLdrGXocAdp/+lEt
buuCQJ1FaQvK+hBIIzoJFN0GVDh4MvML6cmgF5zswwOj+gjopINwT3E9ht5rV9XtJgvFQ1Nhhi8C
l5WbuwTJKZ98gFJdJS/IISZ/AskGZV1ojxp+pFgXRWefqn73T7EW0+RkeLplV+6GCGFUI/NtGgXk
G5o+uTaKytISmN5MSpKdV9Jo5+XVSKTNUKs+U/9uA8a8QfxCCLOL8RaBIdHQZSKJgQvhPQUMORp8
l2hW2IvPD8yM7kYKvdSd/u6X+18zj/3FJvZ/wxcmKBF8CCX/4KD5T2awu89J/e3799/yz79BUW3/
4gn793//70Yw84+AxGAibU3hCxH4y3/5X4xg1h+u6xLe4uMjI4jWtaH9MEj/E6cEaomxD+HrHngx
33ZxI/2rD8z7w/LwCpqLicyRFuG2/wMf2J/Gnn+wPTnSxaAG6Mmy+KU9y/8Pxh/LaUg+GJE+yyi6
AV+BKrGYMf3jw59yH/0Fy+opLaGxj6grYIeQlNaNAVK25DQa4ARCn9mh0TA+tsT4jeh9OA71uGnZ
EN9yMjylCtarE7sE/rRfVKVqbRqo3b0QlCx6uxb+0NEeSxRQCVeiGWan3q13WnyWYTpf/uFr+i9M
XnyuC6TpL7+vxzlhOkJaXO6mB4zqL0YnNq3lPAaLW7Xtf4kCJ9GQADwKkmDYOtV8E8tcMDnIYEpK
dk5KokCZIYquxISGMoYZjHOV/y23QI1St0/oGkAdqFM+IYlyAd1dOjOanqsXOIK3ccZyJDDQzQ24
Kg6t0XwHFXqIkdtxNI0DtqOurk/eUCbs8vAGC0DVCiTuoOmWPPqP0BK3FOCKgIhhI7xfZdu+NAaj
Bycpy03Rzg3ViHLvzEWjhWyCSpOlf9VPZ1WKbufqPaZhaUa/RRnTFya/836yiS7On5C/vxKFgMwk
D6gbo/uqNssjM+uHrkAOHzKd0haDpqjQb15ZvUSjoQ5TduiRzzvdGNESNr+Tyn9GkvDbQN/u988h
MV175eCG8x7MYVg7rVpfxgBAS9/LOyuz2dtFo7pxLAGczrLYqBGbM6fbUWFjca1ZQCHtT7qs9qG2
Q3Jn5XpobjqFs9rWs78LquihjFWzLguyuOLAPPcje62uMI55CUwkydn/Yfe8DaL2OnspTvOCz3oY
apbWn2Nq/456KCpTVr9kPltEpjR4WML+RH4a1mdBGHVtgvn1CnHPMMnCCUEcbDAhcDdSc1/487hz
xvEXUHRyI8nFABiwx+Jp7zv4pavUqDc9krR1JhCeLxMn1DrtDLDKXU8pySIeu+J9gz/CjdFD8oVt
UEB+YyTZu+TN5W3znHH1rz03/DQT762hTzk5+CmYnfUb/Fj3cLbf5iH98az+Fq3eZRZMRkd7OIbJ
gKQBx+aUNXvlWwIYQfo+zj3kPnMezpZN/TlgQdTs1/y4/hWiKOdrMbrdODBwKAPjF7qcvTJixRmA
nteyfZgmJcR7bqswQHhb1QhETcWTAap9XlWt/gjK4sssgu/Grt7LabxMEiZMnBtf5HWQJYB4uU36
j5olu3v1FRkSYZvv+NJ95H4EXSR19WLFWu0bLBXoZ5H9WfPKzny1GwV2jizeoSr80WJoDn5hPRC8
Um562kRY7GS2Bo33jbLUPCHWpB9DGRnZr5UVvvR+/wjR4in3vwQawbWWLOYYEbNniB2mZjQDO1s3
bI0JkFqXAwMF22bDMKLYrkSKrHci/MRU3TsOVNJtcNTDymE7m7YjxwBkrgoGnaeG4ghJZG0u8tBI
LfKSnL47YCu5dQ0fNoepkBM1wTF2ZLRu3Aj7RsNAxE3nq8FwyJ4qSOAhcRBhkZyEZh462YcmJv4Y
mLaL2isMu1uezYyxP6peKpprsuwA0wjCCWErJ9NEbVEZkrzij15br6Nm1x44z4VfpYwXLaq1iRfX
E6QjtBRF/pDz6ip0TJZNRcXpTBPIvkln1S8SqVbVQNFh389AcdicKnKWGnCw7pEciRfl4lTUXFtr
omy/WNQ9JC0fjCLlOxv8msFLeAVjqql5jV1theIAYzPqAJ04S98cRdUjh/rBslDZGHX/M2JtbJPh
DZJbA7XV+5gKgjNbnwUvnluI+OVPJgrJc5AGm9iNgSkMD8CnklWKshELH/D4ObU+I4LdlvFHvy3c
mZQHZmyqQS9CbAFhzIJzw5jyW5pU+GhmT7ZMec0jAP/MsL7MjJ+xJasx6pgkuuitZd16YMJKxegP
Ceu4iHPMEAIGlhszKHalmEDFCIyeHes1oXm8ZFC95UL/glrNKCJdeETu2klZf5cFU0PXI7mCzQfZ
J2LapEF3YyvWMV5MzB0oDi5L9jV155dXjyH8VhbsOOZkTwCFucHo89EmwfMYmVuwbb8xgJlFl95I
bzdOrkPwEhMzjYLicdD7FlzVoSU+AnjiKl3KQb34F+wc32QT1ncBUbb0pwrHoHs32gXGMgNCbuWe
uWMILHHic5ekTxkIz3ls7BuykXmE6xs0v7hMovGZAHb2286XSxvkMl+5J4CIJFfFhDCYSDrrRfpN
dvC6c4dbk3tzKfxvELhkZ6NQDFu4CY3B/KmQMqyyBWfeVsOBEDVm2iI4hKjAjwMi+dbxP8g9vRRu
XJ4brpPMQOhnW4tzAhAIuoeOxRRsNi8bD7jRvNWfA0c+N3irrUUkk1M/jwlAYaZGqRpJqCYTNKnA
SdVxQ4wtI9xWtCcjT8lc9jdZSzCbsIKnIHOPBnmk57ncZXUjzn1nPFgDmvcis/a6wRZPe3cekHgQ
w+KuTI+tUTWyAYiZcGOMztLjWE/Xslcl2Y9uvS5dZMNGZztssmY+bqaDzPWKZe3aJ0SVTSEXQWhV
m2rBp5W1fxxaC4X4xK5yyMEAOgkLIxXuKOn3esCkUQaYFcYCc5sd2lif2RRWyt24NXavNhgZNxFk
imSHwS+KB2JkLHIc0vyoMt6SdgAtYreHRAd3XbCxK9muR6m/C3Sdu9mFQjQXhJNGIWao0selmMYu
xtfCPDCI9tajolAr1XRqPGKxZ0h5o7eh49Z4XDH6TEtWh84BOAaojnmt+nv0IffQPoigDTIWTvz8
Adi1gdBjMxmR8TZcz6iqoYijW2JEfup4vUsiYVa4W/lmmPFnU/MBhol7Y6aVGgKMfrqlH3ZGQF5E
ztz2TvE2+cAsPV4YTowOVziO8hzHg6/64zTnez/O2NY6nBpOuxhdrPiR6AWBF6C7VZXlrXqBok/Z
TIMVKQSmIGKOQc4DUgDkFz1ML1LNru5CfK94dkOhF/z4oobo5FM08Mlm46lpnDM4yMV8wf6tl13/
KBYg5YDIpjHFq4xbZ+ua+sWtEb+i9M332u6fW+HeFCEVdItXB6xj+Uv6Sc4violsDF7VHDzWgrD7
lLEL3SkSAwly0uGtdQPnko8dqcA2ijNf6TcIAUBLnCdxIH1ruTMDsaqWKSmu7JJd94yaO112owzU
U25fcCwfTmtDXmbDIqB0zvWldvzb1q9rZMjGi1wGfkN2lmbzCK4Iua5PEjlEFHvmT7CGooXLjW4j
digA4HM2KAd8jr8NiVnnWx7MO8PkH3Sa6lceZZzlxjEggvrykkU8Rq3HnqCsq1tygAnriKp5Rbzh
DdsmxmPht269izVbPejylEUqPW+rit9NllYrOvkfayCDMUjHtfDmoyCNKBiMeqtytsvOiAKX8QS4
pspFbY87hLPgF44ltdaj90AP+GIl2b3wki3Cj7dpZjLehAbCBdwrhd3kB6GRNkhMf5oHrHsqhGPt
VGW8GHEi12PnoIoZrhZurk3eky089vF0ruz8wyy8m1w0uOx68hsbUW6yQl8wUHw5mq/B4wdoQswx
EoFY0ZikTRw91DvrFn8iejQ0BdQfpoNcUSPCTyxUbxl7p84gF9abLtXIE5kpyKbhADGjhZVX4ifE
P/MNBpRcYebDSC7zhyrHzq89ky2szXiAzo05/QOgyoMzyGevHV90lwA+690PaM8k+EYtSpkCATua
kiQWm6Qx841ixM8Utf1llFQRYzjvKsz/YUaKgeNOMXuRtgcZOFzBZWQCwGKpKA3lqI88u99a0v15
s7p3rOmrquOPEKLOSun6WGXerVrQjoWrFD7dMNv0XdAePFsconrP9AnFt0mMieTbTBZCnEpvVAZH
afE8FA2/JCZhYyXq7DQYJIgviHNN+EFlWHc5mSbHOTi7sB6H2icPqi3JnnZ/43IDnkupNNcxZyRX
UcgsGtAEKz63Zb+MngbXSnwfuZZzKNwON/1M/Jnvs1Wt5HydO+dnrjXnbmG/Zm1kHg0q/UCyZYoc
DHK9xRoVZhh0C6IQ0WYY36FHTxI5gFiJ/CEEfu6/3AN6s58MDhORFd41tGGHyam2DqN3X7vumcgo
UE8uWy3ZsGurc01KioEvNZXQtqCtrIyinjdMqpCKiSVU1c+/esuyT2l5HBpmbJAQsGzSmo+e/yRs
giBzRuyFdT5i4sfZOt1NNq16iNAbeCt+7Rgl6ljvif7gv92PiAySW9+YPrHI4VLIFp/8yxg575G1
bI08OW9URxRcOsKthEUF0tA7mEa7xyxyjfFy7NjEPYza2QvlvCM3f9Q+hixLIvEfup7NFw95R07M
lmdKn4YWTlvLMWlGEgUGWjHgvRMxqsD8shmHc+I6H9FymM1cBBs0h6uAgxwfrN5XumKl4C1OT2zy
u4RJmpB4Ogd/7wFIvwmJBKRYmc6BA9aqR/61m3Bms8W4gIUj88FGH4Is1uOtSY4a7SqUds7UdOah
YjS+Zrdz7n3nhcBwZ4tb4TmOk+SG0J+T03ADN9hfjirgaskyjFmEERGswjLYfLCk9apZPDDbyD30
sN6zVXC5FGbEBe9xAFVM7pPGfp1Necz75tlpzXsnIw3IyAvaujHea1Mm51Ab785E5DTbGhZ/NvEc
YrgUgRleWGO1lJKRuZhCJ/JrVaNu267+LMVwM48d4tF5RFE9F89tZ4wPwUJntxbVUCHyrYNsDuvq
y0CSGOSXY+bNP5nDx41w9b2YiJW21DM+sKOIOPJqWgtLoo2D7Yl3ZIDfQKm8zX3FN994JysZdhwi
N1oe8UV/+HjED5FsvqtiEOe6CPZzSIIlRl6yr4ZpNcvSxNLpbequO/z5sevYvx/syN/CRr43UkX9
+Sx1dLJFQIKaOisXoRiJbmxt2vZclbN/NDLzU04rrAy/hIHlELXFueqcc+wUt3UqE6xDVGggv9AP
oy1ajT0nDpInCkSHk7bj1uzEtilG7NY15eVk80pZUn0ZATB9SLy5nX2Jxvt0WSZD9GPBYZ8yBdUI
ns0Rzy7sRy1DJEXtQzVyffs203DLoY3s6/7QAAJZNRklAeXbxswkOoXU+z0baHJZVH7XtYtOlIJp
vSidEy/+Fhogt6OxtIgCtMHyl9MQ5BFyMf8mKI/T4D4w6nY+LfIDRhl+dYl6U61+Yq5pwj54KDiV
VmzCrj3YkQOcTqbA7AKUaT2SvWBBvcb96rIERLuTHTMYL02PZi2rgTEXqX4mtWaq0dnrKH/PUBYS
F9Pjzl7CGCyUdi5RKNgwDIpYn3AiETuvcZ/fQdwjLNQvoRrVgl4pRYlga6zw2mimdYYAeOkk0ezy
+7LEf6+r/ggLeGtWKsRgALkS/4NsgEmk9FAbUzYbpy/FBo/axkmGR0Th49FuoOl6Bm2ruXjsjGoa
zrljIg9qh+aovGDHoZbuGIrVtIMXXeOGqQOazDLVP34XJG8e6JFNscipi1L91o19rwvvgh8v6bHi
jkCvzXq6NOz8Xbs91lmJHUoSY9WnzNH4fM0FHGT3ql1GJKfOLocdcc+/qrB6x4OMq1gwZ5hrRROZ
3kuGjYhqiWkJUGR4nv2hzIISxDLIH0q2bn3NeDW4I+iTEg+PiTNFH3qwTzP1GpPfD0vjpm3qxWth
RGx6yMGqjKX4N2jkW2f+ENKBYA4WdEQBrgR4xz5GiW6RU3icArT+hF34XmAci9g+Vrb9yN6x2CYE
EO6mjjGQwk8JXnBagZ2QHF/Bt8poWvXIidpH1VZlOAe7ccYhTL1tMVBJA6G5gW6xI4AvpdzGpUD8
6TjcVJmfQIIKtpETfTWm4tRztI8MSO2Zue4Gje85K6m0NTNftsJmSfjSrNfk1BDzOSRvxXLl40jD
ORDr5z+PtVZam7gpmcLRYyfppXc0qrc5ZHDV0naDeTUPMhWfkE9hojPPQ7BMqhGKzZeImgg/HaEu
GR+vi2DYFFGNR4T6FKMtS0Pj1U4wOBJ9RfZtmO7YHaEEfMsSq7lEMcruID4VpLYuq3hUT2vRuuTA
zRnjOYvjC2t5vR2j7sECYY1EM2uPGpaFb4+M7ro34cTXmXnZtq1qH7OBucXMS0aYwk4U4JsMGHkt
O6oRpzFvcxenwz7LqJTRWFKEYk3sW/KFfRckbBw4lFVY82hhstLnY8TklvFaKqTfGz9hzDnGSOXG
ut7w0r8TFpLTZiH2VMhTXVI88m44zF35q/Ds37gX90HDARsbZxP4gZegUC/VSMIx2h7l4DPMuOQv
hTa7k+wrYoi0OqFPG08mGNvSDY2L5cjfXKvzHSEdGxd7GNzJbudJjBeAZNTaZvUegKMPIucupixE
DgfGoi7fez0gJvLUY1NT6uZz2BIgS03elcClBee1U7DVFxPMfrcF9KxjjVQ38M51DTawdyyMkCPG
f+Kc8IMggCt6mFbsHEmwudH4SHzDRsyZYngzmlkecO4a2DTlnbYFm0ye62Lky8s4GugEvbu4tEiP
gANsGs4hszSmF8moCteeT5zvteHP0CMx3JOu3nS63buNjbKpDRWVgPXmIoHa+MrfokJnyowtuZiz
RXXAQS+6AfaMD3y2fhO4rtfSc+ttyU97yATViqfG/aT1V5wlaP2N12QQq8xcnpyJUe3ER6lKc58E
I7rLBGowdiBcEMLrr9zkmi2LfIBk11+NSc03ViQ/QkaTJpnxG5vSBPIeeicTU69B6+j4aNCwxIDa
W170BNOuhRkiGTDEBG23baJTSFMVjlcLoA+yYYyq6fQlPQa+HtQnwgLRy1OVrjpfnUscmcGNY07p
RuZQ/qwqCEHIlt9VFoI76zENq/GWcaULInc34jde2SNzrmHIb+LOdhE8UBTFBErtJQl+BCjhRAx9
LLCVTjA9F/EuigFDU7c+l5lzjRa8KLqiPWyiH7pZ/o+Ee+7kvGU3jVZ3kRA3ATMd3ThEyBA/G6BH
Zur11lHx+j7yrtxBTDjUKfIrH70aeSHdrsFKtupt85kMrK2Qw4eJU21j2IKfrUTFPXNfNb31Kj3v
UiDYWdX8eOzTybkjoLG4dhm6mL678SJmeZJEhXzZZrgVWZ6hn5IeEJFipkT4EEFTy4CsYyOJMN7V
xr1qY2Si1A0YBl9KZ8ywjEmky+Nm0O0O6ex4ndyuvSmZNZjCa1eoLEg06xnQDtiNbLt4aExjq6Qx
8ctGh0RN+XYEZ6W1fc565lFMzQ6W1356+QCJzOKYqHuQbLzNJF/aJ8V8aVvEQu78Wyy3KJA9+Qmd
Dso0+bmIFvV9ZmCznhjpsNnBGuDVzkeXQ1zC+QRwI0IoQhodo99G47AAVxbR8vdIiQc53waVzdam
KHZdiI7IHo19tqjt6Copv76dR7POuxMHBMIJxrbEc7mfo+AJqULGDgFyu9yN6DKXbq0JOhJGcoz9
AReFhwhwYlazSazehjLBDgN9MHLEckB8YCGVmKCpS8guG0z4rMA2pNVibeHe4wVCj679mIZc9W89
K8qNa44vQdocMG2QWCniqyyZp/mA/73avqv9Tu2LQvrMw4pPfzLepzy5ZI5xjEg7li3oYoEPwsbx
s84nfwn2QrSQVTGwxwljY8QRHVRmsi5zZng+bRbxLU8R979Xc8VjWvHWU50kO1XfODm0nP5XxqZ+
69dVg0FDfJuVWOyn7CA9w7v1x2IDX5erUAMPoQdj3zXgnN7EUyj3CghWFdQtp1iNJqhmEpe03gwv
n/2axtjUe4a6dBmz1rYNXd636KVlMTO2EVQgC+K2cktswvXw5eEjBioUQeMtA5DqMQsrsHP3GEKo
CcrpkYUiIgWH7SkGzYuommnfKSzFxPkWp7AaXtOGjPrRWGBSeu0lCnPKkHhwddDs9ARqbEC7n3zc
20R2mhQT9XsaMQ5OMvkUD965CdRLNjLccSbWc1x/xzjOdmbgqovuv1tLzqduQNDfRPOtrhN3JSUm
jnlhjOCrumFwsxX+S2KrZme1KDW6mqVHSV3iD5T9aWsdk2XAJ8e2PlglKh1cPzVvML/O1rfoO9Om
WscQOPYtPQ3Nw0hbWTOHyJbxNq92kNeCfMnB3wm3nBgy5dWhzzMgGOUQ4hmNaoSZOWqkOjHJCzNR
WiW+HlciK/wLftoPRwp7xwnAeNqB1gPADbOPRPSRkLmodHw2l1GrI3yGC7N7l2a25v58bIa0w8Me
7StnLC4mUdI7zySzN+i/K6CRu2Tw5lMz6PesRQfM6hHyVO/cBC03U1jmzq38yJRnHIapPhHrk9zE
cIW2NSMr3NyA+f2IaNmqOzgwAXKEVMKpHsYgNddGORWojEgAsdJiF/WltxUlfHAAHl8eUaCUafYq
83S+Vl06bXIbfXIWG2SxtOPejeoKhGjcHmzhv3r81tvSRRjOSpXgWpZB1UTAXcxvshobenwdRRZf
XCb3dep/5YMZg3xnoRbnZyLN+10al19u+RzrRK2sgRS+xutsVOdFuzMt6tesrKwtbLwtAFBmxezf
GDy49iFnWZXw2PtTGO+qMrb3juBijfpH2YppC3It3aRx/lP4X9Ka5NmECcEWDx4VgUrAFzrQBbO3
UF72kB4W9LaGZW0TLI3FJAJ2a+HvVYGN0Wt68hdSJvrK8GBXrbWpqx/W+BhmJxOz9chB7pfY8hAz
ZXtnlJgnPEJLWhb9y8xepgzzK8QiB1qALxRqX/mYvM1g6rfz4N0mTP4Y00F1aRCEJUV1h5f9V51h
t0k46ssCslor42Q7RxaQJSPAJQEELjGo5QKyMgbg83B33qnobZJgqW9zgDWxN2dIMaOnwqGB0qsg
7LBhRgvgq4bR6c6UL2gtipNViM/CKWj40u51jCu98XrmFfPElDVzZsTSfXSRSfTAhD3Yx8R5gpzi
vGWHbpxDUernNknOWUJUzzyl9q5rQeEw6T8mmgCpP+n3DP9/HELiV7EipHyawUM0zoQ3L05pikmq
81wjO0RRO5759TezzcB89kL9JAiTvxj2Qmg6c39k7yZPyTY16C4t9F5SSKgcAsGjjbUAk04or0BA
NmkKcRB7a8iK1UYgYfNAZV3+LKr0J0l5J6vOWkStjT6NORTeyB5eobTAU1hkhikkFfRVAoDOHL9y
a7Xw28RZgrfYe6R2Dkmc3THg1u58hsdsXk0xMjLog7uwyY6WSru9MXdPVhFhgK+TY+U6gKEYahOI
LSZR3aZ8EpTP5Us73GhKVaZrHmdbyJgw91Lz4DgBY+gIPLjyM5SOZWo81zp8buLxTYuqOPrdjyyb
/o6Ok4DRdGj3yGQYILgSJFHlPwWRMk96qmEJVo191BJpWZ5m837IO7aU8/w+xIL04MZIdhI15tY2
+Z+x1GgOpecfBsWpB6q224IjfI91aJ6GkNMzDs2DWfmw0cpyPiBnOgUwLI8kcWPJot8gaYzwlLRi
GUsoAtqZKa7RwRGRFQNQ9cP8B+DK8gTjUvYQ3zqEEdroQQNNMCyjKO541pM1VpRXGYqnVhGfCcgX
Y+EwbP4UD/2vid3+gkT/f0RKd9GImcJ2UYqxJvF8V6JT++/jBa9VW3yW338lpf+X/42/C+TEH77p
2ODQPSkC2zNtSOT/IpATfwSuafn8LQcLZEBV+28COdf8w+SfByJGw4OOy+Lf+leBnP+HwI8XBI4v
bdPx/P9R3uAiDPuLZIycPcsJaM08Qfafbdt/hvL9AxubnyO2wxbQhh6qryalcwdRCf11QiY/8d5A
BKkHSgDnMJIEz7LQI/OqY25cuDQQPSI0vF/5TWEieUvLGgwalaLql1YUuTeBI/2xlMMR7e+b1ZDt
umwf5oAZr8RLneDH3vDir3OqDifTWNhSFGrhwOpy4TtMdX3xHZQL6EqfUdmD5uwlnea3tF0AfQ4R
Tn05PzVWiEkGJ43ZgHGSvdqH8fxqyvqpxUBztmfmWB4KDtOKXsuYUt7E2FTUx9llR5pOb61JKgFA
0S2OzQk6CB7+rNhx+ZDgELn3qi8YSMkH2vIOVbOfHYMyeXYTZAos7NAwNDthYVIbsi3Jnh+4WGv4
QlAVBNna/IHpX7wgJ/lxaTbYKA6mfQR/NKFPyXp25BUzOKkOR5VPrCPS6j5TYPPsqlnZvZGtI9N6
ofuttlEVesuiiNbKxGHpPvRm1N3M2n3JbZJVO4QFt8aSVpubS7tQHaATwxhrABEYkRJXNmVW+GNO
gXeHC2nJGIsvPiwMRDS4jKza38OPV2uFTstKqZiHztsUhv2om5x4m/B70khSGi6TFbzIX9Ncv8hq
ukCBQj/c2z507x1bCyDl/NZKj1gQeUIQK23J6Ku3mg0ZkNOWUVtUsVMIz5lBQEyBCmzfizpYe433
nAFsKwpoXMY0+yfhY7FOOZJNfy8NCooMck9rP1RYu1aBQoOMdulpNm0JndvYFX60Z/wHFwTwHwty
UNpuqv+ZuTPbjZzJzu0TsREkg9OllXOmMlPzdEOoShLnKTjz6c8KNdrHNgwD5+bAFzbgbnf1X1Im
GbH3963lb5eMx3AeTMd/vgfuSbinB34TCwn75jb0xXfBhU06qiKmFb5Jh6p/X/2EjfNtg/uaSspp
BrynRbDDYgwM4JKrl8UfT9ds0/r555h2JyKk96ytAXZEiwPuMVhnYhPOfroyQgZ7uSf3S748R+SZ
Vx1CWCwIK7JJvF+rXDO+FKyDKXnKjeZlhlc+R95bHrrBTbyR1Ke4mSMLiMSDx7FyxZYyOsNsY4Jc
jedR9vYuKlz9faymS8MLrCvi6OTX9ma0Z7g4cn7wxsU8jU0JlsYPl3Uy+K8JVxN0ft8BNLabyZuY
yEU6Pxcy9fBMKuFB2CNzoc1AbpGGS8wvNrQYYy0tL1I3fTWZ+5gpsYWoUvMpTINd1SG66sPppSKN
vokyxvjgOLINt6lhBVURzEs2AieOPkQPnn007Y2H95ATcLOrG/+7c+NqS5yNsVVsEfkGYsRVeObe
Ij6zgUmIBUVMTKazqhyWPb/04mRcsY4DU2ulcG+G6oOu4UoZnA/ZA0Dqco5DBWYrcAh2tGwG4pa5
Qyxd7pIB8A3G5eQVITKH7sk3xs0I4WE1mwZKIww+DAVpPXls96LIfZgdeKaY4D5BXGOlphTCkUTN
x8EmFrmYQq7Dfgn3gwptvvh4PGdhj6vedr5xD/LgZFlyy+OEeqnlbFvHlvuWoR+k5PbKqZQnrlFq
b3L3HFUdq7k0FzAiYUoGob0cRiu+EDurtuSo+N7AImOLWkDCmAD6K57NXvWWdvabzES28ukNM0gD
VUIOOQrwxFNn4aC09ckFr6xckmyzyEpgguwZ/A/4EK2h2viFN24QFSU3H47GGfgDv4qKHeINR+IN
2IMrodWWfeMR7AynuTXZKX/lNMHeluosKMI0Cc0S2j9QD6leuzaqpmbGMp4yTqe4PuyCuf30OiqK
heXsfB46s72wsePHzsyyGU5JemfZpAfxDYLcAU2SVTgHZZcCVJwsMDD2I09vtcoiLE0hA3Ue//zj
OSHFtFCC0G84i1W1cVvm8Fx9yRIzg2cy1de8xPckluWDKh3UUJvPVdMn31k67+C18cSQrdjxPZu4
mqbenayASCeK5KBfvf/GYSk40sfV29xEPVoOw5qXwoLL5Na85ubWptvTkQd3WcmyEIwsPq9hCvFB
lKyV3cg6ZBPlFFTxFXdx50EpznHMIJja9vBmZl4zTebf8S358RNmiMkErB633MaVfNFUzC9JJfkd
+Q0saSGPoDqpHtjjQQFYICANHrXPSlf+uoqbsWCwYxGcqUcUSUP21i7ugzSXT2tBVWrRQK6s+ruA
cQnCjSFSYpbPIsBENITXEsTzGoPNeJPW6pnUcboVnV76ERofXd+lDPO3Cytn1eqat1yoy4eeu6pU
5W/YP4mNBK26lblv3sw27fDWnplhWrF7ttK7WN3DXKAtSFIWrp6qmODmOo5K3qFlEwacBMSQNEr/
OA9sAQx+gUyU90rFe7CmRJ1x+DFLDRMGX4E61n35XLQQUGOjPdiFe5fbeLxrWZD/zKfnDiL6OlHG
w+TLS7vLVHWZ+woE70RdHjYiJeRIvUp92vaGllIc00Cn1OU1wzvaMP7hbzvMPyx+HxHF8H7KzL0p
0s0ix79lhknQ+GV0V/ZWVsXR4R+gLgnYefnboLgdeZGSEItyVlroN4uouB1AcTwyE/aTMWKBxZBG
lPmR58hNMvrZxa+qGZ8omVvoxCTWxpmV/cAfUpD9vEXO+OzGCKwURARZ88iOaybGcXCOIkZdY9cM
K2MIriouQTOKOyLA5LVBbffkDgg6Oxuzg+xm0P6sEvPZT6kuVn64DSDO3YReASaPk+yW8O9NNs7T
KW2b1yIO8rNUzoPTxpPW8mWsdyWNQlduRtdsNh13s7NZXerI3JIMbl5TOkUQziFf+4gyAR+U77zK
rFVEXmJlliZfyXp2Hqlt31MyuFrp0B7UgL9vTD5lN4a3EAKUnb3C1ctva96YWwHRCzxJaBFWsL5L
Z8B+uFjtjkP0ShYsYDu+uJRi4zfRwweE4rIe2/wvC61dFkRoasZkVSdP2XgSCYNLs/hqBQUtMSXM
3fMXr7PEukMvRuHWZI7g+Mu265w/88TQZHRDNi/ATZ3Y/fDIHt8UHX++7VXeQaTOk2pyvil4RHZq
hGtvR0zcRdoVazdhZtCFG6eyuqtVdG8B3ZNt2WafdjC/OkwN97M/Rohvmd3Glk3YdEnhhaKd2DX+
xHfEEPPtVBPIqtSxa7ONiOL+WvrVKab7ySaLKYwrkSkS3PyR3D6fJpdvpCcoJaCv0SHqXTQn0DEq
5a16/ttBh5m7HL0eK1CPLPyMQNRewi3Ly5YVU7cRMqoeuDCc5pazqpkl5lalRX3y+vqzI4t8ifRy
evqoa2wTNT9sjmcAoCHf7rxhvDVtMK8infIVwJRqwweLfPVuSfBsMuzZjIOXbfijePEkKbq8HN8Y
mbQbf65ghToyALLMLriw1Z1bgOC1tbQIomK4tsnjxEtkHrwK5SNEzGWTOcOD0fbQnzASgCNgZ96T
XwfmyrYt+wxRQLMAasgi2slRJg+BFaLVyEV8iHkFm6bbsSxSxaqw7WRjMa6Ok7zeT3X+wzvkr934
bIYqcQh8gv5I2U6MdAmcD+2aGHuyQs9+oJJJgCmrNnRvXzjz7xJ33EKthOcSfvuTgrAiTeZ6bX2w
+m1QM/4rkYvjxvBv1BRxJCKJyjPvQufFsCgnDoICytSkl4py4WxlAgobDwZ8L3/HiJcbLGN7lQPS
ngmJbc3SO5i9AlM6FjNnfG8HfmiBaxlwygvMPSNSa1PWNnFeK7V4TXOzs7r4JakdjmXzigJFua4N
MFlxpy5lwq9/cmyoe1MCrAKw6Y10WGD0XVhu+0rjWDLdmYYWktut2lPoXY/87eEqdPzcFxMKs4Pg
p6w55GddVN42fRoc3EBuPMpjZ9Tzm8rsvEseWuMxtGFVsi/8zDyOD0ToFn42zNppn3eHNPX8m9us
zcInPwjvwqgD+TKw7Il1tMW2zYr8Qn8F91298jFAt+hVkDsm4zny4vHedpeZzaWlZ4SqucZieItN
0CS+N1yZs/uXsqMakwLoArBaybNrzfKcDHJbNYazbxMrhgINE9Pg4jEvzMwjlcldOIlr7sKPn/Lh
JQ/HXBN25Zny0bF3B/OYt6lJ34GMiYqal1w4w0tmDHeO2XW3kwhQEDnzoY3dPQP7/rZT/hPZAZ6M
qTqkVdufy5ZbCLzsA9lG8/T776lxwCtGzf52tlNC77wUe9/kZkzLdQsN9BliH8jEJao5fpMR4+Bz
mHU7nqiAfewNi6J2lbyJZDeVLgYpmt5gU9LXQHFlUKmCmO5XgDC9/D7CjbayOgzNtgd9tWWUOMCz
8QZTHPvgR+j9KLSDfOsQBvI0dyZsv4cRJCCoO1Y9vihgy1cgm/0hWzUDtl9BPEQzCYeDAnDPmSp7
LgQl1wEcVtE25YUQzFNKZnNcAlIY4mecWuvCE5gnrGeXm7yODb4AzX4K+MLl7f2UehrOga/dEaig
2LKvF7MabhcbtX1YNRHvo9E+LxmT1sLL4/e4O5Ev2jdmx/8DpWDYEJTQYuWsbwSpUfaokDvM/Gke
y+jBYm1aZpNzkAkvfFB9+zrCYOrmOberDDA1SaZ+JHAh2wGxUFA+TaYf4IqUxhNEj72KZ3lrLCWt
uIV2/OzjD07Uq7B56zo8pLjT+AU7dkKPXl9+lHyCcFpkjPyRWow1t11l+eiEbLfYOnTraT9Tvlcx
gdHZyS91zHM8tPKdhX/hK7ISuRprHpul18WgMeJjJYb0NrO/WtvgrWlWu2qKIYzpZ9TkxdS6aL7w
mnPd2XoZmFY0WW+eF6FgLTuEO5yxE08DOOw9jzd+ylFwzlkxQx+m+hPOVnEXJgltcot8NAxnnggj
Jb+ksA+CWQ/uXB6FVs/atriEhG8JxcS7dvbDo1WTzxctkSzD3fd2Phxaa7hXXuqdDiaM3qPhcryZ
/JnU1hAULBQT98g78FWExGOm2Hkl3DftsgRhEIT7wO9pMfYGut48fEFBZR1i2+dqGKiVPwxyvURO
dxq4ic9U8vnHRAQoU0ceaBk+oVl2iHxCv0+FvLpq7Fadolsjl5A3t1xsVpMRUPaGFjjDZmqJymZz
261cllQ7pZx7t9+BEzHPdR/A7vkM4rpiYE6uzWKpt6JjgXJ+aIZtkTFVm7tu2HR2thdj7x6UYLtk
eB+ezwULhyLWLsoMRrAAYlLlyH81PAsoHZXtUbdcgmE9yIoU8Nyl96WRHME2D3bd82IQ8M5wo10s
j2WG8HkqhzzHTm1ii03eQTNBo2Nwi2UaT5EA4hU3+xXERkQWucWJXf/QCbNy+u6eZNz+hK0xXZNK
OTvXlKvW6HkOF3LYzRVBC5KGuCHm3t2ZaSc3uYkdsE6jaFNsifqB0fF6Z9s7UOY5adKlcDhdCP1G
SH3nPvixGQHd5724V/xn1nQOMSu3XbzjGU9fFnbpi2nWVwoz2J5i0GHlfEhqP71NOpdmQcH5achR
cZREyILEP9ZqRWw7uv2//6vX/2cg1FuFLo9sb0mooqjQ2oOYBp/GF2OhRiWBSYRJwcZNXnvDMC+d
pCRCb8Ae+OezzOTOCSZDo9f4mGVuluxzYwxWSy2/y6TuLsZoFNuQrdh+bMnMzNww2JK7010fMZ9H
OrPGcjfsqJq1D60aXiUHEiklEZvGit4NR/VX4xPl5HRCT2Gsqhm170D58gSiNl5bSc3+ZmBRSDrh
pguzF8NNv0qMjqfCLV4c0bHsJktLCpQe5qu5MPJU+CUUpQ6r8398y63Xk50fvDStD03TP1btcG+O
8pvv0K4lrHij0gCGej3XXLeoShGvuzE4mDj0GW4qmf8ddHGwHZxbh+BE5HP3EJbdr+OOUHuVeHdi
6ffDAuLPZ+zxO+XkrLqIpeA2uSY4Fe3jkKEmm9gDVrdj5cvXUPXDoUIVDc2dlGfhWARq0SRzhzr1
mTPtf/sasToo1+UwKod9P6ZfkUmqtRVMUNs+fxhD/m1Hd0eq+H2KB3izVvYto5C66OIQDqn+/LYG
nIrwYMDhnRXsC6YYa+cqoqlDxV+dfud7wXyeoUweAnwddqKJuqOLs4sbAGkmgioADrnWxEevQB/P
k/duqLib8Rd4UW45Hz3bPBtR9drU7NZTSdcRcewG/QJWiKCCPpoBr6C/qk2ZrE0PKi3//rLskGow
YY3w31QAGVle9i9SB/k8HeljGoH9xfwMdNgvXFyOcmTlVp2OApYyu+3YGJl9BU3WXoNDI4/bzM/o
2bn7NowvRp0stBnLJUoy82rZOA86gMhlmtLPP0OJyxay386wiSu6kjRlpdI/qQE/dMrT27KZQLQR
cswZzxg6y1axgNUxyDD3nkB6wpfSEUlFVrIjMzno8GRLGxlvZ/A1KxL74cT4pu3Ao7GP4ztP/FLp
IGZJIjMnmenpiKZVEHKcC17GYBARE/GHNPW0nUl2VvwzWTrq2ZL5BPSCtQGS1WqwrT3bP80ZY0Zq
cnlgMx18GMRxRqCjNmnSWMdKx4YfL6kQQDOC1il6own9Fk/av0nrfjh4pAMdUnV1XNVGs2SMRCN0
kFXG/Ll0zt51P7Lm97x1reK4iAk8oweDqk8Z9jRoE3c+KdmKtGzYt4eZD2IWidtEx2ljcrX9vB4K
9zZqnfve6L9/acaMgiQHbJW+pcH80w2RD2NNN2mn20bHdyd+ZVulE72E+g7gsPlx67jvooO/jo4A
WzoMnPzGgskHm+SEbR0YXkgO05Clwq3DxF26+W0UE30jmUjemNLzwRXVe0AOedKB5GxgeCJ1UjlN
gMeVwF+JJBBhJjKHB1HHmru2vIt799Uj78zvfNeTfw7IQdfkoQsfCdxc6FsxWekpyt+BvINXJKmj
5mdRsFiYrblith0fY/LWrg5eJzqC/avYEI58JOhzICvDCEMHthXJ7VxHuP32IVP8fOHwPrVkvEmZ
/zEZFic6/D2RAvfLA/xw/5zoeDiRkWvtUF/ivYsKkA3GFn7Al/6XgcTwxdJBc9zCX0TpvA1XpO9F
h9FrUumkzvlP6KB6qSPrnQ6ve6TY2VrU7HS7h8iNicXAQ2I3Qyq+Jfw+jg5N8uBRkooXpOMzUvJ2
VkB2Mw8m6Xmokby1KwL1SdrTKlJiA2eBsH2k+c/k79n8aR3dwrUW7j6NkAkqrZGsOlFdS/L7ILxP
NZLg9UCyf7CoN1mfFdsiSGrqlPZUAPC9c0SmFWCRMTCi5DhXL8rvzi7dgV6XCAbaBAzySd3Jfm+Y
PKt14cAimXUzjgRzDTNbMUjZRbCqISt1iGjSGHxk/hFlx1m254K+aOst7tFBXKdojW0MNuQ3g+x3
YaUrHL+FCJoRCQ2JkaZEn9enSEQfqa5QpHQp6jDjyy3eBR2Lij2bkVO6iC32ds6CYIyVwEPoVZRh
pLsbQs5GzNjOg6E+s7K/Qgk1EKmwjPt9rPEJ+y180PwAMWYRR6npCNEKCWiHDLomMtIXCXVxhPpM
t7HpkmQ9YDq6JYRzXk1dNplonYSF3/GaR0Zo00ghVEMkW+9uWI2+Tu38EPAgp8KSmbO9VrrWUuuC
C8p0KA4ES0lmJme0F880hCWzTO/FVVw6f4syDPApNhPo1z/2iTYN9UceLDHvA6yv1A5AiDt80Dpd
wkH1layDQZyKjoKUo6s6Jp0dhwMpo2QSR7hbbV3rKXXBp6Dp40uWZyPdn1mXgOjKoculF8QSTbBj
onbG+3KLe4E2XESNCC6cReKxWTd1OR0nhzyy1LWjnv5Rb/NcHnQlKTG6R0FHaRzljin1Q6LLS0HQ
XUzaTBmtpoGocKmwOxC7ZcDiUn0yTKbVTBuIWfUvpQZA8z9kMT9Bal5DXZ/iiU6Mvt7N9KoI2Do3
Viw/eKgNh4TuVU8HizKdOIlmvrCbI3/oP5G0YMCqi1s9Da6kPHS60PX/N8Twv5DYQ7bAtSi6Bq5j
mSYPTMzo/2M+oR++8/zb+DcWF91nUv4nfM9/+4f9M6hg/cMFuAPIh7gf21ThEIP496CC5/uOGQSe
7zCCdCQUnX+RfLx/mB6Oef4jJAj4d/m3/hVUsP7haZM7cmz+REfAovl/IPmYpkb1/Fe0jenxX2/D
EIY6RCTiPzq8y3IEI+OFJKVrCdQjXqgmFtNuasrXcQ6uE8eJu2oy3wn4dHTp/W0Sew2npU83xbc1
lA3grtzdR1Sa0kZUK+ZUxgbfSQ27tF2McB+22WWhAHacy2CrOljLmL1J1M4eSGVCiTzQyB5BNVko
o+/0WoxuzLzuImKAgiq82Uk6kLV01sTzJ5hhAUmFkURyWsfqlZc3mMiCHr5QzD/IDGLtc68F5e06
WZoNT8uQLepMYcX2N72yt3PKibHOC39FdgKNDX2zFXfdSzJohJbgpJfEhGqLybz11XSmbT/dDHBB
b+qGrVEz9sGNP8aEiUoYlkV6MrKFHEVXvpkkrxvBa6lpn5mIZlubyAZtE+Ns0jgnRFho4Te2gnLj
KXnSY1zNI03o8DvXLINZ2LEn24jBPlgz0c/IbahnqZ9M/7XtYKSVNOztqP7xsj/sw4fN2OfPBpV0
isIE90w7XI0pyUl+CXYCT3dAVVeG02s9NLtuaB5NtrvrwSRytehKpBdO/drOq9c47fi0/3t2578h
Jtl8h/7zx8olQKMpUyRxAmkK3/wvxCRZNxI4BBlBU/SC1vL0rvMmWOwZPxquTYo3e2YexatA2JQi
BvmXw8E3bJoNN7MvuCPZOnABK5aQc9g1bO2h5ZRSOtnatfE+WJSkIRgWW2EPIewOdL85+9KlGCiF
WEW6YulbsT0unjP6fYfSJiJH4rYc1HdJi33rASm62kW7o96zYVgBlkZzTanaMx/QIid63QL0qQ8C
NdUsVN4YT5mmo3qak9oZT7VKoEfy2RAhG/jeRpAM/fve4oBLbPx78csCqG76MGsO6wCQlW7bbgbQ
GltaEk84pNfs1gSIq5315657m9Vz5l5czXllYkOnJVRgti8xfUUrQvXZlI7O93Kk1RSFpEy/uKXl
VvPca2zdXBOFgeBNLpdN5aKZs5hZnpyc13fOLqJxWePYLiGLtAqeA1ojQW169Jz4ZLfgbH+T9kXa
cuvyzY/eq06wULBGAMFtDbotsftpAseVmpJbWFTIo5Z6WpaW28iCpQsu5XtSzpOnKbux5u0yKHi1
Et8jlUq/Gr/Nhi7vQEZwOFu/9BHQMTh/PttququXEG5F6zwJEL8dP9lbyAVPrIAYGrR3s6YBSzU+
e5oP7MeWRgm0ezKzwbHYjI1uZoxWsvbRgeeSZmTGsAXmcLOAW0ETtLLBEVute47S7p0Zv7dHR1BO
Hth+AMZEFOY9D8a9n3d0zfj+T8COU7KBCvI67XYgyBZrXLDIRWW+EBR2op2BBIlBpbg3hDj0mqbc
gFUuNF/ZmvhFEHexV/X8mLYwCDF9PRVUkenLmR9hwk1EX4A7D2osAGeouC3dm5ZyYdb/gadfn9MY
Fk0C+FnxEB2VJkFrJjQ5L+5wCXW7Yvq0wEaH3m0PRJpzz98mCtpVuOhHWDVaWEnvWVhvOPD8FUmk
ow9NsyWScHBgVBf6j/mlVtfPlZ1su3680pX7ySmRxFED2jWO7z0/+EO18Twr9Qc7rSV1Jror/qpe
OBvP4eZjgM4eNEM7I1nH3jF74oMcgaChKky+rV8AbxcaEIFqPrFfczYyJgfo1pz31gQDgbfjWmiE
d+Jeml+zOmxvqJwGK9X+Og/TDJUluYyW/RLNrKcDjQYvfSDhXGaptZG/mKLxXcIRNwOA4h5kcYxE
pEZFjtUTAsWq1QDyEdBm3j5ysZUXgGJb/BuwyBJ/b/mgnBQIIgjGjBT4V5mEZ0HDxdJ+q6Ces9M+
EYLgCnEw1S6FjG5pRLqI9EAEano9QngsOnM+0Nc+NRqt7soeyZhcKAanbns0ILBjpXgsabcZ4XJb
daq8wum6I9ZFttg1QTIKJ0Yu25yZfsFJgvHusFDpXOjJsN87veWHBT/ChG9MyApVXc6rGly8xsY7
GiD/K6AA1v4Ujky4Fru94nFBpQB2PjW+aIWQpX1k1cHvdeLybjvRyoNXbxgVcy37u5znywjPnizB
M9gfb21o1H1Nnp51+Ap01Gshs214bifca7ZG5MMZWfsw8xPY+TKf7uvgbNjoS3jmk1VwwuBY8yi4
iVx5dDN40h0BqmShaUiR41rQ+YTV33imv/YtyWYaxEeG+gHlUwHdn1ATKkb2Iync/4gYBN374YJ6
Bi86c1V/Ed9zEWQAzdEG9PgDCk+d5WCtRQOzzqiCvdVwMWhxDrS4B5KZB6a0tGlKvYRaT2B1Nev8
DIeZVhe44yqzyNOYWmpA7l6nxvubqi7e5OTe0n3hro8JgSniy5gne3MC0dKw+25xJkgtTxBT+eiL
D7IR7mZg6MTnhrLUiHDBdN+WLn238DBIfAxJRCSuzx6ixLtN8TXMxnySdNBW+O7Zq6o9AUiKNB77
s2ghCsIngXlBZu/ITK6Yqex70AmrmObPzdDPl0CijchJud64mCQAlvP3Ca5kXSAv1u3ZlS1fs4fW
ZGXOzbHbV1pL4Vv+3tGiiirmpZXV3J99rbFopH83htStuAD3wavOKimsF7nWXzQZ9zAgrVRDvbuQ
tMaoE6bTVFHjM9QVoRRU0jbPyWA09t7Vko1A6zYaLd5oW0BzqZZxiEHdZ5HHdMynpN2NX9ZM3bgq
UHjoOA/syuAmay92TWTG1LqPL6Om4ZkCsK8NZt5ibgL2QwgKaPuU+EJqDlAMr8mn9M5bCgo4g3s2
I77eSOJn1LP+Olo+0hAAvEmeG/emGVp0PYTwM/7BFy5aWl0SUWqEIlWdTFbnKXaTSEARxHbCMOhP
m/DYCQdSb4uH76ZFudEwo79RM9VPMAkrpgYxT0Wfwpue1fnl39nwnlgJLYxx18TlmAU1zldaNhVx
IcQsPLPArb2EDo0lRqOY295nYYCwVM1n3hkY8Op7LdZKMb7QJO0wZgOSk9hgJHjnpG3PTu0+9ZLZ
UIo3Bm3M3yDgfKqFMtVMmmzBMWOmKl97gtqD1s/MWkQjR/4muZbTwHxnqJBcfwUUtRbYxFplw2GE
YWrzhWwUEOxc/eW0gdEK/43RIcKJ4086KbATe/8WBhsNP7Z7mHOKiJedg0uHCcyrDpwqHDuswwEA
6EIs3wPUFL23bxleyMj6MdBS0P7hJzqUkIY5+Jda4yP8Fm4QZh8bw4+MmgcZBw1WpuTL9zg7pz63
C67EHnagWmuCcnxBgffA/OfEB/lCy2JhcG68ONGwzXtrZ/KCNwBQj7MLj4GjJD6i0QV+Y/JWgVfO
MULcR4bgk+tyfbbBao0Bdc3K32ZYjgqnYCM488mIoK1QDMrv6fNw/8CN1BoR5cDpudTaJBN/ksEE
r4B900bjqcevBCMJukdMoz3KD4NWMNm4mOgQn5aRyaGtNU2NFjY1Wt3Utz/skRB2Uisptdwpa3Dv
YHuasT5lHdy0+Y4bwTH/zoLxsdeCKKwv2TaBwZwN8rHCITUzRvAlut7fJ58Zm9e5oN3SzMvZ4RhU
DjYXNU69N33hfsAR6FaQhD02EqiroIbzkYKblSkJ8kELrmhUeDdl+DlivmrdLCAWSftPOtVfR+ux
3Ll+YgFwQ/Ey2gjhnKRWaTllfCqH5VBQmV9M9TLxyFuj4IJ7kLVgLuPtEuQoeX3zLREGKECcXbWW
d5Va40WimHtTwqEyMH8kpi/UJ/lNyUyGgEB7BzYMxWvBgB4/GDCmz4Yn0ILFbOVlNV6s4Y0X2Dmy
5KkyynzL5y3TyrHGYVnT2CcLF5nbWK+hlpPl8sWZAjiGcd1spcfBTovMuG+BLyt2mGeo8FYNHrfs
qYmTatdDfvMVC+1U24o6lMy7xjCvIc60RsvT+GYl4B84RfuY1XpCw3wnLQ1bhEDzJrSCLas3nD4/
rHx8xMz8NRHkn8y/Tm882/28H4r7QNvc3Pp21no3FASj1r1lsex2TOlpDrCMBtY1R3jhiGdZIfmj
UTvj8lEgIpftaSw5lk5TfwkoZPkN5S6V7KuGA1YDxjDL+SSPSOlk7t1KHFcpuP3OIF0+a3/dBOC8
RWg3BmjDyoe+8//46UiUscyIaOnpUiu87YJtQeDGMzRtbNG+PLgRjfbnDYj0coR6hcwfmJ6PDPPY
HOCpPUv63sBBLkRpzsx7wch4d66yN2kwjJCsvTUJq63Lda6O0fnZdBXwvW2hBPI+I41iQDZYIy/Z
cuSJ4LPwd2QW8G4iCnR9TLTWBO+rNLX8AGCma/p3HMsx02nToKedgw7yQU92H2XqTBsLLWHERn+T
aFOhGx1rxIUT6gVuiC+Nw9CvNemIBxFWRS079L2XxGL1l1wN7ULU4//ZPKKLuyVSAr6PmOuaLhKs
uPxk9R8ZUkXK5hwMJ+fRB/+0DWb7u/76xYa4yJNWjoWZcUSMxCIKIIm2NoboG0eFx7EPqHw5KKwR
PDpWx/Qwu9amrekc8A4mGosiAh6ItILULylOj7SSqhYEKnmkFdALAePkypOTKAmaydDt/iSc7Bmb
rIgLMwi3Ok4nKGnSBROkUzl8prBWNrT7oQIBLoGS9DVrt2XT8mWP/OQaRbx+e7cjXuX7RNa1xoBq
2ieIzZDAXqHdEjn6Em3RBBNNkCv5Ijv1VRms3/wuejUSoCI9ET9CeM9RZKfX8Fv2oj8W2tXp6vu6
SVM6YNVOgpCu/lJEK77yip9A+hCBfVsDvPzpGVvdqDi62D1Hg9wz2fAjC22KV6KaBC61ja0rJ2eb
eagFEIy6hn+3aONoinrUT7n9FEup5QrZHp8pmW9jHm/IRw78AgrX4X9pl+mMa6yINDGZr24YFQ95
JXJcq+UTUc6eMCzKJl5iQc8rxhYD70btTa0UBlUCXdU6D2ctkdsO2rIq+LZIwg9+1+i4JDMvsuEc
JiC5ObwwIwvNMhlDkqD4W++7kLyl4nu3h2llasurKXhUZBDyW22AdeP0CkKUIRinUVCNDJbso6mt
sS362DYUPYchVqYMCyqJyTuhSJKp/K+BetbucNBmyGizgntD5OOnBb0PLSHikTb7rJUasuHE6dNP
sM6cwzougWEq/1iLYEHHo0QW8UeEDndEi1vazoPR95QDOaDWEB48Q6NiUelaKHV9TCv7BMnujC3B
MlhoKQqW+9AUFVYCDuUUKHm9oOmt+xGaiFW8E/r9TOZIHCPAfAVqX6kdvwRF8P+m8jHkrDZpD/Dc
8FevCKzM/V2hHb+ddgYr5MG0l54nZMKe+gnq5iE3+AwXHjEO1h/3USAfjJK/s6WNxCNq4gFFcaBd
xUMJIDRu1M+iPcaK7DtX+lufQDc6yiU8L3epNh8rqtl4kC2EyDNi5BpBMpEoapW+f2ejTl7kHYEh
xkfaqdxpu7JMzR3qDayMQv21GVua2sSsJE7mfuHuEv2pBD89aiiQdvtskyc1BG/MI54dNLjF+Wan
iTUT+Slf7EaWG7vO/A3u9x52KRvsuHxZ/M/agWYwgyIi39zCZcAnbRE/drRhetCu6VFbpwVRu0B7
qPs5Ie6POpJbPZte5CNyhKY7Q65GK/lH+emwL6KE6r4CCD13ZE1jm3TSVJ8rr6muc750LD6I+MyM
kdKwbS+tO/z8sgYt07+GdvgsOj57TY0hTz1bE47hPPa++T1dkrJN9wyOptUBoOa0mYPhkVj7E9EQ
0rRZsOO7kc7vyglfPC8u9vHkJJfOwQLjqCE+drH5VJn+Sak+vOH/kU6DNH8o2H30klkAf5PVmHB5
hzxzBdRrsaWqTzknOCcNX0sts2AHzDuC+9xY6yy8RyG7gD4zYKeGSy/CLYUQOuHcPDey5GfXYU0O
plsAe+Wp65dukxbxxo05PYdGeEpm8V2B6oRiZ/+ksrtw4/XfnQl2Z8hdyiP6tJ6mmfirM/5Uiuts
Hja8keGkh0FdbHOLBRmjvshdKREPu+SPlTbxqQHUvbH1Y6TkngFl2j3UyLVWcRmSD03ZY4XsUjku
GbhtZoHxxqAWHuYcPsbukjlewcXnHgYEe/llR/TpT1Y23bH0JioQY/AnNqNHqOd8ugbvlJaiWblB
Xu2CMvX4CzvdPuiAmcsSIE5ro6kYiaTHhS828Pq7LY6LnypMr0y3znni/THVoa14N7QDu2pcAKtG
W94zmCs3EWXvteAhVmEnNIAAc/nXLxZrmTd9mSt268YBNuqrNbEmLyq3ObqFNE7cowjr0Q2M6vpk
l7N3qHnJLGKIiWyONpMNzqVtlZo8Xn2S5nHxXgiisbCcKyiQzpddMxQvp+ZhCqN5/X+YO48kyZE0
S19lpNaNEgAKuqiNcTM3N2fhdANxCg4ooOA36nP0xfrTqMVkEcmR3rTMIl0yIiM9zM0A6E/e+x7m
oLcaIS5zjPRUkK3XSWki2ImxZ0lyCurC3NKbYyIZiDRO6uJG4ug7xW5xvZmU/0UfT60lUwxKI6i5
pqjzlW8pCS/wpmqHc1EX5wpgslUk97MJozzX50kAB91sAqQIu65IH53IvUdYewKxqUnW83Mso7du
7FmpEsnK8gTIHxa+SNe1Cv5KaiBUIBhCHSEqKxAL0c0yTdjZ2gB1gHg2JR5Ilc/vPMQ3zdTsFVbI
TeM7b5ZbaHJ+9t6RXxrmyrouTBz6euVIAjxAfNjH8cKkA2U0rHVRxtddPHwydqE9jvrvnHHo7/yd
UTKkRh8d+6LYsu4gZ6mB9MJm5ZBCxSJ+eDyweYYhbbKG1mDClvj6fC6uvKSHgOCeK81Owfv5xIP2
+LvfUCndicG761rxAIoY0z+q5EaFt3lJoVe4dL6Z17xKEd8YpfOTK2ZRemuSO3T9aO/ACKmZe4j6
1eMAlfV0GDIGfH0Z/DLxxzI34UWMwt0Nvgd0OhiONgJaBg4ISIp5jQhQkAbWfs2KH4H3nNnvxMHh
JzPaAOsddhnfQxGCV0YnmbUkO4L963wAvpSMfzdqmcgFiGShkbYn0DVWnO7hSgSbtNNXd+G+BbHx
EsX1AT8JVwKSDEZgyJmsKutXrh1D1kgx2Ii0P2BRjvZmVzuEYbcPDLM/nEHelrH3BrTqVw3daG1d
IZ/hsdVx4Xhtfp+Gvo1wpUGl5bKnr4hqSeLwLp3rkMRNdMFODkLR5U1YOMYjwzzkSGMg5zGDQMuv
v9QAhyJaUEPab6HdNKegWlCxRd9mk3gMPHhTWAeuwtx5TAlbBJfHs3DxeJImxgtDS/MkxHzfmcVz
3EevyJIJVtfTrtyhy7STik90LM/KvHagF5k508PeoM3sc3ltxocFGT/fyEKN2FgDbGkPw9vAVWeb
y41p4nAykh1PE32fgBqxzGFdzdVhclKeL0bCzBKA6TiyHxwD0GVm73H2M/pVyTdeUps9RUxI2Fj9
9NRqPBPvvI6ATp7xq9lT8CYT9ShczB4QEFw7pf71vrBKHByFsyxdjB+w8MaGVKNw7bPtX9gosAai
MPQxGmm8wevvey8w4nydi+gqNph7CSQjW6sf+xM4UjLg+hszaNozMI3GK9pzS0GzEIpLEGmFs4zd
C82zHl1WFSgGiGMNyakMSQqU9y7gt7Zl4UCIAa4zJqwJH9cwv9tV9RFPaFB6L3mtmwkxSoL0ppDN
aYB9htgI7InvNfDobWDGGR9P4mfEBvgOgLmNG/rNuepRei3QZqIeC10YDj9NzqqgyeJjXju3QPhQ
M7H8Ws0jADEEjoCfetoGE8b3LPybzOC4LKPUOSXmXZPUwToqYuzos7ofbbzh9sDPIXsDzaPE1TxN
fGQ+XyxmSDOZZORGmpu4LbZhktyKIPX2uCU3Y8uWlgzwGQZoxV1pMo43IZAjtTrXAu1n12NzyWw4
maLF7J0+pgonBOSbOovERlUM2INRYWljg0KkJwXmuJjU9N1V2wTuDZQUbdQxN6qE/t5NFFwyzFkc
s3tTJ1t1Dz2emEjEdD8Lzng0jGtPLHocZTOb9ghyiQ/Oot+WJv6CbfFB3Vj6/OD4+S9mGJM2nbnF
hm3HO8Py5dbVz/2p3DY8k5UpqnWL84PsbkLUqulRlfLULVdoij77Rvdxg/vmdV3NyDwnAaLyMUlo
vE0dI5aHYjRny93Shl+ezzCdNBS1s4rmEBvccdxqYUXJQkgDtgCHz4wIA9I3c8WDAWqObTfkLtKY
Q3YpU0rg79CW9zwsN4HBsSdES95UuxxI7dhJRK65ieqzwclCrfoBHU7thobRiD8wMyae0Fw3IZGr
KiXP2EDkCXkrPPR1/+BlqPQcibJV0DXFotKm+uxQTyhkmG0Scp0+eWRZr8B+h7vKhAYqBG2vm9Cb
hlQPJmggtSTAO648mzcwYUkbBsWh/a2ETK7YXitgTrk/LxfNnlTRCHC31mV2Oo7rppByJcbxc2mQ
A+cBAtPGfej6fZYXDzES+BXct+I+UdRgUoJlKl9IPEXfzsM4NXs2cpLVWRTd/56bt37eHsioNQ6/
MXiifS7tNDpj03TXeKn7dTkpyF7QQ4yngIHeQ1Lz5Dfd5T2LHESihGkGxn3LPI+JkWOf87B31rVT
MWPSLFIL0mdRQGeuwRqu9UIuAOi2j1i6YFkET1/6PsbzLsr26JgDdHVcnTP0ubUX4Cp2e2fP+GNr
+/AKeu9Eg4ziiXK3cVgCAOthquQVm8hhS+IHzEeq2tvVwmDjae8Th/dthGKEGaH8Vblk4tU1YGHl
uDctklmDqmoxHyxHvPgG92IRTDxUGuYUxcaZmIFiEI13td6c9UZyKWfPox+Kp73TA1xx4rsc0Byy
8AJjc9Yco6I6kEEpEDpX9s5JJbZKc01SnBa7MsLspIUWO2+GvUjb99YvrrMRihlExq1TcN5CcbdW
zQQAuwA+pEb3nqcMA09dnAcMuykD3VvbZ0GImBJ1x2624/u4RZrX8uH7kfFuEhmyD2Cpr5ScT4GI
nyWBp6oTO+TZj4wgSYvM50OKZiOwobJ55pOoMdp0tL9ZgRlIICKwlmFkLQNdvp3J7cFdPBS5S2wM
YSz13H3nludRjNvFNm7gfnv5+282cKRpqP043WXsGdbxpJvYaOjOxEVSHbv1OcT7sOV9Wo9hTzIC
3xNtJY5DH/CaqFHp+VVBcrER/BpLzjssB9eFtoYjEs+RFdZPSafOU0pBkISs1Vo05ahFODLypV1L
CUBP+h4juALIfkwOyYjcBCHzFpr7Qh4A0DbOrEMcmviyiE5kmM8UZAhTsjJJyaMrwotGN7mnnfVv
1ZnmyyHzqLFhsi1vjbaYE/rEZj39zC0wQuOybMjP4EmXJQSBgrBaE2Vwrzrn3i16cfJH4wvdLW8h
D2LuXrmqHMvYVzWyZk+QVuXJmcsqw6DC3uS6vsOLwUzVZtpoxgxOulsvCPEVmg/kdHgMHEDO8Vyq
2X7jfw0gNa1tfzoSykAPXZBjGPJfZ6oZiP/BNmmzXwUpwKvYkvNelehtSi7jsaM0s8Myp2CaxR4T
777sOKiC9uKhXSKbu6uBfb8HADQyFxQDnvE1ML57A6WiZZUZpxQRhQsyo+Teaj4lc9jLWKr33+Vg
H5ESP5T7BIrSoZcsHbzCOtYZG2Ta1LcaaAoUjKvARAdeQ+rvRc4MFsGtM3/ZgkuhE3jn1XwOhdFu
PWwljGkJMG1bllcdmVGolrivmu7ozMm8dtmTD6mCTRlyjtXdA2HS0xp5PSDEys+2oSVPUK2e7JlT
v3IDg/aWWWSJuLucaHMiQcZ25IPFRUWy7vwBl4pOF0lTHii2O+NNZkXSoWDBdLZiHAi2pXXu8JvS
IwbU6QTHVvqiuvREHx9xKEK8nDgoFp10Qjrkqm8ZXzaMqq5GFMgVsSiIoYiIICiFSsa6MtGR5CSo
TJY4ysH/ldc96kyBC82VZ6C5eABLjJYGb9zQJyNjthU8ARP4CXflnH4iDng0WjJcqP763W+hSEyt
yX53Plgq3JDfZrPD0LIaGz1FbnBEt0yAKp0VM/Xl2WA3MhIi0w+tOFLWH7wORbzTkjQT4GqLLa67
eDR/Zp1GsxDoaA3s/Mc2vM5Hxt1T0N1U4D9LI/5yiU09CHde2L2xmO5w/dyFM2L8xfqI3eQQJ9Mj
jSWuaihUi9+vRR+La2jcfJeY5V5yletcHXMRV21O7uhIPZr24pZYSLWX8CtaQnkcnc4zcXbQ1mAY
NmPm5Q69oc7yGcd9LNvmIdU6m6INKS+TvZmI7Hpxt9ijvpkywNLzHhtigkY/M2nX94HOD2o6WW7D
bK4uw4IXAjGP3CBd3bUwABAIq+soHTGK2aQSgcWnG0Jk4mj+sB1LlykOxm+yjFyj+xRj+SJZJPJ0
sqwNZvRi0/rDT+4WO4yzZ3IxQPAqnk6qBfetc5MCnaDkEaU0ulQcGpBt6ZSlwus/yhjUF7XCpfQ7
Ily5NOKluCE+K9g5NqgfHA75wdAJThVRTswo+i0DC4JzxuV98CTMC538NC2ExHSEQaWEQsUB6VAK
ZudaiW9Pb3kYpPFndJaULcSbp9Ol2GS8zJDA46b/6XEa7gyCqJK4fqj1zt5QZFSFzCJ92zoYjJFU
TIoVBpqLWfBRaMqph958zWlzDwH6Y4xpLlqdhmU79ZPK/KMXq2vMkeRl6X2dunPksOsnvBeEmscl
i8KWoC1LJ27NOls8H8lCnXQeF7bCe88X6lBq5kqhU7uEaT92Hvugkc3U/DZ20YsKmJSWxH2l8dLS
r1OjZUSB+ToTjAQrhi+pumEAtPIdE2BmTByhOEjhXVOEJIxKvW9MCDofjtxBnT3GjGcF8D1kAIdo
klFTiJ5I199klgU6vUzqHDOjZXCIZm8hUQyihSLtDH8crBQM5e0ETNtmUAKoJ8Z4ypjUDJtXPMrU
0n0s6dUorxkbIzIxOat0zpqtE9fWv01UVufC+ulT4r5Zf/FYrdey+2hw1HRB/1AR4ZYQ5Zbz4NLJ
bkpnvAWEvbULqW9cs7SJPhxXMzPvB4tsOIjYP5FOixutta3T434j5SmnadSsC3QStceE+ITg0NlX
WrDi6hw6n0C6yb2E5puY2reUicHKHKMnSpWPiXnIqpwxFdflKyrLr8nMPkave4Pxy9uhM/AcxVUW
4ptacUpFumqzdGKe1Nl5uUv8DJEb+6wKyb2hoOxZX+1YDoHKUeUnSArKpkGdLGL5TJ3PN+qkPpyz
r0HaW6dWp/jx4A9Thrgj8X6zhfwisJhZeuoGE+uPZP8q/eQuIRhQIArezAx8T6iXX7wywERX4Rxp
m0eHWEGPeMGYmMGEwR6hVMD1bAIIdRKhZ2ghCuvvxAXLTcgdy1GdXAgZa1qnhBkqnWpIhKjYu8be
1XmHQicfCiIQC52F6Hvzfkp7RuOa5mWgd94xYL4LFRLjlrOeDGhGkQ0Bi41B1UFWsX4wlMgdYDKH
jfltv6AXI4/JhJtl6rxGqGOXKnRvEp3k6OInXk12iNQHr3RK3GOtcx/RvGBUJArSGXluuLWyMLFf
U8PBFMTQMcDn7Ebe22TE4KqTJWGRZJrN3ORkTiKBxS9CCqXI9XS0D2+LhZnSy8i+IOAPoUbQCZb9
lBBAmT76DYqFsf+mAnnMiLysuy5e2/glUsQYFD0HXcaNTvcSe5T/DHA6lu/ER1M3jYViUrxEzMai
YKewc6i4eobX/qvUKZwNcZxuRo8YhlRVG29ku05mZ1f381UwW82bGUi8/fldVDjubT86LBXiFFTL
WENeTuTT1H72BbRtnQ/KA/4mHBgBZpgWy9y0sRzepTpTNGV+s+uJGeU5PRM6GgFg4t2zn0Vdf/nE
jRyIPXJZpxPW2aZItX4BAp0eC9uPz5ImE6VWpk7wk/y12+jbfJmBlkRax+FWuxomN4ZUDnEr/IED
Ma2rbqm2VgCnjVI8aWMk1JCd8wjp6myUdyy0H1Gj7MG+40BG5d1bjDfHDNR/hIeSlY1oIaQlTCYE
F6Uwu6chKw5lvzc8wvFGVJ4bt4HfRF4gxNYnYQK2Cnv/EUkRx583oBKP0lcPiMl+8Zd9muL2AnSK
ppJbVEjFFK4bj2MquGHZL5QuJy++NSZtU7X++19cY2Shc9cfJ1UtDxiWODRZvv5rnWboN/NgvyxL
7GB6g+xckRDeN99h0rc7HqOHKsRKDOOCjzL/Qanu0973JtqsZStDwBJRsfRro3OKHWj0Yu2co3nO
eaLRbi6sNIY4uSfJakBXTP5SN6AZh/y3hRL6PnSL3tKxgZptJnU87aHXsuduhuIVesnBKrv5jlDT
51Q9SMXMi3fU5Xbl8mroC/0cIG/HSwnzBeRq726n1vaufB7LDJd8FLjWPot5STOxbpM5Q2vv2MDm
j6LdMbGEuOcY9sYPzV1DfbmhpSOZVHT4c7nfvSWu9naBP9l/HPPs4n7l3UAoVKl3pGP9kMcLRWqR
vZQty8NJEhSP4eKnML29GuxtAKh6l4qRywA0GyIN5+ARs4HT/RL0BQ660tVgm+BYJdXbyFqd6Xl8
4yykT9Ut8FOf9iqfX2LJRncMzQddDDkgaQmOGK6juKk2sRmwgi+KFzBhaEujX6go3nEN/1hGcDeN
aFryGDYdWkYS+cIt0hQB7VpnPPK49GJAqdJ8lU13LUMDnFZnvha8J2gNGVcPT0lJALdq7qOQCVc2
RszwQ11Ttd5VrUkjjTEfaaLUIeNtYQ8SEX3ZGucsfh6CYI14SSNbrGVfpJQBQjkHwHV3XIiYmVLo
r6xUd94YwD2KOrboNuvitiSdkSrU4fClXOVyZflXbhHC0Sx4qJPFkC8HpocIaAy++HUWbCQsA1/5
2O1SmmNmL3I7Q8hWkkCvFN/XOhgHF6x/fotASHeByRw+TYmDzqG7NSs2kwQoVLhuEcClS9Th6uWZ
irXKihgzQsmmpQ/ydtPF3d7MKftnVgkGMSIRPZZN6T15LVhsF7Sya1gtJkDmQUgikG6BVJCieswt
kj1MdjRiqJ85lC+mGz6M4QJjryG4J5JEjdEdg7I31izyXyzSJQsPBJDKknkDRKZYchIPnH3aO+nO
UmMDFYRZj2O4V3M6XYR+ofbCpD2iYm9VTWdI0rXDj2aPTrbvGNLjBUDEmjga6hVtjN5HK0pvCkKN
8bPYqQymFT5ssOR86kNGaF5j5PzpaOOWvnPLZWyAFjPci9+k+bpgYtcF87mrM9YNIk0ublnfUZE9
GGyT2T85Gzlmw23Jiy7GXnB1UOk65qC2Y0gOFEr3y+LY1tVkDxdEFMaN1KGkRIlfYODk02zcxlJV
d1PCmVevzT4rHtEpf7XV4lyFsbxnJcKSy7kdFNvjOWcgjlQG3Y0Ze+yzR+9k8AdRmDfSarFeGvhw
Haa+SUQjbtATCV9ewcgZn6Nbq3dxJaYupsREbkaHtjezwUd0A6T3ZqTTV0lMRilZLsEADgA37Ahq
uh1hXIy3jTD8a0DpwH8G8ejZNdh/Iek1X/I6FTeuj2y3GqV90Y4eEvsodwakACPC2EbolDsoaqtC
aYrSXFnPIVQpVoXPbmaUz4ulHsY4zT6hCUPQ6khaXJpHJlHiNk6Hk1WSPtv5y53ZGhJwwVrmTnzM
ElUd+rbY0yq7m9IbWCxOcLXjvBZ7iFo7LJ+E1CLxehL5dJnmCgswvE7EBUQLVOLL7fnhq7ZAc3lK
JzuCqZdsOleB95642wJck0k3Q+eKPXs766Uz4JiCoSm5NkzHIG7X03WBBIAsNByZd25KP+/FM6w9
GyGnq576YOxW5oAwJzaai01A9A4/fLwq+opzdqnVMagIJa+DAL19O2IKrSoOpqV8JusmOVVtdB00
qv3laK3I3FxleQ40G+eoXmtPa1/EFYegrK6ER+LX7182Y/1j4cHgEgWC56roOjFsYhn1vxXsQBPb
PnOR0fIU4dbNMZv//pXr6GhAq7K2feD3Z6MvhnNG+OfZYNhhIME+ITybTyM+a+bV3TkluoI1LaNC
RC7XzNttLS+fratwYjLvwwNihJnjTY6siybuwx4OFNncJTXPGNoXNS0/yZi1B0DhEPrZkiMiKMOT
KJ36mHf+tQN0YtW6FpPl8iPCHHQsG7ZwLbjTS0xY7qZtY7nJOkqKuugOBi6/A2kGDEDlePGScDzn
Jqq0qtCUt2U8o0uZ8aBYn1arWjYMzNtldCdYrDxlpam2XuF90RYsG3aLEQldBAvV0jkyQsp2bo9Y
jUWg9UDzf/CT4p3N1C5cfLA9ZKZc2jJ71bXF3vTt4cpqzyBa6xOSrmnb6RQGw2YbjHf4vq2uFhZh
d5hX682Yj2IlUZffw45/RnN1ts1iOrKITNnMT4L1VXYIKAdfPDFdA4tI93bPKsOzRbitSHvf5C5e
WtrFcd2F5VkGATmr3Uh7aKTdNUiV7pofDWYNgt6VF0iHlaTjW8eS6LgoAeehtaEA4PFx886o8iJb
gV1FH6dxkZaX37/3+99CpQG0Fcdb0pjmahkx+8L5zUJyADz7xIHyWCu7vuUgk7eLl2a7RLrMmide
LmhaQHCV5d/8/rIgb7+xtkm9OH//DdE0/g35Tl+s6plZ8tZwe7vF3e8vPv3RoXRwXBtGxzRWm9vl
6BuwzXyYBbSiJSLd6WQA6Hgwy6XZlI2VbG3yqmmTzOUtxQQEaSgAtlGbF+BS/dFckI/KGPuCbGPz
2BXmezcVYPpF95ga72OlxueQwC7UCRAo21BG21CR+gmdedhlafIWBF70pMUuQxaGJGdS5ZWm/5It
woWy1/mrpIRM1lgSYM48ygsR08dK+d3ZrFli8P0Smi8ImP3A8tZy1RdzPfRxdtUd0OcQeGgZP7CM
M3irLWepZAeCt/VoxJL1j1U/qMGC5sOIeRVJ4plSbNZ5ellSVhtZ69zmeu9oCiK6nzEixJvB9rN9
0TEryR2ZsLrT7W42ZCdhh+jwzPbENg1RH/skBEvFNutoSag3V1GbvJYVNRl8dsbv0+KjgRCXKY8g
R+vsN29pGcZ8CCYeoJLIfsKHeCTQdQMkmpFVFgFb5VwMFnst0EbrnTcG1UjWV/gNb8EoAWtRMEAQ
zYMUph6Ae8nDI0RX4hqChR+q+jJBnzSokadQT35KlAT44YzujiU6qlH9P1ZAIS3WbtvQCD6rIL5P
HeJyCrKg173VtusiaANKgHpnJklz64zx1ySrndu48zqKCrIaQgggeGgvGcGDJcm+bMVuZmFka7eE
wW16hBs4JCmgmJanwhV7LG4AAAHcxB5JdXU03JRt+FpnDm43CRQzb322ZRK50uJyovSWILtMFed+
QfJKj3dGifoew7pdxRTpWO6QkJKQ8Brhyl9VpiWvZ/JsmO+Q/NUZlJXjoIXM5WlSTnm3UORghIs+
pBOdMR3Wm9BBsxqx9O9h0jGwWHfM5FDqiDNwqGoLVYw9ERFcUWAcnRpUWFbHt70hwjMzh5UM+n5b
MQNepdQJa1VWN4ODACbtIQkmPm1cXx8zy4S3NTk7BwPGriYIeUWVyjPbGomSgLSx7kqaXpORQ8HW
EnEld02EAZUmfteBI6IOlmvmQp/gvyYKSeG8GYgLolBhEAMWsYstdSylWx1qsBOnQdySP5A/Bomn
7TbMSQxP7YUP6sXtoltEjuPOTyaCxyJiuQF29/tcip3J2XJsBvump33Zax29wZF2pDlNyVY1Nu3c
D5vAU+zAETtslqJEcBIFrwmcxM4BEDgujn9gU5Yk31FYD/coSbAREuvAMhKJM9RKVisU3xUrqm2c
WSvW7n6Z7nhVCElLA8YhYdtI3Ly7VlfRab88cooKbhh/2k2SyT9je+xJ287L71E1WCu7HL6mPn+T
hIJsglJ0O9lMN5Psfllje03wcrn+j6AzE3fWtMggAis8kWIxTtLa5rl5HHB3AuzElzNj72ymzcQl
BaqYW+LgRtd5REJJPYx3dozjUBsIvBAVkmmdUraFbTIdidKJrlB67Wx7YlDLqEOufDg/CCNY4YzN
c1eLCcxBgkgriuhcSTKN51NqoGXnRW0L5mucs1vRoOMq/OX7P9Iu7ruio7pqxPIGgilfU8vtmSU9
zDx+tk2rvFWdD9dJNEItatOjq14WOXDHke56zBs6da36oXgAx8OTEogtORXEaHd30hTfZg/HBJu2
2BTjxC4meve4BEiLObnGtMsRCyBqcc8LqEh4pPUdAyRyvYeLyuJXgi5OARvRs6dQxjHOPhZSHOmG
ufVb9lmKLOl6Of65F9vSBv5/Mvi7nuc4nmcHthl4AAj+aPCPAMJa4wQx1usBOTpPQT1h7sxBYdm3
xK7QKATyM8rh008IzzOmWqtuZoA2t5QOmcb++P76z1+T/a/QAeE5aG59W1j4PC37H18TmTB4wysO
DWSYd5nYJlnBYrAp7kRL7LLXbwj2u+2G8T0TprP2Cy4xzxp4j6S6mcR4GeP8Hp0aSqsx3DeW9zV2
7Q0emgzXafCos5QseG1d6z39+QvX2RH/9GYKzzMty7dMQiJsy/zHF97mndeVrNnZSTf7YDRZLzoH
BzrXOZy4vXMv2S/dYpzrRxVV46EED7dhhouoqreAHJRjvCUlC2uY5qfIeP7VTBkBAzz+NiapATxq
uXLTG5s7+aq1mJO3DmQCTx1DLktAY+Z0JZ3+IW5H/mzAA3AoBdJUgsL+/AcFfvFPP6ftMnZFHCRA
2TmB/gD/kF7RFR5EcYWSxLKw62EhvvNVAIt36BgzRDnZCGiiA+NFSvHw538zcIB/83f/AcxhabTA
H/7uBe0wcoSKm8EZXnLuPRyH+a/KRAUTEPgU9r25S9QhJTrwyjFha2K21PtIeSRrpsFYYZVPjo32
hSdXsvFmeN214NtFtv2cURhBl9EB62rBQcIIpOipN6ino7U7giJGMEJCtn0X+Oj4RQWueWFql0Cr
2YzGre2y1EwsBU0PCcR6iQlRYNmJIGiI2WS5/WahigoIDlobPeKZUGQPptWl+JpDHghJdcypiY4j
zUXYoaEcLL3/tJsD4q4AO44ms3P51zZ7OS+Kj3EHng6XvL+z0vQt7vuSPd11KKoPTCxkuHsjdwbh
XWPMNsGDrbfm8ntvUuO19fUmAqUWu7P3OvDJUSS1wc1HogBZR4/1sTZyTCRDfF/FVbMbxPQpCbo4
LgFJy2yV1ssQMXrOWOv0hyLDrgw6yOOYAqCGgLcrBY3WYLYQuOyDbPRxEqXMAsW0ceg0t9IVjF9j
CFkswVdmET75QGgnueDeCQ1MfYb1NCEJ2f8/rp9/vXSFJ8LAcQLXYegW/hN5wrdrJzXxAeFA4h+S
AVZxg2omC/O9DXGDndHBS+SvvrCJ1FA91QTHKKWp0N6K+rYg5sLqQuYTSzvRjMIYd4jD5Z/fr/N/
LRjo/0OmDqE3DrM4lybEtmzhWH+e+YNFqo3ruPo2du179YlME1Bf91//+Zf/810RlT4fv/72l3/7
Lf9O1gGRQ4QP22oKNsGYz+dCGL9V97e/2H8NHA4VE/ZIGAiXV/R/wTrBXx24OQQA2YFn8YWHi6r7
LvnbXxzvr5ZL3+E7tiMsj+/9PwHr2L77jwfvv75yfaH+4TkGhT6FfgvjLfPRU5Ii9+CkisfmKF5H
k36N6I5tpyjLRoUAXcbegDxRtwLss8qpY1bmmQ9ObX65LQvYoGaJAgjzNaqv2jnbiggiDQ5Kslm9
t34i4kB56QPwsYe0C65y02+2aV/TOkfTjYMhLkIL2TbltZWhvUBcUWxiR548Uiq7cCHApX3mYDtU
bHbRkqGW92vnZgwYTabKg9OJWFU4iPOEXd1PdX0mAUzPY12a+wXBekolXEM6jBsD/IEPUR4d7NUw
yLcBkYaJfZ6NL5OMDp0+6on7Dv0n8ZEmN1cLA4D/vk5GZuZEsB3qgloR9Q716IczYbfFwS3X+O9o
ULDKeQU2rMQY7+GaxbsyjM5LmDdXyu0/5gQ3OFk+ePK++hI9qN2pY512hIPanNkLESgWb+96MW5M
v1r2wE2QK5O06Sr/OagxETch860pI5Z7rFbdRJKdjMuzsFiraocupzWu2+bbaKbHdhofk9z9dttd
VWPzalW3h36t0RJseFEUfI0CjmiqdNKGnbJoHF6iOjqmXjpfWosJmJmekxmqY2fYz55LuiVNLNWY
H65ET75K6Z79Kr8k0TcGh1srwn5K4i2i43ARG8s8iMg8mjOVMIr8zSuZfN9kr2IFJ4i2pG7jEn/r
vOFCWvbjsoTECOT3EU4iHBQOy4/sC6krtl0Mo5Yatinro3XKfLO0+o8uYq6ARz0hcoPvZQ97WKdc
YNHFdW04FAOrOjeFHhtBW2c0sWLvTfo6O9Y+Qfkj+eW+laO5adxox89S7qZxdtBm4HSK1fCihpQM
+UIXTDQN3MFYuwL3iopkOA09J7E0ql+goRCzlWG8Szu/O6JOekmD8MPuzmXT2jvTx5G0KH9f+O2W
au9EuNWCWJUfyiiHFNmLdd1HbBgREe9r00EPX6XOppgmkriDaNNk035gt9mo/lBHu85iiICDbu37
v0+sRyc1lo0M1c9iILiZml2hIZPBSzRLepQpG7bGPOxqJSvcyxGNLeNjN1T3YfydayYGt/6WuGC2
1wAn8FtM8ijGX6Nb8AQYfjBht1d9PzzkHRfbgE83QogYcIuLNPrpqvgT4VgOooc731uQcXkWBi4E
j3Yb9VuB9Z+t1WOaynNJOYzV5TZNWUv3qH84vdAhJcF8aULme4P3lr5xz9ypio05wlxW47hVghCX
WtJ8xEa9h1NM6J5DuK3bPWCSw5QyDQyecPUPOMvJrjXjhwwCRWJin6wEI7xc0NMjZAGf/erC+UjI
UBWc9dXn0IVfWaRd/gp8UBazc5dQYFaJTL8kIY6EL3810SiRBEHVl+OOOsqklo1BdbF2Zsd0S7QM
GV/sO6S01Nbwg6+854Jkwej6l3bK72ZcNquMJtDLyDiBsPxulkRG57xZoZngyWbXF4/LLwMN14oI
Urx4DXkm3Nh7Zwmuy2LGaZO0fHDIsOnLH7zWvGFI/2SL79Tv5Fnq5ltmw0M1gwrgOXCLkvMr06mD
wK3nkWhQo2BmJRIXEcipFrcFLBA2yDyU8Teyd6uu2JHVa6gSj/DQw3Mmyg+eOTphCjxkhOcZkf8x
jGjvm4YccGzW0RzNB9oE9J4dApb83WEe0tts5PKWjw5txk9f4Xh7GFGxrOz5vrd0KrqeRZt2tA8+
YZ7oyVV+L1iyrHoHMUnfDmx0I4Z+D15FtA7LR1a4qn0oU4PLJWq9refWV3YOM1YWxs8M4qw2CkzU
TY8RIjeOSU4CmjNG5UN+kUXxkHPmbFK3hRcJJtEHcVS05TNDryG961H6h7X94LvgNiqmJexr3esy
T+9tV7GGJWfOKkBTFMgAxsS6K9PggtXnJxGkrKTpHW8rMtFwy8kO7x+u5Oz+VKLV5AqWOFGFTYuG
Y+Wn2BWsCLzQlPefyJXjjYXddJ3xvivnsbTK6yXRVAmzMg/BI+P36FASDF4MBGKELZwPkUMNWciK
xu31Erdev6/rxTzijtj3MYkgpl8fBxmI7RKRv5319i/pqU+hWZ59tvtv9s5jSXYlW67/wjmeQQTU
gIOXWlaWVpOwqlOnoAMaAeC73h/wx7hwjWzKCeecdFub3T63ThYyENu3+3IVhBM6R4sFCwk4kbQu
O0Tt5/Ec9saD6BML8BAm5SDGvCq8p0nBBIud3zzgsB2ifepafwo61S5eUlIR6lNaVxrdj52ZX8ld
TI/BezPDaW4tezPbvEoKLH9K5j8trdr3RnkLJTMZ1+8/WNK8PefgNinKv90sjx7+FBJku5Tqus72
an7TbFap1fVWlJRCvDMXhofbrWFxR3cytsut6TrDA5+Qu4nv2SX1yD69u6/5/3YTFbZtXFxUaTEC
1tgjDSKnAU6ilqXaKPK/2oyO2qQRBJsRN4fxvXJRK4OWxLYSrvtP4flBR8awCROeqS4Zr01UxKiX
PdZjBzfiZE/nopXGmyT5j6ENPVACZHc9/QZe9xz6oFOhlye7mEnwoXa6x4nLws6wsNOkLq/JrqWQ
px1eDEFYowXgQTVZ5nffXZu8eKPIHk2Ab0SKste6xRc5268qSM2bGZMdj0hIrNOWzySPR1zn05js
fDNgxLX617iuiJIO003pKdnP8Rc7eSrHADavJyIh3EdffVUzVEjq3VN2C9xn2vrCcLKBH8Iac+sl
nf42eaeYhBBQChN/AxH0SdpILCzfaX8k9fTk+/xm2Q3SNDW/o4MQJERC9fWZ/gibggqI7/5ltNP3
cXJO+NWfCGuSAaIdq0xq417MC+2oB7glJvnY2v1whiLxWNqxA1SRyFHGva/AIzwNhQYmjGUf1hEL
bMfC7gZBz8ClSaAEkAP4rhMdxOQJXX5exxfFAo4/hR4xTECqd4NvnrweChuEWyub4Q547KrwUf+F
QnbqggFjf0OkFsZ/uqstuQv6iZdbjR+DA1fI6svOjE8p3oEYJgdbuGg+UQurznir/ZGY+sLhDrBy
uGH4i4ubJN1kvKCF3OX9EJ0jh70tHluk5dy5NcbV6TGIIQZEQ4D6TTCqbfxthWdKoa2SFlsuAYWg
ryJ6ltQPAlOu104sfzHrr4ktDbiPcUQh1j+7fXo1OY8G970UDLhDJsZ12zUI/y7eW+oKeELEJy1P
uwnNcBU8yDK0tykaP36D+XEql+uRn354IGpW/MTQTCQ/Q/1YZjjSuQa9i3ZH4uJqJYI1Wk0KqXOM
6zSrQ1BXeqMnkoHodDu7C94ys/tDkdBrFtBcV7Xtvs1MvN8BlACdVPeKUq8xoQUpkalLJQI31VFn
XLbTZwo8HitWg3JkTVWb3L6AXeW7oSKbhj7uoE8htdL+7jpAcDWwQJUqheUzAFbYYNqyHX/YUF9X
rQrRl9syBO7tdoKQGrVEq56qhlvEzrdyAPVn7HnXgBbWqSKtMs5pdnFaCnZUzdGLg2b02R2MCM+b
nOLkrEHIkSPvxHJ5nQxrUgZ0qJg1bahviP0PvsTuUvYYu/uBQ9Zmu8ElDXRYqCVamP2EnzA6YVqD
hpVHzwQ0i43rspCYwcWHlMVurA4XEZ1qwHKdgTsMWqwcxHowW3/DXxPLZGEOVysYwfeF5PFaOrU1
cuh9pdp9NMpHbFR8SPXSsHbghEyuYWxdGnrO1sGIj30UVnwwqoh6xDn+SWx8jdiP8CKY/t6x1K0k
/pKMzQEjH5+VsfAfBvlTtcV9Fdq32iVeVpCzWyAIwWj+Fq5i+elRl1pTNtUUuPO5obNn53vFlWXK
xaMH+Sez7k28j5mBx7eWEBoW709vyF0uxduURtk2iU9TRO4bl9QPKT5+d6HYmIInyqSUCFIkM+HB
9tRrmcufBANnazDq2CVJ+sw9ZwojN8bXLwcKt5sNfxK4Hmu63Y+BP76QEX8M2LKQt1R/2I3yQssx
2Qt+GG1x4Tap7WEsSeBs0cQ6u/yPgBuuS7F5AH59Y+rxRYbxLvf1kxVL3BEeL+8uX1ZBTdMePWE8
QZvH+cFPOk1YFMvIoGDDXvbVamkvEftRD6DyCiKXo7PvMv+9y2584YDT0WC2K22DUgXuT0mNaTQD
yS9H4hIUGNFcuYfMhO2QsLTIaZBiH4AsqFyEZ3h/OKeoJOzIWsYTD8xIEvES1rLYliN3uwZqhUF1
AfIPmn6IYcqqf1rzVQDIT7LA43TTL3bpETAeDhZuHBx4q6wu+nOwYPai/EwVbUEXX0cUfIyLE61k
MKjHgX0TCJ1CYEQSo38azZNqQ3LZuZMfQFUv8eLUxPTo8uGttSbwDYHEODMKHHRZvnSEHIrJv/f1
woBpw+UVOJKZIRrFEOcduQXCEyz4bSfBlfjvj8iSrwRf4cGNbP5WYXYt21Nicex17ER9PrtFAntu
ayM5EnenZMBX674n+G0M/iP1F9W6Q0iIy9F8dmcAkF13GrnjypwWW2u4A9T7moTNFZGReNnsf6at
wpuIf9FJxcLkrWAGc3kvRozrlKxSVDek+3qCVNEWEAP1FFy5d5i5b185Vpv9OCPNxar8qWRdn82K
DogUOi6vNHovVfPdBuKxMrtDM/NV5YY7o95Nayru6ITjrg5RsTllFZ+xDoA42cZ9i11xE5js7KLO
uWGFwwxrj4cixerYDrco0Redhe1JpsO0U1byMmj7WFJ9gANxfMkcWHmE1xVetvTLyp3Ngu0JSpL1
USIPbQGytO7fVEl1/FKpUBdcvOc0+ay6/iWxE33gPQ1mZVE+wpCTJrd3rnKGW8mhsvGG2FkFkXjM
McSB+tv0Bo4jeCnuZQheebn0+HJzCt4Yy2RX61VUiE98tFvDzJ5pG6BgGQ4Adzx65mVI0nTOjljk
KcRYeiTnnhmsx4ZfUU7RdN0rnolhn8a3COslPXCc+DZtbcwKxNMMfjUOFbYx00Qxgh3IWNGRMfqm
GYH5F+hG3lrqWDrY1WtyZ8QdHvIW6s9IEwjS2nPshtdhoomEbRyjF3FHTDcrQijcmXsuyBJADQu7
gM3klBYfPq2tuJMQSeLFusn9bCWDWzWG9zPNJjjlUcQDVsGiCq7stvZCmEye0bXuFHDVpjoVE/+O
IuHfTr1M3Ef9mvVwtaRKL40TPfCGHa8+vXhN1d21FsP16FsbTHDHRN1sOuvWIXWz21EZX7VNQLv0
JbapxUoz7+zYe9aS7haAGJs+Uq/0r3TBizCJNxXQ9ri51FuryOTVtflZk6X70Jv4xYdFey6bDdaS
W+ZXXFaKHjCUYipVuYmjIroNy5GpwANPmAmIdXIQ+dJ+U7o5lnGOLmIxnPjD29QSzEz5oedD1+jg
PhviG73Q2XrOiuMIpICAPqvViJAcF0Oz2ma586C74bvsNSvRsl8PHggnc8Kt4pcdikJDzpYHlMf3
s4/E317x26HT2FfGZz61FF6R0oI+gvURL2SFOtNAx5QUH+ccd0kZ0EM77zH34PstrTs48/B6QgrI
ss758mbnnvrngyUI+frTgwbRYrkXgEP0u9kT5eN+wSsh4+o6lxc4Gn/G1mRbjk5yBIjzUxRU9yW2
i3OCur56IOkw8AimoiITq+HYZAsyjhgqIpOnX3QRdUeVI1hx9FzCeasNvt4N+M8kKu5t473s4hvP
ojtF1tFcWguKptvMePYOmGZeHEHayqzkh8iNjwm1bxPn8T7m29I41RE9scHHAgA2mV5k5D+bXJ9W
WmCLRDXwB8FWZS76HVGMFQDKx7LirzVG1r7Fc09FB0YfNFzL6sVW0cxVKg6uMjd8fq1fpo23b2r6
pxHf6X4urFXgY2GRH80Q3Hmgtjat5x0zLznW87C3ld5XbvHaNJoqvozwfkMaLy55vUp8ethqeFPZ
jXUr/PFNhVSzds58khz5u3aSp6YqeVE41jt50oJlkzxoGUYbRhyKjE1g43km3mh3IFWwBH6bUG3C
tCDsNjxETn325JdfU34XDLtB/TjF1KG3qletxaNtxD/LYpCbtkxcIKQeCE0/eO4wMYRcslfQnBFK
+N1yhJTJk50134HymFBRqCQSi+17ux5Kwnr5k+L5itN0HYTpM4/gN0mF90KBF6Ti5z1kyPPn6NW0
9Ma3l7z73TA+BZmsrjYSp+c5n6UyuYk0sL9NonWtR2q/A2AW6odC+CezATBehvf4waGHNCdh86TI
sv1OPBclnidruf0b8W/aLuu3wQUR6vWgN2J+2aaQP2EVeMvn4qw8osaJlZMO8P76qqhXcdN8Y/b/
tmuadbIcNAm6ItwPB8CdtORTXjHJGyL/IwgyIkW9Atqxlhx5wmmBmEaEFM5hxUCYJik5rSbDQ0Am
BmIt7s1g/qq4o6Zx+hiPwXM1f4fc692C09LmgDohFHnnfhZgCCp48t1lhh1352f2Ea9dsUuMJwnS
lo1D/ggVstgsoR5URdOGq1i44kQ8+rK8enSF0ZSVV+bXv54dYqitLzT1PNuSU7scHG8tOpcHRr4k
IJPX8HP4rQ/MDMJdvhdKcDiO7tUv59uM2ZA4KdqWW2ZYqC0cqeHk0YRYHgXltw/dGODDsu8yi4hb
xZxZtZD6YKjLa8Vytp5TbC/EZe3aWvgfEOSCkj3hn9nVX0bl3o1OD066NnbawTWMh1Vu4j47qZLE
Am6SfoMQdQsaAPcsSB9K7UjuPKwE/HJcgBNrxw8ucZ0521Zb3eafNYY/1tcmfSn0Q00+1GyrW41v
bVuw9NvgTHiOBpUyXgEPKZLXKvaq+4FsZ9lSG5oEhbHzWHWw+j9kIh6v3pKeDqyFgQfclx9CMFYi
TtW2puVsiGweKX7nEysOhqrmFFTskdsQbuEkPYz/ARDoPB+RcWW1xsuL59dGgFvgkwbk28WBgNDQ
H0Zumqu5Z9KkrnvrT/ktKtIRUx1rCsfm36A7XqxpiB6uEsvboeF+mxVOvDf7iFhZUVaC5Qv2OEPO
UgXbTZ+TnfpXYo/AvD2AK0NS39O8p/cqGt+VBIAn6xu/cfjlWk68s/iWZzPXLMfzP6a8zu+cebi2
Loed4TrtZm4KPMdUCBFmLre+BCld8oMkWfjsDcq8hDY4s3RK1Kk0frg4JzcY6oxVVL2ZrOvpss0P
XgtpXsOzhhKRM85lBNz8QJw5HRjdw9dcEFoFG63XC5mtDbkOGQ4qrUvD1sr3N71yik0r69clc1v4
60y50PkCUoqswv9WHmN7LvL6rhpAxGg3fXcT/7nmoMQBROI0dZMnFmlhNF4hW8XLfZ1s2MAjartI
NtRZb/wUOaopFCJlagMs6t0LdT0NHA56B8bxkyogDGJe/gdI3VPjdpe2C6+LSJuU4k2Yxkddqw8C
Vx88t2vVy+4gB5JWDLs4oYhkgLClGzzFbWh3OVhdExODos6sCk2bNSEjgl36X/XiRYsAYq77Drgu
TGyoEaDBHR6EIIs/k2QZSQeT+6bvUs+EZNwtqeVQzISoArUl4E0SKORIClRwddthM3soRyO8Koy3
1h5C54M7wyYS7BHrDqmnrmDLI/1j+0tWAmT0xncgNuAdOlsuI71sftvQe8ygzkR0TfDnWojCfnD1
tGCRgvgFpnEa63UTjmh80BDidKYiUc1fZszVdqZLPNNY6aruidATKVv/s7XD18AGf1RmzEkLN2my
MgT2PaduSY5A/E3rRbHqQq7iwT0XRiTeDvBhJsFTRfmbJqW66QuuRdSUI9SN+U1bxmtVJM+Vz0wT
lXxDhMF/EH/jo9MPQeJT7Vb07zX4lnhO3d2csF7iN3KrTf7mTDA+yBKOcgwEahhAyMgoOkAmYyQB
Z+VXUbb3s/lvTTU8W9jZuPZ0vBaVMphd6uPMEochrM5Z6cGHCZ1DGAczPkomLy/c4kQKFjrIZyQB
8FN37h2ttLiq/j7jysdwxOW3trpmWzsNTZl06MqkTg9eNZwmJz8Ko4fyoWHDXT1Hm0etefjm4Ek3
2VcGcHRFUukQBOohWhLLhEVm8sJe++jIK0loPKOKK1rNZ0YHwqGzqFiLBMApdhY0LdAxMPNw8/67
whtuMMEBvO3dU5KyZKLxr2IUUujXaJJ8pkzodYF4qvtHMTDs1z7Dvu57eHrWR9Hy76mgnPAIX2Gn
MLtpgNekWx9jHTV3vjNTo6Du2yjd2yXc9szqH7Kgf6/yFDRU5iJ4gMoZLErO3KI9NssdzzXOWGX1
mY1eUukDq2n43ab72bifFSWzaNnTDewzREAvxJzMrit1o+fGGvCMe5soKO4Tblb97N/bBf+dASVd
YOcepZZcJZLKjviFiL+mNYQ8qfHfcRJ/2ya+iah7jzEeNm39A8TiTZCTICZLQtZjcRCQYmzhDV2B
+rv5H846aBt58uPESF8qA+XDRo/8nXkCz3AY6j+dx6wWLCyjmU8GN9wCfZvPNuVlTMTpTYj+kphM
lwEoR+QMvsiqyTCGJ+XFm9jnzzaDP7s7VsoKLWl4mAxC1hF43Z2XXGQ1I+pAnY5weaMuYWDm0UJb
6YbbmBZfssyxAbvzHhDYt98UkkUcWhoN43zHKhZEqFazcHehyzK18e9RFMFVLvd3k1jRTpbL4sum
9rfoD27epKyBQb4z1OObHoCPm/djudioS/x9WcJrro43gH9hQ/QpQWCi5br7TSuG8bLeSqv/sHT8
yNvkIiPgCj0tch4Ik74eaCaGjiwWccezz76Xn8cYPB2pDUS91HxSLbfmdmn2qrjSZ4F1V3fTBfLU
N3QhYvPxfTRaL9HQvlSm+24UwJOwWHOCcDmJuOlxyzV54FeVxZmopvLKpH7qO7K8yDLA7OydhdHJ
b527rnLeesO7Hwv1kUXGB0UD96UeNxZbNo5Mj3VVu/LeyJreVC7idWO4vx3nw7GfAZPzWS68oNBl
B+lXXNdZAuEqcBn4yuQNWsxX2HH1obdw2Ph8wmxcV5b2nsOE62clxQ/bdUp2Iue1ChaNJa92FHfo
NXdH40iHEoqgc2h9+K+qRS4Sw0tJwyfhRQl5Dq3QDD86m4hoAqRgtszfwbOGlSZWU9oOTnRQ7Crg
D3EyhLxEJM4GT/Hegsm7juKt0HXBQVxtIy8zNgPgv6MQ06nOoCUtJjyCSjeAEfe1wkOniF+uHYXN
EALG1tfgieKlwIDeDXKQGR05OrB+tJm+O2n0Kdy83bUxq2XVe58EwOngW8sI1yzcxldTde+97z47
FqVDQ8mhalOAtEJBZeya7S2Iz3hD4UDv+7hj+oNJinAK+XxsU53lwkgdU22gV8u1tIBypSMPJeQB
OA519kyNIh1//tUUOfy5kd1olrXLt747kbNI942ZY10PmD+qtZm3t97atqa+5uBqVqWPfNM71tvA
T6YtF7YoZ7oPRCoK3HDd00A4QK9Lk9Beqa+mDX4sduU1eSCRWJfJlRhy6/oZKqMoePzcvKL1evmP
qAUTW7Rt9IDXfj1S+ILqDByBhpuHNOSVG8f6zN7vVUQjwEgHANBkXzqKa2Tz7gd0x1b+i0mzQV04
EKQ4IDqS+zwdTFQt97rGe48HeDk6NX/LRT0bmhzyPBhUzXYdeHcxsIVndM+KD4ytnLU7jeFQKA9R
+d0073n0locsuOVGvaPvAMNHgILMSoTQZFhdwoJTi/n9mxD9O56yNwDjT30beEeCO+w8OekX+Did
wMJ/FFa/c0eeMj2/tbSa7Ie0jXeVL09+z7vF8rtPgplphrDuuc/NCGvJweWwChMzOyp3uMJSFSV5
I0KEbJqjH8p67oTfI37xANg0XxsBYDlxbgAc935a7yDmPMdOea5iImgzbzJASOQkbY+QaRX+SOya
BLzRlwUM3xWBjVcv4cILZbjMGd8qy1qe6eYq6a6+RIh0NfsKWom6dE8in5rPqN+aUXJLQbAQar6F
3BgstW9AXo11t8O5ejIlDdYxNDWMMg9tWt6rkLtfXAsEZvU1W7LEoHRoGlywJdkV3ar40FXWIyvC
9oiCbDva4tHvnC1CDLho5aGMjqhX1MmuWB+znE8PBoGoM4I60rhnP0IPVnCxttl7r9G4XFyiK1Ob
jxOLspMYJV/bbn4bivmkRDreOnukNchw13nV9LymPpWApO32ryksjL2KBZois2EIo6YKVbjvXQnM
YcYbOyYqhDVbbEAzfhSBCu86E7Uz9BpN7RJr68XQI4MRcUInONXMUzj4LN2q8AvGzxajFNHz0Q+2
aVluCcwSOiU5DeW0zctVSTEYd+TCW7iiqwwYHfHK0To5mbj3DOpXnJg3S665WIYL0LyEl1e8jSNQ
7rwze5KuCxAx2Ppj97dVEQ0gYXaa2XBDq1s8ZkRgTR+Lbae3bLWTdeNTXdZ4tYPYWBGTpn0HBFgX
cikOCM8ABdS6q3cpCcI80odutqYNUXarCvWuyGGNjal9NpPHMWzaHds1ieMn+xgLGAJzWayqKZT8
84D/k9G1j0P85IKmAYlJxjyb5Irl8TUcxyPsimGLeCi3Rup+6TA3WISoR+V4HHRqaYDHYuJM1LsQ
AMA0l/TvbsO76bcKRnU0Au2y+KLrdobgTU7P2Lm++xt6cX3USPJJTHzecicWJPqkFjOf/k5A3olg
N5sjjvUpZCXWO5T+xV2wyjalpO/Umj9ces+v1XgXFuo3qqaXsbLfqpZ1rN9yZWEXCy1OLxlEDZTK
rm74RB/gVW4H/09QQ5/Dp55uCeU8gOgxmN+KvdSRXCtv6HY+Q1LdzbfE/oNSAS0iKqqNBPiwR53/
kTaNnbBc2ar48yUQ1CI0hBtKE6Au5eMc8eF7mcXWeujGP7Qo/HLE4QQPo2+0xa1p8A803lUFzGmz
eYmc7l7Ay9iEM85x6FjPSTe8G0x0g6S3NWJfrkDDCVVt//EeEResVxWfWmyAyvHM2z8nOIQRstNh
uwArIkaviNVN7ZYPLS8baJSwJ53IP2tjqThgA7yUZ3GCP+iMd1DT0lc3VWyNEHKbxY3OgJmsUURw
7gkWCxbwmbSrANhuxvziB917kEWvqjSvKqx2Qusdwz/Xl/7cBfRVIQUQhe9ZD9pv9Z4UMNkU9Jn4
ZufMggX59AvBza1X9N8yD2G8lNk+rQGummSba6wTC5r9aAyqPXg2hLcruyi5z93ymdC6Jna5Ba3w
3bS4Nx3wuix53uGPPyYDfvURNBAGUNz4P2UTv2RFXu0J1J7ltCSzRo7ZPmmXv0awyYve33spt7nI
93B/eh+j80FuazEmEN3PG7HLp/Ktm7iTTMJKrvxzamWg3VcUpOCsgZ8zHlyT6uCcttqVXU33w2Bd
qii4hoD+9/Mc3yYpCNpnaC/SZd4mTv1ZqZpG4hn9Jj6l4Ga4VJS/8Vz3m7Cvb/UcX/o4++QVHbKH
8PdjS+9TJEamidGmqCU7mW3Oas+G0ZFPiJWz/TvRHHEaSCuX7K7ZSC+KP+OjoYkxo5ndTTU2mrrZ
my4KUdfy0FVc5kP4XlGDgmFm6JBmJ28t3Lq9RwYjd3pC3n37pPuQ0Hk5PqeZexQ8TB3ZRTZmyt22
zvgxVO4hxDu1IdDD6ToqWB6px8K8vmuCzAa+wjK+Z8zQs+VsEX6H/RDKZytwFhy5+ixU/UMgFNIU
y7Cdh1iXRuZnGtofM/XZW6SW+0GIkME+0WCA6LafkhfHKUN2tulPQhcC/1Jiy0NDGzkrm8F9rIz0
wc5amq9jeyZ7S4W5HN7yRfj3InHNZj88ICVd54Sthz0Qd7f58s1BeCy7slhXKGtEppgTcVOSUqOZ
2XUbRgmi5NjQkpCXHFFGgJ36ORw/MVafwClfPSBGO3uw7yKxcYdHRdHPSUrOYK36kquA+Szn5jHw
cMIgrtJfldAiZ8EKsoqLjEPYM4QLl5oNsopf2ikOxijwpxlJDCfV+dsP8k2a4tV2h/rYAajbJJP7
3UZmg10UVRPW6ClsvYKkIVWgE9LtwP7DLvPv0i+5QzNGzf6fIpk2gCTXvS2pCmqLjyrD+L3gOlLB
nEbhzNIpzYzCLv3ktzREsyr7zCOWv/loQJfWNucvyB4eASOyXkxRsQfdVWQvNw426qDCrm0OrDbD
nNcwn8mFtcClj+IXYOMEXWe1d30739cq0Fcx670nWlbSMrlh1sw28dFo6SwUVhmc4pQTDFj0K0OF
s1MzbMLIaB84q34aCx1kzvCLQaq85UL8tZhQd+1cPXGLl0DNAWiYmXnl65v+/4iFb5ueGwgrDKCC
LXW9AamDf1Wzbr66r/8Wnrj7Kv7+5//077QW8wr5azzG/+U/+K9/z6u/7f+Sr/i//Xn/yleQoWB/
h+fHM5eYxf/IVzCkBuS+mQJhhIU2EZv/Xlzs/VtgkuzD22GytwoJUfwrXyH+zbICfnInFL7vOqH1
/5KvcDyPP+p/yqj9n5/E/xb0Sdwqy+IIZgZ3CPAxXbVDgEeX1+62BpFOJwVaLxYBXLhsnpHJTUwU
DjyqLqeGsC2PTq/r9egsLiHSTVmFb7P28VrjutsUsIPo10UHNJs1AL94L1r5MwpJbsuMmErCH79n
kw4ixM1whI1QSFfx4O+6AMMWms6DWeKaUQWWNrzJ8c5scFF53TzhE4VZzDHNJCHrs/y16VDcsWxy
kYu7k284iIPWbYyt527hdNlQD6CRnT0icZCOjNcM8FcExYOJfVKQauKXmBawEzC6ewlAYzsxHUet
+1izm+d2AH9wnN4gS/c7MoQXN4kkR73GPmQjKFgb7D/MrW0MbIeqBQgA3FQfOm2bJ94FjHoe3lyu
bF3ZndX4a8/8PQG4d5gKO+77M6hGPFmIPRll9dLsNn12UInH/kKTLRFzSIUby9B8vlpiQvQpzN8o
htMuOG+hV1IIWOAaLgf5QebFXhs6vOV9egQJ5jFXIWjHOe8H1fjY/NJDH2NDa5tW7zwzRU7NYKZ1
aky2qTOd/RBMA3BPAo03rwRpn3l9u+YOUBpsjdNMXPuSDIqdoZmC4frq6jezQM7IFiVDxtSrVTja
MpeJTfUwzQktm6VszvAa7DX1Y1dPOYdaoYYGAGA2gTr3wIY2ntdQzEWRFe3Dj4QB723Ltg8z1gz8
Bn909D47VG32Bt6NODuNkfzh+2McJ1YnCPi4tLLe/DVFHCKyUP7p6u+QjY8XSfOZQ7RiOi1661az
qXFTUjMG7yBejd28YcZ/FVjUtiXkz+MEPTOgf+u+0fSYhAwVXIkotpRhvhVliXPdbo8DeOEN6kiy
dTBO99VxoRHRknFgIbNS9ri1WIaYsbiDykVI9XvCDbDH6Qb/l2K1zMFX8k/xnY7ZygU0hzCgTI91
i2FQB/Euc2nQmmY+bUN0h8AgJ5RVxO4suPYTO2fVpbgsBN8hiwit/Kc6BLYGIAqWoA0o6yUzoJ3s
ObNIMRoYa/VeQGDUI4U+hZAbz6BQkPrAkhjoa1j67/FYduuyo3aEQ4Cl6sIw9kgrBDkFj2wsT667
ziyUjgdLAvpnf0SjChFuz6+fbY87qgrYMSbavQFzu6s6OzvJcNom3NvWwmBPFJrkOOr85Cn/eQiN
jxLJHRQGApwnrFvb8V3p0ivBdNZNCKocqFdDTF9qwoZTtu42YQ/HPnim5og4PrTQHbeWFxpiQQn4
ASqtkX215R48898y0e94Ks/9lNI62pXeObLYBVcGsVQ6drIoM881343Ij69F37HYXaqGJ35/G77U
q6qTaN606bkwQiw3UQfknHjtzOQ0lIi+q/TiBeS+OgRtkMunImN/oHDmRqbe+9DLSmNaY/dHcMQ/
ghR+mwcsp3miPqhOeer8Q5k6u6jNuLI9GUYyP2aQmhrb3wcjypkGUgYD07z9o9Nn2xYGme1Zr0U4
3ljJly+6S9Z1FFAU6vJbCtvkleYWGrb5PEXBydPn8b12DbwVnFOnKBHIPTjGRvw73dJroXDTV51z
aswKELpzAiRCIiqkND5zfOry+CNa6OHYaLEYpLaPMW4cLlIGT8RWfsrYt27Y6sbqVFG8uPdN79st
u09XWdjcXaQ52XR/fMW2TS3QC154L/HIdzb0WBv0ufFjSlufw0WI9noeWt/m+iOXYD1hrmnVuRnG
tsXZbSBxVTQRrMM+3DZl8MBC8pzH+jIarDDnAXoLIOIZ72gGCwRO+UZFLliE0uQLHAMaWjjUphXw
Tkut32XysmPaRfNKrpsq+2xd3IUs/rdy9J4nU2xaOzijFPb7RsYmpniKPwuPwo/JhBYZJUAcEuJe
BCbg2MWMzgQQv02KUXrFn+o2NJMPaCWIfA96TFlpN4Pe9maxzWqW+5lvRNvpXtSed9GS9IndFa9x
CvcZI/974DXGlt4qJLBYVE+WaTO3sHdns/3rVa1mJuQdlKfGWzppfyni4CvK2yYXBsxfvoVzeoET
md7ZHUIcPZNUmNucHmJZxNvoR8NxKM39hDcR/E147XkS1iFNnE008KOn0HvwaSXhcxlCql4G+7ZB
1xzLGJr0acij8qZRauygTw+DRry0tXUbOq7FSwwEqCKmtC5XG5b2G4HeYsTOneWVX0nmKqLM9o+I
sYPxaaN1DHdpxA/k8VZ35C9uAOqnpyo6uSup7nws2QpJwGrin2KhHlcYPsMoGtnlL4DqiHV0DJwU
CCBGNURMbiotoxDxOSPZ9Jp/xstZYRYJ3p+lozQwjVcV4yLQvO12Isz3ZuMaONabe+Ca+4HAog1b
nfYuDZx65KKSDwRmQuOSh2F1LNzuj94GafFc+AMwP4xmLJMhzPe4DQaHFb20KBpGPA5Zcgpni0aH
edNv1J4RmunAUVgYhbq2FMyjMef18q3IoMrM+7kOzCM4q0vMcmopwtrYNSnNkeYqq2dnSKPQkpDj
kUv8PrviaUJuEnBDQ9ZYRQ94R+bjIUZvqWEsbEamJMrn8QtUmPXb4M5NYRPhufjBP/YY0SJBOmFy
4WYxrgVlgZuOWWlNgl7MpkWFNXCt3gFD3IVLyR83PYt8atmiimQqS3lXFzxENhEcL26wqmHxKWP+
JM/Xq1HVBGKlSZlods5w/R/Jdi34psn6rxydV2/jyBpE/9ASYGg2yVeJipblbI/9QowTc05N/vo9
PQ93gQvsztgS2eGrqlNHx+T+Td5xIzhhn53BfcfahvC/fvSWyg+FUWAAi40TxFMUDzc4wSUqtzNo
yR0l2cfGjfJHKhh2zfjGmkpH7KxbJVf3wefUsolBrgDcwHXo21GxpfEMJh1QAr4XNqw5HlnXmVMI
/k6WeavhGMNnUPZUeBBVzHY2czMAf+ybiSCc4KU4zWZA2r7C35YWh6REqmWyHXb+gmPOZKbaLemf
DozWNDUkPIEWjIa9l5OlQxF1sG8S8aTUWp4MBzZcML9PRpjH7s+Sli0uxW1NbYr0i1PdkYWP5JO3
JmNozJnCzmudEAOWsJH+vk3wzo7uW2EDI6Awlt/G7w+ZWVr7kdP53KbYY5hmQqMTB9uw0PKa5YFS
iBj90spZuojuo2O72EU/qbFIdwn2rFiAiE1ycmP+XF9Ht4Uq65s1HBwyf0BiWOiIX+wgE59yXaPe
MINDnDIBRKoxR3ijQq3CsiqXiHEQmHdL0cMuE1gwUEhwNUVnCA6bxk2Kl9ny9l0PK9IvnAZsektF
QFJDdhg2ljk3t11/sC2LXvmST12VRAGBtzG7DeQtmHUa65BQbJogXezyodCivp/As6ZbGhBMcW4q
PrtRQ39FxEy1T8KFyAb2ZFbjmXLWVWTY5p1x2HUWoKB8tHEx+vHNbEHscmY60vrK3UAQ5/6fInri
X9FFBaXa+WL6AOlzI+zio0r7YV9XUEbh7vCotOI2wc5UTp219eXTsFgaqGSCTkcQWbVjHB5G4paf
80oYVdi8jmWC/VzWJKRIJyefJoEGCgGGZ8znT8PYvia4VXA8MOtEbQ/dhW8Y9zclq/XWMGxg4rq1
mj7GvR+poz/M3lFUDPwWyMecLsxP+18Mt7PiXS8jGlZMJmWxyJ+GCanAxCySwYngoAubZ13YGaqC
sQQ2tV0dsYC7qc/5miGJ0NuYI5qCfo2ZtgLy6L1nxeGgKnCrVXvxM/vFSDQBslkNKje96rY0GROO
lR1aBsVGrecZ5ylhjePmzTvEbLRXDG0xjKDITR6jcGfB552iceER3PKccpI0+W+M6cUJsuGcxLxX
7srVyerzsC+fzIl4kRXDyPb47499KkkREdSZ7Ww61xEpy7VJbSrb62tvMtMJSOFxudOzEvpTCQ6v
u9KMr46L/RPTbNggQG7GAUtMycLH5A9N0CW3Uy175AaAZ0nP3zBIVPMkFM3y3vrzvdk04ynOK6Zx
lfvQL+ou8fMzbk1cv0l+GNtxuE0VH4dFqaclDy2jQzHY84W8SUA9EWGVpJHxRbi8J8Zk0f3eWAHc
+8K59DOdIqpKxU27wO4h0NvskraEWTwVEvJAEZ2yPO3DEeTdJiH4yQjIPEoHEkKfeClO5+4TlI7A
CYBDy2u0WwtpuPapSpjSmakTY73JdJszJE7MuGUDSDVQK4o3c/ggY5ArBWUlKMwOaDi3QGqT6gjp
Lveq6KYFo8qQH4FO2WZ/00mEJWxZ90re5yv619gPvyDU+CBkcnXp6xq5dhlud9UmY6zUbe1fA58N
K5nqvz00xx0zsSvF6uz59T4YbpNR/Onb5i/0+IWuP0l1BGn0XZZ4X+AzeSCL8sgE8URIBKIiq6us
SbS7X9jQH/NubwcM2+HrR/0xCbbue8O30CPQ+vH02tO0Rt2ed2kJ0hHEYGcAwf5sFoPF3MHTlRaM
LczVYiP13rMlBwxkdRox9+PUxePS2hdYQ5JTSRO5u2kpHoFRZaGHij81xrmWX80sPiH5xVsvxsqG
iHglKvu4fHmKd6As1JtFwQ+WYPPZb+fyAKzWXgpr27DFh7Ysw8zknCsJFW7ywPpOhOqhzD27leDa
yto7le0uptIBME9S7hLJD5ktSTj3bBxDCxBuGfluvSaCeXRoc5PZgqIembvIvqHE+H6qq4aBLDUz
EAYom9JJFW+4gwIOwA8y84w4OAQ4sTAmu6eoNZ8Adb0WHim0QjXXLo9AkvucsKX24o5Gx8Bc9CKk
zuaLIohXL2VqwGVdb1iCtWB6iqq8w8hvHBNrlHuH6RWL/wSkz6J1azQKkhkuVE0YtYjr1m+QgqrA
MoPp2Au9ud9DzyJqC+miaLls9qjKWwVVhx4HJhIBkdhUiU/OJ4oijU9rht4x++LO++rddt1achCn
xGKwvaBf1t1gMqvSCpGn98TsOvJCnLK5d3YVOwKePfp7WjiAG/CW0bWCIlIOnkuan0fP5ezWRdcc
S/u9V2XfNAago+MXziPMMpOh2V6r+6e9UFLwNw2m4RsTwUlOaRBS8xJfgBLjtN2XOqnMYfhXEV12
5JM/EyDtdKa5BuO9TYaAvBGpcYfzs84/e+XRq5L8MWvlsgFevF9HhnBEptm9ng0Ga5sut50ddbQn
uzPas51Hh0YnrpOO7HXcZ3/KhDtUrnPZESfzxnBn0ukRN28SNuaTKY31aOpMd0W4u+rFyz8stM58
FyoOA3f+snUe3E+Z5KQ6I27qtDgr9qbW+fGFIHlvv3E/IVeuE+ZdgPMofUgJnhcE0CuC6HW8PuD9
RrdvcmxFI6Yht78Bb/m4NHibJaYfh5KYjYuViL46OCDpA2hzAnJvJjF4vrXRa2hbaJ0ERTt76i/z
SKl0Ac8Kb0Vw4tgVkE+Be7+y/LeE7e2JCvUFVIDtsGZWOpFPvFdb1WhGbrPmiY0aiW0PmfvJjpg4
CZ3rV3hH8z4VG/PXx2jIetuENgb4rbM8Kk0GeJ40JSAflt9/Zp1JEwRcUALU2f+dGwJZIAYMzRr4
58kzwQ9EYAjYQU6D5hI0AApMkzOUk+WsEsK/6ENRWjMQ1d2YWMs4vKb0kUV2RPHug1BnAQaB8mxq
PWci/Ja4yzUpwbDt72ae7mvNUACQ9dRqqkLbOQ1Xz99lqV6x0N2hIz2lmsOQ4bZHnqaYc4huW81q
IDl27rgdUkXKFpkAdKCs5yPShIeCY5+lmQ8EKf+6mgKRaxxESSeeo8qHobxDECWtAk7W978BVMMV
BShB54qFkVTdC82aKIBO/LO+iIyAA/Jdp7kUU/ldoNDusKJ9t5pckWuGRWljmcs11wJR/zv4m1TM
brhzQt47t3X9TvKDWpfA/anBY6Sak4GBFEd4+tT3F20tjMBpJGA1lOZroHI99QLtXZM3EhAc5IM+
A5Acukh20YwO8GM4/cF2JKSOnY8mwDAM0sPWbA87xthETTmGHMAfJJauCSCQ2ZteOFK+jvzBO64o
e6mSfUonJahWPi1b80TcJfjsau/XD7g+EGO6jWcPSSd+t/kWRvI+N870qzSjRMzPqWaW5JpeIvVk
tiXNAfVxeojiHwnoJAd4Qm9GgoEfBgqU/v20BOOOKwotLuOfHFwKBLm9AZHbytrfmaqJEKH9xceO
yZFsO2riSsPTLaZjJ6ddB5DFA8xC8owjKsCnMJazeWzohwb9Tb3kst5mDQOEOsYRFGhzCLBb5nvt
bum9gznBuy6X3N6X+WWpvM9yXP605TqcBs+O95FBy3zhFs8dGTz6ca3pLJzFvSEssQGzir+8GsNO
c2mMbvrDWbRAch0EejNkY+Z2e8dvzdDKTXmI0pToqE31z0qCwDGIjnLcoZ/XCFPYK7sgGsTZX6/l
DBOA0cN04NEZRyvZJ2OnQOTgWmaWk2jijgl6R2oGDwZX6h7ib2DvYm+A6bHB9Zhge3zwPSMYH511
qcD6zJrvUxioFEr+4HOJwShzHHzxBvuk/KPQcKAYrh00NsxXlMzfp9GPD0fIDOTFJksza8BQv4Jo
aAXRNthDqYYQwXC69FCJMo0nMuAUaUNdAbco0wCjWCeGXJhGtaErrmGlsKaNh5WrXziQiYGD1MND
ijv1UsBHYsBGqxtJBDKzhxaC0sgTROsigy1eQ9Y29HgL06VkjDFoAJOCxJQD5Dg45h2Haeh5PtAg
k+w8EBQEVwMlVQOdzOArLtxbmfG7DRCfSLO2N3CuL8CyAQVBhVocrgPYOwBFAUYYjRLGr8lMc8y6
T9Exk69TDmrQLVJqqdDR9apGrymjM5ImjNdNqPt46Dejg1SQzwZpFF0zBslKaqSVAdsq0ZCrHIpE
6GnwFWZc7ezaSI3ECpbyghkQ3DYcua4gvdOuzg8jsSicOvsuGyKOHtC5mFJPRz/u3nroWy5KSV3V
5xh0LO1EALratrwdR+RV7nbcw+6SkQSuCYdq1woiP9n4BILjybbRQJZBfNQaBGYDnwF6sIuMc9L7
737DOy41OsyFIaak+cTyS+pd48WCtLkOytLuFwb2o4aQaTAsTCFo9on1Ppc17yaJeCNo4xCMIJMt
NFpDi7X8CpHOtjxx8fD3JYpuhLJraom312JvZQdfddQ+dLUVc/VDEGb6+Jpqibh2De8MjbfdUBii
RWQzxXVBDQyxYYCwWmiWWnKevfqQaRGaV+TFQpWm/YGvGJ06T3CG9gEf/To2YYDhiJTi3kLbjlla
iJJuxMi3Bpm1SQVnDJpGKWikrFgL5GWWtOeVLcJqfJZ1LaP3WlBvUdZTr36ftNRuaM09XsO2ib5E
Ou2IBWw5Vn/OaPQtxMlZi/aRlu+XhFG24Fw8aGk/Q+MftdgfUaZ3MtD/J3wADX4ASPkJDgWPJpC0
JgxoktaoLxOfAhiChknOxdY9RNpkUE6+x3LkZBgdBjpB7OdZIAiwUmfbjgzI2fIeDeBfeBdcbWJo
ovKW1spzE/81pmfD0R57Kg0Z0oon9BQg+7BNUm2MMHFI8I1wkcIy0WjzxNQbJ7u1OIRrY4XhUjgx
j7dgraOjh/ei1CaMCjdGiyvD0PYMW004rXBsxLP7KLUT1Rg+UP1hTelaDll8w5kLDhh/X1pOpzLj
4klmMkDjd++rme0dBxB+aPPDwzsitInEklzuK3wlCn+J/c9oguPE19aTeaRHhcAzKyi2lCnmt8lw
qng4VkptXVm0iSXSdhbPd455Pb1LJNSd26GLzLhwHdOhoV4949X1SIj1T6W2yXj4ZRg6LgcLBw06
gYNJhQo4lytCom02ScalPEWlsZaeQaf6I3HkdAnXHdMRZGOyvjhRaoBHxrpZtZHHw9FT4uxRNhYf
SNtcEHH9kHcNZ3ug11YbgiqOFlJbhGxVfvAuXVTX3xXeNIZl0/3m2laUnmNTh8S03cjDdzS6HNI6
XUi6alMSvIm7pB6KA4bGW0+sFwf/EiNDVIGqQEkQC0MtWnrxOsU1tg5tflq1DQowi7Pl/X0rtUWq
wislJIqFVXxw2nzn35NAzxgLaXvVgs8KREHE5ATrlaFNWA1urJz9/dDgz/oxtFVr0aatTNu3urx+
tPBzYQvZ99rgleD0iu3B2ml8CA4wP6ULK70sQoWZNLpj67cnYFSE4/GOEeFLwh43GfYTaFxr92lb
aBqelV9wRHN8woPWERPY4As6WNKGETIcWbL+jNq2VjOjyfGx1d20L/G1lfjbTC94mabuT+FT9xIq
bYITuOFwkNpkdtotLR7ptteWuX8paBqezotdxrvZYdukolHhs4PMsoZzMO38wZE3ZUtePOdhkqJ8
qLVNz1Oy3K0mUCVbm/iEC0gDftkd4KeTRbkQDUYMsfRxVaxgBwlK8kbGaB3rbzwSvTF6IHYp/iK0
AqF4+RIchR0TjRqHYb2I276ctlSI7aw2+gt/OiL0kP3OzMoFauYWIO4C12Ibi8pnvItBHs7AEZ4Z
Jr2J44+H2X1uvW8MB1jatBGS5QrUqv3V4ZD0cUrW2jJpaPOkhRTkD4E2wKcPUhsse3aLTdd/US+y
m4uO8GTX3KFVT+e5mS5AGI/GwGncoq5nu+DgxAX+oob8Nyiv0sDgueL0bHB8FqGh7Z+BNoL22hJq
anOo63NfN/TmOn+ij+AgHbSVNNWmUm250yZTwmm/hradetqAuuBEJcTr8uBgTm3m38C+96f5j1pv
+pyzLzbWlsQVNzFQ4PPcYWiOuXbQUB0a1gv1B5vekcM5Ks1ja4td3RpE/MaHf4ffheqrugDekca6
afggSj5eRrDM450cCkhMQ0UCaG5JbqK2PNpGbR3mDld3soI0NOz3RbBzti3KfqlDSVwNL5UNnMfj
khqn3BNIJkJNwUzNONIs0Ljrhyrq78uEw1bsZM/96B6XXB3znH2oTVym192ImORTcVk63znq1bYd
7LdcBbdmvrxQeVjvXAtBPOARnt35xYLsM7jP/2qFYUAexcoVrLCzM/NcHIiBd883wCcTLjZgAs9a
/qaR9uenkFTS19qD8JLxpJZL9ijN/lNSZcM4jTeuIJVAZAQ6pLmG/0TYVLa3WbHYpwSpVRXrF4Do
gfEIToN1emlSzJjwAhEskW4YaTOQVtYbhRU4XVxxI8qGOw+E+rkx6TCg2IHTv/3mlgCWyuZtDAh+
LQ7zqDyVl3wwgV9a+WlJA+MMy6PXjKZtnD+Mjn02ZMBxAE2qwP6/mUtaPhjwNQTrxIeFyrExouh1
UaSwcKftDW4lvmgeMADDuerAIKXou1nx4fXZfelRHjxGD5Y9/SzBsAMyS/6kGA5Bhhi5BuQ/epdb
GNHuU2vQzpWLc5EXj0OVP7JvYipExJxvbGhwD97kB4zasrPpsDGajflqpp648+0LUWObrDEPhN+b
fyuCEZDJrv9eNdMBG7CYpCUYX7PPqTTsZ4fJ6yL2DLri06SfYcUOblE96iTOGlrz96gQntwc71yz
fnDap6gtZcTQWrN7Q+svkb4h70mkumcA6tNt0NuP7uIQdkklXxaLzta75xPO9XDUJO29sTObL8Un
LOaRNiZVSJzT4wbiALmzYLjJmjzh6j63Jnvw2hDZ6esW0lXc7ZSAoLIomqE4kW9ES3VjN65GmKzG
r8hMcx+ltMHXEpBkckDF2gsdok76F7wyLPYT8n66jte1mR+itH8GYaqBy1zsX7Ngm1jRd2WXX+so
QaFwap3Y1xk7GoQ9DMK4s0jDDkhYl7tkw4b4NEYx8NkELzq1z5Gy7vIomjaGH3nbzKBARRcC4w5G
BFjJTIx5czsYHvmwhDd28R/79haC9sVKKr5rweG7H7nr+D0x6TiKP3qzeLOZsbiMZ8+xwUJczkzx
2RR4ZnT4TryUFecEk1TM2uI+AiUEJGD98e22PUeNjU0YO0HU1yRXAbYx8+fXz+L0XxPKcVpjtZk8
jA6NyG8desYSoAWnIDEeOnc90iM77JKuxWQWeGQVuvyx7vlMwBURaL4REyAdN5CAzgjvqOo+0NlY
1Tz1TkY3qx1EBzsdj8xUobbZMUbsKsNzrLtci84nBB212OSt8mgu/p+mcD+SAX/5SA8ynIk4PZTg
I2x4drhcWd9q7RJe9S6naDpXPYPQoMZyvuqog7ufFIue3Vl/Zy9ZTpVSL7H+UNoUaidIlG+cauh1
HHMIGbqX0bG2kU/2zZM90C6xl1zTQoZ9muFGkCfOaPjwp+Nc6kyaCRS3p2HQMYFoIVOASZyJXGVc
gHvrd/AYiHb1u6LTAFsVMA5GA/eOMa545dFLiciswj/3Fm63qGahjdwVYNIMKwkHi2+7lEt1n7mR
3cAcrsISd2sYm4+RIEsdifEoLUIyllVBAUPQx4HostbrHgrGsg0BrcjVhaQ66Fn0PzFJlg2MnK/Y
KeNbviBaaBZGqONAcNuovW1ncTDPeRf9vLcIzndb3NV/TbcgueIJkuMJ1xjVHhhKc1Nd//5794LS
eVNwGbDELdxs8YGnWQ9LmLxPYtCd4vXsDkFl3RkADGnfYEGGJM8KRBNmHX0YhnqLgRpsnEacnch9
dAPjmbBP5rKG4jkJWVm4nDKGomP9cW3JlyzZJbOGS2XeGSPs27TAD4NhhqB6HjTh0ulxnCW+Yfjm
t8GYROeAUKoZ0yIVFcTTVV2YuyRumIsX0WvfNCb9qAtsmvRcKWSZwXEhS8YLg5/20W7caVcyODSM
uQ4L0yq3ZK7f89IFoz0mVHL5Af5/huEc4qbkZsA72MnGOxGvRfdkHk0SfS/laNzYq2rPlkoyBhTZ
Gz1ip6Eil9/Y67JLVp7uzKPoQ4kUI6Y8IkCXnJtHY9MhtjDpVTDfsETkFpwXlZ3cQXw6yrttIqpO
e/s3pm1+n3Jo2HGzofiEk4beLm8jvO67EcrHMaqwx3lBUR/yymy3+eTdLG6NWMW1evHkJ8QWkJhV
SyfIOn3683qoYbjV3UNvWDB5sm64Dq4o+IGDkxctJgxXanexNaCBMzQPDEfu8HpQfxDM8pSNmB9W
pu+kqeH350lyk30CuJsOfeq722l+cefQnrJyT/KyOmEPuK1B4DIgGX6LbuQ6mMPHYciMFjmXO24n
/juowmuqnN/Y7jXpV/0EFNG5Cfm/lIKhfgQ8GjhBdeOrS19YFMixFlotRwIJUXiTqSHar5bPDYMk
OQUNzTFu+XyZLUjGNcRkIhqoRRa94WHZcAe9KczR5hJq3k0ppxBZabYBfBmzXUm/Q4nNANYZPWGt
mXiMksuzRGw/Q2iEtdNM6bVqZHFEPXuVK7fBDQ8yNFf8IIEnn6UYnnif1O4Ipph7XtVnxz4wrvQS
/1iKlFXVvVittgkE0XvgRC94me/snh3PjIdf3tv+KhXXPr8AAely1p61ucgyLgG5byaHjoifHFF+
+fIVkZMNxfS+qWzg1ehyIlWzXvns9KG0x2uzEEieFkwjcdrtSsP5cQ0SVFYzP63mggGUg82/EJzl
jlWY+XhgDVQClneq123JVERmYeJ245NQP4MJ3JAM+xNOFXKHLBGbFgeLMhnpVNnwSf6ATLikZqZu
7j3OUkNBTNQe2/REre4mBfKwDTK+H+MeNOk0O9gmIF06DhPc0XyFz5M2RzMYX2L21nTgQgqTH/Z1
lBkoAJy/WadMHkn2KJq/4/bD4NLvgIDmywE7lo3lsSj5WbCDk1cC0Dtb7pmJA7PK6Zhx5q7a5tI7
03ONWGoZ9TUpyw/kjUfTmP+4DJf4CtAGnWVPsvVYuayf/fRKRoPoJRkwpGUivKvV425Mt1ZgkuTg
fBEi8r6UTao5W/Km8SDRjJQ/bESuXlRU/epqQLNHjaxYB+Ycs1nVjb8dNbRY0jDvLhyXFl4KfoCP
OiAoUWdnXLKgMbkMhDbHw6ho/D0xuItvdQc4oDwdbXYYGwb/TNMsPADEfEdxzhabdurIQ5dwyzzM
jXuyJXsrtr/NWT6M3fQFDH3dxfU58jtAMCpeaXR7nlaIdWVPdq3iVJ6WkKToRSZkEUQ33kh0uVho
/C0UUCY2T102VdpvekKYQebpcmIhEjnMdsvziCNi67NqMgcjOjol/h+nn0+c3G9rCUunpAwqj9V9
XY9Z6Kzk7l3N1o0msE0ci4rrFEzMAvvgx2/48A334AyEfceUoLSnWBg6/DwEbV7i8lwt2Yel0Kzn
KQ31/4EhAnEE0szGCL7cogVYj/8r/YnK4E9LxnZDWx2wMfLIWyt1P/AFKf68Ydw189jtBAE+HJFQ
++YV+wfVM8qP5b6jH3uLVr7k8bRrTU0Pn9JjZsAfreRjimNsGwCYGo1mCkc1vo7q4pu+5LwYXfDJ
8EZbmEsmXMYZ+MXVHn9ZpWqWMix/BuupRR1ns4x3SvJ85Zx0uKDxRgkn3ia4qfZd5UIviV+iSd7D
QMQaMJu/4Cjv3KErr8y2jm23i1g7NpT2EJijWA4NEr63g+Ldat7xQK1CbCBODXPzZxpkehPxi+PL
H1x1XWu1HCoofgrFcekXe0PTKbXlu0Uc6rW9BLI6KJob2w4VqEkhEQ1lZ2wHc9jT3voarQZHkJXh
Sh0DCQvEnjIfIt+SiYMawC+4cMGoe1JHyQO5YQKy9YIhu8nEE4C6IcSZYO8aYviUrXL7oFbgA3LF
R1XP97hbsdwzVbYjnxuPzsdXqPziYrKm7JuBax9bCUpNvqOcm3Buga1ySuqXxGSiEOOC31jB+FQ7
Nr8vPYImcgYv1HzrqqbndU7xuuT2ZiT5ye052KX/2LkpwyBYA/HJKzjLLL6Mt/5kLiHMJPR1VtpW
qYu7uO/dgn56lyT2oWjYXoTIX1CsMtiDsesfoTWxlS7joVnMF9NPrrblXNMaIg5l97xmlf0nQ94X
iYNubPg3UgO7eA13hLxg5Xr+T+w0xmawBi4mkL+YzZxnfLBnYibgWDh/uuW3mrJqN02EaCufe97J
tr3ijGmRMHBRwRr1B9va0IsZkjY9+oJRpbGyRinncWi6nY93WxSgZ9kYCTEY0EJT+XfiDMp0nVpv
rkNxDevB5SCMK/ncLAPCdOsc1ODiGKk9YoKage8MEyrn8JFXMCx6TgZbUSYfpodXR7pbJkx411Vx
M9IJuelV71/KKH9IxvE2KBhUeIxCtu5x9Jf4hN9NEoxpQf40NjWR8SHQ5RYzpLbFP9otFQ7oZC3T
zgk+BRMpvNwFabgwQNdEbNqNIyEKI6rusXO8YnJ5HUv6CBwRSosGgEgET3zIZfydEmtdo/lUTAb3
2hE9rGYqsrTj3VyuNCv6NGz3CDJtMx5V39ASMWn2A6bzmUE293bmLkjE8JSh1SGnZWT8y5rQMiWL
LuRHDep6tRjwZW1wtLlvIi1Mf2pTPFI1taLiPxGHiXcp9DESd4jQZbavJxPGeMpmTQkSResjh24H
AOFOJYuJh5FpBnevxeO+/E9m9ZL4w2jJ6qcBEfHko63lcDtAf9giY5aJDVXd8IEApICmo+odZvvK
myMEdXS2uWsLD6AIr5BtAeXHvh5sI5swz8QekOrBRl4iwZWa35ZykygRFllR+k/asLD0u3QVEpDs
wqLNIjKvapdYrb8lEIWY7yzh4OWPdkBb4JTbz1Q5bHpfnwsEF9fOtZ6t9NqM/MnQXw5zxfl3SHDO
zCXfdeLZb33xMTN9wly3hukAHywpWVKqzD8F3KElPwQQil0JRR53CvbojJnfP0u/ioYqxMNWxAtd
uSv3GeozXkHzvjDG2VNpTbBBIfZ0OXunh3coqR7dAg+DnKbPAAY6HL+buauf0giEjWubh4Tcupd8
SQuP64SP01+X09QPeNwztbfUuxTL3eDnT6M9fNklZr0k8x4oEh/kfNePUYNViqkQBxHIeMeSKnEK
HQb+Eex7j13fzVc81Z5xVZOYN6QpOSvp1oYgWk9VPeQHXa8V+dyGJQOX7azSt8aJHp2e/Gvevht+
fKUb4WBNOTQ1+6NtSXPWXfo7LACFkjYkLUnvO3TIkKYy/W+4GfxMKmmKjuu/Z60/kuY9+ktQhheD
ITaCzJpuMpe73LK+Qi3aKRtd1c+cLc7xx2S0XjtjPnVOMZyyKDgWcngBUgkcLUIlb9bgXFnduCN8
LHDpLHvKYhiLLi7jtZYjZcY0Z4pGFvFseSgYG/Int/oylYUpTYX7sWbk2QUNXjaJRtWL58Tj+kfj
XXxXFtNjy+804JEgywRzkZXGk3m9xyR4tnqMnaJv5YZYeh5mj1j8pramzI7QzURXapga3e9S2vTJ
+uqTcxUvPiUobl5/db28XWY8Bz0qANZ7IhsU7HIIycyNUNwappLzcGte6XfhRk+v+z5IVzI9CO38
Ii1jtCf8NZ0bkUbKDRT+9F0SC7Qb+Th78mI63QJdiYkxTHVOuGn2bZsdCqoWADNNqiJnl2HZ1QOL
/miB06/XfVnykinBK+oJaGeUSfxmNVgp6s9Saz47HcqaKLGG+vyqJc93vjZnv38jgUJvRMSQbVl4
7mSDZBDwKPsKtw2+ouQB7uYhwfY0WFNwnA2OWWlGlj8yvecybli31ppUS9UQwGN1SQV7RycfM8kP
OvbLs+/BwId2BTJiGXe2XzOBpH96FMNnOTWXtcjzY5piUJyTkp4BOoIS+zawEE2utceIUhyaXB/R
IfP/g+wZ0GAgILS4VZXa24TKdm1mvxW+dy8iF69gfxgKHDs98BWcdaD+Up0CSK1DoYAPxu15EdXe
Lyi78wYf73fF8+1zqekL6uXSgE4ZiY7Q5dhnKpJbpjEwjK1vjChx6bredMTsOs6G9kOSVX+NIIu2
I40MYdR8pzXHqkLXTyS4GIxpfISb+Wq1DKujtrurasIjuOoflAXUihEDSFfOZz9ovjLnF5K9eI3w
TtQj9a0mi180+/5tlnw3lecdqD9SW6f30mPkFCiDJbJXJFmZo7uGkmZLVmiPAebDVY1QS2YKjkZL
MdiCeLVPW+YENQtL5gdhYVd6LtGDXAnWn4gF1Vr4hAHc4cxPFhrX5/rdE5NObXR4ZGz3lHEB7hab
cl4EvGQkesMyxYDZ0o9kFrTsBuaFX/TTW0mlpUH1PrfrL96EtyhoL7WEluFmOLwN89YBkEW9RRC6
KeZryMubtid0N+SETy2XjwFSy5PbAgwpf4D3YeL2cPU48qPsGodR0AT4Yr2Tqzed8vGxsYfuFsxa
mKcVjIb01I1k3Zb0FHXz1Zpne89E8hQ1Ln+3YqSW9UdjKrNjnE9wgssekj1i8dZ08IWblWUcjNl9
r3LpXBhX/JKwOnWdj2XhlMbtFCJrVwffGf54fLBVhUcgMBnFglYj01p/tRnKdRR0DPHxDB/WtMoe
Oq/YKwcVV1haZphLrmDQoXa2EPeJRyDWtLigxi7rQE6yRWTPZl18lWo9SXrXI786TQW1Xcowdl0r
dDcWQ9I46TRbImcZTA+dA+6ONoS4mI7wkP9SevAyuYz5cCn6a4B33gFr3Cag+P3GQS82EBAJ87mi
fC/c6Vq71Ve/wDFZcBXw1ArmTtI+wpF4WLuEMVn5S695dmLTUo/dfEoY4kBJYvrsTtw61sG9JqzY
Vcrs1Uo9vj+oOkGd3WOvwK5ZQ993uRD3c2VTiQN2yEnre99dPqTLipVwzu3gLFLA8S4d2R3tztOu
lVbsnEZhYYwFE9huoFyZg57ppZQ1cZPX9vt8Czi543krhPwF4PZ3hWnNwGl0YDehDbYeucsx/v1P
OGLIMPr0fFNh05rOhbTVLUEXDik+jhsSolN4GCjHvK0kt6ARI4iMBwz6OiA2gTMcKmM49CPSYkL8
hfeFY5WKr9aUyLvANB55Nhn+D9BR1nEwblwqqfgDjq1TsvdPXx7i1FlJirG75p4DWEzksfuLn6bn
yIE8YmP4mjx1ZZrGghOsnIm78mRyh/DBMG3pxHwjjMx0c/J3+n+dE71OaKIdRPrz3CH/mBkcIRX9
T93V7bYJQ+FXiXazKxA/xoZpi5RF0SJt6tIurXaLwCWOKLRAmqYPsafZG/TF9hlMBi1BXchFx0Wk
xOQcn+PjY+L4fF8od2Iz/IsPBFxsUFGglbi3OG2i7WaapG9boZwQpQA/14Adul8ZlwL1Z452d/mQ
QloUEE9cbHFkfp4XeLhKHu9/oO4ARevR9ny7NtE1gNMTbFhiJ9y4iiP8jo48gC0Kdp2nznUmt47y
ZL0khDx+xdlc4J8i+64ByvvfsFMqBk2JZTAreSDPwQ++u+D5Ji7y8cfg4UPEU9m6SFF4t0yPu6lf
kAJRWO5uAaIQpJukkD2IRJo0wRNcsOK2sBfKHpXd7RMQ+2C33ISQDMpJaqHKxrNAyhxLyorqc0sn
jmszYphgqiyv5uj12d5vVuXE/ntaPffDG4GFG0w3IiiaphPLMIHH8Brrn8loWG/rnuOAZZgwYEng
AhdnwwlUx9YNBUG0ajUqbzfC41AA9Bt4OicwA4SMOF1kmh41GQApbEBkDHOJp3sU9QCGpYwGMXbD
JZbOmAnADaN2CZqh7w25BKSrNh43B4eGqzPDIzjkq2bA8/nhgCCVonL0rdmPkADdIc7E2PIV0c3Q
82Eh4eoUOCqmQZUrYHMjJBwd6Pwmkgj+4SuvfwiJV8TNPuFOAXcclqlW8LwrIx+6oZ6ML9tVppE0
v8ikrftk4q1U83IJkO/HrURSBn2jsZ4EpRr1dWXfS80tXbVR9YdzwTM/C1a7smGnelnh6XzORFEA
u6GVCoF1U7+vFoxWRxvD3yd5AUhTngQKokebPv0u+Ch8PwEjRS1cOkrl3b+Gf3p3jLYpBGRcu/Lj
UchH31C4w5ta1CxGKA1WlGa5CPxakDRBCUeqHCr86VfMtVDRR3cZgDQ0VMfC3+XSR7F/yE3mCdx0
lmY3fhK24sohwHg2bQAsepQx6iKXDDfnDARqPIbbJncbUfgiabkNKimWF4IVCBXMBvaRwVk91INz
f1Pk3cPUuYAO1Ycf70fSiu9TzXGT6gtYzMPRLG89KHUuCENN/B4EGLxEtAZPAmLZpmtZDv7MY5QR
9wSDNzkOQKzXk11pef8Q8zJZ189rXV9rL0TyjiDmfjb+AwAA//8=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63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8100" tIns="19050" rIns="38100" bIns="19050" anchor="ctr" anchorCtr="1">
      <a:spAutoFit/>
    </cs:bodyPr>
  </cs:dataLabel>
  <cs:dataLabelCallout>
    <cs:lnRef idx="0">
      <cs:styleClr val="auto"/>
    </cs:lnRef>
    <cs:fillRef idx="0"/>
    <cs:effectRef idx="0">
      <cs:styleClr val="auto"/>
    </cs:effectRef>
    <cs:fontRef idx="minor">
      <cs:styleClr val="auto"/>
    </cs:fontRef>
    <cs:spPr>
      <a:solidFill>
        <a:schemeClr val="lt1">
          <a:alpha val="90000"/>
        </a:schemeClr>
      </a:solidFill>
      <a:ln w="12700" cap="flat" cmpd="sng" algn="ctr">
        <a:solidFill>
          <a:schemeClr val="phClr"/>
        </a:solidFill>
        <a:round/>
      </a:ln>
      <a:effectLst>
        <a:outerShdw blurRad="50800" dist="38100" dir="2700000" algn="tl" rotWithShape="0">
          <a:schemeClr val="phClr">
            <a:lumMod val="75000"/>
            <a:alpha val="40000"/>
          </a:schemeClr>
        </a:outerShdw>
      </a:effectLst>
    </cs:spPr>
    <cs:defRPr sz="1000" b="0" i="0" u="none" strike="noStrike" kern="1200" baseline="0">
      <a:effectLst/>
    </cs:defRPr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tx1"/>
    </cs:fontRef>
    <cs:spPr>
      <a:solidFill>
        <a:schemeClr val="phClr">
          <a:alpha val="90000"/>
        </a:schemeClr>
      </a:solidFill>
      <a:ln w="19050">
        <a:solidFill>
          <a:schemeClr val="phClr">
            <a:lumMod val="75000"/>
          </a:schemeClr>
        </a:solidFill>
      </a:ln>
      <a:effectLst>
        <a:innerShdw blurRad="114300">
          <a:schemeClr val="phClr">
            <a:lumMod val="75000"/>
          </a:schemeClr>
        </a:innerShdw>
      </a:effectLst>
      <a:scene3d>
        <a:camera prst="orthographicFront"/>
        <a:lightRig rig="threePt" dir="t"/>
      </a:scene3d>
      <a:sp3d contourW="19050" prstMaterial="flat">
        <a:contourClr>
          <a:schemeClr val="accent4">
            <a:lumMod val="75000"/>
          </a:schemeClr>
        </a:contourClr>
      </a:sp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9.xml"/><Relationship Id="rId18" Type="http://schemas.openxmlformats.org/officeDocument/2006/relationships/chart" Target="../charts/chart14.xml"/><Relationship Id="rId3" Type="http://schemas.openxmlformats.org/officeDocument/2006/relationships/image" Target="../media/image1.png"/><Relationship Id="rId7" Type="http://schemas.openxmlformats.org/officeDocument/2006/relationships/chart" Target="../charts/chart3.xml"/><Relationship Id="rId12" Type="http://schemas.openxmlformats.org/officeDocument/2006/relationships/chart" Target="../charts/chart8.xml"/><Relationship Id="rId17" Type="http://schemas.openxmlformats.org/officeDocument/2006/relationships/chart" Target="../charts/chart13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1" Type="http://schemas.openxmlformats.org/officeDocument/2006/relationships/chart" Target="../charts/chart1.xml"/><Relationship Id="rId6" Type="http://schemas.openxmlformats.org/officeDocument/2006/relationships/image" Target="../media/image4.svg"/><Relationship Id="rId11" Type="http://schemas.openxmlformats.org/officeDocument/2006/relationships/chart" Target="../charts/chart7.xml"/><Relationship Id="rId5" Type="http://schemas.openxmlformats.org/officeDocument/2006/relationships/image" Target="../media/image3.png"/><Relationship Id="rId15" Type="http://schemas.openxmlformats.org/officeDocument/2006/relationships/chart" Target="../charts/chart11.xml"/><Relationship Id="rId10" Type="http://schemas.openxmlformats.org/officeDocument/2006/relationships/chart" Target="../charts/chart6.xml"/><Relationship Id="rId19" Type="http://schemas.microsoft.com/office/2014/relationships/chartEx" Target="../charts/chartEx1.xml"/><Relationship Id="rId4" Type="http://schemas.openxmlformats.org/officeDocument/2006/relationships/image" Target="../media/image2.svg"/><Relationship Id="rId9" Type="http://schemas.openxmlformats.org/officeDocument/2006/relationships/chart" Target="../charts/chart5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image" Target="../media/image1.png"/><Relationship Id="rId7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image" Target="../media/image4.svg"/><Relationship Id="rId5" Type="http://schemas.openxmlformats.org/officeDocument/2006/relationships/image" Target="../media/image3.png"/><Relationship Id="rId10" Type="http://schemas.openxmlformats.org/officeDocument/2006/relationships/image" Target="../media/image10.svg"/><Relationship Id="rId4" Type="http://schemas.openxmlformats.org/officeDocument/2006/relationships/image" Target="../media/image2.svg"/><Relationship Id="rId9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762000</xdr:colOff>
      <xdr:row>0</xdr:row>
      <xdr:rowOff>76200</xdr:rowOff>
    </xdr:from>
    <xdr:to>
      <xdr:col>19</xdr:col>
      <xdr:colOff>220980</xdr:colOff>
      <xdr:row>11</xdr:row>
      <xdr:rowOff>53340</xdr:rowOff>
    </xdr:to>
    <xdr:grpSp>
      <xdr:nvGrpSpPr>
        <xdr:cNvPr id="5" name="Group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pSpPr/>
      </xdr:nvGrpSpPr>
      <xdr:grpSpPr>
        <a:xfrm>
          <a:off x="10218957" y="76200"/>
          <a:ext cx="3868277" cy="2220210"/>
          <a:chOff x="4914900" y="1798320"/>
          <a:chExt cx="5402580" cy="2773680"/>
        </a:xfrm>
      </xdr:grpSpPr>
      <xdr:graphicFrame macro="">
        <xdr:nvGraphicFramePr>
          <xdr:cNvPr id="6" name="Graphiqu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GraphicFramePr/>
        </xdr:nvGraphicFramePr>
        <xdr:xfrm>
          <a:off x="6972300" y="1798320"/>
          <a:ext cx="334518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7" name="Graphique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aphicFramePr/>
        </xdr:nvGraphicFramePr>
        <xdr:xfrm>
          <a:off x="4914900" y="1813560"/>
          <a:ext cx="2911336" cy="27584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oneCell">
    <xdr:from>
      <xdr:col>18</xdr:col>
      <xdr:colOff>571500</xdr:colOff>
      <xdr:row>0</xdr:row>
      <xdr:rowOff>137160</xdr:rowOff>
    </xdr:from>
    <xdr:to>
      <xdr:col>19</xdr:col>
      <xdr:colOff>358140</xdr:colOff>
      <xdr:row>3</xdr:row>
      <xdr:rowOff>17386</xdr:rowOff>
    </xdr:to>
    <xdr:pic>
      <xdr:nvPicPr>
        <xdr:cNvPr id="8" name="Graphique 7" descr="Homme avec un remplissage uni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836140" y="13716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16</xdr:col>
      <xdr:colOff>134760</xdr:colOff>
      <xdr:row>1</xdr:row>
      <xdr:rowOff>25680</xdr:rowOff>
    </xdr:from>
    <xdr:to>
      <xdr:col>16</xdr:col>
      <xdr:colOff>685800</xdr:colOff>
      <xdr:row>3</xdr:row>
      <xdr:rowOff>60277</xdr:rowOff>
    </xdr:to>
    <xdr:pic>
      <xdr:nvPicPr>
        <xdr:cNvPr id="9" name="Graphique 8" descr="Femme avec un remplissage uni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814440" y="208560"/>
          <a:ext cx="551040" cy="551040"/>
        </a:xfrm>
        <a:prstGeom prst="rect">
          <a:avLst/>
        </a:prstGeom>
      </xdr:spPr>
    </xdr:pic>
    <xdr:clientData/>
  </xdr:twoCellAnchor>
  <xdr:twoCellAnchor>
    <xdr:from>
      <xdr:col>13</xdr:col>
      <xdr:colOff>784860</xdr:colOff>
      <xdr:row>11</xdr:row>
      <xdr:rowOff>83820</xdr:rowOff>
    </xdr:from>
    <xdr:to>
      <xdr:col>19</xdr:col>
      <xdr:colOff>350520</xdr:colOff>
      <xdr:row>21</xdr:row>
      <xdr:rowOff>152400</xdr:rowOff>
    </xdr:to>
    <xdr:grpSp>
      <xdr:nvGrpSpPr>
        <xdr:cNvPr id="10" name="Group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10218957" y="2326890"/>
          <a:ext cx="3997817" cy="2000411"/>
          <a:chOff x="5794179" y="3939540"/>
          <a:chExt cx="7327461" cy="2750820"/>
        </a:xfrm>
      </xdr:grpSpPr>
      <xdr:graphicFrame macro="">
        <xdr:nvGraphicFramePr>
          <xdr:cNvPr id="11" name="Graphiqu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GraphicFramePr/>
        </xdr:nvGraphicFramePr>
        <xdr:xfrm>
          <a:off x="8549640" y="394716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2" name="Graphiqu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GraphicFramePr/>
        </xdr:nvGraphicFramePr>
        <xdr:xfrm>
          <a:off x="5794179" y="3939540"/>
          <a:ext cx="3865903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 editAs="oneCell">
    <xdr:from>
      <xdr:col>18</xdr:col>
      <xdr:colOff>464820</xdr:colOff>
      <xdr:row>18</xdr:row>
      <xdr:rowOff>60960</xdr:rowOff>
    </xdr:from>
    <xdr:to>
      <xdr:col>19</xdr:col>
      <xdr:colOff>251460</xdr:colOff>
      <xdr:row>21</xdr:row>
      <xdr:rowOff>59243</xdr:rowOff>
    </xdr:to>
    <xdr:pic>
      <xdr:nvPicPr>
        <xdr:cNvPr id="13" name="Graphique 12" descr="Homme avec un remplissage uni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729460" y="298704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16</xdr:col>
      <xdr:colOff>89040</xdr:colOff>
      <xdr:row>18</xdr:row>
      <xdr:rowOff>71400</xdr:rowOff>
    </xdr:from>
    <xdr:to>
      <xdr:col>16</xdr:col>
      <xdr:colOff>640080</xdr:colOff>
      <xdr:row>21</xdr:row>
      <xdr:rowOff>41603</xdr:rowOff>
    </xdr:to>
    <xdr:pic>
      <xdr:nvPicPr>
        <xdr:cNvPr id="14" name="Graphique 13" descr="Femme avec un remplissage uni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768720" y="2997480"/>
          <a:ext cx="551040" cy="551040"/>
        </a:xfrm>
        <a:prstGeom prst="rect">
          <a:avLst/>
        </a:prstGeom>
      </xdr:spPr>
    </xdr:pic>
    <xdr:clientData/>
  </xdr:twoCellAnchor>
  <xdr:twoCellAnchor>
    <xdr:from>
      <xdr:col>9</xdr:col>
      <xdr:colOff>556260</xdr:colOff>
      <xdr:row>0</xdr:row>
      <xdr:rowOff>83820</xdr:rowOff>
    </xdr:from>
    <xdr:to>
      <xdr:col>13</xdr:col>
      <xdr:colOff>739140</xdr:colOff>
      <xdr:row>13</xdr:row>
      <xdr:rowOff>38100</xdr:rowOff>
    </xdr:to>
    <xdr:graphicFrame macro="">
      <xdr:nvGraphicFramePr>
        <xdr:cNvPr id="15" name="Graphiqu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556260</xdr:colOff>
      <xdr:row>13</xdr:row>
      <xdr:rowOff>45720</xdr:rowOff>
    </xdr:from>
    <xdr:to>
      <xdr:col>13</xdr:col>
      <xdr:colOff>701040</xdr:colOff>
      <xdr:row>23</xdr:row>
      <xdr:rowOff>167640</xdr:rowOff>
    </xdr:to>
    <xdr:graphicFrame macro="">
      <xdr:nvGraphicFramePr>
        <xdr:cNvPr id="16" name="Graphiqu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342900</xdr:colOff>
      <xdr:row>0</xdr:row>
      <xdr:rowOff>83820</xdr:rowOff>
    </xdr:from>
    <xdr:to>
      <xdr:col>9</xdr:col>
      <xdr:colOff>472440</xdr:colOff>
      <xdr:row>15</xdr:row>
      <xdr:rowOff>76200</xdr:rowOff>
    </xdr:to>
    <xdr:graphicFrame macro="">
      <xdr:nvGraphicFramePr>
        <xdr:cNvPr id="17" name="Graphiqu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342900</xdr:colOff>
      <xdr:row>15</xdr:row>
      <xdr:rowOff>137160</xdr:rowOff>
    </xdr:from>
    <xdr:to>
      <xdr:col>9</xdr:col>
      <xdr:colOff>510540</xdr:colOff>
      <xdr:row>27</xdr:row>
      <xdr:rowOff>83820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83820</xdr:colOff>
      <xdr:row>22</xdr:row>
      <xdr:rowOff>15240</xdr:rowOff>
    </xdr:from>
    <xdr:to>
      <xdr:col>19</xdr:col>
      <xdr:colOff>563880</xdr:colOff>
      <xdr:row>30</xdr:row>
      <xdr:rowOff>99060</xdr:rowOff>
    </xdr:to>
    <xdr:graphicFrame macro="">
      <xdr:nvGraphicFramePr>
        <xdr:cNvPr id="19" name="Graphiqu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0</xdr:colOff>
      <xdr:row>30</xdr:row>
      <xdr:rowOff>152400</xdr:rowOff>
    </xdr:from>
    <xdr:to>
      <xdr:col>19</xdr:col>
      <xdr:colOff>487680</xdr:colOff>
      <xdr:row>40</xdr:row>
      <xdr:rowOff>137160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373380</xdr:colOff>
      <xdr:row>24</xdr:row>
      <xdr:rowOff>7620</xdr:rowOff>
    </xdr:from>
    <xdr:to>
      <xdr:col>14</xdr:col>
      <xdr:colOff>99060</xdr:colOff>
      <xdr:row>36</xdr:row>
      <xdr:rowOff>121920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6941605" y="4729874"/>
          <a:ext cx="3374694" cy="2303708"/>
          <a:chOff x="18836640" y="411480"/>
          <a:chExt cx="9151620" cy="2758440"/>
        </a:xfrm>
      </xdr:grpSpPr>
      <xdr:graphicFrame macro="">
        <xdr:nvGraphicFramePr>
          <xdr:cNvPr id="22" name="Graphiqu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aphicFramePr>
            <a:graphicFrameLocks/>
          </xdr:cNvGraphicFramePr>
        </xdr:nvGraphicFramePr>
        <xdr:xfrm>
          <a:off x="23416259" y="411480"/>
          <a:ext cx="4572001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23" name="Graphique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GraphicFramePr>
            <a:graphicFrameLocks/>
          </xdr:cNvGraphicFramePr>
        </xdr:nvGraphicFramePr>
        <xdr:xfrm>
          <a:off x="18836640" y="42672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1</xdr:col>
      <xdr:colOff>332705</xdr:colOff>
      <xdr:row>27</xdr:row>
      <xdr:rowOff>139521</xdr:rowOff>
    </xdr:from>
    <xdr:to>
      <xdr:col>9</xdr:col>
      <xdr:colOff>287845</xdr:colOff>
      <xdr:row>43</xdr:row>
      <xdr:rowOff>5007</xdr:rowOff>
    </xdr:to>
    <xdr:grpSp>
      <xdr:nvGrpSpPr>
        <xdr:cNvPr id="24" name="Group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pSpPr/>
      </xdr:nvGrpSpPr>
      <xdr:grpSpPr>
        <a:xfrm>
          <a:off x="1062508" y="5409127"/>
          <a:ext cx="5793562" cy="2784697"/>
          <a:chOff x="16413480" y="739140"/>
          <a:chExt cx="6332220" cy="2773680"/>
        </a:xfrm>
      </xdr:grpSpPr>
      <xdr:graphicFrame macro="">
        <xdr:nvGraphicFramePr>
          <xdr:cNvPr id="25" name="Graphiqu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GraphicFramePr>
            <a:graphicFrameLocks/>
          </xdr:cNvGraphicFramePr>
        </xdr:nvGraphicFramePr>
        <xdr:xfrm>
          <a:off x="18173700" y="73914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graphicFrame macro="">
        <xdr:nvGraphicFramePr>
          <xdr:cNvPr id="26" name="Graphique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GraphicFramePr/>
        </xdr:nvGraphicFramePr>
        <xdr:xfrm>
          <a:off x="16413480" y="990600"/>
          <a:ext cx="3406140" cy="25222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</xdr:grpSp>
    <xdr:clientData/>
  </xdr:twoCellAnchor>
  <xdr:twoCellAnchor editAs="oneCell">
    <xdr:from>
      <xdr:col>0</xdr:col>
      <xdr:colOff>75127</xdr:colOff>
      <xdr:row>29</xdr:row>
      <xdr:rowOff>139522</xdr:rowOff>
    </xdr:from>
    <xdr:to>
      <xdr:col>1</xdr:col>
      <xdr:colOff>321973</xdr:colOff>
      <xdr:row>36</xdr:row>
      <xdr:rowOff>116454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PAIEMENT2 4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127" y="5065691"/>
              <a:ext cx="1041043" cy="1254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171719</xdr:colOff>
      <xdr:row>6</xdr:row>
      <xdr:rowOff>75127</xdr:rowOff>
    </xdr:from>
    <xdr:to>
      <xdr:col>5</xdr:col>
      <xdr:colOff>355349</xdr:colOff>
      <xdr:row>27</xdr:row>
      <xdr:rowOff>150255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8" name="Graphique 27">
              <a:extLst>
                <a:ext uri="{FF2B5EF4-FFF2-40B4-BE49-F238E27FC236}">
                  <a16:creationId xmlns:a16="http://schemas.microsoft.com/office/drawing/2014/main" id="{653D7A3B-A732-4C27-B618-8274ED625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719" y="1362907"/>
              <a:ext cx="3841230" cy="41442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0.07667</cdr:x>
      <cdr:y>0.31944</cdr:y>
    </cdr:from>
    <cdr:to>
      <cdr:x>0.15</cdr:x>
      <cdr:y>0.44167</cdr:y>
    </cdr:to>
    <cdr:pic>
      <cdr:nvPicPr>
        <cdr:cNvPr id="3" name="Graphique 2" descr="Ancrer avec un remplissage uni">
          <a:extLst xmlns:a="http://schemas.openxmlformats.org/drawingml/2006/main">
            <a:ext uri="{FF2B5EF4-FFF2-40B4-BE49-F238E27FC236}">
              <a16:creationId xmlns:a16="http://schemas.microsoft.com/office/drawing/2014/main" id="{350B5B78-7B21-C962-9BD4-A7B3383123F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50520" y="876300"/>
          <a:ext cx="335280" cy="335280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0.08833</cdr:x>
      <cdr:y>0.29167</cdr:y>
    </cdr:from>
    <cdr:to>
      <cdr:x>0.19</cdr:x>
      <cdr:y>0.46111</cdr:y>
    </cdr:to>
    <cdr:pic>
      <cdr:nvPicPr>
        <cdr:cNvPr id="3" name="Graphique 2" descr="Livraison avec un remplissage uni">
          <a:extLst xmlns:a="http://schemas.openxmlformats.org/drawingml/2006/main">
            <a:ext uri="{FF2B5EF4-FFF2-40B4-BE49-F238E27FC236}">
              <a16:creationId xmlns:a16="http://schemas.microsoft.com/office/drawing/2014/main" id="{3E7E174A-42E6-FC30-FAE4-27C813969D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03860" y="800100"/>
          <a:ext cx="464820" cy="464820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</xdr:row>
      <xdr:rowOff>7620</xdr:rowOff>
    </xdr:from>
    <xdr:to>
      <xdr:col>18</xdr:col>
      <xdr:colOff>182881</xdr:colOff>
      <xdr:row>16</xdr:row>
      <xdr:rowOff>60960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8069580" y="190500"/>
          <a:ext cx="8275321" cy="2941320"/>
          <a:chOff x="4914900" y="1754886"/>
          <a:chExt cx="6208680" cy="2794254"/>
        </a:xfrm>
      </xdr:grpSpPr>
      <xdr:graphicFrame macro="">
        <xdr:nvGraphicFramePr>
          <xdr:cNvPr id="3" name="Graphique 2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GraphicFramePr/>
        </xdr:nvGraphicFramePr>
        <xdr:xfrm>
          <a:off x="7778400" y="1754886"/>
          <a:ext cx="334518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Graphique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aphicFramePr/>
        </xdr:nvGraphicFramePr>
        <xdr:xfrm>
          <a:off x="4914900" y="1813560"/>
          <a:ext cx="2918460" cy="27355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 editAs="oneCell">
    <xdr:from>
      <xdr:col>17</xdr:col>
      <xdr:colOff>419100</xdr:colOff>
      <xdr:row>1</xdr:row>
      <xdr:rowOff>137160</xdr:rowOff>
    </xdr:from>
    <xdr:to>
      <xdr:col>18</xdr:col>
      <xdr:colOff>175260</xdr:colOff>
      <xdr:row>4</xdr:row>
      <xdr:rowOff>22860</xdr:rowOff>
    </xdr:to>
    <xdr:pic>
      <xdr:nvPicPr>
        <xdr:cNvPr id="6" name="Graphique 5" descr="Homme avec un remplissage uni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965680" y="32004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218580</xdr:colOff>
      <xdr:row>1</xdr:row>
      <xdr:rowOff>109500</xdr:rowOff>
    </xdr:from>
    <xdr:to>
      <xdr:col>12</xdr:col>
      <xdr:colOff>769620</xdr:colOff>
      <xdr:row>3</xdr:row>
      <xdr:rowOff>150000</xdr:rowOff>
    </xdr:to>
    <xdr:pic>
      <xdr:nvPicPr>
        <xdr:cNvPr id="8" name="Graphique 7" descr="Femme avec un remplissage uni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0657980" y="292380"/>
          <a:ext cx="551040" cy="55104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56</xdr:row>
      <xdr:rowOff>22353</xdr:rowOff>
    </xdr:from>
    <xdr:to>
      <xdr:col>15</xdr:col>
      <xdr:colOff>426719</xdr:colOff>
      <xdr:row>70</xdr:row>
      <xdr:rowOff>30987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6118860" y="10408413"/>
          <a:ext cx="8000999" cy="2568954"/>
          <a:chOff x="5794179" y="3930834"/>
          <a:chExt cx="8482727" cy="2751906"/>
        </a:xfrm>
      </xdr:grpSpPr>
      <xdr:graphicFrame macro="">
        <xdr:nvGraphicFramePr>
          <xdr:cNvPr id="10" name="Graphique 9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GraphicFramePr/>
        </xdr:nvGraphicFramePr>
        <xdr:xfrm>
          <a:off x="9704906" y="3930834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1" name="Graphique 10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GraphicFramePr/>
        </xdr:nvGraphicFramePr>
        <xdr:xfrm>
          <a:off x="5794179" y="3939540"/>
          <a:ext cx="3865903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 editAs="oneCell">
    <xdr:from>
      <xdr:col>13</xdr:col>
      <xdr:colOff>490080</xdr:colOff>
      <xdr:row>56</xdr:row>
      <xdr:rowOff>22860</xdr:rowOff>
    </xdr:from>
    <xdr:to>
      <xdr:col>14</xdr:col>
      <xdr:colOff>246240</xdr:colOff>
      <xdr:row>59</xdr:row>
      <xdr:rowOff>53340</xdr:rowOff>
    </xdr:to>
    <xdr:pic>
      <xdr:nvPicPr>
        <xdr:cNvPr id="5" name="Graphique 4" descr="Homme avec un remplissage uni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1744820" y="10408920"/>
          <a:ext cx="579120" cy="579120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121920</xdr:colOff>
      <xdr:row>56</xdr:row>
      <xdr:rowOff>106680</xdr:rowOff>
    </xdr:from>
    <xdr:to>
      <xdr:col>10</xdr:col>
      <xdr:colOff>672960</xdr:colOff>
      <xdr:row>59</xdr:row>
      <xdr:rowOff>109080</xdr:rowOff>
    </xdr:to>
    <xdr:pic>
      <xdr:nvPicPr>
        <xdr:cNvPr id="7" name="Graphique 6" descr="Femme avec un remplissage uni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511540" y="10492740"/>
          <a:ext cx="551040" cy="55104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1</xdr:row>
      <xdr:rowOff>7620</xdr:rowOff>
    </xdr:from>
    <xdr:to>
      <xdr:col>7</xdr:col>
      <xdr:colOff>441960</xdr:colOff>
      <xdr:row>3</xdr:row>
      <xdr:rowOff>114542</xdr:rowOff>
    </xdr:to>
    <xdr:pic>
      <xdr:nvPicPr>
        <xdr:cNvPr id="14" name="Graphique 13" descr="Flèche vers le bas avec un remplissage uni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930140" y="190500"/>
          <a:ext cx="914400" cy="6174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490228</xdr:colOff>
      <xdr:row>0</xdr:row>
      <xdr:rowOff>76200</xdr:rowOff>
    </xdr:from>
    <xdr:to>
      <xdr:col>6</xdr:col>
      <xdr:colOff>307348</xdr:colOff>
      <xdr:row>3</xdr:row>
      <xdr:rowOff>242</xdr:rowOff>
    </xdr:to>
    <xdr:pic>
      <xdr:nvPicPr>
        <xdr:cNvPr id="3" name="Graphique 2" descr="Flèche vers le bas avec un remplissage uni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644908" y="76200"/>
          <a:ext cx="914400" cy="617462"/>
        </a:xfrm>
        <a:prstGeom prst="rect">
          <a:avLst/>
        </a:prstGeom>
      </xdr:spPr>
    </xdr:pic>
    <xdr:clientData/>
  </xdr:twoCellAnchor>
  <xdr:twoCellAnchor editAs="oneCell">
    <xdr:from>
      <xdr:col>12</xdr:col>
      <xdr:colOff>284488</xdr:colOff>
      <xdr:row>0</xdr:row>
      <xdr:rowOff>60960</xdr:rowOff>
    </xdr:from>
    <xdr:to>
      <xdr:col>14</xdr:col>
      <xdr:colOff>307348</xdr:colOff>
      <xdr:row>2</xdr:row>
      <xdr:rowOff>167882</xdr:rowOff>
    </xdr:to>
    <xdr:pic>
      <xdr:nvPicPr>
        <xdr:cNvPr id="5" name="Graphique 4" descr="Flèche vers le bas avec un remplissage uni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346448" y="60960"/>
          <a:ext cx="914400" cy="6174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</xdr:colOff>
      <xdr:row>1</xdr:row>
      <xdr:rowOff>160020</xdr:rowOff>
    </xdr:from>
    <xdr:to>
      <xdr:col>8</xdr:col>
      <xdr:colOff>693420</xdr:colOff>
      <xdr:row>16</xdr:row>
      <xdr:rowOff>160020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99060</xdr:colOff>
      <xdr:row>18</xdr:row>
      <xdr:rowOff>30480</xdr:rowOff>
    </xdr:from>
    <xdr:to>
      <xdr:col>8</xdr:col>
      <xdr:colOff>708660</xdr:colOff>
      <xdr:row>33</xdr:row>
      <xdr:rowOff>30480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0.07667</cdr:x>
      <cdr:y>0.31944</cdr:y>
    </cdr:from>
    <cdr:to>
      <cdr:x>0.15</cdr:x>
      <cdr:y>0.44167</cdr:y>
    </cdr:to>
    <cdr:pic>
      <cdr:nvPicPr>
        <cdr:cNvPr id="3" name="Graphique 2" descr="Ancrer avec un remplissage uni">
          <a:extLst xmlns:a="http://schemas.openxmlformats.org/drawingml/2006/main">
            <a:ext uri="{FF2B5EF4-FFF2-40B4-BE49-F238E27FC236}">
              <a16:creationId xmlns:a16="http://schemas.microsoft.com/office/drawing/2014/main" id="{350B5B78-7B21-C962-9BD4-A7B3383123F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350520" y="876300"/>
          <a:ext cx="335280" cy="335280"/>
        </a:xfrm>
        <a:prstGeom xmlns:a="http://schemas.openxmlformats.org/drawingml/2006/main" prst="rect">
          <a:avLst/>
        </a:prstGeom>
      </cdr:spPr>
    </cdr:pic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0.08833</cdr:x>
      <cdr:y>0.29167</cdr:y>
    </cdr:from>
    <cdr:to>
      <cdr:x>0.19</cdr:x>
      <cdr:y>0.46111</cdr:y>
    </cdr:to>
    <cdr:pic>
      <cdr:nvPicPr>
        <cdr:cNvPr id="3" name="Graphique 2" descr="Livraison avec un remplissage uni">
          <a:extLst xmlns:a="http://schemas.openxmlformats.org/drawingml/2006/main">
            <a:ext uri="{FF2B5EF4-FFF2-40B4-BE49-F238E27FC236}">
              <a16:creationId xmlns:a16="http://schemas.microsoft.com/office/drawing/2014/main" id="{3E7E174A-42E6-FC30-FAE4-27C813969D6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03860" y="800100"/>
          <a:ext cx="464820" cy="464820"/>
        </a:xfrm>
        <a:prstGeom xmlns:a="http://schemas.openxmlformats.org/drawingml/2006/main" prst="rect">
          <a:avLst/>
        </a:prstGeom>
      </cdr:spPr>
    </cdr:pic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99060</xdr:colOff>
      <xdr:row>1</xdr:row>
      <xdr:rowOff>30481</xdr:rowOff>
    </xdr:from>
    <xdr:to>
      <xdr:col>6</xdr:col>
      <xdr:colOff>1127760</xdr:colOff>
      <xdr:row>6</xdr:row>
      <xdr:rowOff>175261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AIEMENT2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53300" y="213361"/>
              <a:ext cx="1828800" cy="1203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167640</xdr:colOff>
      <xdr:row>11</xdr:row>
      <xdr:rowOff>144781</xdr:rowOff>
    </xdr:from>
    <xdr:to>
      <xdr:col>6</xdr:col>
      <xdr:colOff>1196340</xdr:colOff>
      <xdr:row>18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AIEMENT2 1">
              <a:extLst>
                <a:ext uri="{FF2B5EF4-FFF2-40B4-BE49-F238E27FC236}">
                  <a16:creationId xmlns:a16="http://schemas.microsoft.com/office/drawing/2014/main" id="{00000000-0008-0000-0A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1880" y="2156461"/>
              <a:ext cx="1828800" cy="1165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160020</xdr:colOff>
      <xdr:row>28</xdr:row>
      <xdr:rowOff>144780</xdr:rowOff>
    </xdr:from>
    <xdr:to>
      <xdr:col>11</xdr:col>
      <xdr:colOff>327660</xdr:colOff>
      <xdr:row>36</xdr:row>
      <xdr:rowOff>53340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4" name="DATE_COMMANDE">
              <a:extLst>
                <a:ext uri="{FF2B5EF4-FFF2-40B4-BE49-F238E27FC236}">
                  <a16:creationId xmlns:a16="http://schemas.microsoft.com/office/drawing/2014/main" id="{00000000-0008-0000-0A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_COMMAN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54540" y="526542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350520</xdr:colOff>
      <xdr:row>54</xdr:row>
      <xdr:rowOff>68580</xdr:rowOff>
    </xdr:from>
    <xdr:to>
      <xdr:col>8</xdr:col>
      <xdr:colOff>655320</xdr:colOff>
      <xdr:row>61</xdr:row>
      <xdr:rowOff>160020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DATE_COMMANDE 1">
              <a:extLst>
                <a:ext uri="{FF2B5EF4-FFF2-40B4-BE49-F238E27FC236}">
                  <a16:creationId xmlns:a16="http://schemas.microsoft.com/office/drawing/2014/main" id="{00000000-0008-0000-0A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_COMMAND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04760" y="994410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563880</xdr:colOff>
      <xdr:row>54</xdr:row>
      <xdr:rowOff>7620</xdr:rowOff>
    </xdr:from>
    <xdr:to>
      <xdr:col>12</xdr:col>
      <xdr:colOff>15240</xdr:colOff>
      <xdr:row>67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EMPLOYE">
              <a:extLst>
                <a:ext uri="{FF2B5EF4-FFF2-40B4-BE49-F238E27FC236}">
                  <a16:creationId xmlns:a16="http://schemas.microsoft.com/office/drawing/2014/main" id="{00000000-0008-0000-0A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3360" y="98831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99060</xdr:colOff>
      <xdr:row>1</xdr:row>
      <xdr:rowOff>175260</xdr:rowOff>
    </xdr:from>
    <xdr:to>
      <xdr:col>5</xdr:col>
      <xdr:colOff>342900</xdr:colOff>
      <xdr:row>14</xdr:row>
      <xdr:rowOff>120015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 1">
              <a:extLst>
                <a:ext uri="{FF2B5EF4-FFF2-40B4-BE49-F238E27FC236}">
                  <a16:creationId xmlns:a16="http://schemas.microsoft.com/office/drawing/2014/main" id="{00000000-0008-0000-0B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8160" y="3581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480060</xdr:colOff>
      <xdr:row>1</xdr:row>
      <xdr:rowOff>152400</xdr:rowOff>
    </xdr:from>
    <xdr:to>
      <xdr:col>7</xdr:col>
      <xdr:colOff>723900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SITE 1">
              <a:extLst>
                <a:ext uri="{FF2B5EF4-FFF2-40B4-BE49-F238E27FC236}">
                  <a16:creationId xmlns:a16="http://schemas.microsoft.com/office/drawing/2014/main" id="{00000000-0008-0000-0B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72200" y="335280"/>
              <a:ext cx="170688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137160</xdr:colOff>
      <xdr:row>29</xdr:row>
      <xdr:rowOff>60960</xdr:rowOff>
    </xdr:from>
    <xdr:to>
      <xdr:col>5</xdr:col>
      <xdr:colOff>381000</xdr:colOff>
      <xdr:row>42</xdr:row>
      <xdr:rowOff>150495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EMPLOYE 2">
              <a:extLst>
                <a:ext uri="{FF2B5EF4-FFF2-40B4-BE49-F238E27FC236}">
                  <a16:creationId xmlns:a16="http://schemas.microsoft.com/office/drawing/2014/main" id="{00000000-0008-0000-0B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66260" y="53644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11</xdr:col>
      <xdr:colOff>281940</xdr:colOff>
      <xdr:row>2</xdr:row>
      <xdr:rowOff>0</xdr:rowOff>
    </xdr:from>
    <xdr:to>
      <xdr:col>17</xdr:col>
      <xdr:colOff>99060</xdr:colOff>
      <xdr:row>17</xdr:row>
      <xdr:rowOff>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91440</xdr:colOff>
      <xdr:row>28</xdr:row>
      <xdr:rowOff>152400</xdr:rowOff>
    </xdr:from>
    <xdr:to>
      <xdr:col>13</xdr:col>
      <xdr:colOff>175260</xdr:colOff>
      <xdr:row>43</xdr:row>
      <xdr:rowOff>152400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152400</xdr:rowOff>
    </xdr:from>
    <xdr:to>
      <xdr:col>9</xdr:col>
      <xdr:colOff>213360</xdr:colOff>
      <xdr:row>20</xdr:row>
      <xdr:rowOff>106680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Graphique 6">
              <a:extLst>
                <a:ext uri="{FF2B5EF4-FFF2-40B4-BE49-F238E27FC236}">
                  <a16:creationId xmlns:a16="http://schemas.microsoft.com/office/drawing/2014/main" id="{5B1E75BD-3E3C-7A72-7797-386DEB5931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8460" y="152400"/>
              <a:ext cx="5219700" cy="3756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487680</xdr:colOff>
      <xdr:row>9</xdr:row>
      <xdr:rowOff>91440</xdr:rowOff>
    </xdr:from>
    <xdr:to>
      <xdr:col>12</xdr:col>
      <xdr:colOff>739140</xdr:colOff>
      <xdr:row>25</xdr:row>
      <xdr:rowOff>114300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1469162</xdr:colOff>
      <xdr:row>9</xdr:row>
      <xdr:rowOff>174012</xdr:rowOff>
    </xdr:from>
    <xdr:to>
      <xdr:col>9</xdr:col>
      <xdr:colOff>81823</xdr:colOff>
      <xdr:row>17</xdr:row>
      <xdr:rowOff>181632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ITE">
              <a:extLst>
                <a:ext uri="{FF2B5EF4-FFF2-40B4-BE49-F238E27FC236}">
                  <a16:creationId xmlns:a16="http://schemas.microsoft.com/office/drawing/2014/main" id="{00000000-0008-0000-0D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36769" y="1997815"/>
              <a:ext cx="1823054" cy="15066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10</xdr:col>
      <xdr:colOff>266700</xdr:colOff>
      <xdr:row>54</xdr:row>
      <xdr:rowOff>22860</xdr:rowOff>
    </xdr:from>
    <xdr:to>
      <xdr:col>16</xdr:col>
      <xdr:colOff>281940</xdr:colOff>
      <xdr:row>69</xdr:row>
      <xdr:rowOff>22860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762000</xdr:colOff>
      <xdr:row>8</xdr:row>
      <xdr:rowOff>83820</xdr:rowOff>
    </xdr:from>
    <xdr:to>
      <xdr:col>12</xdr:col>
      <xdr:colOff>335280</xdr:colOff>
      <xdr:row>23</xdr:row>
      <xdr:rowOff>83820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769620</xdr:colOff>
      <xdr:row>48</xdr:row>
      <xdr:rowOff>114300</xdr:rowOff>
    </xdr:from>
    <xdr:to>
      <xdr:col>12</xdr:col>
      <xdr:colOff>342900</xdr:colOff>
      <xdr:row>63</xdr:row>
      <xdr:rowOff>114300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441960</xdr:colOff>
      <xdr:row>6</xdr:row>
      <xdr:rowOff>114300</xdr:rowOff>
    </xdr:from>
    <xdr:to>
      <xdr:col>23</xdr:col>
      <xdr:colOff>480060</xdr:colOff>
      <xdr:row>21</xdr:row>
      <xdr:rowOff>137160</xdr:rowOff>
    </xdr:to>
    <xdr:grpSp>
      <xdr:nvGrpSpPr>
        <xdr:cNvPr id="6" name="Group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pSpPr/>
      </xdr:nvGrpSpPr>
      <xdr:grpSpPr>
        <a:xfrm>
          <a:off x="21200315" y="1367913"/>
          <a:ext cx="6638003" cy="2788182"/>
          <a:chOff x="18836640" y="411480"/>
          <a:chExt cx="9151620" cy="2758440"/>
        </a:xfrm>
      </xdr:grpSpPr>
      <xdr:graphicFrame macro="">
        <xdr:nvGraphicFramePr>
          <xdr:cNvPr id="4" name="Graphique 3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GraphicFramePr>
            <a:graphicFrameLocks/>
          </xdr:cNvGraphicFramePr>
        </xdr:nvGraphicFramePr>
        <xdr:xfrm>
          <a:off x="23416260" y="41148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" name="Graphique 4">
            <a:extLst>
              <a:ext uri="{FF2B5EF4-FFF2-40B4-BE49-F238E27FC236}">
                <a16:creationId xmlns:a16="http://schemas.microsoft.com/office/drawing/2014/main" id="{00000000-0008-0000-0E00-000005000000}"/>
              </a:ext>
            </a:extLst>
          </xdr:cNvPr>
          <xdr:cNvGraphicFramePr>
            <a:graphicFrameLocks/>
          </xdr:cNvGraphicFramePr>
        </xdr:nvGraphicFramePr>
        <xdr:xfrm>
          <a:off x="18836640" y="42672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289560</xdr:colOff>
      <xdr:row>2</xdr:row>
      <xdr:rowOff>1</xdr:rowOff>
    </xdr:from>
    <xdr:to>
      <xdr:col>4</xdr:col>
      <xdr:colOff>960120</xdr:colOff>
      <xdr:row>8</xdr:row>
      <xdr:rowOff>152401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AIEMENT2 2">
              <a:extLst>
                <a:ext uri="{FF2B5EF4-FFF2-40B4-BE49-F238E27FC236}">
                  <a16:creationId xmlns:a16="http://schemas.microsoft.com/office/drawing/2014/main" id="{00000000-0008-0000-0F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4162" y="367230"/>
              <a:ext cx="1827331" cy="1254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4</xdr:col>
      <xdr:colOff>1143000</xdr:colOff>
      <xdr:row>0</xdr:row>
      <xdr:rowOff>99060</xdr:rowOff>
    </xdr:from>
    <xdr:to>
      <xdr:col>8</xdr:col>
      <xdr:colOff>1127760</xdr:colOff>
      <xdr:row>15</xdr:row>
      <xdr:rowOff>99060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76200</xdr:colOff>
      <xdr:row>31</xdr:row>
      <xdr:rowOff>160021</xdr:rowOff>
    </xdr:from>
    <xdr:to>
      <xdr:col>4</xdr:col>
      <xdr:colOff>746760</xdr:colOff>
      <xdr:row>38</xdr:row>
      <xdr:rowOff>106681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AIEMENT2 3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IEMENT2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70802" y="5852069"/>
              <a:ext cx="1827331" cy="12319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4</xdr:col>
      <xdr:colOff>1173480</xdr:colOff>
      <xdr:row>37</xdr:row>
      <xdr:rowOff>91440</xdr:rowOff>
    </xdr:from>
    <xdr:to>
      <xdr:col>8</xdr:col>
      <xdr:colOff>1158240</xdr:colOff>
      <xdr:row>52</xdr:row>
      <xdr:rowOff>91440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693420</xdr:colOff>
      <xdr:row>0</xdr:row>
      <xdr:rowOff>114300</xdr:rowOff>
    </xdr:from>
    <xdr:to>
      <xdr:col>22</xdr:col>
      <xdr:colOff>685800</xdr:colOff>
      <xdr:row>15</xdr:row>
      <xdr:rowOff>144780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/>
      </xdr:nvGrpSpPr>
      <xdr:grpSpPr>
        <a:xfrm>
          <a:off x="16144577" y="114300"/>
          <a:ext cx="5868042" cy="2931588"/>
          <a:chOff x="16413480" y="739140"/>
          <a:chExt cx="6332220" cy="2773680"/>
        </a:xfrm>
      </xdr:grpSpPr>
      <xdr:graphicFrame macro="">
        <xdr:nvGraphicFramePr>
          <xdr:cNvPr id="6" name="Graphique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GraphicFramePr>
            <a:graphicFrameLocks/>
          </xdr:cNvGraphicFramePr>
        </xdr:nvGraphicFramePr>
        <xdr:xfrm>
          <a:off x="18173700" y="73914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" name="Graphique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GraphicFramePr/>
        </xdr:nvGraphicFramePr>
        <xdr:xfrm>
          <a:off x="16413480" y="990600"/>
          <a:ext cx="3406140" cy="25222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kfoury" refreshedDate="44885.078656134261" createdVersion="8" refreshedVersion="8" minRefreshableVersion="3" recordCount="317" xr:uid="{8D41C832-3C1C-468D-9C9D-7913BED9E423}">
  <cacheSource type="worksheet">
    <worksheetSource name="Tableau1"/>
  </cacheSource>
  <cacheFields count="23">
    <cacheField name="NOM" numFmtId="0">
      <sharedItems/>
    </cacheField>
    <cacheField name="PRENOM" numFmtId="0">
      <sharedItems/>
    </cacheField>
    <cacheField name="EMPLOYE" numFmtId="0">
      <sharedItems/>
    </cacheField>
    <cacheField name="DIRECTION" numFmtId="0">
      <sharedItems count="6">
        <s v="Département 4"/>
        <s v="Département 5"/>
        <s v="Département 2"/>
        <s v="Département 1"/>
        <s v="Département 3"/>
        <s v="Département 6"/>
      </sharedItems>
    </cacheField>
    <cacheField name="SITE" numFmtId="0">
      <sharedItems/>
    </cacheField>
    <cacheField name="DATE_COMMANDE" numFmtId="14">
      <sharedItems containsSemiMixedTypes="0" containsNonDate="0" containsDate="1" containsString="0" minDate="2019-06-01T00:00:00" maxDate="2020-07-01T00:00:00"/>
    </cacheField>
    <cacheField name="REF" numFmtId="0">
      <sharedItems containsSemiMixedTypes="0" containsString="0" containsNumber="1" containsInteger="1" minValue="1" maxValue="10"/>
    </cacheField>
    <cacheField name="PRODUIT" numFmtId="0">
      <sharedItems/>
    </cacheField>
    <cacheField name="QUANTITE" numFmtId="0">
      <sharedItems containsSemiMixedTypes="0" containsString="0" containsNumber="1" containsInteger="1" minValue="1" maxValue="10"/>
    </cacheField>
    <cacheField name="PU" numFmtId="0">
      <sharedItems containsSemiMixedTypes="0" containsString="0" containsNumber="1" containsInteger="1" minValue="500" maxValue="5000"/>
    </cacheField>
    <cacheField name="FACTURATION" numFmtId="0">
      <sharedItems containsSemiMixedTypes="0" containsString="0" containsNumber="1" containsInteger="1" minValue="500" maxValue="50000"/>
    </cacheField>
    <cacheField name="PAIEMENT" numFmtId="0">
      <sharedItems containsSemiMixedTypes="0" containsString="0" containsNumber="1" containsInteger="1" minValue="1" maxValue="3"/>
    </cacheField>
    <cacheField name="PAIEMENT2" numFmtId="0">
      <sharedItems/>
    </cacheField>
    <cacheField name="SALAIRE" numFmtId="0">
      <sharedItems containsSemiMixedTypes="0" containsString="0" containsNumber="1" containsInteger="1" minValue="870" maxValue="5646"/>
    </cacheField>
    <cacheField name="PRIME" numFmtId="6">
      <sharedItems containsSemiMixedTypes="0" containsString="0" containsNumber="1" containsInteger="1" minValue="0" maxValue="99"/>
    </cacheField>
    <cacheField name="GENRE" numFmtId="0">
      <sharedItems count="2">
        <s v="femme"/>
        <s v="homme"/>
      </sharedItems>
    </cacheField>
    <cacheField name="NB ENFANTS" numFmtId="0">
      <sharedItems containsSemiMixedTypes="0" containsString="0" containsNumber="1" containsInteger="1" minValue="0" maxValue="5"/>
    </cacheField>
    <cacheField name="NAISSANCE" numFmtId="15">
      <sharedItems containsSemiMixedTypes="0" containsNonDate="0" containsDate="1" containsString="0" minDate="1941-12-08T00:00:00" maxDate="1986-04-14T00:00:00"/>
    </cacheField>
    <cacheField name="DATECHEZCLIENT" numFmtId="14">
      <sharedItems containsSemiMixedTypes="0" containsNonDate="0" containsDate="1" containsString="0" minDate="1998-02-16T00:00:00" maxDate="2020-12-17T00:00:00"/>
    </cacheField>
    <cacheField name="AGE" numFmtId="1">
      <sharedItems containsSemiMixedTypes="0" containsString="0" containsNumber="1" minValue="36.602777777777774" maxValue="80.95" count="280">
        <n v="69.058333333333337"/>
        <n v="39.43611111111111"/>
        <n v="58.927777777777777"/>
        <n v="46.655555555555559"/>
        <n v="48.855555555555554"/>
        <n v="41.424999999999997"/>
        <n v="74.902777777777771"/>
        <n v="60.5"/>
        <n v="63.836111111111109"/>
        <n v="64.169444444444451"/>
        <n v="61.605555555555554"/>
        <n v="62.827777777777776"/>
        <n v="63.833333333333336"/>
        <n v="44.422222222222224"/>
        <n v="75.075000000000003"/>
        <n v="55.461111111111109"/>
        <n v="37.81666666666667"/>
        <n v="58.794444444444444"/>
        <n v="62.94166666666667"/>
        <n v="55.62777777777778"/>
        <n v="44.62777777777778"/>
        <n v="50.947222222222223"/>
        <n v="44.219444444444441"/>
        <n v="65.74166666666666"/>
        <n v="52.322222222222223"/>
        <n v="46.044444444444444"/>
        <n v="75.577777777777783"/>
        <n v="47.358333333333334"/>
        <n v="76.638888888888886"/>
        <n v="69.594444444444449"/>
        <n v="63.858333333333334"/>
        <n v="80.400000000000006"/>
        <n v="41.327777777777776"/>
        <n v="66.24166666666666"/>
        <n v="70.75833333333334"/>
        <n v="68.469444444444449"/>
        <n v="49.108333333333334"/>
        <n v="44.147222222222226"/>
        <n v="39.49722222222222"/>
        <n v="62.916666666666664"/>
        <n v="44.477777777777774"/>
        <n v="47.05833333333333"/>
        <n v="57.880555555555553"/>
        <n v="64.516666666666666"/>
        <n v="74.313888888888883"/>
        <n v="62.983333333333334"/>
        <n v="44.902777777777779"/>
        <n v="58.697222222222223"/>
        <n v="40.108333333333334"/>
        <n v="47.052777777777777"/>
        <n v="66.827777777777783"/>
        <n v="47.633333333333333"/>
        <n v="77.24166666666666"/>
        <n v="73.661111111111111"/>
        <n v="48.024999999999999"/>
        <n v="44.25"/>
        <n v="40.052777777777777"/>
        <n v="48.027777777777779"/>
        <n v="75.688888888888883"/>
        <n v="72.219444444444449"/>
        <n v="48.219444444444441"/>
        <n v="63.119444444444447"/>
        <n v="46.663888888888891"/>
        <n v="38.455555555555556"/>
        <n v="63.477777777777774"/>
        <n v="44.794444444444444"/>
        <n v="52.138888888888886"/>
        <n v="48.708333333333336"/>
        <n v="50.322222222222223"/>
        <n v="58.269444444444446"/>
        <n v="48.030555555555559"/>
        <n v="73.838888888888889"/>
        <n v="45.177777777777777"/>
        <n v="49.016666666666666"/>
        <n v="62.569444444444443"/>
        <n v="59.897222222222226"/>
        <n v="49.286111111111111"/>
        <n v="68.138888888888886"/>
        <n v="43.797222222222224"/>
        <n v="67.480555555555554"/>
        <n v="44.155555555555559"/>
        <n v="58.8"/>
        <n v="50.516666666666666"/>
        <n v="66.216666666666669"/>
        <n v="57.93888888888889"/>
        <n v="62.56388888888889"/>
        <n v="51.480555555555554"/>
        <n v="63.730555555555554"/>
        <n v="69.783333333333331"/>
        <n v="64.569444444444443"/>
        <n v="38.202777777777776"/>
        <n v="46.43333333333333"/>
        <n v="45.888888888888886"/>
        <n v="75.150000000000006"/>
        <n v="49.505555555555553"/>
        <n v="64.75555555555556"/>
        <n v="75.102777777777774"/>
        <n v="70.905555555555551"/>
        <n v="51.55"/>
        <n v="60.411111111111111"/>
        <n v="52.661111111111111"/>
        <n v="56.205555555555556"/>
        <n v="56.697222222222223"/>
        <n v="58.347222222222221"/>
        <n v="72.572222222222223"/>
        <n v="69.697222222222223"/>
        <n v="68.830555555555549"/>
        <n v="58.730555555555554"/>
        <n v="60.636111111111113"/>
        <n v="41.355555555555554"/>
        <n v="60.927777777777777"/>
        <n v="63.591666666666669"/>
        <n v="49.06666666666667"/>
        <n v="40.969444444444441"/>
        <n v="66.638888888888886"/>
        <n v="48.094444444444441"/>
        <n v="47.424999999999997"/>
        <n v="76.202777777777783"/>
        <n v="59.538888888888891"/>
        <n v="62.758333333333333"/>
        <n v="61.833333333333336"/>
        <n v="62.472222222222221"/>
        <n v="64.033333333333331"/>
        <n v="62.830555555555556"/>
        <n v="57.230555555555554"/>
        <n v="62.661111111111111"/>
        <n v="48.697222222222223"/>
        <n v="63.763888888888886"/>
        <n v="57.236111111111114"/>
        <n v="62.80833333333333"/>
        <n v="44.783333333333331"/>
        <n v="62.62777777777778"/>
        <n v="70.822222222222223"/>
        <n v="43.56111111111111"/>
        <n v="59.43888888888889"/>
        <n v="44.5"/>
        <n v="43.083333333333336"/>
        <n v="64.583333333333329"/>
        <n v="46.31666666666667"/>
        <n v="72.00277777777778"/>
        <n v="73.711111111111109"/>
        <n v="67.644444444444446"/>
        <n v="65.052777777777777"/>
        <n v="47.511111111111113"/>
        <n v="64.525000000000006"/>
        <n v="56.5"/>
        <n v="41.352777777777774"/>
        <n v="43.733333333333334"/>
        <n v="66.547222222222217"/>
        <n v="48.758333333333333"/>
        <n v="45.791666666666664"/>
        <n v="46.18333333333333"/>
        <n v="60.966666666666669"/>
        <n v="39.702777777777776"/>
        <n v="40.18888888888889"/>
        <n v="63.522222222222226"/>
        <n v="63.030555555555559"/>
        <n v="42.822222222222223"/>
        <n v="63.197222222222223"/>
        <n v="58.527777777777779"/>
        <n v="47.116666666666667"/>
        <n v="62.677777777777777"/>
        <n v="67.522222222222226"/>
        <n v="48.544444444444444"/>
        <n v="62.736111111111114"/>
        <n v="67.138888888888886"/>
        <n v="70.674999999999997"/>
        <n v="59.702777777777776"/>
        <n v="59.888888888888886"/>
        <n v="44.638888888888886"/>
        <n v="44.836111111111109"/>
        <n v="45.777777777777779"/>
        <n v="53.713888888888889"/>
        <n v="62.975000000000001"/>
        <n v="41.136111111111113"/>
        <n v="59.961111111111109"/>
        <n v="64.74444444444444"/>
        <n v="73.50277777777778"/>
        <n v="46.847222222222221"/>
        <n v="62.630555555555553"/>
        <n v="59.55"/>
        <n v="66.375"/>
        <n v="63.322222222222223"/>
        <n v="63.305555555555557"/>
        <n v="49.12222222222222"/>
        <n v="51.81388888888889"/>
        <n v="72.311111111111117"/>
        <n v="39.238888888888887"/>
        <n v="67.12222222222222"/>
        <n v="80.436111111111117"/>
        <n v="50.93333333333333"/>
        <n v="75.083333333333329"/>
        <n v="68.988888888888894"/>
        <n v="64.86944444444444"/>
        <n v="65.036111111111111"/>
        <n v="65.25555555555556"/>
        <n v="65.519444444444446"/>
        <n v="54.494444444444447"/>
        <n v="65.805555555555557"/>
        <n v="66.113888888888894"/>
        <n v="66.224999999999994"/>
        <n v="61.005555555555553"/>
        <n v="64.563888888888883"/>
        <n v="66.344444444444449"/>
        <n v="80.95"/>
        <n v="36.602777777777774"/>
        <n v="62.302777777777777"/>
        <n v="64.61944444444444"/>
        <n v="63.605555555555554"/>
        <n v="46.869444444444447"/>
        <n v="53.669444444444444"/>
        <n v="64.125"/>
        <n v="59.472222222222221"/>
        <n v="66.266666666666666"/>
        <n v="48.75277777777778"/>
        <n v="77.38055555555556"/>
        <n v="43.930555555555557"/>
        <n v="42.802777777777777"/>
        <n v="67.719444444444449"/>
        <n v="59.644444444444446"/>
        <n v="70.152777777777771"/>
        <n v="61.869444444444447"/>
        <n v="67.080555555555549"/>
        <n v="48.18888888888889"/>
        <n v="60.905555555555559"/>
        <n v="67.886111111111106"/>
        <n v="42.741666666666667"/>
        <n v="67.011111111111106"/>
        <n v="62.291666666666664"/>
        <n v="64.602777777777774"/>
        <n v="66.805555555555557"/>
        <n v="71.786111111111111"/>
        <n v="69.974999999999994"/>
        <n v="45.583333333333336"/>
        <n v="59.397222222222226"/>
        <n v="68.636111111111106"/>
        <n v="46.858333333333334"/>
        <n v="58.94166666666667"/>
        <n v="66.988888888888894"/>
        <n v="62.430555555555557"/>
        <n v="59.25"/>
        <n v="76.336111111111109"/>
        <n v="47.588888888888889"/>
        <n v="67.344444444444449"/>
        <n v="69.108333333333334"/>
        <n v="45.722222222222221"/>
        <n v="69.836111111111109"/>
        <n v="75.061111111111117"/>
        <n v="78.158333333333331"/>
        <n v="69.647222222222226"/>
        <n v="48.008333333333333"/>
        <n v="66.974999999999994"/>
        <n v="61.411111111111111"/>
        <n v="48.738888888888887"/>
        <n v="66.705555555555549"/>
        <n v="46.652777777777779"/>
        <n v="71.716666666666669"/>
        <n v="73.019444444444446"/>
        <n v="50.952777777777776"/>
        <n v="73.052777777777777"/>
        <n v="72.155555555555551"/>
        <n v="48"/>
        <n v="41.397222222222226"/>
        <n v="73.083333333333329"/>
        <n v="66.12777777777778"/>
        <n v="68.238888888888894"/>
        <n v="73.236111111111114"/>
        <n v="59.15"/>
        <n v="70.288888888888891"/>
        <n v="61.363888888888887"/>
        <n v="62.55833333333333"/>
        <n v="75.763888888888886"/>
        <n v="76.933333333333337"/>
        <n v="74.080555555555549"/>
        <n v="76.294444444444451"/>
        <n v="73.11666666666666"/>
        <n v="67.483333333333334"/>
        <n v="74.672222222222217"/>
        <n v="62.469444444444441"/>
        <n v="65.11666666666666"/>
      </sharedItems>
      <fieldGroup par="22"/>
    </cacheField>
    <cacheField name="ANCIENNETE" numFmtId="1">
      <sharedItems containsSemiMixedTypes="0" containsString="0" containsNumber="1" minValue="1.9277777777777778" maxValue="24.761111111111113"/>
    </cacheField>
    <cacheField name="IT" numFmtId="1">
      <sharedItems containsSemiMixedTypes="0" containsString="0" containsNumber="1" minValue="22.379709063782173" maxValue="21921.515561569689"/>
    </cacheField>
    <cacheField name="AGE2" numFmtId="0" databaseField="0">
      <fieldGroup base="19">
        <discretePr count="280">
          <x v="0"/>
          <x v="232"/>
          <x v="1"/>
          <x v="2"/>
          <x v="3"/>
          <x v="233"/>
          <x v="4"/>
          <x v="5"/>
          <x v="6"/>
          <x v="7"/>
          <x v="8"/>
          <x v="9"/>
          <x v="10"/>
          <x v="233"/>
          <x v="11"/>
          <x v="12"/>
          <x v="232"/>
          <x v="13"/>
          <x v="14"/>
          <x v="15"/>
          <x v="16"/>
          <x v="17"/>
          <x v="18"/>
          <x v="19"/>
          <x v="20"/>
          <x v="233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232"/>
          <x v="33"/>
          <x v="34"/>
          <x v="35"/>
          <x v="36"/>
          <x v="37"/>
          <x v="38"/>
          <x v="39"/>
          <x v="40"/>
          <x v="41"/>
          <x v="42"/>
          <x v="233"/>
          <x v="43"/>
          <x v="44"/>
          <x v="45"/>
          <x v="46"/>
          <x v="233"/>
          <x v="47"/>
          <x v="48"/>
          <x v="233"/>
          <x v="49"/>
          <x v="50"/>
          <x v="233"/>
          <x v="51"/>
          <x v="52"/>
          <x v="232"/>
          <x v="53"/>
          <x v="54"/>
          <x v="55"/>
          <x v="233"/>
          <x v="234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234"/>
          <x v="73"/>
          <x v="74"/>
          <x v="75"/>
          <x v="232"/>
          <x v="76"/>
          <x v="77"/>
          <x v="78"/>
          <x v="79"/>
          <x v="80"/>
          <x v="81"/>
          <x v="82"/>
          <x v="234"/>
          <x v="83"/>
          <x v="234"/>
          <x v="234"/>
          <x v="234"/>
          <x v="234"/>
          <x v="84"/>
          <x v="85"/>
          <x v="86"/>
          <x v="234"/>
          <x v="236"/>
          <x v="87"/>
          <x v="88"/>
          <x v="89"/>
          <x v="90"/>
          <x v="91"/>
          <x v="92"/>
          <x v="93"/>
          <x v="94"/>
          <x v="95"/>
          <x v="96"/>
          <x v="97"/>
          <x v="236"/>
          <x v="98"/>
          <x v="99"/>
          <x v="100"/>
          <x v="101"/>
          <x v="102"/>
          <x v="103"/>
          <x v="104"/>
          <x v="105"/>
          <x v="106"/>
          <x v="107"/>
          <x v="236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236"/>
          <x v="137"/>
          <x v="138"/>
          <x v="236"/>
          <x v="139"/>
          <x v="140"/>
          <x v="141"/>
          <x v="142"/>
          <x v="143"/>
          <x v="144"/>
          <x v="145"/>
          <x v="146"/>
          <x v="236"/>
          <x v="147"/>
          <x v="148"/>
          <x v="236"/>
          <x v="149"/>
          <x v="150"/>
          <x v="151"/>
          <x v="152"/>
          <x v="153"/>
          <x v="154"/>
          <x v="155"/>
          <x v="156"/>
          <x v="157"/>
          <x v="158"/>
          <x v="232"/>
          <x v="159"/>
          <x v="160"/>
          <x v="161"/>
          <x v="162"/>
          <x v="163"/>
          <x v="164"/>
          <x v="236"/>
          <x v="236"/>
          <x v="236"/>
          <x v="165"/>
          <x v="236"/>
          <x v="236"/>
          <x v="236"/>
          <x v="166"/>
          <x v="167"/>
          <x v="168"/>
          <x v="169"/>
          <x v="232"/>
          <x v="170"/>
          <x v="171"/>
          <x v="172"/>
          <x v="173"/>
          <x v="174"/>
          <x v="175"/>
          <x v="176"/>
          <x v="23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236"/>
          <x v="193"/>
          <x v="194"/>
          <x v="195"/>
          <x v="196"/>
          <x v="197"/>
          <x v="198"/>
          <x v="199"/>
          <x v="236"/>
          <x v="200"/>
          <x v="201"/>
          <x v="202"/>
          <x v="203"/>
          <x v="236"/>
          <x v="236"/>
          <x v="204"/>
          <x v="235"/>
          <x v="205"/>
          <x v="206"/>
          <x v="207"/>
          <x v="208"/>
          <x v="209"/>
          <x v="210"/>
          <x v="211"/>
          <x v="212"/>
          <x v="213"/>
          <x v="235"/>
          <x v="235"/>
          <x v="214"/>
          <x v="235"/>
          <x v="215"/>
          <x v="216"/>
          <x v="217"/>
          <x v="235"/>
          <x v="218"/>
          <x v="219"/>
          <x v="235"/>
          <x v="220"/>
          <x v="221"/>
          <x v="222"/>
          <x v="223"/>
          <x v="224"/>
          <x v="225"/>
          <x v="226"/>
          <x v="227"/>
          <x v="228"/>
          <x v="229"/>
          <x v="235"/>
          <x v="230"/>
          <x v="231"/>
        </discretePr>
        <groupItems count="237">
          <n v="69.058333333333337"/>
          <n v="58.927777777777777"/>
          <n v="46.655555555555559"/>
          <n v="48.855555555555554"/>
          <n v="74.902777777777771"/>
          <n v="60.5"/>
          <n v="63.836111111111109"/>
          <n v="64.169444444444451"/>
          <n v="61.605555555555554"/>
          <n v="62.827777777777776"/>
          <n v="63.833333333333336"/>
          <n v="75.075000000000003"/>
          <n v="55.461111111111109"/>
          <n v="58.794444444444444"/>
          <n v="62.94166666666667"/>
          <n v="55.62777777777778"/>
          <n v="44.62777777777778"/>
          <n v="50.947222222222223"/>
          <n v="44.219444444444441"/>
          <n v="65.74166666666666"/>
          <n v="52.322222222222223"/>
          <n v="75.577777777777783"/>
          <n v="47.358333333333334"/>
          <n v="76.638888888888886"/>
          <n v="69.594444444444449"/>
          <n v="63.858333333333334"/>
          <n v="80.400000000000006"/>
          <n v="41.327777777777776"/>
          <n v="66.24166666666666"/>
          <n v="70.75833333333334"/>
          <n v="68.469444444444449"/>
          <n v="49.108333333333334"/>
          <n v="44.147222222222226"/>
          <n v="62.916666666666664"/>
          <n v="44.477777777777774"/>
          <n v="47.05833333333333"/>
          <n v="57.880555555555553"/>
          <n v="64.516666666666666"/>
          <n v="74.313888888888883"/>
          <n v="62.983333333333334"/>
          <n v="44.902777777777779"/>
          <n v="58.697222222222223"/>
          <n v="40.108333333333334"/>
          <n v="66.827777777777783"/>
          <n v="47.633333333333333"/>
          <n v="77.24166666666666"/>
          <n v="73.661111111111111"/>
          <n v="44.25"/>
          <n v="40.052777777777777"/>
          <n v="75.688888888888883"/>
          <n v="72.219444444444449"/>
          <n v="63.119444444444447"/>
          <n v="46.663888888888891"/>
          <n v="63.477777777777774"/>
          <n v="44.794444444444444"/>
          <n v="52.138888888888886"/>
          <n v="58.269444444444446"/>
          <n v="48.030555555555559"/>
          <n v="73.838888888888889"/>
          <n v="45.177777777777777"/>
          <n v="49.016666666666666"/>
          <n v="62.569444444444443"/>
          <n v="59.897222222222226"/>
          <n v="49.286111111111111"/>
          <n v="68.138888888888886"/>
          <n v="43.797222222222224"/>
          <n v="67.480555555555554"/>
          <n v="44.155555555555559"/>
          <n v="58.8"/>
          <n v="50.516666666666666"/>
          <n v="66.216666666666669"/>
          <n v="57.93888888888889"/>
          <n v="62.56388888888889"/>
          <n v="63.730555555555554"/>
          <n v="69.783333333333331"/>
          <n v="64.569444444444443"/>
          <n v="46.43333333333333"/>
          <n v="45.888888888888886"/>
          <n v="75.150000000000006"/>
          <n v="49.505555555555553"/>
          <n v="64.75555555555556"/>
          <n v="75.102777777777774"/>
          <n v="70.905555555555551"/>
          <n v="60.411111111111111"/>
          <n v="72.572222222222223"/>
          <n v="69.697222222222223"/>
          <n v="68.830555555555549"/>
          <n v="41.355555555555554"/>
          <n v="60.927777777777777"/>
          <n v="63.591666666666669"/>
          <n v="49.06666666666667"/>
          <n v="40.969444444444441"/>
          <n v="66.638888888888886"/>
          <n v="48.094444444444441"/>
          <n v="47.424999999999997"/>
          <n v="76.202777777777783"/>
          <n v="59.538888888888891"/>
          <n v="62.758333333333333"/>
          <n v="62.472222222222221"/>
          <n v="64.033333333333331"/>
          <n v="62.830555555555556"/>
          <n v="57.230555555555554"/>
          <n v="62.661111111111111"/>
          <n v="48.697222222222223"/>
          <n v="63.763888888888886"/>
          <n v="57.236111111111114"/>
          <n v="62.80833333333333"/>
          <n v="44.783333333333331"/>
          <n v="70.822222222222223"/>
          <n v="43.56111111111111"/>
          <n v="59.43888888888889"/>
          <n v="44.5"/>
          <n v="43.083333333333336"/>
          <n v="64.583333333333329"/>
          <n v="46.31666666666667"/>
          <n v="72.00277777777778"/>
          <n v="73.711111111111109"/>
          <n v="67.644444444444446"/>
          <n v="65.052777777777777"/>
          <n v="47.511111111111113"/>
          <n v="64.525000000000006"/>
          <n v="56.5"/>
          <n v="41.352777777777774"/>
          <n v="43.733333333333334"/>
          <n v="66.547222222222217"/>
          <n v="48.758333333333333"/>
          <n v="45.791666666666664"/>
          <n v="46.18333333333333"/>
          <n v="60.966666666666669"/>
          <n v="39.702777777777776"/>
          <n v="40.18888888888889"/>
          <n v="63.522222222222226"/>
          <n v="63.030555555555559"/>
          <n v="42.822222222222223"/>
          <n v="63.197222222222223"/>
          <n v="58.527777777777779"/>
          <n v="47.116666666666667"/>
          <n v="67.522222222222226"/>
          <n v="48.544444444444444"/>
          <n v="67.138888888888886"/>
          <n v="70.674999999999997"/>
          <n v="59.702777777777776"/>
          <n v="59.888888888888886"/>
          <n v="44.638888888888886"/>
          <n v="44.836111111111109"/>
          <n v="45.777777777777779"/>
          <n v="53.713888888888889"/>
          <n v="41.136111111111113"/>
          <n v="59.961111111111109"/>
          <n v="73.50277777777778"/>
          <n v="46.847222222222221"/>
          <n v="62.630555555555553"/>
          <n v="59.55"/>
          <n v="66.375"/>
          <n v="63.322222222222223"/>
          <n v="63.305555555555557"/>
          <n v="49.12222222222222"/>
          <n v="51.81388888888889"/>
          <n v="72.311111111111117"/>
          <n v="67.12222222222222"/>
          <n v="80.436111111111117"/>
          <n v="50.93333333333333"/>
          <n v="75.083333333333329"/>
          <n v="68.988888888888894"/>
          <n v="64.86944444444444"/>
          <n v="54.494444444444447"/>
          <n v="61.005555555555553"/>
          <n v="64.563888888888883"/>
          <n v="66.344444444444449"/>
          <n v="80.95"/>
          <n v="62.302777777777777"/>
          <n v="64.61944444444444"/>
          <n v="63.605555555555554"/>
          <n v="46.869444444444447"/>
          <n v="53.669444444444444"/>
          <n v="64.125"/>
          <n v="59.472222222222221"/>
          <n v="48.75277777777778"/>
          <n v="77.38055555555556"/>
          <n v="43.930555555555557"/>
          <n v="42.802777777777777"/>
          <n v="67.719444444444449"/>
          <n v="59.644444444444446"/>
          <n v="70.152777777777771"/>
          <n v="61.869444444444447"/>
          <n v="67.080555555555549"/>
          <n v="48.18888888888889"/>
          <n v="60.905555555555559"/>
          <n v="67.886111111111106"/>
          <n v="42.741666666666667"/>
          <n v="67.011111111111106"/>
          <n v="62.291666666666664"/>
          <n v="64.602777777777774"/>
          <n v="71.786111111111111"/>
          <n v="69.974999999999994"/>
          <n v="45.583333333333336"/>
          <n v="59.397222222222226"/>
          <n v="68.636111111111106"/>
          <n v="46.858333333333334"/>
          <n v="58.94166666666667"/>
          <n v="62.430555555555557"/>
          <n v="59.25"/>
          <n v="76.336111111111109"/>
          <n v="47.588888888888889"/>
          <n v="45.722222222222221"/>
          <n v="75.061111111111117"/>
          <n v="78.158333333333331"/>
          <n v="69.647222222222226"/>
          <n v="48.008333333333333"/>
          <n v="66.974999999999994"/>
          <n v="61.411111111111111"/>
          <n v="48.738888888888887"/>
          <n v="66.705555555555549"/>
          <n v="46.652777777777779"/>
          <n v="50.952777777777776"/>
          <n v="72.155555555555551"/>
          <n v="48"/>
          <n v="41.397222222222226"/>
          <n v="66.12777777777778"/>
          <n v="68.238888888888894"/>
          <n v="59.15"/>
          <n v="70.288888888888891"/>
          <n v="61.363888888888887"/>
          <n v="62.55833333333333"/>
          <n v="75.763888888888886"/>
          <n v="76.933333333333337"/>
          <n v="74.080555555555549"/>
          <n v="76.294444444444451"/>
          <n v="73.11666666666666"/>
          <n v="67.483333333333334"/>
          <n v="62.469444444444441"/>
          <n v="65.11666666666666"/>
          <s v="Groupe1"/>
          <s v="Groupe2"/>
          <s v="Groupe3"/>
          <s v="Groupe4"/>
          <s v="Groupe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kfoury" refreshedDate="44885.143813541668" createdVersion="8" refreshedVersion="8" minRefreshableVersion="3" recordCount="317" xr:uid="{56477E55-FA02-4EC0-B0ED-6031541CA654}">
  <cacheSource type="worksheet">
    <worksheetSource name="Tableau14"/>
  </cacheSource>
  <cacheFields count="22">
    <cacheField name="NOM" numFmtId="0">
      <sharedItems/>
    </cacheField>
    <cacheField name="PRENOM" numFmtId="0">
      <sharedItems/>
    </cacheField>
    <cacheField name="EMPLOYE" numFmtId="0">
      <sharedItems/>
    </cacheField>
    <cacheField name="DIRECTION" numFmtId="0">
      <sharedItems count="6">
        <s v="Département 4"/>
        <s v="Département 5"/>
        <s v="Département 2"/>
        <s v="Département 1"/>
        <s v="Département 3"/>
        <s v="Département 6"/>
      </sharedItems>
    </cacheField>
    <cacheField name="SITE" numFmtId="0">
      <sharedItems/>
    </cacheField>
    <cacheField name="DATE_COMMANDE" numFmtId="14">
      <sharedItems containsSemiMixedTypes="0" containsNonDate="0" containsDate="1" containsString="0" minDate="2020-01-28T00:00:00" maxDate="2021-07-01T00:00:00"/>
    </cacheField>
    <cacheField name="REF" numFmtId="0">
      <sharedItems containsSemiMixedTypes="0" containsString="0" containsNumber="1" containsInteger="1" minValue="1" maxValue="10"/>
    </cacheField>
    <cacheField name="PRODUIT" numFmtId="0">
      <sharedItems/>
    </cacheField>
    <cacheField name="QUANTITE" numFmtId="0">
      <sharedItems containsSemiMixedTypes="0" containsString="0" containsNumber="1" containsInteger="1" minValue="1" maxValue="10"/>
    </cacheField>
    <cacheField name="PU" numFmtId="0">
      <sharedItems containsSemiMixedTypes="0" containsString="0" containsNumber="1" containsInteger="1" minValue="500" maxValue="5000"/>
    </cacheField>
    <cacheField name="FACTURATION" numFmtId="0">
      <sharedItems containsSemiMixedTypes="0" containsString="0" containsNumber="1" containsInteger="1" minValue="500" maxValue="50000"/>
    </cacheField>
    <cacheField name="PAIEMENT" numFmtId="0">
      <sharedItems containsSemiMixedTypes="0" containsString="0" containsNumber="1" containsInteger="1" minValue="1" maxValue="3"/>
    </cacheField>
    <cacheField name="PAIEMENT2" numFmtId="0">
      <sharedItems/>
    </cacheField>
    <cacheField name="SALAIRE" numFmtId="0">
      <sharedItems containsSemiMixedTypes="0" containsString="0" containsNumber="1" containsInteger="1" minValue="870" maxValue="5646"/>
    </cacheField>
    <cacheField name="PRIME" numFmtId="6">
      <sharedItems containsSemiMixedTypes="0" containsString="0" containsNumber="1" containsInteger="1" minValue="0" maxValue="99"/>
    </cacheField>
    <cacheField name="GENRE" numFmtId="0">
      <sharedItems count="2">
        <s v="femme"/>
        <s v="homme"/>
      </sharedItems>
    </cacheField>
    <cacheField name="NB ENFANTS" numFmtId="0">
      <sharedItems containsSemiMixedTypes="0" containsString="0" containsNumber="1" containsInteger="1" minValue="0" maxValue="5"/>
    </cacheField>
    <cacheField name="NAISSANCE" numFmtId="15">
      <sharedItems containsSemiMixedTypes="0" containsNonDate="0" containsDate="1" containsString="0" minDate="1941-12-08T00:00:00" maxDate="1986-04-14T00:00:00"/>
    </cacheField>
    <cacheField name="DATECHEZCLIENT" numFmtId="14">
      <sharedItems containsSemiMixedTypes="0" containsNonDate="0" containsDate="1" containsString="0" minDate="1998-03-22T00:00:00" maxDate="2021-11-30T00:00:00"/>
    </cacheField>
    <cacheField name="AGE" numFmtId="1">
      <sharedItems containsSemiMixedTypes="0" containsString="0" containsNumber="1" minValue="36.602777777777774" maxValue="80.95" count="280">
        <n v="69.058333333333337"/>
        <n v="48.024999999999999"/>
        <n v="58.927777777777777"/>
        <n v="46.655555555555559"/>
        <n v="48.855555555555554"/>
        <n v="73.083333333333329"/>
        <n v="74.902777777777771"/>
        <n v="60.5"/>
        <n v="63.836111111111109"/>
        <n v="64.169444444444451"/>
        <n v="61.605555555555554"/>
        <n v="62.827777777777776"/>
        <n v="63.833333333333336"/>
        <n v="62.975000000000001"/>
        <n v="75.075000000000003"/>
        <n v="55.461111111111109"/>
        <n v="37.81666666666667"/>
        <n v="58.794444444444444"/>
        <n v="62.94166666666667"/>
        <n v="55.62777777777778"/>
        <n v="44.62777777777778"/>
        <n v="50.947222222222223"/>
        <n v="44.219444444444441"/>
        <n v="65.74166666666666"/>
        <n v="52.322222222222223"/>
        <n v="66.224999999999994"/>
        <n v="75.577777777777783"/>
        <n v="47.358333333333334"/>
        <n v="76.638888888888886"/>
        <n v="69.594444444444449"/>
        <n v="63.858333333333334"/>
        <n v="80.400000000000006"/>
        <n v="41.327777777777776"/>
        <n v="66.24166666666666"/>
        <n v="70.75833333333334"/>
        <n v="68.469444444444449"/>
        <n v="49.108333333333334"/>
        <n v="44.147222222222226"/>
        <n v="39.49722222222222"/>
        <n v="62.916666666666664"/>
        <n v="44.477777777777774"/>
        <n v="47.05833333333333"/>
        <n v="57.880555555555553"/>
        <n v="64.516666666666666"/>
        <n v="74.313888888888883"/>
        <n v="62.983333333333334"/>
        <n v="44.902777777777779"/>
        <n v="58.697222222222223"/>
        <n v="40.108333333333334"/>
        <n v="48.219444444444441"/>
        <n v="66.827777777777783"/>
        <n v="47.633333333333333"/>
        <n v="77.24166666666666"/>
        <n v="73.661111111111111"/>
        <n v="48.708333333333336"/>
        <n v="44.25"/>
        <n v="40.052777777777777"/>
        <n v="51.55"/>
        <n v="75.688888888888883"/>
        <n v="72.219444444444449"/>
        <n v="60.636111111111113"/>
        <n v="63.119444444444447"/>
        <n v="46.663888888888891"/>
        <n v="38.455555555555556"/>
        <n v="63.477777777777774"/>
        <n v="44.794444444444444"/>
        <n v="52.138888888888886"/>
        <n v="56.205555555555556"/>
        <n v="46.044444444444444"/>
        <n v="58.269444444444446"/>
        <n v="48.030555555555559"/>
        <n v="73.838888888888889"/>
        <n v="45.177777777777777"/>
        <n v="49.016666666666666"/>
        <n v="62.569444444444443"/>
        <n v="59.897222222222226"/>
        <n v="49.286111111111111"/>
        <n v="68.138888888888886"/>
        <n v="43.797222222222224"/>
        <n v="67.480555555555554"/>
        <n v="44.155555555555559"/>
        <n v="58.8"/>
        <n v="50.516666666666666"/>
        <n v="66.216666666666669"/>
        <n v="57.93888888888889"/>
        <n v="62.56388888888889"/>
        <n v="51.480555555555554"/>
        <n v="63.730555555555554"/>
        <n v="69.783333333333331"/>
        <n v="64.569444444444443"/>
        <n v="38.202777777777776"/>
        <n v="46.43333333333333"/>
        <n v="45.888888888888886"/>
        <n v="75.150000000000006"/>
        <n v="49.505555555555553"/>
        <n v="64.75555555555556"/>
        <n v="75.102777777777774"/>
        <n v="70.905555555555551"/>
        <n v="62.736111111111114"/>
        <n v="60.411111111111111"/>
        <n v="65.036111111111111"/>
        <n v="58.347222222222221"/>
        <n v="58.730555555555554"/>
        <n v="69.108333333333334"/>
        <n v="72.572222222222223"/>
        <n v="69.697222222222223"/>
        <n v="68.830555555555549"/>
        <n v="73.052777777777777"/>
        <n v="62.62777777777778"/>
        <n v="41.355555555555554"/>
        <n v="60.927777777777777"/>
        <n v="63.591666666666669"/>
        <n v="49.06666666666667"/>
        <n v="40.969444444444441"/>
        <n v="66.638888888888886"/>
        <n v="48.094444444444441"/>
        <n v="47.424999999999997"/>
        <n v="76.202777777777783"/>
        <n v="59.538888888888891"/>
        <n v="62.758333333333333"/>
        <n v="64.74444444444444"/>
        <n v="62.472222222222221"/>
        <n v="66.988888888888894"/>
        <n v="64.033333333333331"/>
        <n v="62.830555555555556"/>
        <n v="57.230555555555554"/>
        <n v="62.661111111111111"/>
        <n v="48.697222222222223"/>
        <n v="63.763888888888886"/>
        <n v="50.322222222222223"/>
        <n v="57.236111111111114"/>
        <n v="62.80833333333333"/>
        <n v="44.783333333333331"/>
        <n v="67.344444444444449"/>
        <n v="70.822222222222223"/>
        <n v="43.56111111111111"/>
        <n v="59.43888888888889"/>
        <n v="44.5"/>
        <n v="43.083333333333336"/>
        <n v="64.583333333333329"/>
        <n v="46.31666666666667"/>
        <n v="72.00277777777778"/>
        <n v="73.711111111111109"/>
        <n v="67.644444444444446"/>
        <n v="65.052777777777777"/>
        <n v="47.511111111111113"/>
        <n v="64.525000000000006"/>
        <n v="56.5"/>
        <n v="41.352777777777774"/>
        <n v="43.733333333333334"/>
        <n v="66.547222222222217"/>
        <n v="48.758333333333333"/>
        <n v="45.791666666666664"/>
        <n v="46.18333333333333"/>
        <n v="60.966666666666669"/>
        <n v="39.702777777777776"/>
        <n v="40.18888888888889"/>
        <n v="63.522222222222226"/>
        <n v="63.030555555555559"/>
        <n v="42.822222222222223"/>
        <n v="63.197222222222223"/>
        <n v="58.527777777777779"/>
        <n v="47.116666666666667"/>
        <n v="73.236111111111114"/>
        <n v="67.522222222222226"/>
        <n v="48.544444444444444"/>
        <n v="71.716666666666669"/>
        <n v="67.138888888888886"/>
        <n v="70.674999999999997"/>
        <n v="59.702777777777776"/>
        <n v="59.888888888888886"/>
        <n v="44.638888888888886"/>
        <n v="44.836111111111109"/>
        <n v="45.777777777777779"/>
        <n v="53.713888888888889"/>
        <n v="65.25555555555556"/>
        <n v="41.136111111111113"/>
        <n v="59.961111111111109"/>
        <n v="41.424999999999997"/>
        <n v="73.50277777777778"/>
        <n v="46.847222222222221"/>
        <n v="62.630555555555553"/>
        <n v="59.55"/>
        <n v="66.375"/>
        <n v="63.322222222222223"/>
        <n v="63.305555555555557"/>
        <n v="49.12222222222222"/>
        <n v="51.81388888888889"/>
        <n v="72.311111111111117"/>
        <n v="39.238888888888887"/>
        <n v="67.12222222222222"/>
        <n v="80.436111111111117"/>
        <n v="50.93333333333333"/>
        <n v="75.083333333333329"/>
        <n v="68.988888888888894"/>
        <n v="64.86944444444444"/>
        <n v="66.266666666666666"/>
        <n v="54.494444444444447"/>
        <n v="61.833333333333336"/>
        <n v="61.005555555555553"/>
        <n v="64.563888888888883"/>
        <n v="66.344444444444449"/>
        <n v="80.95"/>
        <n v="36.602777777777774"/>
        <n v="62.302777777777777"/>
        <n v="64.61944444444444"/>
        <n v="63.605555555555554"/>
        <n v="46.869444444444447"/>
        <n v="53.669444444444444"/>
        <n v="64.125"/>
        <n v="59.472222222222221"/>
        <n v="65.519444444444446"/>
        <n v="48.75277777777778"/>
        <n v="77.38055555555556"/>
        <n v="43.930555555555557"/>
        <n v="42.802777777777777"/>
        <n v="67.719444444444449"/>
        <n v="59.644444444444446"/>
        <n v="70.152777777777771"/>
        <n v="61.869444444444447"/>
        <n v="67.080555555555549"/>
        <n v="48.18888888888889"/>
        <n v="66.805555555555557"/>
        <n v="60.905555555555559"/>
        <n v="67.886111111111106"/>
        <n v="42.741666666666667"/>
        <n v="67.011111111111106"/>
        <n v="66.113888888888894"/>
        <n v="62.291666666666664"/>
        <n v="64.602777777777774"/>
        <n v="47.052777777777777"/>
        <n v="71.786111111111111"/>
        <n v="69.974999999999994"/>
        <n v="45.583333333333336"/>
        <n v="59.397222222222226"/>
        <n v="68.636111111111106"/>
        <n v="46.858333333333334"/>
        <n v="58.94166666666667"/>
        <n v="44.422222222222224"/>
        <n v="62.430555555555557"/>
        <n v="59.25"/>
        <n v="76.336111111111109"/>
        <n v="47.588888888888889"/>
        <n v="52.661111111111111"/>
        <n v="74.672222222222217"/>
        <n v="45.722222222222221"/>
        <n v="56.697222222222223"/>
        <n v="75.061111111111117"/>
        <n v="78.158333333333331"/>
        <n v="69.647222222222226"/>
        <n v="48.008333333333333"/>
        <n v="66.974999999999994"/>
        <n v="61.411111111111111"/>
        <n v="48.738888888888887"/>
        <n v="66.705555555555549"/>
        <n v="46.652777777777779"/>
        <n v="62.677777777777777"/>
        <n v="69.836111111111109"/>
        <n v="50.952777777777776"/>
        <n v="73.019444444444446"/>
        <n v="72.155555555555551"/>
        <n v="48"/>
        <n v="41.397222222222226"/>
        <n v="48.027777777777779"/>
        <n v="66.12777777777778"/>
        <n v="68.238888888888894"/>
        <n v="65.805555555555557"/>
        <n v="59.15"/>
        <n v="70.288888888888891"/>
        <n v="61.363888888888887"/>
        <n v="62.55833333333333"/>
        <n v="75.763888888888886"/>
        <n v="76.933333333333337"/>
        <n v="74.080555555555549"/>
        <n v="76.294444444444451"/>
        <n v="73.11666666666666"/>
        <n v="67.483333333333334"/>
        <n v="39.43611111111111"/>
        <n v="62.469444444444441"/>
        <n v="65.11666666666666"/>
      </sharedItems>
      <fieldGroup base="19">
        <rangePr autoStart="0" autoEnd="0" startNum="30" endNum="90" groupInterval="10"/>
        <groupItems count="8">
          <s v="&lt;30"/>
          <s v="30-40"/>
          <s v="40-50"/>
          <s v="50-60"/>
          <s v="60-70"/>
          <s v="70-80"/>
          <s v="80-90"/>
          <s v="&gt;90"/>
        </groupItems>
      </fieldGroup>
    </cacheField>
    <cacheField name="ANCIENNETE" numFmtId="1">
      <sharedItems containsSemiMixedTypes="0" containsString="0" containsNumber="1" minValue="0.97499999999999998" maxValue="24.661111111111111"/>
    </cacheField>
    <cacheField name="IT" numFmtId="1">
      <sharedItems containsSemiMixedTypes="0" containsString="0" containsNumber="1" minValue="22.224966045190762" maxValue="20571.4285714285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kfoury" refreshedDate="44885.158865972226" createdVersion="8" refreshedVersion="8" minRefreshableVersion="3" recordCount="46" xr:uid="{1034B5A5-F7CF-45A7-A53A-39C65F53BF8A}">
  <cacheSource type="worksheet">
    <worksheetSource name="Tableau2"/>
  </cacheSource>
  <cacheFields count="27">
    <cacheField name="NOM" numFmtId="0">
      <sharedItems/>
    </cacheField>
    <cacheField name="PRENOM" numFmtId="0">
      <sharedItems/>
    </cacheField>
    <cacheField name="EMPLOYE" numFmtId="0">
      <sharedItems count="42">
        <s v="ABSCHEN Paul"/>
        <s v="AMARA Nicolas"/>
        <s v="BAH Paule"/>
        <s v="BENSIMHON Pascal"/>
        <s v="BSIRI Marie-Rose"/>
        <s v="CHAMBLAS Paule"/>
        <s v="CHAVES Thierry"/>
        <s v="CHI Nicole"/>
        <s v="COMTE Martin"/>
        <s v="CORBET Marie-Thérése"/>
        <s v="DESROSES Martine"/>
        <s v="EL KAABI Nicole"/>
        <s v="FALZON Patricia"/>
        <s v="FARIDI Marie-Thérése"/>
        <s v="FAUCHEUX Michel"/>
        <s v="FAUQUIER Mireille"/>
        <s v="FERNANDEZ Yvette"/>
        <s v="FERNANDEZ Suzanne"/>
        <s v="GEORGET Philippe"/>
        <s v="GHIBAUDO Nicole"/>
        <s v="GORZINSKY Odette"/>
        <s v="GUELT Monique"/>
        <s v="LAUB Nicole"/>
        <s v="LE LOCH Nicole"/>
        <s v="LEMAIRE Philippe"/>
        <s v="LOBJOY Patrick"/>
        <s v="MIANET Marie-Thérése"/>
        <s v="MILLET Pasquale"/>
        <s v="PERFETTO Pascal"/>
        <s v="RAGEUL Marielle"/>
        <s v="REMUND Marie-Marthe"/>
        <s v="RIDEAU Paul"/>
        <s v="ROLLAND Nathalie"/>
        <s v="SAADA Martine"/>
        <s v="SACCHET Marie-Thérése"/>
        <s v="SAPIENCE Alain"/>
        <s v="SONG Aline"/>
        <s v="STOEFFLER Jean-Marc"/>
        <s v="SURENA Adrienne"/>
        <s v="TAN Nathalie"/>
        <s v="THAO Sylvain"/>
        <s v="ZHOU Philippe"/>
      </sharedItems>
    </cacheField>
    <cacheField name="DIRECTION" numFmtId="0">
      <sharedItems/>
    </cacheField>
    <cacheField name="SITE" numFmtId="0">
      <sharedItems count="4">
        <s v="Lille"/>
        <s v="Nice"/>
        <s v="Paris"/>
        <s v="Strasbourg"/>
      </sharedItems>
    </cacheField>
    <cacheField name="DATE_COMMANDE" numFmtId="14">
      <sharedItems containsSemiMixedTypes="0" containsNonDate="0" containsDate="1" containsString="0" minDate="2019-06-19T00:00:00" maxDate="2020-06-27T00:00:00" count="40">
        <d v="2019-06-24T00:00:00"/>
        <d v="2019-07-13T00:00:00"/>
        <d v="2019-07-15T00:00:00"/>
        <d v="2020-02-09T00:00:00"/>
        <d v="2019-10-20T00:00:00"/>
        <d v="2019-09-06T00:00:00"/>
        <d v="2020-05-01T00:00:00"/>
        <d v="2019-07-07T00:00:00"/>
        <d v="2019-08-11T00:00:00"/>
        <d v="2020-01-29T00:00:00"/>
        <d v="2020-05-09T00:00:00"/>
        <d v="2019-07-21T00:00:00"/>
        <d v="2020-06-25T00:00:00"/>
        <d v="2019-07-12T00:00:00"/>
        <d v="2019-08-27T00:00:00"/>
        <d v="2019-10-16T00:00:00"/>
        <d v="2019-10-29T00:00:00"/>
        <d v="2019-11-03T00:00:00"/>
        <d v="2019-09-03T00:00:00"/>
        <d v="2019-08-03T00:00:00"/>
        <d v="2020-02-29T00:00:00"/>
        <d v="2019-10-26T00:00:00"/>
        <d v="2020-05-18T00:00:00"/>
        <d v="2019-06-19T00:00:00"/>
        <d v="2020-03-28T00:00:00"/>
        <d v="2020-04-17T00:00:00"/>
        <d v="2020-06-23T00:00:00"/>
        <d v="2020-03-16T00:00:00"/>
        <d v="2019-12-18T00:00:00"/>
        <d v="2019-11-09T00:00:00"/>
        <d v="2019-08-12T00:00:00"/>
        <d v="2019-08-13T00:00:00"/>
        <d v="2019-10-31T00:00:00"/>
        <d v="2019-06-28T00:00:00"/>
        <d v="2020-01-26T00:00:00"/>
        <d v="2020-06-03T00:00:00"/>
        <d v="2020-02-15T00:00:00"/>
        <d v="2020-06-26T00:00:00"/>
        <d v="2020-04-26T00:00:00"/>
        <d v="2019-08-05T00:00:00"/>
      </sharedItems>
      <fieldGroup par="24" base="5">
        <rangePr groupBy="months" startDate="2019-06-19T00:00:00" endDate="2020-06-27T00:00:00"/>
        <groupItems count="14">
          <s v="&lt;19/06/2019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7/06/2020"/>
        </groupItems>
      </fieldGroup>
    </cacheField>
    <cacheField name="REF" numFmtId="0">
      <sharedItems containsSemiMixedTypes="0" containsString="0" containsNumber="1" containsInteger="1" minValue="1" maxValue="10"/>
    </cacheField>
    <cacheField name="PRODUIT" numFmtId="0">
      <sharedItems count="10">
        <s v="Déploiement technique"/>
        <s v="Compétence Front"/>
        <s v="Gestion projet Agile"/>
        <s v="Compétence Fullstack"/>
        <s v="Conseil et architecture"/>
        <s v="Compétence Back"/>
        <s v="Support et TMA"/>
        <s v="Audit sécurité"/>
        <s v="Intervention sur site"/>
        <s v="Formation CRM"/>
      </sharedItems>
    </cacheField>
    <cacheField name="QUANTITE" numFmtId="0">
      <sharedItems containsSemiMixedTypes="0" containsString="0" containsNumber="1" containsInteger="1" minValue="1" maxValue="10"/>
    </cacheField>
    <cacheField name="PU" numFmtId="0">
      <sharedItems containsSemiMixedTypes="0" containsString="0" containsNumber="1" containsInteger="1" minValue="500" maxValue="5000"/>
    </cacheField>
    <cacheField name="FACTURATION" numFmtId="0">
      <sharedItems containsSemiMixedTypes="0" containsString="0" containsNumber="1" containsInteger="1" minValue="1000" maxValue="45000"/>
    </cacheField>
    <cacheField name="PAIEMENT" numFmtId="0">
      <sharedItems containsSemiMixedTypes="0" containsString="0" containsNumber="1" containsInteger="1" minValue="1" maxValue="3"/>
    </cacheField>
    <cacheField name="PAIEMENT2" numFmtId="0">
      <sharedItems count="3">
        <s v="Espèce"/>
        <s v="Virement"/>
        <s v="Chèque"/>
      </sharedItems>
    </cacheField>
    <cacheField name="SALAIRE" numFmtId="0">
      <sharedItems containsSemiMixedTypes="0" containsString="0" containsNumber="1" containsInteger="1" minValue="870" maxValue="5646"/>
    </cacheField>
    <cacheField name="PRIME" numFmtId="6">
      <sharedItems containsSemiMixedTypes="0" containsString="0" containsNumber="1" containsInteger="1" minValue="0" maxValue="99"/>
    </cacheField>
    <cacheField name="GENRE" numFmtId="0">
      <sharedItems count="2">
        <s v="homme"/>
        <s v="femme"/>
      </sharedItems>
    </cacheField>
    <cacheField name="NB ENFANTS" numFmtId="0">
      <sharedItems containsSemiMixedTypes="0" containsString="0" containsNumber="1" containsInteger="1" minValue="0" maxValue="5"/>
    </cacheField>
    <cacheField name="NAISSANCE" numFmtId="15">
      <sharedItems containsSemiMixedTypes="0" containsNonDate="0" containsDate="1" containsString="0" minDate="1948-03-18T00:00:00" maxDate="1983-06-14T00:00:00"/>
    </cacheField>
    <cacheField name="DATECHEZCLIENT" numFmtId="14">
      <sharedItems containsSemiMixedTypes="0" containsNonDate="0" containsDate="1" containsString="0" minDate="1998-04-13T00:00:00" maxDate="2020-01-23T00:00:00"/>
    </cacheField>
    <cacheField name="AGE" numFmtId="1">
      <sharedItems containsSemiMixedTypes="0" containsString="0" containsNumber="1" minValue="39.43611111111111" maxValue="74.672222222222217" count="42">
        <n v="48.024999999999999"/>
        <n v="73.083333333333329"/>
        <n v="62.975000000000001"/>
        <n v="66.224999999999994"/>
        <n v="48.219444444444441"/>
        <n v="48.708333333333336"/>
        <n v="51.55"/>
        <n v="60.636111111111113"/>
        <n v="56.205555555555556"/>
        <n v="46.044444444444444"/>
        <n v="51.480555555555554"/>
        <n v="62.736111111111114"/>
        <n v="65.036111111111111"/>
        <n v="58.347222222222221"/>
        <n v="58.730555555555554"/>
        <n v="69.108333333333334"/>
        <n v="62.62777777777778"/>
        <n v="73.052777777777777"/>
        <n v="64.74444444444444"/>
        <n v="66.988888888888894"/>
        <n v="50.322222222222223"/>
        <n v="67.344444444444449"/>
        <n v="73.236111111111114"/>
        <n v="71.716666666666669"/>
        <n v="65.25555555555556"/>
        <n v="41.424999999999997"/>
        <n v="66.266666666666666"/>
        <n v="61.833333333333336"/>
        <n v="65.519444444444446"/>
        <n v="66.805555555555557"/>
        <n v="66.113888888888894"/>
        <n v="47.052777777777777"/>
        <n v="44.422222222222224"/>
        <n v="52.661111111111111"/>
        <n v="74.672222222222217"/>
        <n v="56.697222222222223"/>
        <n v="62.677777777777777"/>
        <n v="69.836111111111109"/>
        <n v="73.019444444444446"/>
        <n v="48.027777777777779"/>
        <n v="65.805555555555557"/>
        <n v="39.43611111111111"/>
      </sharedItems>
      <fieldGroup base="19">
        <rangePr autoStart="0" autoEnd="0" startNum="30" endNum="80" groupInterval="10"/>
        <groupItems count="7">
          <s v="&lt;30"/>
          <s v="30-40"/>
          <s v="40-50"/>
          <s v="50-60"/>
          <s v="60-70"/>
          <s v="70-80"/>
          <s v="&gt;80"/>
        </groupItems>
      </fieldGroup>
    </cacheField>
    <cacheField name="ANCIENNETE" numFmtId="1">
      <sharedItems containsSemiMixedTypes="0" containsString="0" containsNumber="1" minValue="2.8277777777777779" maxValue="24.602777777777778" count="46">
        <n v="10.813888888888888"/>
        <n v="7.7527777777777782"/>
        <n v="21.744444444444444"/>
        <n v="16.894444444444446"/>
        <n v="13.475"/>
        <n v="11.697222222222223"/>
        <n v="24.602777777777778"/>
        <n v="19.547222222222221"/>
        <n v="18.625"/>
        <n v="8.5555555555555554"/>
        <n v="17.880555555555556"/>
        <n v="13.347222222222221"/>
        <n v="23.572222222222223"/>
        <n v="11.2"/>
        <n v="17.352777777777778"/>
        <n v="5.1638888888888888"/>
        <n v="22.669444444444444"/>
        <n v="14.966666666666667"/>
        <n v="22.108333333333334"/>
        <n v="18.305555555555557"/>
        <n v="10.46111111111111"/>
        <n v="3.713888888888889"/>
        <n v="16.880555555555556"/>
        <n v="7.6416666666666666"/>
        <n v="16.95"/>
        <n v="4.7861111111111114"/>
        <n v="8.35"/>
        <n v="24.477777777777778"/>
        <n v="3.9611111111111112"/>
        <n v="10.888888888888889"/>
        <n v="21.622222222222224"/>
        <n v="2.8277777777777779"/>
        <n v="23.258333333333333"/>
        <n v="21.180555555555557"/>
        <n v="4.8583333333333334"/>
        <n v="5.4555555555555557"/>
        <n v="9.9166666666666661"/>
        <n v="17.147222222222222"/>
        <n v="9.2277777777777779"/>
        <n v="5.4916666666666663"/>
        <n v="23.086111111111112"/>
        <n v="16.369444444444444"/>
        <n v="7.9194444444444443"/>
        <n v="21.863888888888887"/>
        <n v="16.502777777777776"/>
        <n v="4.1083333333333334"/>
      </sharedItems>
    </cacheField>
    <cacheField name="IT" numFmtId="1">
      <sharedItems containsSemiMixedTypes="0" containsString="0" containsNumber="1" minValue="40.853381752156153" maxValue="5259.7402597402597" count="46">
        <n v="601.07885949139484"/>
        <n v="838.4091723396632"/>
        <n v="91.977516607051612"/>
        <n v="153.89674449194342"/>
        <n v="667.90352504638224"/>
        <n v="333.41249109475183"/>
        <n v="158.5186857852546"/>
        <n v="286.48571834588603"/>
        <n v="214.76510067114094"/>
        <n v="5259.7402597402597"/>
        <n v="335.56004349852412"/>
        <n v="74.921956295525504"/>
        <n v="424.22814046665093"/>
        <n v="2678.5714285714289"/>
        <n v="207.45958059868738"/>
        <n v="387.30500268961811"/>
        <n v="247.02855042274231"/>
        <n v="267.26057906458794"/>
        <n v="135.69543912551828"/>
        <n v="131.10773899848255"/>
        <n v="334.57249070631974"/>
        <n v="269.25953627524308"/>
        <n v="284.35083100213922"/>
        <n v="340.23991275899675"/>
        <n v="147.49262536873158"/>
        <n v="1462.5652930934416"/>
        <n v="431.13772455089821"/>
        <n v="40.853381752156153"/>
        <n v="403.92706872370263"/>
        <n v="91.836734693877546"/>
        <n v="369.98972250770811"/>
        <n v="636.54223968565816"/>
        <n v="515.94410605517737"/>
        <n v="94.426229508196712"/>
        <n v="864.49399656946821"/>
        <n v="439.91853360488795"/>
        <n v="201.68067226890759"/>
        <n v="186.61914790215454"/>
        <n v="758.5791691751956"/>
        <n v="910.4704097116844"/>
        <n v="64.974130670196118"/>
        <n v="213.81299847276432"/>
        <n v="631.35741844966685"/>
        <n v="256.13009782746792"/>
        <n v="151.48964820737251"/>
        <n v="1217.0385395537526"/>
      </sharedItems>
    </cacheField>
    <cacheField name="RAV" numFmtId="0" formula=" (0.67*SALAIRE)/(2+'NB ENFANTS')" databaseField="0"/>
    <cacheField name="Trimestres" numFmtId="0" databaseField="0">
      <fieldGroup base="5">
        <rangePr groupBy="quarters" startDate="2019-06-19T00:00:00" endDate="2020-06-27T00:00:00"/>
        <groupItems count="6">
          <s v="&lt;19/06/2019"/>
          <s v="Trimestre1"/>
          <s v="Trimestre2"/>
          <s v="Trimestre3"/>
          <s v="Trimestre4"/>
          <s v="&gt;27/06/2020"/>
        </groupItems>
      </fieldGroup>
    </cacheField>
    <cacheField name="Années" numFmtId="0" databaseField="0">
      <fieldGroup base="5">
        <rangePr groupBy="years" startDate="2019-06-19T00:00:00" endDate="2020-06-27T00:00:00"/>
        <groupItems count="4">
          <s v="&lt;19/06/2019"/>
          <s v="2019"/>
          <s v="2020"/>
          <s v="&gt;27/06/2020"/>
        </groupItems>
      </fieldGroup>
    </cacheField>
    <cacheField name="IND TALENTS" numFmtId="0" formula="QUANTITE/ANCIENNETE" databaseField="0"/>
    <cacheField name="IND ATELIER" numFmtId="0" formula="FACTURATION/SALAIRE" databaseField="0"/>
  </cacheFields>
  <extLst>
    <ext xmlns:x14="http://schemas.microsoft.com/office/spreadsheetml/2009/9/main" uri="{725AE2AE-9491-48be-B2B4-4EB974FC3084}">
      <x14:pivotCacheDefinition pivotCacheId="682187853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iana kfoury" refreshedDate="44885.372100231485" createdVersion="8" refreshedVersion="8" minRefreshableVersion="3" recordCount="46" xr:uid="{C9E6B12F-71C0-4010-8885-1E163EFC7792}">
  <cacheSource type="worksheet">
    <worksheetSource name="Tableau25"/>
  </cacheSource>
  <cacheFields count="27">
    <cacheField name="NOM" numFmtId="0">
      <sharedItems/>
    </cacheField>
    <cacheField name="PRENOM" numFmtId="0">
      <sharedItems/>
    </cacheField>
    <cacheField name="EMPLOYE" numFmtId="0">
      <sharedItems count="42">
        <s v="ABSCHEN Paul"/>
        <s v="AMARA Nicolas"/>
        <s v="BAH Paule"/>
        <s v="BENSIMHON Pascal"/>
        <s v="BSIRI Marie-Rose"/>
        <s v="CHAMBLAS Paule"/>
        <s v="CHAVES Thierry"/>
        <s v="CHI Nicole"/>
        <s v="COMTE Martin"/>
        <s v="CORBET Marie-Thérése"/>
        <s v="DESROSES Martine"/>
        <s v="EL KAABI Nicole"/>
        <s v="FALZON Patricia"/>
        <s v="FARIDI Marie-Thérése"/>
        <s v="FAUCHEUX Michel"/>
        <s v="FAUQUIER Mireille"/>
        <s v="FERNANDEZ Suzanne"/>
        <s v="FERNANDEZ Yvette"/>
        <s v="GEORGET Philippe"/>
        <s v="GHIBAUDO Nicole"/>
        <s v="GORZINSKY Odette"/>
        <s v="GUELT Monique"/>
        <s v="LAUB Nicole"/>
        <s v="LE LOCH Nicole"/>
        <s v="LEMAIRE Philippe"/>
        <s v="LOBJOY Patrick"/>
        <s v="MIANET Marie-Thérése"/>
        <s v="MILLET Pasquale"/>
        <s v="PERFETTO Pascal"/>
        <s v="RAGEUL Marielle"/>
        <s v="REMUND Marie-Marthe"/>
        <s v="RIDEAU Paul"/>
        <s v="ROLLAND Nathalie"/>
        <s v="SAADA Martine"/>
        <s v="SACCHET Marie-Thérése"/>
        <s v="SAPIENCE Alain"/>
        <s v="SONG Aline"/>
        <s v="STOEFFLER Jean-Marc"/>
        <s v="SURENA Adrienne"/>
        <s v="TAN Nathalie"/>
        <s v="THAO Sylvain"/>
        <s v="ZHOU Philippe"/>
      </sharedItems>
    </cacheField>
    <cacheField name="DIRECTION" numFmtId="0">
      <sharedItems/>
    </cacheField>
    <cacheField name="SITE" numFmtId="0">
      <sharedItems count="4">
        <s v="Lille"/>
        <s v="Nice"/>
        <s v="Paris"/>
        <s v="Strasbourg"/>
      </sharedItems>
    </cacheField>
    <cacheField name="DATE_COMMANDE" numFmtId="14">
      <sharedItems containsSemiMixedTypes="0" containsNonDate="0" containsDate="1" containsString="0" minDate="2020-06-10T00:00:00" maxDate="2021-06-24T00:00:00" count="43">
        <d v="2021-01-05T00:00:00"/>
        <d v="2021-02-25T00:00:00"/>
        <d v="2021-06-05T00:00:00"/>
        <d v="2021-06-06T00:00:00"/>
        <d v="2020-09-06T00:00:00"/>
        <d v="2020-07-09T00:00:00"/>
        <d v="2020-08-12T00:00:00"/>
        <d v="2020-06-13T00:00:00"/>
        <d v="2020-08-05T00:00:00"/>
        <d v="2020-06-10T00:00:00"/>
        <d v="2020-07-30T00:00:00"/>
        <d v="2020-06-18T00:00:00"/>
        <d v="2020-07-08T00:00:00"/>
        <d v="2020-06-23T00:00:00"/>
        <d v="2021-02-19T00:00:00"/>
        <d v="2021-05-11T00:00:00"/>
        <d v="2020-11-07T00:00:00"/>
        <d v="2021-02-21T00:00:00"/>
        <d v="2021-01-14T00:00:00"/>
        <d v="2020-09-17T00:00:00"/>
        <d v="2020-09-01T00:00:00"/>
        <d v="2020-07-01T00:00:00"/>
        <d v="2021-04-15T00:00:00"/>
        <d v="2020-11-08T00:00:00"/>
        <d v="2020-08-30T00:00:00"/>
        <d v="2020-06-26T00:00:00"/>
        <d v="2020-11-25T00:00:00"/>
        <d v="2021-05-15T00:00:00"/>
        <d v="2020-11-12T00:00:00"/>
        <d v="2020-10-08T00:00:00"/>
        <d v="2020-11-18T00:00:00"/>
        <d v="2020-08-16T00:00:00"/>
        <d v="2021-05-14T00:00:00"/>
        <d v="2021-03-12T00:00:00"/>
        <d v="2021-02-07T00:00:00"/>
        <d v="2021-03-27T00:00:00"/>
        <d v="2021-02-10T00:00:00"/>
        <d v="2021-03-05T00:00:00"/>
        <d v="2021-06-23T00:00:00"/>
        <d v="2020-12-17T00:00:00"/>
        <d v="2021-05-29T00:00:00"/>
        <d v="2020-12-19T00:00:00"/>
        <d v="2020-08-01T00:00:00"/>
      </sharedItems>
      <fieldGroup par="24" base="5">
        <rangePr groupBy="months" startDate="2020-06-10T00:00:00" endDate="2021-06-24T00:00:00"/>
        <groupItems count="14">
          <s v="&lt;10/06/2020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4/06/2021"/>
        </groupItems>
      </fieldGroup>
    </cacheField>
    <cacheField name="REF" numFmtId="0">
      <sharedItems containsSemiMixedTypes="0" containsString="0" containsNumber="1" containsInteger="1" minValue="1" maxValue="10"/>
    </cacheField>
    <cacheField name="PRODUIT" numFmtId="0">
      <sharedItems count="10">
        <s v="Audit sécurité"/>
        <s v="Support et TMA"/>
        <s v="Formation CRM"/>
        <s v="Compétence Back"/>
        <s v="Compétence Fullstack"/>
        <s v="Déploiement technique"/>
        <s v="Intervention sur site"/>
        <s v="Compétence Front"/>
        <s v="Conseil et architecture"/>
        <s v="Gestion projet Agile"/>
      </sharedItems>
    </cacheField>
    <cacheField name="QUANTITE" numFmtId="0">
      <sharedItems containsSemiMixedTypes="0" containsString="0" containsNumber="1" containsInteger="1" minValue="1" maxValue="10"/>
    </cacheField>
    <cacheField name="PU" numFmtId="0">
      <sharedItems containsSemiMixedTypes="0" containsString="0" containsNumber="1" containsInteger="1" minValue="500" maxValue="5000"/>
    </cacheField>
    <cacheField name="FACTURATION" numFmtId="0">
      <sharedItems containsSemiMixedTypes="0" containsString="0" containsNumber="1" containsInteger="1" minValue="700" maxValue="35000"/>
    </cacheField>
    <cacheField name="PAIEMENT" numFmtId="0">
      <sharedItems containsSemiMixedTypes="0" containsString="0" containsNumber="1" containsInteger="1" minValue="1" maxValue="3"/>
    </cacheField>
    <cacheField name="PAIEMENT2" numFmtId="0">
      <sharedItems count="3">
        <s v="Virement"/>
        <s v="Chèque"/>
        <s v="Espèce"/>
      </sharedItems>
    </cacheField>
    <cacheField name="SALAIRE" numFmtId="0">
      <sharedItems containsSemiMixedTypes="0" containsString="0" containsNumber="1" containsInteger="1" minValue="870" maxValue="5646"/>
    </cacheField>
    <cacheField name="PRIME" numFmtId="6">
      <sharedItems containsSemiMixedTypes="0" containsString="0" containsNumber="1" containsInteger="1" minValue="0" maxValue="99"/>
    </cacheField>
    <cacheField name="GENRE" numFmtId="0">
      <sharedItems count="2">
        <s v="homme"/>
        <s v="femme"/>
      </sharedItems>
    </cacheField>
    <cacheField name="NB ENFANTS" numFmtId="0">
      <sharedItems containsSemiMixedTypes="0" containsString="0" containsNumber="1" containsInteger="1" minValue="0" maxValue="5"/>
    </cacheField>
    <cacheField name="NAISSANCE" numFmtId="15">
      <sharedItems containsSemiMixedTypes="0" containsNonDate="0" containsDate="1" containsString="0" minDate="1948-03-18T00:00:00" maxDate="1983-06-14T00:00:00"/>
    </cacheField>
    <cacheField name="DATECHEZCLIENT" numFmtId="14">
      <sharedItems containsSemiMixedTypes="0" containsNonDate="0" containsDate="1" containsString="0" minDate="1998-05-31T00:00:00" maxDate="2021-10-18T00:00:00"/>
    </cacheField>
    <cacheField name="AGE" numFmtId="1">
      <sharedItems containsSemiMixedTypes="0" containsString="0" containsNumber="1" minValue="39.43611111111111" maxValue="74.672222222222217" count="42">
        <n v="48.024999999999999"/>
        <n v="73.083333333333329"/>
        <n v="62.975000000000001"/>
        <n v="66.224999999999994"/>
        <n v="48.219444444444441"/>
        <n v="48.708333333333336"/>
        <n v="51.55"/>
        <n v="60.636111111111113"/>
        <n v="56.205555555555556"/>
        <n v="46.044444444444444"/>
        <n v="51.480555555555554"/>
        <n v="62.736111111111114"/>
        <n v="65.036111111111111"/>
        <n v="58.347222222222221"/>
        <n v="58.730555555555554"/>
        <n v="69.108333333333334"/>
        <n v="73.052777777777777"/>
        <n v="62.62777777777778"/>
        <n v="64.74444444444444"/>
        <n v="66.988888888888894"/>
        <n v="50.322222222222223"/>
        <n v="67.344444444444449"/>
        <n v="73.236111111111114"/>
        <n v="71.716666666666669"/>
        <n v="65.25555555555556"/>
        <n v="41.424999999999997"/>
        <n v="66.266666666666666"/>
        <n v="61.833333333333336"/>
        <n v="65.519444444444446"/>
        <n v="66.805555555555557"/>
        <n v="66.113888888888894"/>
        <n v="47.052777777777777"/>
        <n v="44.422222222222224"/>
        <n v="52.661111111111111"/>
        <n v="74.672222222222217"/>
        <n v="56.697222222222223"/>
        <n v="62.677777777777777"/>
        <n v="69.836111111111109"/>
        <n v="73.019444444444446"/>
        <n v="48.027777777777779"/>
        <n v="65.805555555555557"/>
        <n v="39.43611111111111"/>
      </sharedItems>
      <fieldGroup base="19">
        <rangePr autoStart="0" autoEnd="0" startNum="30" endNum="80" groupInterval="10"/>
        <groupItems count="7">
          <s v="&lt;30"/>
          <s v="30-40"/>
          <s v="40-50"/>
          <s v="50-60"/>
          <s v="60-70"/>
          <s v="70-80"/>
          <s v="&gt;80"/>
        </groupItems>
      </fieldGroup>
    </cacheField>
    <cacheField name="ANCIENNETE" numFmtId="1">
      <sharedItems containsSemiMixedTypes="0" containsString="0" containsNumber="1" minValue="1.0916666666666666" maxValue="24.472222222222221"/>
    </cacheField>
    <cacheField name="IT" numFmtId="1">
      <sharedItems containsSemiMixedTypes="0" containsString="0" containsNumber="1" minValue="49.723756906077348" maxValue="9986.1303744798897"/>
    </cacheField>
    <cacheField name="RAVI" numFmtId="0" formula=" (SALAIRE*0.67)/('NB ENFANTS'+2)" databaseField="0"/>
    <cacheField name="Trimestres" numFmtId="0" databaseField="0">
      <fieldGroup base="5">
        <rangePr groupBy="quarters" startDate="2020-06-10T00:00:00" endDate="2021-06-24T00:00:00"/>
        <groupItems count="6">
          <s v="&lt;10/06/2020"/>
          <s v="Trimestre1"/>
          <s v="Trimestre2"/>
          <s v="Trimestre3"/>
          <s v="Trimestre4"/>
          <s v="&gt;24/06/2021"/>
        </groupItems>
      </fieldGroup>
    </cacheField>
    <cacheField name="Années" numFmtId="0" databaseField="0">
      <fieldGroup base="5">
        <rangePr groupBy="years" startDate="2020-06-10T00:00:00" endDate="2021-06-24T00:00:00"/>
        <groupItems count="4">
          <s v="&lt;10/06/2020"/>
          <s v="2020"/>
          <s v="2021"/>
          <s v="&gt;24/06/2021"/>
        </groupItems>
      </fieldGroup>
    </cacheField>
    <cacheField name="IND TALENTS" numFmtId="0" formula="QUANTITE/ANCIENNETE" databaseField="0"/>
    <cacheField name="IND ATELIER" numFmtId="0" formula="FACTURATION/SALAIRE" databaseField="0"/>
  </cacheFields>
  <extLst>
    <ext xmlns:x14="http://schemas.microsoft.com/office/spreadsheetml/2009/9/main" uri="{725AE2AE-9491-48be-B2B4-4EB974FC3084}">
      <x14:pivotCacheDefinition pivotCacheId="1323049722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riana kfoury" refreshedDate="44886.476474768519" backgroundQuery="1" createdVersion="8" refreshedVersion="8" minRefreshableVersion="3" recordCount="0" supportSubquery="1" supportAdvancedDrill="1" xr:uid="{CE370EC2-F57C-406A-B24B-4A7AE15F9BF1}">
  <cacheSource type="external" connectionId="1"/>
  <cacheFields count="9">
    <cacheField name="[Tableau25].[SITE].[SITE]" caption="SITE" numFmtId="0" hierarchy="26" level="1">
      <sharedItems count="4">
        <s v="Lille"/>
        <s v="Nice"/>
        <s v="Paris"/>
        <s v="Strasbourg"/>
      </sharedItems>
    </cacheField>
    <cacheField name="[Tableau25].[EMPLOYE].[EMPLOYE]" caption="EMPLOYE" numFmtId="0" hierarchy="24" level="1">
      <sharedItems containsNonDate="0" count="40">
        <s v="LEMAIRE Philippe"/>
        <s v="LOBJOY Patrick"/>
        <s v="MIANET Marie-Thérése"/>
        <s v="MILLET Pasquale"/>
        <s v="PERFETTO Pascal"/>
        <s v="RAGEUL Marielle"/>
        <s v="REMUND Marie-Marthe"/>
        <s v="RIDEAU Paul"/>
        <s v="ROLLAND Nathalie"/>
        <s v="SAADA Martine"/>
        <s v="SACCHET Marie-Thérése"/>
        <s v="SAPIENCE Alain"/>
        <s v="SONG Aline"/>
        <s v="STOEFFLER Jean-Marc"/>
        <s v="SURENA Adrienne"/>
        <s v="TAN Nathalie"/>
        <s v="THAO Sylvain"/>
        <s v="AMARA Nicolas" u="1"/>
        <s v="BAH Paule" u="1"/>
        <s v="BENSIMHON Pascal" u="1"/>
        <s v="BSIRI Marie-Rose" u="1"/>
        <s v="CHAMBLAS Paule" u="1"/>
        <s v="CHAVES Thierry" u="1"/>
        <s v="CHI Nicole" u="1"/>
        <s v="COMTE Martin" u="1"/>
        <s v="CORBET Marie-Thérése" u="1"/>
        <s v="DESROSES Martine" u="1"/>
        <s v="EL KAABI Nicole" u="1"/>
        <s v="FALZON Patricia" u="1"/>
        <s v="FARIDI Marie-Thérése" u="1"/>
        <s v="FAUCHEUX Michel" u="1"/>
        <s v="FAUQUIER Mireille" u="1"/>
        <s v="FERNANDEZ Suzanne" u="1"/>
        <s v="FERNANDEZ Yvette" u="1"/>
        <s v="GEORGET Philippe" u="1"/>
        <s v="GHIBAUDO Nicole" u="1"/>
        <s v="GORZINSKY Odette" u="1"/>
        <s v="GUELT Monique" u="1"/>
        <s v="LAUB Nicole" u="1"/>
        <s v="LE LOCH Nicole" u="1"/>
      </sharedItems>
    </cacheField>
    <cacheField name="[Measures].[Total distinct de EMPLOYE 2]" caption="Total distinct de EMPLOYE 2" numFmtId="0" hierarchy="48" level="32767"/>
    <cacheField name="[Measures].[Somme de SALAIRE 2]" caption="Somme de SALAIRE 2" numFmtId="0" hierarchy="49" level="32767"/>
    <cacheField name="[Measures].[Moyenne de SALAIRE 2]" caption="Moyenne de SALAIRE 2" numFmtId="0" hierarchy="50" level="32767"/>
    <cacheField name="[Measures].[Somme de PRIME 2]" caption="Somme de PRIME 2" numFmtId="0" hierarchy="51" level="32767"/>
    <cacheField name="[Measures].[Moyenne de PRIME 2]" caption="Moyenne de PRIME 2" numFmtId="0" hierarchy="52" level="32767"/>
    <cacheField name="[Tableau25].[GENRE].[GENRE]" caption="GENRE" numFmtId="0" hierarchy="37" level="1">
      <sharedItems containsSemiMixedTypes="0" containsNonDate="0" containsString="0"/>
    </cacheField>
    <cacheField name="Dummy0" numFmtId="0" hierarchy="6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1">
    <cacheHierarchy uniqueName="[Tableau2].[NOM]" caption="NOM" attribute="1" defaultMemberUniqueName="[Tableau2].[NOM].[All]" allUniqueName="[Tableau2].[NOM].[All]" dimensionUniqueName="[Tableau2]" displayFolder="" count="0" memberValueDatatype="130" unbalanced="0"/>
    <cacheHierarchy uniqueName="[Tableau2].[PRENOM]" caption="PRENOM" attribute="1" defaultMemberUniqueName="[Tableau2].[PRENOM].[All]" allUniqueName="[Tableau2].[PRENOM].[All]" dimensionUniqueName="[Tableau2]" displayFolder="" count="0" memberValueDatatype="130" unbalanced="0"/>
    <cacheHierarchy uniqueName="[Tableau2].[EMPLOYE]" caption="EMPLOYE" attribute="1" defaultMemberUniqueName="[Tableau2].[EMPLOYE].[All]" allUniqueName="[Tableau2].[EMPLOYE].[All]" dimensionUniqueName="[Tableau2]" displayFolder="" count="0" memberValueDatatype="130" unbalanced="0"/>
    <cacheHierarchy uniqueName="[Tableau2].[DIRECTION]" caption="DIRECTION" attribute="1" defaultMemberUniqueName="[Tableau2].[DIRECTION].[All]" allUniqueName="[Tableau2].[DIRECTION].[All]" dimensionUniqueName="[Tableau2]" displayFolder="" count="0" memberValueDatatype="130" unbalanced="0"/>
    <cacheHierarchy uniqueName="[Tableau2].[SITE]" caption="SITE" attribute="1" defaultMemberUniqueName="[Tableau2].[SITE].[All]" allUniqueName="[Tableau2].[SITE].[All]" dimensionUniqueName="[Tableau2]" displayFolder="" count="0" memberValueDatatype="130" unbalanced="0"/>
    <cacheHierarchy uniqueName="[Tableau2].[DATE_COMMANDE]" caption="DATE_COMMANDE" attribute="1" time="1" defaultMemberUniqueName="[Tableau2].[DATE_COMMANDE].[All]" allUniqueName="[Tableau2].[DATE_COMMANDE].[All]" dimensionUniqueName="[Tableau2]" displayFolder="" count="0" memberValueDatatype="7" unbalanced="0"/>
    <cacheHierarchy uniqueName="[Tableau2].[REF]" caption="REF" attribute="1" defaultMemberUniqueName="[Tableau2].[REF].[All]" allUniqueName="[Tableau2].[REF].[All]" dimensionUniqueName="[Tableau2]" displayFolder="" count="0" memberValueDatatype="20" unbalanced="0"/>
    <cacheHierarchy uniqueName="[Tableau2].[PRODUIT]" caption="PRODUIT" attribute="1" defaultMemberUniqueName="[Tableau2].[PRODUIT].[All]" allUniqueName="[Tableau2].[PRODUIT].[All]" dimensionUniqueName="[Tableau2]" displayFolder="" count="0" memberValueDatatype="130" unbalanced="0"/>
    <cacheHierarchy uniqueName="[Tableau2].[QUANTITE]" caption="QUANTITE" attribute="1" defaultMemberUniqueName="[Tableau2].[QUANTITE].[All]" allUniqueName="[Tableau2].[QUANTITE].[All]" dimensionUniqueName="[Tableau2]" displayFolder="" count="0" memberValueDatatype="20" unbalanced="0"/>
    <cacheHierarchy uniqueName="[Tableau2].[PU]" caption="PU" attribute="1" defaultMemberUniqueName="[Tableau2].[PU].[All]" allUniqueName="[Tableau2].[PU].[All]" dimensionUniqueName="[Tableau2]" displayFolder="" count="0" memberValueDatatype="20" unbalanced="0"/>
    <cacheHierarchy uniqueName="[Tableau2].[FACTURATION]" caption="FACTURATION" attribute="1" defaultMemberUniqueName="[Tableau2].[FACTURATION].[All]" allUniqueName="[Tableau2].[FACTURATION].[All]" dimensionUniqueName="[Tableau2]" displayFolder="" count="0" memberValueDatatype="20" unbalanced="0"/>
    <cacheHierarchy uniqueName="[Tableau2].[PAIEMENT]" caption="PAIEMENT" attribute="1" defaultMemberUniqueName="[Tableau2].[PAIEMENT].[All]" allUniqueName="[Tableau2].[PAIEMENT].[All]" dimensionUniqueName="[Tableau2]" displayFolder="" count="0" memberValueDatatype="20" unbalanced="0"/>
    <cacheHierarchy uniqueName="[Tableau2].[PAIEMENT2]" caption="PAIEMENT2" attribute="1" defaultMemberUniqueName="[Tableau2].[PAIEMENT2].[All]" allUniqueName="[Tableau2].[PAIEMENT2].[All]" dimensionUniqueName="[Tableau2]" displayFolder="" count="0" memberValueDatatype="130" unbalanced="0"/>
    <cacheHierarchy uniqueName="[Tableau2].[SALAIRE]" caption="SALAIRE" attribute="1" defaultMemberUniqueName="[Tableau2].[SALAIRE].[All]" allUniqueName="[Tableau2].[SALAIRE].[All]" dimensionUniqueName="[Tableau2]" displayFolder="" count="0" memberValueDatatype="20" unbalanced="0"/>
    <cacheHierarchy uniqueName="[Tableau2].[PRIME]" caption="PRIME" attribute="1" defaultMemberUniqueName="[Tableau2].[PRIME].[All]" allUniqueName="[Tableau2].[PRIME].[All]" dimensionUniqueName="[Tableau2]" displayFolder="" count="0" memberValueDatatype="20" unbalanced="0"/>
    <cacheHierarchy uniqueName="[Tableau2].[GENRE]" caption="GENRE" attribute="1" defaultMemberUniqueName="[Tableau2].[GENRE].[All]" allUniqueName="[Tableau2].[GENRE].[All]" dimensionUniqueName="[Tableau2]" displayFolder="" count="0" memberValueDatatype="130" unbalanced="0"/>
    <cacheHierarchy uniqueName="[Tableau2].[NB ENFANTS]" caption="NB ENFANTS" attribute="1" defaultMemberUniqueName="[Tableau2].[NB ENFANTS].[All]" allUniqueName="[Tableau2].[NB ENFANTS].[All]" dimensionUniqueName="[Tableau2]" displayFolder="" count="0" memberValueDatatype="20" unbalanced="0"/>
    <cacheHierarchy uniqueName="[Tableau2].[NAISSANCE]" caption="NAISSANCE" attribute="1" time="1" defaultMemberUniqueName="[Tableau2].[NAISSANCE].[All]" allUniqueName="[Tableau2].[NAISSANCE].[All]" dimensionUniqueName="[Tableau2]" displayFolder="" count="0" memberValueDatatype="7" unbalanced="0"/>
    <cacheHierarchy uniqueName="[Tableau2].[DATECHEZCLIENT]" caption="DATECHEZCLIENT" attribute="1" time="1" defaultMemberUniqueName="[Tableau2].[DATECHEZCLIENT].[All]" allUniqueName="[Tableau2].[DATECHEZCLIENT].[All]" dimensionUniqueName="[Tableau2]" displayFolder="" count="0" memberValueDatatype="7" unbalanced="0"/>
    <cacheHierarchy uniqueName="[Tableau2].[AGE]" caption="AGE" attribute="1" defaultMemberUniqueName="[Tableau2].[AGE].[All]" allUniqueName="[Tableau2].[AGE].[All]" dimensionUniqueName="[Tableau2]" displayFolder="" count="0" memberValueDatatype="5" unbalanced="0"/>
    <cacheHierarchy uniqueName="[Tableau2].[ANCIENNETE]" caption="ANCIENNETE" attribute="1" defaultMemberUniqueName="[Tableau2].[ANCIENNETE].[All]" allUniqueName="[Tableau2].[ANCIENNETE].[All]" dimensionUniqueName="[Tableau2]" displayFolder="" count="0" memberValueDatatype="5" unbalanced="0"/>
    <cacheHierarchy uniqueName="[Tableau2].[IT]" caption="IT" attribute="1" defaultMemberUniqueName="[Tableau2].[IT].[All]" allUniqueName="[Tableau2].[IT].[All]" dimensionUniqueName="[Tableau2]" displayFolder="" count="0" memberValueDatatype="5" unbalanced="0"/>
    <cacheHierarchy uniqueName="[Tableau25].[NOM]" caption="NOM" attribute="1" defaultMemberUniqueName="[Tableau25].[NOM].[All]" allUniqueName="[Tableau25].[NOM].[All]" dimensionUniqueName="[Tableau25]" displayFolder="" count="0" memberValueDatatype="130" unbalanced="0"/>
    <cacheHierarchy uniqueName="[Tableau25].[PRENOM]" caption="PRENOM" attribute="1" defaultMemberUniqueName="[Tableau25].[PRENOM].[All]" allUniqueName="[Tableau25].[PRENOM].[All]" dimensionUniqueName="[Tableau25]" displayFolder="" count="0" memberValueDatatype="130" unbalanced="0"/>
    <cacheHierarchy uniqueName="[Tableau25].[EMPLOYE]" caption="EMPLOYE" attribute="1" defaultMemberUniqueName="[Tableau25].[EMPLOYE].[All]" allUniqueName="[Tableau25].[EMPLOYE].[All]" dimensionUniqueName="[Tableau25]" displayFolder="" count="2" memberValueDatatype="130" unbalanced="0">
      <fieldsUsage count="2">
        <fieldUsage x="-1"/>
        <fieldUsage x="1"/>
      </fieldsUsage>
    </cacheHierarchy>
    <cacheHierarchy uniqueName="[Tableau25].[DIRECTION]" caption="DIRECTION" attribute="1" defaultMemberUniqueName="[Tableau25].[DIRECTION].[All]" allUniqueName="[Tableau25].[DIRECTION].[All]" dimensionUniqueName="[Tableau25]" displayFolder="" count="0" memberValueDatatype="130" unbalanced="0"/>
    <cacheHierarchy uniqueName="[Tableau25].[SITE]" caption="SITE" attribute="1" defaultMemberUniqueName="[Tableau25].[SITE].[All]" allUniqueName="[Tableau25].[SITE].[All]" dimensionUniqueName="[Tableau25]" displayFolder="" count="2" memberValueDatatype="130" unbalanced="0">
      <fieldsUsage count="2">
        <fieldUsage x="-1"/>
        <fieldUsage x="0"/>
      </fieldsUsage>
    </cacheHierarchy>
    <cacheHierarchy uniqueName="[Tableau25].[DATE_COMMANDE]" caption="DATE_COMMANDE" attribute="1" time="1" defaultMemberUniqueName="[Tableau25].[DATE_COMMANDE].[All]" allUniqueName="[Tableau25].[DATE_COMMANDE].[All]" dimensionUniqueName="[Tableau25]" displayFolder="" count="0" memberValueDatatype="7" unbalanced="0"/>
    <cacheHierarchy uniqueName="[Tableau25].[REF]" caption="REF" attribute="1" defaultMemberUniqueName="[Tableau25].[REF].[All]" allUniqueName="[Tableau25].[REF].[All]" dimensionUniqueName="[Tableau25]" displayFolder="" count="0" memberValueDatatype="20" unbalanced="0"/>
    <cacheHierarchy uniqueName="[Tableau25].[PRODUIT]" caption="PRODUIT" attribute="1" defaultMemberUniqueName="[Tableau25].[PRODUIT].[All]" allUniqueName="[Tableau25].[PRODUIT].[All]" dimensionUniqueName="[Tableau25]" displayFolder="" count="0" memberValueDatatype="130" unbalanced="0"/>
    <cacheHierarchy uniqueName="[Tableau25].[QUANTITE]" caption="QUANTITE" attribute="1" defaultMemberUniqueName="[Tableau25].[QUANTITE].[All]" allUniqueName="[Tableau25].[QUANTITE].[All]" dimensionUniqueName="[Tableau25]" displayFolder="" count="0" memberValueDatatype="20" unbalanced="0"/>
    <cacheHierarchy uniqueName="[Tableau25].[PU]" caption="PU" attribute="1" defaultMemberUniqueName="[Tableau25].[PU].[All]" allUniqueName="[Tableau25].[PU].[All]" dimensionUniqueName="[Tableau25]" displayFolder="" count="0" memberValueDatatype="20" unbalanced="0"/>
    <cacheHierarchy uniqueName="[Tableau25].[FACTURATION]" caption="FACTURATION" attribute="1" defaultMemberUniqueName="[Tableau25].[FACTURATION].[All]" allUniqueName="[Tableau25].[FACTURATION].[All]" dimensionUniqueName="[Tableau25]" displayFolder="" count="0" memberValueDatatype="20" unbalanced="0"/>
    <cacheHierarchy uniqueName="[Tableau25].[PAIEMENT]" caption="PAIEMENT" attribute="1" defaultMemberUniqueName="[Tableau25].[PAIEMENT].[All]" allUniqueName="[Tableau25].[PAIEMENT].[All]" dimensionUniqueName="[Tableau25]" displayFolder="" count="0" memberValueDatatype="20" unbalanced="0"/>
    <cacheHierarchy uniqueName="[Tableau25].[PAIEMENT2]" caption="PAIEMENT2" attribute="1" defaultMemberUniqueName="[Tableau25].[PAIEMENT2].[All]" allUniqueName="[Tableau25].[PAIEMENT2].[All]" dimensionUniqueName="[Tableau25]" displayFolder="" count="0" memberValueDatatype="130" unbalanced="0"/>
    <cacheHierarchy uniqueName="[Tableau25].[SALAIRE]" caption="SALAIRE" attribute="1" defaultMemberUniqueName="[Tableau25].[SALAIRE].[All]" allUniqueName="[Tableau25].[SALAIRE].[All]" dimensionUniqueName="[Tableau25]" displayFolder="" count="0" memberValueDatatype="20" unbalanced="0"/>
    <cacheHierarchy uniqueName="[Tableau25].[PRIME]" caption="PRIME" attribute="1" defaultMemberUniqueName="[Tableau25].[PRIME].[All]" allUniqueName="[Tableau25].[PRIME].[All]" dimensionUniqueName="[Tableau25]" displayFolder="" count="0" memberValueDatatype="20" unbalanced="0"/>
    <cacheHierarchy uniqueName="[Tableau25].[GENRE]" caption="GENRE" attribute="1" defaultMemberUniqueName="[Tableau25].[GENRE].[All]" allUniqueName="[Tableau25].[GENRE].[All]" dimensionUniqueName="[Tableau25]" displayFolder="" count="2" memberValueDatatype="130" unbalanced="0">
      <fieldsUsage count="2">
        <fieldUsage x="-1"/>
        <fieldUsage x="7"/>
      </fieldsUsage>
    </cacheHierarchy>
    <cacheHierarchy uniqueName="[Tableau25].[NB ENFANTS]" caption="NB ENFANTS" attribute="1" defaultMemberUniqueName="[Tableau25].[NB ENFANTS].[All]" allUniqueName="[Tableau25].[NB ENFANTS].[All]" dimensionUniqueName="[Tableau25]" displayFolder="" count="0" memberValueDatatype="20" unbalanced="0"/>
    <cacheHierarchy uniqueName="[Tableau25].[NAISSANCE]" caption="NAISSANCE" attribute="1" time="1" defaultMemberUniqueName="[Tableau25].[NAISSANCE].[All]" allUniqueName="[Tableau25].[NAISSANCE].[All]" dimensionUniqueName="[Tableau25]" displayFolder="" count="0" memberValueDatatype="7" unbalanced="0"/>
    <cacheHierarchy uniqueName="[Tableau25].[DATECHEZCLIENT]" caption="DATECHEZCLIENT" attribute="1" time="1" defaultMemberUniqueName="[Tableau25].[DATECHEZCLIENT].[All]" allUniqueName="[Tableau25].[DATECHEZCLIENT].[All]" dimensionUniqueName="[Tableau25]" displayFolder="" count="0" memberValueDatatype="7" unbalanced="0"/>
    <cacheHierarchy uniqueName="[Tableau25].[AGE]" caption="AGE" attribute="1" defaultMemberUniqueName="[Tableau25].[AGE].[All]" allUniqueName="[Tableau25].[AGE].[All]" dimensionUniqueName="[Tableau25]" displayFolder="" count="0" memberValueDatatype="5" unbalanced="0"/>
    <cacheHierarchy uniqueName="[Tableau25].[ANCIENNETE]" caption="ANCIENNETE" attribute="1" defaultMemberUniqueName="[Tableau25].[ANCIENNETE].[All]" allUniqueName="[Tableau25].[ANCIENNETE].[All]" dimensionUniqueName="[Tableau25]" displayFolder="" count="0" memberValueDatatype="5" unbalanced="0"/>
    <cacheHierarchy uniqueName="[Tableau25].[IT]" caption="IT" attribute="1" defaultMemberUniqueName="[Tableau25].[IT].[All]" allUniqueName="[Tableau25].[IT].[All]" dimensionUniqueName="[Tableau25]" displayFolder="" count="0" memberValueDatatype="5" unbalanced="0"/>
    <cacheHierarchy uniqueName="[Measures].[__XL_Count Tableau25]" caption="__XL_Count Tableau25" measure="1" displayFolder="" measureGroup="Tableau25" count="0" hidden="1"/>
    <cacheHierarchy uniqueName="[Measures].[__XL_Count Tableau2]" caption="__XL_Count Tableau2" measure="1" displayFolder="" measureGroup="Tableau2" count="0" hidden="1"/>
    <cacheHierarchy uniqueName="[Measures].[__No measures defined]" caption="__No measures defined" measure="1" displayFolder="" count="0" hidden="1"/>
    <cacheHierarchy uniqueName="[Measures].[Nombre de EMPLOYE 2]" caption="Nombre de EMPLOYE 2" measure="1" displayFolder="" measureGroup="Tableau25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distinct de EMPLOYE 2]" caption="Total distinct de EMPLOYE 2" measure="1" displayFolder="" measureGroup="Tableau25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SALAIRE 2]" caption="Somme de SALAIRE 2" measure="1" displayFolder="" measureGroup="Tableau25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oyenne de SALAIRE 2]" caption="Moyenne de SALAIRE 2" measure="1" displayFolder="" measureGroup="Tableau25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e de PRIME 2]" caption="Somme de PRIME 2" measure="1" displayFolder="" measureGroup="Tableau25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Moyenne de PRIME 2]" caption="Moyenne de PRIME 2" measure="1" displayFolder="" measureGroup="Tableau25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NB ENFANTS 2]" caption="Somme de NB ENFANTS 2" measure="1" displayFolder="" measureGroup="Tableau25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Nombre de EMPLOYE]" caption="Nombre de EMPLOYE" measure="1" displayFolder="" measureGroup="Tableau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Total distinct de EMPLOYE]" caption="Total distinct de EMPLOYE" measure="1" displayFolder="" measureGroup="Tableau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omme de SALAIRE]" caption="Somme de SALAIRE" measure="1" displayFolder="" measureGroup="Tableau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oyenne de SALAIRE]" caption="Moyenne de SALAIRE" measure="1" displayFolder="" measureGroup="Tableau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e de PRIME]" caption="Somme de PRIME" measure="1" displayFolder="" measureGroup="Tableau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oyenne de PRIME]" caption="Moyenne de PRIME" measure="1" displayFolder="" measureGroup="Tableau2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Dummy0" caption="NOM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eau2" uniqueName="[Tableau2]" caption="Tableau2"/>
    <dimension name="Tableau25" uniqueName="[Tableau25]" caption="Tableau25"/>
  </dimensions>
  <measureGroups count="2">
    <measureGroup name="Tableau2" caption="Tableau2"/>
    <measureGroup name="Tableau25" caption="Tableau25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riana kfoury" refreshedDate="44886.674884953703" backgroundQuery="1" createdVersion="8" refreshedVersion="8" minRefreshableVersion="3" recordCount="0" supportSubquery="1" supportAdvancedDrill="1" xr:uid="{D7C9E894-D19A-47AB-90CE-FD3A1886BE82}">
  <cacheSource type="external" connectionId="1"/>
  <cacheFields count="9">
    <cacheField name="[Tableau2].[SITE].[SITE]" caption="SITE" numFmtId="0" hierarchy="4" level="1">
      <sharedItems count="4">
        <s v="Lille"/>
        <s v="Nice"/>
        <s v="Paris"/>
        <s v="Strasbourg"/>
      </sharedItems>
    </cacheField>
    <cacheField name="[Measures].[Total distinct de EMPLOYE]" caption="Total distinct de EMPLOYE" numFmtId="0" hierarchy="55" level="32767"/>
    <cacheField name="[Measures].[Somme de SALAIRE]" caption="Somme de SALAIRE" numFmtId="0" hierarchy="56" level="32767"/>
    <cacheField name="[Measures].[Moyenne de SALAIRE]" caption="Moyenne de SALAIRE" numFmtId="0" hierarchy="57" level="32767"/>
    <cacheField name="[Measures].[Somme de PRIME]" caption="Somme de PRIME" numFmtId="0" hierarchy="58" level="32767"/>
    <cacheField name="[Measures].[Moyenne de PRIME]" caption="Moyenne de PRIME" numFmtId="0" hierarchy="59" level="32767"/>
    <cacheField name="[Tableau2].[GENRE].[GENRE]" caption="GENRE" numFmtId="0" hierarchy="15" level="1">
      <sharedItems containsSemiMixedTypes="0" containsNonDate="0" containsString="0"/>
    </cacheField>
    <cacheField name="[Tableau2].[EMPLOYE].[EMPLOYE]" caption="EMPLOYE" numFmtId="0" hierarchy="2" level="1">
      <sharedItems containsNonDate="0" count="40">
        <s v="LEMAIRE Philippe"/>
        <s v="LOBJOY Patrick"/>
        <s v="MIANET Marie-Thérése"/>
        <s v="MILLET Pasquale"/>
        <s v="PERFETTO Pascal"/>
        <s v="RAGEUL Marielle"/>
        <s v="REMUND Marie-Marthe"/>
        <s v="RIDEAU Paul"/>
        <s v="ROLLAND Nathalie"/>
        <s v="SAADA Martine"/>
        <s v="SACCHET Marie-Thérése"/>
        <s v="SAPIENCE Alain"/>
        <s v="SONG Aline"/>
        <s v="STOEFFLER Jean-Marc"/>
        <s v="SURENA Adrienne"/>
        <s v="TAN Nathalie"/>
        <s v="THAO Sylvain"/>
        <s v="AMARA Nicolas" u="1"/>
        <s v="BAH Paule" u="1"/>
        <s v="BENSIMHON Pascal" u="1"/>
        <s v="BSIRI Marie-Rose" u="1"/>
        <s v="CHAMBLAS Paule" u="1"/>
        <s v="CHAVES Thierry" u="1"/>
        <s v="CHI Nicole" u="1"/>
        <s v="COMTE Martin" u="1"/>
        <s v="CORBET Marie-Thérése" u="1"/>
        <s v="DESROSES Martine" u="1"/>
        <s v="EL KAABI Nicole" u="1"/>
        <s v="FALZON Patricia" u="1"/>
        <s v="FARIDI Marie-Thérése" u="1"/>
        <s v="FAUCHEUX Michel" u="1"/>
        <s v="FAUQUIER Mireille" u="1"/>
        <s v="FERNANDEZ Suzanne" u="1"/>
        <s v="FERNANDEZ Yvette" u="1"/>
        <s v="GEORGET Philippe" u="1"/>
        <s v="GHIBAUDO Nicole" u="1"/>
        <s v="GORZINSKY Odette" u="1"/>
        <s v="GUELT Monique" u="1"/>
        <s v="LAUB Nicole" u="1"/>
        <s v="LE LOCH Nicole" u="1"/>
      </sharedItems>
    </cacheField>
    <cacheField name="Dummy0" numFmtId="0" hierarchy="60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1">
    <cacheHierarchy uniqueName="[Tableau2].[NOM]" caption="NOM" attribute="1" defaultMemberUniqueName="[Tableau2].[NOM].[All]" allUniqueName="[Tableau2].[NOM].[All]" dimensionUniqueName="[Tableau2]" displayFolder="" count="0" memberValueDatatype="130" unbalanced="0"/>
    <cacheHierarchy uniqueName="[Tableau2].[PRENOM]" caption="PRENOM" attribute="1" defaultMemberUniqueName="[Tableau2].[PRENOM].[All]" allUniqueName="[Tableau2].[PRENOM].[All]" dimensionUniqueName="[Tableau2]" displayFolder="" count="0" memberValueDatatype="130" unbalanced="0"/>
    <cacheHierarchy uniqueName="[Tableau2].[EMPLOYE]" caption="EMPLOYE" attribute="1" defaultMemberUniqueName="[Tableau2].[EMPLOYE].[All]" allUniqueName="[Tableau2].[EMPLOYE].[All]" dimensionUniqueName="[Tableau2]" displayFolder="" count="2" memberValueDatatype="130" unbalanced="0">
      <fieldsUsage count="2">
        <fieldUsage x="-1"/>
        <fieldUsage x="7"/>
      </fieldsUsage>
    </cacheHierarchy>
    <cacheHierarchy uniqueName="[Tableau2].[DIRECTION]" caption="DIRECTION" attribute="1" defaultMemberUniqueName="[Tableau2].[DIRECTION].[All]" allUniqueName="[Tableau2].[DIRECTION].[All]" dimensionUniqueName="[Tableau2]" displayFolder="" count="0" memberValueDatatype="130" unbalanced="0"/>
    <cacheHierarchy uniqueName="[Tableau2].[SITE]" caption="SITE" attribute="1" defaultMemberUniqueName="[Tableau2].[SITE].[All]" allUniqueName="[Tableau2].[SITE].[All]" dimensionUniqueName="[Tableau2]" displayFolder="" count="2" memberValueDatatype="130" unbalanced="0">
      <fieldsUsage count="2">
        <fieldUsage x="-1"/>
        <fieldUsage x="0"/>
      </fieldsUsage>
    </cacheHierarchy>
    <cacheHierarchy uniqueName="[Tableau2].[DATE_COMMANDE]" caption="DATE_COMMANDE" attribute="1" time="1" defaultMemberUniqueName="[Tableau2].[DATE_COMMANDE].[All]" allUniqueName="[Tableau2].[DATE_COMMANDE].[All]" dimensionUniqueName="[Tableau2]" displayFolder="" count="0" memberValueDatatype="7" unbalanced="0"/>
    <cacheHierarchy uniqueName="[Tableau2].[REF]" caption="REF" attribute="1" defaultMemberUniqueName="[Tableau2].[REF].[All]" allUniqueName="[Tableau2].[REF].[All]" dimensionUniqueName="[Tableau2]" displayFolder="" count="0" memberValueDatatype="20" unbalanced="0"/>
    <cacheHierarchy uniqueName="[Tableau2].[PRODUIT]" caption="PRODUIT" attribute="1" defaultMemberUniqueName="[Tableau2].[PRODUIT].[All]" allUniqueName="[Tableau2].[PRODUIT].[All]" dimensionUniqueName="[Tableau2]" displayFolder="" count="0" memberValueDatatype="130" unbalanced="0"/>
    <cacheHierarchy uniqueName="[Tableau2].[QUANTITE]" caption="QUANTITE" attribute="1" defaultMemberUniqueName="[Tableau2].[QUANTITE].[All]" allUniqueName="[Tableau2].[QUANTITE].[All]" dimensionUniqueName="[Tableau2]" displayFolder="" count="0" memberValueDatatype="20" unbalanced="0"/>
    <cacheHierarchy uniqueName="[Tableau2].[PU]" caption="PU" attribute="1" defaultMemberUniqueName="[Tableau2].[PU].[All]" allUniqueName="[Tableau2].[PU].[All]" dimensionUniqueName="[Tableau2]" displayFolder="" count="0" memberValueDatatype="20" unbalanced="0"/>
    <cacheHierarchy uniqueName="[Tableau2].[FACTURATION]" caption="FACTURATION" attribute="1" defaultMemberUniqueName="[Tableau2].[FACTURATION].[All]" allUniqueName="[Tableau2].[FACTURATION].[All]" dimensionUniqueName="[Tableau2]" displayFolder="" count="0" memberValueDatatype="20" unbalanced="0"/>
    <cacheHierarchy uniqueName="[Tableau2].[PAIEMENT]" caption="PAIEMENT" attribute="1" defaultMemberUniqueName="[Tableau2].[PAIEMENT].[All]" allUniqueName="[Tableau2].[PAIEMENT].[All]" dimensionUniqueName="[Tableau2]" displayFolder="" count="0" memberValueDatatype="20" unbalanced="0"/>
    <cacheHierarchy uniqueName="[Tableau2].[PAIEMENT2]" caption="PAIEMENT2" attribute="1" defaultMemberUniqueName="[Tableau2].[PAIEMENT2].[All]" allUniqueName="[Tableau2].[PAIEMENT2].[All]" dimensionUniqueName="[Tableau2]" displayFolder="" count="0" memberValueDatatype="130" unbalanced="0"/>
    <cacheHierarchy uniqueName="[Tableau2].[SALAIRE]" caption="SALAIRE" attribute="1" defaultMemberUniqueName="[Tableau2].[SALAIRE].[All]" allUniqueName="[Tableau2].[SALAIRE].[All]" dimensionUniqueName="[Tableau2]" displayFolder="" count="0" memberValueDatatype="20" unbalanced="0"/>
    <cacheHierarchy uniqueName="[Tableau2].[PRIME]" caption="PRIME" attribute="1" defaultMemberUniqueName="[Tableau2].[PRIME].[All]" allUniqueName="[Tableau2].[PRIME].[All]" dimensionUniqueName="[Tableau2]" displayFolder="" count="0" memberValueDatatype="20" unbalanced="0"/>
    <cacheHierarchy uniqueName="[Tableau2].[GENRE]" caption="GENRE" attribute="1" defaultMemberUniqueName="[Tableau2].[GENRE].[All]" allUniqueName="[Tableau2].[GENRE].[All]" dimensionUniqueName="[Tableau2]" displayFolder="" count="2" memberValueDatatype="130" unbalanced="0">
      <fieldsUsage count="2">
        <fieldUsage x="-1"/>
        <fieldUsage x="6"/>
      </fieldsUsage>
    </cacheHierarchy>
    <cacheHierarchy uniqueName="[Tableau2].[NB ENFANTS]" caption="NB ENFANTS" attribute="1" defaultMemberUniqueName="[Tableau2].[NB ENFANTS].[All]" allUniqueName="[Tableau2].[NB ENFANTS].[All]" dimensionUniqueName="[Tableau2]" displayFolder="" count="0" memberValueDatatype="20" unbalanced="0"/>
    <cacheHierarchy uniqueName="[Tableau2].[NAISSANCE]" caption="NAISSANCE" attribute="1" time="1" defaultMemberUniqueName="[Tableau2].[NAISSANCE].[All]" allUniqueName="[Tableau2].[NAISSANCE].[All]" dimensionUniqueName="[Tableau2]" displayFolder="" count="0" memberValueDatatype="7" unbalanced="0"/>
    <cacheHierarchy uniqueName="[Tableau2].[DATECHEZCLIENT]" caption="DATECHEZCLIENT" attribute="1" time="1" defaultMemberUniqueName="[Tableau2].[DATECHEZCLIENT].[All]" allUniqueName="[Tableau2].[DATECHEZCLIENT].[All]" dimensionUniqueName="[Tableau2]" displayFolder="" count="0" memberValueDatatype="7" unbalanced="0"/>
    <cacheHierarchy uniqueName="[Tableau2].[AGE]" caption="AGE" attribute="1" defaultMemberUniqueName="[Tableau2].[AGE].[All]" allUniqueName="[Tableau2].[AGE].[All]" dimensionUniqueName="[Tableau2]" displayFolder="" count="0" memberValueDatatype="5" unbalanced="0"/>
    <cacheHierarchy uniqueName="[Tableau2].[ANCIENNETE]" caption="ANCIENNETE" attribute="1" defaultMemberUniqueName="[Tableau2].[ANCIENNETE].[All]" allUniqueName="[Tableau2].[ANCIENNETE].[All]" dimensionUniqueName="[Tableau2]" displayFolder="" count="0" memberValueDatatype="5" unbalanced="0"/>
    <cacheHierarchy uniqueName="[Tableau2].[IT]" caption="IT" attribute="1" defaultMemberUniqueName="[Tableau2].[IT].[All]" allUniqueName="[Tableau2].[IT].[All]" dimensionUniqueName="[Tableau2]" displayFolder="" count="0" memberValueDatatype="5" unbalanced="0"/>
    <cacheHierarchy uniqueName="[Tableau25].[NOM]" caption="NOM" attribute="1" defaultMemberUniqueName="[Tableau25].[NOM].[All]" allUniqueName="[Tableau25].[NOM].[All]" dimensionUniqueName="[Tableau25]" displayFolder="" count="0" memberValueDatatype="130" unbalanced="0"/>
    <cacheHierarchy uniqueName="[Tableau25].[PRENOM]" caption="PRENOM" attribute="1" defaultMemberUniqueName="[Tableau25].[PRENOM].[All]" allUniqueName="[Tableau25].[PRENOM].[All]" dimensionUniqueName="[Tableau25]" displayFolder="" count="0" memberValueDatatype="130" unbalanced="0"/>
    <cacheHierarchy uniqueName="[Tableau25].[EMPLOYE]" caption="EMPLOYE" attribute="1" defaultMemberUniqueName="[Tableau25].[EMPLOYE].[All]" allUniqueName="[Tableau25].[EMPLOYE].[All]" dimensionUniqueName="[Tableau25]" displayFolder="" count="0" memberValueDatatype="130" unbalanced="0"/>
    <cacheHierarchy uniqueName="[Tableau25].[DIRECTION]" caption="DIRECTION" attribute="1" defaultMemberUniqueName="[Tableau25].[DIRECTION].[All]" allUniqueName="[Tableau25].[DIRECTION].[All]" dimensionUniqueName="[Tableau25]" displayFolder="" count="0" memberValueDatatype="130" unbalanced="0"/>
    <cacheHierarchy uniqueName="[Tableau25].[SITE]" caption="SITE" attribute="1" defaultMemberUniqueName="[Tableau25].[SITE].[All]" allUniqueName="[Tableau25].[SITE].[All]" dimensionUniqueName="[Tableau25]" displayFolder="" count="0" memberValueDatatype="130" unbalanced="0"/>
    <cacheHierarchy uniqueName="[Tableau25].[DATE_COMMANDE]" caption="DATE_COMMANDE" attribute="1" time="1" defaultMemberUniqueName="[Tableau25].[DATE_COMMANDE].[All]" allUniqueName="[Tableau25].[DATE_COMMANDE].[All]" dimensionUniqueName="[Tableau25]" displayFolder="" count="0" memberValueDatatype="7" unbalanced="0"/>
    <cacheHierarchy uniqueName="[Tableau25].[REF]" caption="REF" attribute="1" defaultMemberUniqueName="[Tableau25].[REF].[All]" allUniqueName="[Tableau25].[REF].[All]" dimensionUniqueName="[Tableau25]" displayFolder="" count="0" memberValueDatatype="20" unbalanced="0"/>
    <cacheHierarchy uniqueName="[Tableau25].[PRODUIT]" caption="PRODUIT" attribute="1" defaultMemberUniqueName="[Tableau25].[PRODUIT].[All]" allUniqueName="[Tableau25].[PRODUIT].[All]" dimensionUniqueName="[Tableau25]" displayFolder="" count="0" memberValueDatatype="130" unbalanced="0"/>
    <cacheHierarchy uniqueName="[Tableau25].[QUANTITE]" caption="QUANTITE" attribute="1" defaultMemberUniqueName="[Tableau25].[QUANTITE].[All]" allUniqueName="[Tableau25].[QUANTITE].[All]" dimensionUniqueName="[Tableau25]" displayFolder="" count="0" memberValueDatatype="20" unbalanced="0"/>
    <cacheHierarchy uniqueName="[Tableau25].[PU]" caption="PU" attribute="1" defaultMemberUniqueName="[Tableau25].[PU].[All]" allUniqueName="[Tableau25].[PU].[All]" dimensionUniqueName="[Tableau25]" displayFolder="" count="0" memberValueDatatype="20" unbalanced="0"/>
    <cacheHierarchy uniqueName="[Tableau25].[FACTURATION]" caption="FACTURATION" attribute="1" defaultMemberUniqueName="[Tableau25].[FACTURATION].[All]" allUniqueName="[Tableau25].[FACTURATION].[All]" dimensionUniqueName="[Tableau25]" displayFolder="" count="0" memberValueDatatype="20" unbalanced="0"/>
    <cacheHierarchy uniqueName="[Tableau25].[PAIEMENT]" caption="PAIEMENT" attribute="1" defaultMemberUniqueName="[Tableau25].[PAIEMENT].[All]" allUniqueName="[Tableau25].[PAIEMENT].[All]" dimensionUniqueName="[Tableau25]" displayFolder="" count="0" memberValueDatatype="20" unbalanced="0"/>
    <cacheHierarchy uniqueName="[Tableau25].[PAIEMENT2]" caption="PAIEMENT2" attribute="1" defaultMemberUniqueName="[Tableau25].[PAIEMENT2].[All]" allUniqueName="[Tableau25].[PAIEMENT2].[All]" dimensionUniqueName="[Tableau25]" displayFolder="" count="0" memberValueDatatype="130" unbalanced="0"/>
    <cacheHierarchy uniqueName="[Tableau25].[SALAIRE]" caption="SALAIRE" attribute="1" defaultMemberUniqueName="[Tableau25].[SALAIRE].[All]" allUniqueName="[Tableau25].[SALAIRE].[All]" dimensionUniqueName="[Tableau25]" displayFolder="" count="0" memberValueDatatype="20" unbalanced="0"/>
    <cacheHierarchy uniqueName="[Tableau25].[PRIME]" caption="PRIME" attribute="1" defaultMemberUniqueName="[Tableau25].[PRIME].[All]" allUniqueName="[Tableau25].[PRIME].[All]" dimensionUniqueName="[Tableau25]" displayFolder="" count="0" memberValueDatatype="20" unbalanced="0"/>
    <cacheHierarchy uniqueName="[Tableau25].[GENRE]" caption="GENRE" attribute="1" defaultMemberUniqueName="[Tableau25].[GENRE].[All]" allUniqueName="[Tableau25].[GENRE].[All]" dimensionUniqueName="[Tableau25]" displayFolder="" count="0" memberValueDatatype="130" unbalanced="0"/>
    <cacheHierarchy uniqueName="[Tableau25].[NB ENFANTS]" caption="NB ENFANTS" attribute="1" defaultMemberUniqueName="[Tableau25].[NB ENFANTS].[All]" allUniqueName="[Tableau25].[NB ENFANTS].[All]" dimensionUniqueName="[Tableau25]" displayFolder="" count="0" memberValueDatatype="20" unbalanced="0"/>
    <cacheHierarchy uniqueName="[Tableau25].[NAISSANCE]" caption="NAISSANCE" attribute="1" time="1" defaultMemberUniqueName="[Tableau25].[NAISSANCE].[All]" allUniqueName="[Tableau25].[NAISSANCE].[All]" dimensionUniqueName="[Tableau25]" displayFolder="" count="0" memberValueDatatype="7" unbalanced="0"/>
    <cacheHierarchy uniqueName="[Tableau25].[DATECHEZCLIENT]" caption="DATECHEZCLIENT" attribute="1" time="1" defaultMemberUniqueName="[Tableau25].[DATECHEZCLIENT].[All]" allUniqueName="[Tableau25].[DATECHEZCLIENT].[All]" dimensionUniqueName="[Tableau25]" displayFolder="" count="0" memberValueDatatype="7" unbalanced="0"/>
    <cacheHierarchy uniqueName="[Tableau25].[AGE]" caption="AGE" attribute="1" defaultMemberUniqueName="[Tableau25].[AGE].[All]" allUniqueName="[Tableau25].[AGE].[All]" dimensionUniqueName="[Tableau25]" displayFolder="" count="0" memberValueDatatype="5" unbalanced="0"/>
    <cacheHierarchy uniqueName="[Tableau25].[ANCIENNETE]" caption="ANCIENNETE" attribute="1" defaultMemberUniqueName="[Tableau25].[ANCIENNETE].[All]" allUniqueName="[Tableau25].[ANCIENNETE].[All]" dimensionUniqueName="[Tableau25]" displayFolder="" count="0" memberValueDatatype="5" unbalanced="0"/>
    <cacheHierarchy uniqueName="[Tableau25].[IT]" caption="IT" attribute="1" defaultMemberUniqueName="[Tableau25].[IT].[All]" allUniqueName="[Tableau25].[IT].[All]" dimensionUniqueName="[Tableau25]" displayFolder="" count="0" memberValueDatatype="5" unbalanced="0"/>
    <cacheHierarchy uniqueName="[Measures].[__XL_Count Tableau25]" caption="__XL_Count Tableau25" measure="1" displayFolder="" measureGroup="Tableau25" count="0" hidden="1"/>
    <cacheHierarchy uniqueName="[Measures].[__XL_Count Tableau2]" caption="__XL_Count Tableau2" measure="1" displayFolder="" measureGroup="Tableau2" count="0" hidden="1"/>
    <cacheHierarchy uniqueName="[Measures].[__No measures defined]" caption="__No measures defined" measure="1" displayFolder="" count="0" hidden="1"/>
    <cacheHierarchy uniqueName="[Measures].[Nombre de EMPLOYE 2]" caption="Nombre de EMPLOYE 2" measure="1" displayFolder="" measureGroup="Tableau25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Total distinct de EMPLOYE 2]" caption="Total distinct de EMPLOYE 2" measure="1" displayFolder="" measureGroup="Tableau25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omme de SALAIRE 2]" caption="Somme de SALAIRE 2" measure="1" displayFolder="" measureGroup="Tableau25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Moyenne de SALAIRE 2]" caption="Moyenne de SALAIRE 2" measure="1" displayFolder="" measureGroup="Tableau25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e de PRIME 2]" caption="Somme de PRIME 2" measure="1" displayFolder="" measureGroup="Tableau25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Moyenne de PRIME 2]" caption="Moyenne de PRIME 2" measure="1" displayFolder="" measureGroup="Tableau25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omme de NB ENFANTS 2]" caption="Somme de NB ENFANTS 2" measure="1" displayFolder="" measureGroup="Tableau25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Nombre de EMPLOYE]" caption="Nombre de EMPLOYE" measure="1" displayFolder="" measureGroup="Tableau2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Total distinct de EMPLOYE]" caption="Total distinct de EMPLOYE" measure="1" displayFolder="" measureGroup="Tableau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omme de SALAIRE]" caption="Somme de SALAIRE" measure="1" displayFolder="" measureGroup="Tableau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oyenne de SALAIRE]" caption="Moyenne de SALAIRE" measure="1" displayFolder="" measureGroup="Tableau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me de PRIME]" caption="Somme de PRIME" measure="1" displayFolder="" measureGroup="Tableau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oyenne de PRIME]" caption="Moyenne de PRIME" measure="1" displayFolder="" measureGroup="Tableau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Dummy0" caption="NOM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measure="1" name="Measures" uniqueName="[Measures]" caption="Measures"/>
    <dimension name="Tableau2" uniqueName="[Tableau2]" caption="Tableau2"/>
    <dimension name="Tableau25" uniqueName="[Tableau25]" caption="Tableau25"/>
  </dimensions>
  <measureGroups count="2">
    <measureGroup name="Tableau2" caption="Tableau2"/>
    <measureGroup name="Tableau25" caption="Tableau25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">
  <r>
    <s v="ABENHAÏM"/>
    <s v="Myriam"/>
    <s v="ABENHAÏM Myriam"/>
    <x v="0"/>
    <s v="Lille"/>
    <d v="2019-10-07T00:00:00"/>
    <n v="10"/>
    <s v="Gestion projet Agile"/>
    <n v="2"/>
    <n v="1000"/>
    <n v="2000"/>
    <n v="2"/>
    <s v="Virement"/>
    <n v="2257"/>
    <n v="40"/>
    <x v="0"/>
    <n v="1"/>
    <d v="1953-10-29T00:00:00"/>
    <d v="2006-12-02T00:00:00"/>
    <x v="0"/>
    <n v="15.966666666666667"/>
    <n v="125.26096033402922"/>
  </r>
  <r>
    <s v="ZHOU"/>
    <s v="Philippe"/>
    <s v="ZHOU Philippe"/>
    <x v="1"/>
    <s v="Strasbourg"/>
    <d v="2019-08-05T00:00:00"/>
    <n v="4"/>
    <s v="Conseil et architecture"/>
    <n v="1"/>
    <n v="5000"/>
    <n v="5000"/>
    <n v="1"/>
    <s v="Chèque"/>
    <n v="2392"/>
    <n v="36"/>
    <x v="1"/>
    <n v="2"/>
    <d v="1983-06-13T00:00:00"/>
    <d v="2018-10-11T00:00:00"/>
    <x v="1"/>
    <n v="4.1083333333333334"/>
    <n v="1217.0385395537526"/>
  </r>
  <r>
    <s v="ADAMO"/>
    <s v="Stéphane"/>
    <s v="ADAMO Stéphane"/>
    <x v="2"/>
    <s v="Lille"/>
    <d v="2019-10-30T00:00:00"/>
    <n v="4"/>
    <s v="Conseil et architecture"/>
    <n v="6"/>
    <n v="5000"/>
    <n v="30000"/>
    <n v="2"/>
    <s v="Virement"/>
    <n v="2982"/>
    <n v="68"/>
    <x v="1"/>
    <n v="3"/>
    <d v="1963-12-16T00:00:00"/>
    <d v="2002-05-27T00:00:00"/>
    <x v="2"/>
    <n v="20.480555555555554"/>
    <n v="1464.8040146480403"/>
  </r>
  <r>
    <s v="AGAPOF"/>
    <s v="Brigitte"/>
    <s v="AGAPOF Brigitte"/>
    <x v="3"/>
    <s v="Nice"/>
    <d v="2020-02-06T00:00:00"/>
    <n v="8"/>
    <s v="Compétence Fullstack"/>
    <n v="5"/>
    <n v="800"/>
    <n v="4000"/>
    <n v="3"/>
    <s v="Espèce"/>
    <n v="926"/>
    <n v="67"/>
    <x v="0"/>
    <n v="3"/>
    <d v="1976-03-24T00:00:00"/>
    <d v="2009-05-11T00:00:00"/>
    <x v="3"/>
    <n v="13.525"/>
    <n v="295.74861367837337"/>
  </r>
  <r>
    <s v="ALEMBERT"/>
    <s v="Jean"/>
    <s v="ALEMBERT Jean"/>
    <x v="0"/>
    <s v="Nice"/>
    <d v="2020-05-04T00:00:00"/>
    <n v="2"/>
    <s v="Formation CRM"/>
    <n v="5"/>
    <n v="700"/>
    <n v="3500"/>
    <n v="3"/>
    <s v="Espèce"/>
    <n v="1325"/>
    <n v="97"/>
    <x v="1"/>
    <n v="2"/>
    <d v="1974-01-12T00:00:00"/>
    <d v="2014-08-23T00:00:00"/>
    <x v="4"/>
    <n v="8.2416666666666671"/>
    <n v="424.67138523761372"/>
  </r>
  <r>
    <s v="LOBJOY"/>
    <s v="Patrick"/>
    <s v="LOBJOY Patrick"/>
    <x v="1"/>
    <s v="Paris"/>
    <d v="2020-03-28T00:00:00"/>
    <n v="2"/>
    <s v="Formation CRM"/>
    <n v="10"/>
    <n v="700"/>
    <n v="7000"/>
    <n v="2"/>
    <s v="Virement"/>
    <n v="1759"/>
    <n v="71"/>
    <x v="1"/>
    <n v="4"/>
    <d v="1981-06-17T00:00:00"/>
    <d v="2018-02-07T00:00:00"/>
    <x v="5"/>
    <n v="4.7861111111111114"/>
    <n v="1462.5652930934416"/>
  </r>
  <r>
    <s v="AMELLAL"/>
    <s v="Henri"/>
    <s v="AMELLAL Henri"/>
    <x v="3"/>
    <s v="Nice"/>
    <d v="2020-03-13T00:00:00"/>
    <n v="6"/>
    <s v="Compétence Front"/>
    <n v="4"/>
    <n v="500"/>
    <n v="2000"/>
    <n v="3"/>
    <s v="Espèce"/>
    <n v="4417"/>
    <n v="57"/>
    <x v="1"/>
    <n v="1"/>
    <d v="1947-12-25T00:00:00"/>
    <d v="2006-03-02T00:00:00"/>
    <x v="6"/>
    <n v="16.716666666666665"/>
    <n v="119.64107676969094"/>
  </r>
  <r>
    <s v="AMELLAL"/>
    <s v="Viviane"/>
    <s v="AMELLAL Viviane"/>
    <x v="0"/>
    <s v="Nice"/>
    <d v="2020-06-07T00:00:00"/>
    <n v="4"/>
    <s v="Conseil et architecture"/>
    <n v="10"/>
    <n v="5000"/>
    <n v="50000"/>
    <n v="1"/>
    <s v="Chèque"/>
    <n v="2808"/>
    <n v="82"/>
    <x v="0"/>
    <n v="1"/>
    <d v="1962-05-20T00:00:00"/>
    <d v="2006-01-29T00:00:00"/>
    <x v="7"/>
    <n v="16.808333333333334"/>
    <n v="2974.7149231531976"/>
  </r>
  <r>
    <s v="AMELLAL"/>
    <s v="Jean-Marc"/>
    <s v="AMELLAL Jean-Marc"/>
    <x v="3"/>
    <s v="Nice"/>
    <d v="2020-03-17T00:00:00"/>
    <n v="1"/>
    <s v="Intervention sur site"/>
    <n v="3"/>
    <n v="1200"/>
    <n v="3600"/>
    <n v="1"/>
    <s v="Chèque"/>
    <n v="2051"/>
    <n v="91"/>
    <x v="1"/>
    <n v="4"/>
    <d v="1959-01-19T00:00:00"/>
    <d v="2010-05-21T00:00:00"/>
    <x v="8"/>
    <n v="12.497222222222222"/>
    <n v="288.0640142253834"/>
  </r>
  <r>
    <s v="ANGONIN"/>
    <s v="Jean-Pierre"/>
    <s v="ANGONIN Jean-Pierre"/>
    <x v="4"/>
    <s v="Nice"/>
    <d v="2019-08-01T00:00:00"/>
    <n v="6"/>
    <s v="Compétence Front"/>
    <n v="8"/>
    <n v="500"/>
    <n v="4000"/>
    <n v="3"/>
    <s v="Espèce"/>
    <n v="2990"/>
    <n v="65"/>
    <x v="1"/>
    <n v="1"/>
    <d v="1958-09-19T00:00:00"/>
    <d v="2003-06-24T00:00:00"/>
    <x v="9"/>
    <n v="19.405555555555555"/>
    <n v="206.12653879186945"/>
  </r>
  <r>
    <s v="AZOURA"/>
    <s v="Marie-France"/>
    <s v="AZOURA Marie-France"/>
    <x v="0"/>
    <s v="Nice"/>
    <d v="2020-02-23T00:00:00"/>
    <n v="10"/>
    <s v="Gestion projet Agile"/>
    <n v="8"/>
    <n v="1000"/>
    <n v="8000"/>
    <n v="1"/>
    <s v="Chèque"/>
    <n v="3342"/>
    <n v="41"/>
    <x v="0"/>
    <n v="0"/>
    <d v="1961-04-12T00:00:00"/>
    <d v="2011-12-24T00:00:00"/>
    <x v="10"/>
    <n v="10.905555555555555"/>
    <n v="733.57106469689256"/>
  </r>
  <r>
    <s v="AZRIA"/>
    <s v="Maryse"/>
    <s v="AZRIA Maryse"/>
    <x v="2"/>
    <s v="Nice"/>
    <d v="2020-01-17T00:00:00"/>
    <n v="1"/>
    <s v="Intervention sur site"/>
    <n v="8"/>
    <n v="1200"/>
    <n v="9600"/>
    <n v="3"/>
    <s v="Espèce"/>
    <n v="1767"/>
    <n v="37"/>
    <x v="0"/>
    <n v="3"/>
    <d v="1960-01-22T00:00:00"/>
    <d v="2015-01-28T00:00:00"/>
    <x v="11"/>
    <n v="7.8111111111111109"/>
    <n v="1229.0184921763869"/>
  </r>
  <r>
    <s v="BACH"/>
    <s v="Ginette"/>
    <s v="BACH Ginette"/>
    <x v="3"/>
    <s v="Nice"/>
    <d v="2019-09-28T00:00:00"/>
    <n v="2"/>
    <s v="Formation CRM"/>
    <n v="8"/>
    <n v="700"/>
    <n v="5600"/>
    <n v="3"/>
    <s v="Espèce"/>
    <n v="3114"/>
    <n v="45"/>
    <x v="0"/>
    <n v="2"/>
    <d v="1959-01-20T00:00:00"/>
    <d v="2016-09-09T00:00:00"/>
    <x v="12"/>
    <n v="6.197222222222222"/>
    <n v="903.63065889735549"/>
  </r>
  <r>
    <s v="ROLLAND"/>
    <s v="Nathalie"/>
    <s v="ROLLAND Nathalie"/>
    <x v="1"/>
    <s v="Paris"/>
    <d v="2019-08-13T00:00:00"/>
    <n v="10"/>
    <s v="Gestion projet Agile"/>
    <n v="2"/>
    <n v="1000"/>
    <n v="2000"/>
    <n v="2"/>
    <s v="Virement"/>
    <n v="2448"/>
    <n v="57"/>
    <x v="0"/>
    <n v="3"/>
    <d v="1978-06-18T00:00:00"/>
    <d v="2012-12-20T00:00:00"/>
    <x v="13"/>
    <n v="9.9166666666666661"/>
    <n v="201.68067226890759"/>
  </r>
  <r>
    <s v="BARNAUD"/>
    <s v="Janine"/>
    <s v="BARNAUD Janine"/>
    <x v="5"/>
    <s v="Nice"/>
    <d v="2019-08-13T00:00:00"/>
    <n v="3"/>
    <s v="Déploiement technique"/>
    <n v="2"/>
    <n v="1300"/>
    <n v="2600"/>
    <n v="3"/>
    <s v="Espèce"/>
    <n v="2362"/>
    <n v="52"/>
    <x v="0"/>
    <n v="1"/>
    <d v="1947-10-23T00:00:00"/>
    <d v="2013-01-07T00:00:00"/>
    <x v="14"/>
    <n v="9.8694444444444436"/>
    <n v="263.43934703067833"/>
  </r>
  <r>
    <s v="BARRACHINA"/>
    <s v="Monique"/>
    <s v="BARRACHINA Monique"/>
    <x v="2"/>
    <s v="Nice"/>
    <d v="2020-03-08T00:00:00"/>
    <n v="1"/>
    <s v="Intervention sur site"/>
    <n v="5"/>
    <n v="1200"/>
    <n v="6000"/>
    <n v="1"/>
    <s v="Chèque"/>
    <n v="1624"/>
    <n v="94"/>
    <x v="0"/>
    <n v="0"/>
    <d v="1967-06-04T00:00:00"/>
    <d v="2006-06-19T00:00:00"/>
    <x v="15"/>
    <n v="16.419444444444444"/>
    <n v="365.42040263914737"/>
  </r>
  <r>
    <s v="BARRANDON"/>
    <s v="Margaret"/>
    <s v="BARRANDON Margaret"/>
    <x v="4"/>
    <s v="Nice"/>
    <d v="2019-07-31T00:00:00"/>
    <n v="6"/>
    <s v="Compétence Front"/>
    <n v="2"/>
    <n v="500"/>
    <n v="1000"/>
    <n v="2"/>
    <s v="Virement"/>
    <n v="1586"/>
    <n v="58"/>
    <x v="0"/>
    <n v="2"/>
    <d v="1985-01-26T00:00:00"/>
    <d v="2017-01-29T00:00:00"/>
    <x v="16"/>
    <n v="5.8083333333333336"/>
    <n v="172.1664275466284"/>
  </r>
  <r>
    <s v="BARRANDON"/>
    <s v="Margaret"/>
    <s v="BARRANDON Margaret"/>
    <x v="4"/>
    <s v="Nice"/>
    <d v="2019-11-24T00:00:00"/>
    <n v="6"/>
    <s v="Compétence Front"/>
    <n v="6"/>
    <n v="500"/>
    <n v="3000"/>
    <n v="3"/>
    <s v="Espèce"/>
    <n v="1586"/>
    <n v="58"/>
    <x v="0"/>
    <n v="1"/>
    <d v="1985-01-26T00:00:00"/>
    <d v="2008-06-01T00:00:00"/>
    <x v="16"/>
    <n v="14.469444444444445"/>
    <n v="207.33346131695143"/>
  </r>
  <r>
    <s v="BASS"/>
    <s v="Thierry"/>
    <s v="BASS Thierry"/>
    <x v="0"/>
    <s v="Nice"/>
    <d v="2019-07-05T00:00:00"/>
    <n v="2"/>
    <s v="Formation CRM"/>
    <n v="6"/>
    <n v="700"/>
    <n v="4200"/>
    <n v="3"/>
    <s v="Espèce"/>
    <n v="2271"/>
    <n v="34"/>
    <x v="1"/>
    <n v="5"/>
    <d v="1964-02-04T00:00:00"/>
    <d v="2004-03-04T00:00:00"/>
    <x v="17"/>
    <n v="18.711111111111112"/>
    <n v="224.46555819477433"/>
  </r>
  <r>
    <s v="BASS"/>
    <s v="Thierry"/>
    <s v="BASS Thierry"/>
    <x v="0"/>
    <s v="Nice"/>
    <d v="2020-01-09T00:00:00"/>
    <n v="4"/>
    <s v="Conseil et architecture"/>
    <n v="10"/>
    <n v="5000"/>
    <n v="50000"/>
    <n v="1"/>
    <s v="Chèque"/>
    <n v="2271"/>
    <n v="34"/>
    <x v="1"/>
    <n v="1"/>
    <d v="1964-02-04T00:00:00"/>
    <d v="2005-08-15T00:00:00"/>
    <x v="17"/>
    <n v="17.263888888888889"/>
    <n v="2896.2188254223652"/>
  </r>
  <r>
    <s v="BAUDET"/>
    <s v="Arlette"/>
    <s v="BAUDET Arlette"/>
    <x v="4"/>
    <s v="Nice"/>
    <d v="2020-05-17T00:00:00"/>
    <n v="10"/>
    <s v="Gestion projet Agile"/>
    <n v="7"/>
    <n v="1000"/>
    <n v="7000"/>
    <n v="3"/>
    <s v="Espèce"/>
    <n v="3092"/>
    <n v="88"/>
    <x v="0"/>
    <n v="2"/>
    <d v="1959-12-11T00:00:00"/>
    <d v="2013-04-18T00:00:00"/>
    <x v="18"/>
    <n v="9.5888888888888886"/>
    <n v="730.01158748551563"/>
  </r>
  <r>
    <s v="BAUDET"/>
    <s v="Michele"/>
    <s v="BAUDET Michele"/>
    <x v="0"/>
    <s v="Nice"/>
    <d v="2019-10-10T00:00:00"/>
    <n v="8"/>
    <s v="Compétence Fullstack"/>
    <n v="7"/>
    <n v="800"/>
    <n v="5600"/>
    <n v="2"/>
    <s v="Virement"/>
    <n v="3018"/>
    <n v="26"/>
    <x v="0"/>
    <n v="5"/>
    <d v="1967-04-04T00:00:00"/>
    <d v="2002-08-18T00:00:00"/>
    <x v="19"/>
    <n v="20.255555555555556"/>
    <n v="276.46736149204605"/>
  </r>
  <r>
    <s v="BAUDET"/>
    <s v="Arlette"/>
    <s v="BAUDET Arlette"/>
    <x v="4"/>
    <s v="Nice"/>
    <d v="2020-05-02T00:00:00"/>
    <n v="9"/>
    <s v="Support et TMA"/>
    <n v="2"/>
    <n v="500"/>
    <n v="1000"/>
    <n v="1"/>
    <s v="Chèque"/>
    <n v="3092"/>
    <n v="88"/>
    <x v="0"/>
    <n v="4"/>
    <d v="1959-12-11T00:00:00"/>
    <d v="2017-09-01T00:00:00"/>
    <x v="18"/>
    <n v="5.2194444444444441"/>
    <n v="191.5912719531666"/>
  </r>
  <r>
    <s v="BAUDET"/>
    <s v="Michele"/>
    <s v="BAUDET Michele"/>
    <x v="0"/>
    <s v="Nice"/>
    <d v="2019-06-20T00:00:00"/>
    <n v="3"/>
    <s v="Déploiement technique"/>
    <n v="2"/>
    <n v="1300"/>
    <n v="2600"/>
    <n v="1"/>
    <s v="Chèque"/>
    <n v="3018"/>
    <n v="26"/>
    <x v="0"/>
    <n v="4"/>
    <d v="1967-04-04T00:00:00"/>
    <d v="2007-04-26T00:00:00"/>
    <x v="19"/>
    <n v="15.566666666666666"/>
    <n v="167.02355460385439"/>
  </r>
  <r>
    <s v="BEAUDEAU"/>
    <s v="Gérard"/>
    <s v="BEAUDEAU Gérard"/>
    <x v="5"/>
    <s v="Nice"/>
    <d v="2020-06-16T00:00:00"/>
    <n v="10"/>
    <s v="Gestion projet Agile"/>
    <n v="4"/>
    <n v="1000"/>
    <n v="4000"/>
    <n v="2"/>
    <s v="Virement"/>
    <n v="1541"/>
    <n v="11"/>
    <x v="1"/>
    <n v="1"/>
    <d v="1978-04-04T00:00:00"/>
    <d v="2007-02-18T00:00:00"/>
    <x v="20"/>
    <n v="15.755555555555556"/>
    <n v="253.8787023977433"/>
  </r>
  <r>
    <s v="BEAUDEAU"/>
    <s v="Gérard"/>
    <s v="BEAUDEAU Gérard"/>
    <x v="5"/>
    <s v="Nice"/>
    <d v="2020-06-08T00:00:00"/>
    <n v="3"/>
    <s v="Déploiement technique"/>
    <n v="5"/>
    <n v="1300"/>
    <n v="6500"/>
    <n v="2"/>
    <s v="Virement"/>
    <n v="1541"/>
    <n v="11"/>
    <x v="1"/>
    <n v="0"/>
    <d v="1978-04-04T00:00:00"/>
    <d v="2010-07-17T00:00:00"/>
    <x v="20"/>
    <n v="12.341666666666667"/>
    <n v="526.67116812964218"/>
  </r>
  <r>
    <s v="BEAUMIER"/>
    <s v="Isabelle"/>
    <s v="BEAUMIER Isabelle"/>
    <x v="5"/>
    <s v="Nice"/>
    <d v="2019-12-14T00:00:00"/>
    <n v="1"/>
    <s v="Intervention sur site"/>
    <n v="1"/>
    <n v="1200"/>
    <n v="1200"/>
    <n v="2"/>
    <s v="Virement"/>
    <n v="1275"/>
    <n v="64"/>
    <x v="0"/>
    <n v="1"/>
    <d v="1971-12-09T00:00:00"/>
    <d v="2017-10-17T00:00:00"/>
    <x v="21"/>
    <n v="5.0916666666666668"/>
    <n v="235.67921440261864"/>
  </r>
  <r>
    <s v="BEAUMIER"/>
    <s v="Isabelle"/>
    <s v="BEAUMIER Isabelle"/>
    <x v="5"/>
    <s v="Nice"/>
    <d v="2019-09-12T00:00:00"/>
    <n v="8"/>
    <s v="Compétence Fullstack"/>
    <n v="9"/>
    <n v="800"/>
    <n v="7200"/>
    <n v="2"/>
    <s v="Virement"/>
    <n v="1275"/>
    <n v="64"/>
    <x v="0"/>
    <n v="0"/>
    <d v="1971-12-09T00:00:00"/>
    <d v="2016-11-24T00:00:00"/>
    <x v="21"/>
    <n v="5.9888888888888889"/>
    <n v="1202.226345083488"/>
  </r>
  <r>
    <s v="BEDO"/>
    <s v="Jean"/>
    <s v="BEDO Jean"/>
    <x v="5"/>
    <s v="Nice"/>
    <d v="2020-03-11T00:00:00"/>
    <n v="4"/>
    <s v="Conseil et architecture"/>
    <n v="9"/>
    <n v="5000"/>
    <n v="45000"/>
    <n v="2"/>
    <s v="Virement"/>
    <n v="1580"/>
    <n v="22"/>
    <x v="1"/>
    <n v="0"/>
    <d v="1978-09-01T00:00:00"/>
    <d v="2020-11-01T00:00:00"/>
    <x v="22"/>
    <n v="2.0527777777777776"/>
    <n v="21921.515561569689"/>
  </r>
  <r>
    <s v="BEDO"/>
    <s v="Jean"/>
    <s v="BEDO Jean"/>
    <x v="5"/>
    <s v="Nice"/>
    <d v="2019-10-23T00:00:00"/>
    <n v="3"/>
    <s v="Déploiement technique"/>
    <n v="6"/>
    <n v="1300"/>
    <n v="7800"/>
    <n v="3"/>
    <s v="Espèce"/>
    <n v="1580"/>
    <n v="22"/>
    <x v="1"/>
    <n v="3"/>
    <d v="1978-09-01T00:00:00"/>
    <d v="2015-04-17T00:00:00"/>
    <x v="22"/>
    <n v="7.5916666666666668"/>
    <n v="1027.4423710208562"/>
  </r>
  <r>
    <s v="BEETHOVEN"/>
    <s v="Michele"/>
    <s v="BEETHOVEN Michele"/>
    <x v="2"/>
    <s v="Nice"/>
    <d v="2019-07-22T00:00:00"/>
    <n v="5"/>
    <s v="Audit sécurité"/>
    <n v="6"/>
    <n v="2000"/>
    <n v="12000"/>
    <n v="1"/>
    <s v="Chèque"/>
    <n v="1240"/>
    <n v="6"/>
    <x v="0"/>
    <n v="4"/>
    <d v="1957-02-23T00:00:00"/>
    <d v="2018-10-09T00:00:00"/>
    <x v="23"/>
    <n v="4.1138888888888889"/>
    <n v="2916.9480081026331"/>
  </r>
  <r>
    <s v="BEETHOVEN"/>
    <s v="Michele"/>
    <s v="BEETHOVEN Michele"/>
    <x v="2"/>
    <s v="Nice"/>
    <d v="2019-10-26T00:00:00"/>
    <n v="6"/>
    <s v="Compétence Front"/>
    <n v="9"/>
    <n v="500"/>
    <n v="4500"/>
    <n v="2"/>
    <s v="Virement"/>
    <n v="1240"/>
    <n v="6"/>
    <x v="0"/>
    <n v="3"/>
    <d v="1957-02-23T00:00:00"/>
    <d v="2006-12-04T00:00:00"/>
    <x v="23"/>
    <n v="15.96111111111111"/>
    <n v="281.93525931082496"/>
  </r>
  <r>
    <s v="BENHAMOU"/>
    <s v="Jeanine"/>
    <s v="BENHAMOU Jeanine"/>
    <x v="3"/>
    <s v="Nice"/>
    <d v="2020-02-16T00:00:00"/>
    <n v="6"/>
    <s v="Compétence Front"/>
    <n v="9"/>
    <n v="500"/>
    <n v="4500"/>
    <n v="3"/>
    <s v="Espèce"/>
    <n v="1971"/>
    <n v="84"/>
    <x v="0"/>
    <n v="2"/>
    <d v="1970-07-24T00:00:00"/>
    <d v="1999-02-20T00:00:00"/>
    <x v="24"/>
    <n v="23.75"/>
    <n v="189.47368421052633"/>
  </r>
  <r>
    <s v="BENHAMOU"/>
    <s v="Jeanine"/>
    <s v="BENHAMOU Jeanine"/>
    <x v="3"/>
    <s v="Nice"/>
    <d v="2019-09-09T00:00:00"/>
    <n v="3"/>
    <s v="Déploiement technique"/>
    <n v="8"/>
    <n v="1300"/>
    <n v="10400"/>
    <n v="3"/>
    <s v="Espèce"/>
    <n v="1971"/>
    <n v="84"/>
    <x v="0"/>
    <n v="2"/>
    <d v="1970-07-24T00:00:00"/>
    <d v="2014-01-12T00:00:00"/>
    <x v="24"/>
    <n v="8.8555555555555561"/>
    <n v="1174.4040150564617"/>
  </r>
  <r>
    <s v="CORBET"/>
    <s v="Marie-Thérése"/>
    <s v="CORBET Marie-Thérése"/>
    <x v="1"/>
    <s v="Nice"/>
    <d v="2020-01-29T00:00:00"/>
    <n v="4"/>
    <s v="Conseil et architecture"/>
    <n v="9"/>
    <n v="5000"/>
    <n v="45000"/>
    <n v="2"/>
    <s v="Virement"/>
    <n v="870"/>
    <n v="69"/>
    <x v="0"/>
    <n v="5"/>
    <d v="1976-11-04T00:00:00"/>
    <d v="2014-04-30T00:00:00"/>
    <x v="25"/>
    <n v="8.5555555555555554"/>
    <n v="5259.7402597402597"/>
  </r>
  <r>
    <s v="BENSIMON"/>
    <s v="Elisabeth"/>
    <s v="BENSIMON Elisabeth"/>
    <x v="4"/>
    <s v="Nice"/>
    <d v="2019-07-10T00:00:00"/>
    <n v="5"/>
    <s v="Audit sécurité"/>
    <n v="9"/>
    <n v="2000"/>
    <n v="18000"/>
    <n v="3"/>
    <s v="Espèce"/>
    <n v="2347"/>
    <n v="59"/>
    <x v="0"/>
    <n v="5"/>
    <d v="1947-04-22T00:00:00"/>
    <d v="2003-01-16T00:00:00"/>
    <x v="26"/>
    <n v="19.844444444444445"/>
    <n v="907.0548712206047"/>
  </r>
  <r>
    <s v="BÉRAUD"/>
    <s v="Giséle"/>
    <s v="BÉRAUD Giséle"/>
    <x v="3"/>
    <s v="Nice"/>
    <d v="2019-10-26T00:00:00"/>
    <n v="3"/>
    <s v="Déploiement technique"/>
    <n v="3"/>
    <n v="1300"/>
    <n v="3900"/>
    <n v="3"/>
    <s v="Espèce"/>
    <n v="1624"/>
    <n v="2"/>
    <x v="0"/>
    <n v="4"/>
    <d v="1975-07-11T00:00:00"/>
    <d v="2011-12-06T00:00:00"/>
    <x v="27"/>
    <n v="10.955555555555556"/>
    <n v="355.98377281947262"/>
  </r>
  <r>
    <s v="BERDUGO"/>
    <s v="Bernadette"/>
    <s v="BERDUGO Bernadette"/>
    <x v="4"/>
    <s v="Nice"/>
    <d v="2019-07-13T00:00:00"/>
    <n v="10"/>
    <s v="Gestion projet Agile"/>
    <n v="1"/>
    <n v="1000"/>
    <n v="1000"/>
    <n v="2"/>
    <s v="Virement"/>
    <n v="2658"/>
    <n v="19"/>
    <x v="0"/>
    <n v="1"/>
    <d v="1946-03-31T00:00:00"/>
    <d v="2019-11-04T00:00:00"/>
    <x v="28"/>
    <n v="3.0444444444444443"/>
    <n v="328.46715328467155"/>
  </r>
  <r>
    <s v="BERTOLO"/>
    <s v="Claudie"/>
    <s v="BERTOLO Claudie"/>
    <x v="3"/>
    <s v="Nice"/>
    <d v="2019-06-20T00:00:00"/>
    <n v="8"/>
    <s v="Compétence Fullstack"/>
    <n v="9"/>
    <n v="800"/>
    <n v="7200"/>
    <n v="1"/>
    <s v="Chèque"/>
    <n v="1898"/>
    <n v="66"/>
    <x v="0"/>
    <n v="4"/>
    <d v="1953-04-16T00:00:00"/>
    <d v="1998-03-31T00:00:00"/>
    <x v="29"/>
    <n v="24.638888888888889"/>
    <n v="292.22096956031567"/>
  </r>
  <r>
    <s v="BERTRAND"/>
    <s v="Roger"/>
    <s v="BERTRAND Roger"/>
    <x v="2"/>
    <s v="Nice"/>
    <d v="2019-06-24T00:00:00"/>
    <n v="6"/>
    <s v="Compétence Front"/>
    <n v="2"/>
    <n v="500"/>
    <n v="1000"/>
    <n v="1"/>
    <s v="Chèque"/>
    <n v="2529"/>
    <n v="70"/>
    <x v="1"/>
    <n v="3"/>
    <d v="1959-01-11T00:00:00"/>
    <d v="2009-01-03T00:00:00"/>
    <x v="30"/>
    <n v="13.880555555555556"/>
    <n v="72.043225935561338"/>
  </r>
  <r>
    <s v="BIDAULT"/>
    <s v="Marie-Reine"/>
    <s v="BIDAULT Marie-Reine"/>
    <x v="4"/>
    <s v="Nice"/>
    <d v="2020-01-22T00:00:00"/>
    <n v="5"/>
    <s v="Audit sécurité"/>
    <n v="1"/>
    <n v="2000"/>
    <n v="2000"/>
    <n v="3"/>
    <s v="Espèce"/>
    <n v="2142"/>
    <n v="83"/>
    <x v="0"/>
    <n v="4"/>
    <d v="1942-06-26T00:00:00"/>
    <d v="1998-05-06T00:00:00"/>
    <x v="31"/>
    <n v="24.538888888888888"/>
    <n v="81.503282771111614"/>
  </r>
  <r>
    <s v="BINET"/>
    <s v="Jacques"/>
    <s v="BINET Jacques"/>
    <x v="3"/>
    <s v="Nice"/>
    <d v="2019-07-01T00:00:00"/>
    <n v="8"/>
    <s v="Compétence Fullstack"/>
    <n v="1"/>
    <n v="800"/>
    <n v="800"/>
    <n v="2"/>
    <s v="Virement"/>
    <n v="2306"/>
    <n v="93"/>
    <x v="1"/>
    <n v="2"/>
    <d v="1981-07-22T00:00:00"/>
    <d v="2008-10-19T00:00:00"/>
    <x v="32"/>
    <n v="14.08611111111111"/>
    <n v="56.793531847761784"/>
  </r>
  <r>
    <s v="BINET"/>
    <s v="Emmanuel"/>
    <s v="BINET Emmanuel"/>
    <x v="3"/>
    <s v="Nice"/>
    <d v="2019-12-02T00:00:00"/>
    <n v="2"/>
    <s v="Formation CRM"/>
    <n v="10"/>
    <n v="700"/>
    <n v="7000"/>
    <n v="3"/>
    <s v="Espèce"/>
    <n v="2521"/>
    <n v="54"/>
    <x v="1"/>
    <n v="5"/>
    <d v="1956-08-23T00:00:00"/>
    <d v="1998-09-07T00:00:00"/>
    <x v="33"/>
    <n v="24.202777777777779"/>
    <n v="289.22300011477103"/>
  </r>
  <r>
    <s v="BLANC"/>
    <s v="Giséle"/>
    <s v="BLANC Giséle"/>
    <x v="3"/>
    <s v="Nice"/>
    <d v="2019-09-11T00:00:00"/>
    <n v="8"/>
    <s v="Compétence Fullstack"/>
    <n v="8"/>
    <n v="800"/>
    <n v="6400"/>
    <n v="3"/>
    <s v="Espèce"/>
    <n v="3224"/>
    <n v="7"/>
    <x v="0"/>
    <n v="0"/>
    <d v="1952-02-17T00:00:00"/>
    <d v="2017-11-21T00:00:00"/>
    <x v="34"/>
    <n v="4.9972222222222218"/>
    <n v="1280.7115063924405"/>
  </r>
  <r>
    <s v="BLANCHOT"/>
    <s v="Guy"/>
    <s v="BLANCHOT Guy"/>
    <x v="4"/>
    <s v="Nice"/>
    <d v="2019-10-09T00:00:00"/>
    <n v="5"/>
    <s v="Audit sécurité"/>
    <n v="9"/>
    <n v="2000"/>
    <n v="18000"/>
    <n v="2"/>
    <s v="Virement"/>
    <n v="3383"/>
    <n v="69"/>
    <x v="1"/>
    <n v="2"/>
    <d v="1954-06-01T00:00:00"/>
    <d v="2007-01-04T00:00:00"/>
    <x v="35"/>
    <n v="15.877777777777778"/>
    <n v="1133.6599020293911"/>
  </r>
  <r>
    <s v="BOLLO"/>
    <s v="René"/>
    <s v="BOLLO René"/>
    <x v="3"/>
    <s v="Nice"/>
    <d v="2019-07-20T00:00:00"/>
    <n v="7"/>
    <s v="Compétence Back"/>
    <n v="4"/>
    <n v="600"/>
    <n v="2400"/>
    <n v="3"/>
    <s v="Espèce"/>
    <n v="1088"/>
    <n v="15"/>
    <x v="1"/>
    <n v="1"/>
    <d v="1973-10-11T00:00:00"/>
    <d v="2011-02-17T00:00:00"/>
    <x v="36"/>
    <n v="11.758333333333333"/>
    <n v="204.11055988660524"/>
  </r>
  <r>
    <s v="BONNAY"/>
    <s v="Nadège"/>
    <s v="BONNAY Nadège"/>
    <x v="2"/>
    <s v="Nice"/>
    <d v="2019-11-08T00:00:00"/>
    <n v="5"/>
    <s v="Audit sécurité"/>
    <n v="4"/>
    <n v="2000"/>
    <n v="8000"/>
    <n v="3"/>
    <s v="Espèce"/>
    <n v="1703"/>
    <n v="72"/>
    <x v="0"/>
    <n v="3"/>
    <d v="1978-09-27T00:00:00"/>
    <d v="2013-05-28T00:00:00"/>
    <x v="37"/>
    <n v="9.4777777777777779"/>
    <n v="844.0797186400938"/>
  </r>
  <r>
    <s v="BOUCHET"/>
    <s v="Nadège"/>
    <s v="BOUCHET Nadège"/>
    <x v="0"/>
    <s v="Nice"/>
    <d v="2019-06-24T00:00:00"/>
    <n v="3"/>
    <s v="Déploiement technique"/>
    <n v="6"/>
    <n v="1300"/>
    <n v="7800"/>
    <n v="2"/>
    <s v="Virement"/>
    <n v="2128"/>
    <n v="59"/>
    <x v="0"/>
    <n v="5"/>
    <d v="1983-05-21T00:00:00"/>
    <d v="2015-12-31T00:00:00"/>
    <x v="38"/>
    <n v="6.8888888888888893"/>
    <n v="1132.258064516129"/>
  </r>
  <r>
    <s v="BOUCHET"/>
    <s v="Micheline"/>
    <s v="BOUCHET Micheline"/>
    <x v="0"/>
    <s v="Nice"/>
    <d v="2019-07-18T00:00:00"/>
    <n v="4"/>
    <s v="Conseil et architecture"/>
    <n v="5"/>
    <n v="5000"/>
    <n v="25000"/>
    <n v="3"/>
    <s v="Espèce"/>
    <n v="2258"/>
    <n v="78"/>
    <x v="0"/>
    <n v="1"/>
    <d v="1959-12-20T00:00:00"/>
    <d v="2004-06-26T00:00:00"/>
    <x v="39"/>
    <n v="18.399999999999999"/>
    <n v="1358.6956521739132"/>
  </r>
  <r>
    <s v="BOUDART"/>
    <s v="Martine"/>
    <s v="BOUDART Martine"/>
    <x v="0"/>
    <s v="Nice"/>
    <d v="2020-01-09T00:00:00"/>
    <n v="5"/>
    <s v="Audit sécurité"/>
    <n v="2"/>
    <n v="2000"/>
    <n v="4000"/>
    <n v="1"/>
    <s v="Chèque"/>
    <n v="2878"/>
    <n v="71"/>
    <x v="0"/>
    <n v="3"/>
    <d v="1978-05-28T00:00:00"/>
    <d v="2010-03-12T00:00:00"/>
    <x v="40"/>
    <n v="12.688888888888888"/>
    <n v="315.23642732049041"/>
  </r>
  <r>
    <s v="BOULLICAUD"/>
    <s v="Jean-Paul"/>
    <s v="BOULLICAUD Jean-Paul"/>
    <x v="4"/>
    <s v="Nice"/>
    <d v="2019-11-15T00:00:00"/>
    <n v="2"/>
    <s v="Formation CRM"/>
    <n v="1"/>
    <n v="700"/>
    <n v="700"/>
    <n v="1"/>
    <s v="Chèque"/>
    <n v="2620"/>
    <n v="16"/>
    <x v="1"/>
    <n v="5"/>
    <d v="1975-10-29T00:00:00"/>
    <d v="2016-08-13T00:00:00"/>
    <x v="41"/>
    <n v="6.2694444444444448"/>
    <n v="111.65263624280017"/>
  </r>
  <r>
    <s v="BOUN"/>
    <s v="Jeanine"/>
    <s v="BOUN Jeanine"/>
    <x v="0"/>
    <s v="Nice"/>
    <d v="2019-08-07T00:00:00"/>
    <n v="5"/>
    <s v="Audit sécurité"/>
    <n v="8"/>
    <n v="2000"/>
    <n v="16000"/>
    <n v="1"/>
    <s v="Chèque"/>
    <n v="2328"/>
    <n v="6"/>
    <x v="0"/>
    <n v="5"/>
    <d v="1965-01-03T00:00:00"/>
    <d v="2013-09-15T00:00:00"/>
    <x v="42"/>
    <n v="9.1805555555555554"/>
    <n v="1742.8139183055976"/>
  </r>
  <r>
    <s v="BOUSLAH"/>
    <s v="Fabien"/>
    <s v="BOUSLAH Fabien"/>
    <x v="5"/>
    <s v="Nice"/>
    <d v="2020-05-28T00:00:00"/>
    <n v="3"/>
    <s v="Déploiement technique"/>
    <n v="4"/>
    <n v="1300"/>
    <n v="5200"/>
    <n v="3"/>
    <s v="Espèce"/>
    <n v="1850"/>
    <n v="98"/>
    <x v="1"/>
    <n v="3"/>
    <d v="1958-05-14T00:00:00"/>
    <d v="2000-08-02T00:00:00"/>
    <x v="43"/>
    <n v="22.3"/>
    <n v="233.18385650224215"/>
  </r>
  <r>
    <s v="BOUZCKAR"/>
    <s v="Ghislaine"/>
    <s v="BOUZCKAR Ghislaine"/>
    <x v="3"/>
    <s v="Nice"/>
    <d v="2020-04-28T00:00:00"/>
    <n v="10"/>
    <s v="Gestion projet Agile"/>
    <n v="7"/>
    <n v="1000"/>
    <n v="7000"/>
    <n v="1"/>
    <s v="Chèque"/>
    <n v="4172"/>
    <n v="59"/>
    <x v="0"/>
    <n v="0"/>
    <d v="1948-07-27T00:00:00"/>
    <d v="2014-05-31T00:00:00"/>
    <x v="44"/>
    <n v="8.4722222222222214"/>
    <n v="826.22950819672144"/>
  </r>
  <r>
    <s v="BOVERO"/>
    <s v="Gilbert"/>
    <s v="BOVERO Gilbert"/>
    <x v="3"/>
    <s v="Nice"/>
    <d v="2019-09-18T00:00:00"/>
    <n v="9"/>
    <s v="Support et TMA"/>
    <n v="5"/>
    <n v="500"/>
    <n v="2500"/>
    <n v="1"/>
    <s v="Chèque"/>
    <n v="3392"/>
    <n v="87"/>
    <x v="1"/>
    <n v="4"/>
    <d v="1959-11-26T00:00:00"/>
    <d v="2008-07-02T00:00:00"/>
    <x v="45"/>
    <n v="14.383333333333333"/>
    <n v="173.8122827346466"/>
  </r>
  <r>
    <s v="BRELEUR"/>
    <s v="Jacques"/>
    <s v="BRELEUR Jacques"/>
    <x v="5"/>
    <s v="Nice"/>
    <d v="2019-10-17T00:00:00"/>
    <n v="7"/>
    <s v="Compétence Back"/>
    <n v="9"/>
    <n v="600"/>
    <n v="5400"/>
    <n v="1"/>
    <s v="Chèque"/>
    <n v="2860"/>
    <n v="27"/>
    <x v="1"/>
    <n v="1"/>
    <d v="1977-12-25T00:00:00"/>
    <d v="2015-02-20T00:00:00"/>
    <x v="46"/>
    <n v="7.75"/>
    <n v="696.77419354838707"/>
  </r>
  <r>
    <s v="BRON"/>
    <s v="Géneviéve"/>
    <s v="BRON Géneviéve"/>
    <x v="3"/>
    <s v="Nice"/>
    <d v="2020-02-20T00:00:00"/>
    <n v="1"/>
    <s v="Intervention sur site"/>
    <n v="6"/>
    <n v="1200"/>
    <n v="7200"/>
    <n v="3"/>
    <s v="Espèce"/>
    <n v="2233"/>
    <n v="44"/>
    <x v="0"/>
    <n v="1"/>
    <d v="1964-03-09T00:00:00"/>
    <d v="2004-08-25T00:00:00"/>
    <x v="47"/>
    <n v="18.236111111111111"/>
    <n v="394.82102056359486"/>
  </r>
  <r>
    <s v="BRUNET"/>
    <s v="Françoise"/>
    <s v="BRUNET Françoise"/>
    <x v="3"/>
    <s v="Nice"/>
    <d v="2019-11-13T00:00:00"/>
    <n v="6"/>
    <s v="Compétence Front"/>
    <n v="10"/>
    <n v="500"/>
    <n v="5000"/>
    <n v="3"/>
    <s v="Espèce"/>
    <n v="973"/>
    <n v="96"/>
    <x v="0"/>
    <n v="4"/>
    <d v="1982-10-11T00:00:00"/>
    <d v="2001-04-08T00:00:00"/>
    <x v="48"/>
    <n v="21.616666666666667"/>
    <n v="231.30300693909021"/>
  </r>
  <r>
    <s v="RIDEAU"/>
    <s v="Paul"/>
    <s v="RIDEAU Paul"/>
    <x v="1"/>
    <s v="Paris"/>
    <d v="2019-08-03T00:00:00"/>
    <n v="8"/>
    <s v="Compétence Fullstack"/>
    <n v="3"/>
    <n v="800"/>
    <n v="2400"/>
    <n v="1"/>
    <s v="Chèque"/>
    <n v="2862"/>
    <n v="68"/>
    <x v="1"/>
    <n v="4"/>
    <d v="1975-11-01T00:00:00"/>
    <d v="2017-06-06T00:00:00"/>
    <x v="49"/>
    <n v="5.4555555555555557"/>
    <n v="439.91853360488795"/>
  </r>
  <r>
    <s v="CAILLOT"/>
    <s v="Jocelyne"/>
    <s v="CAILLOT Jocelyne"/>
    <x v="4"/>
    <s v="Nice"/>
    <d v="2019-09-19T00:00:00"/>
    <n v="6"/>
    <s v="Compétence Front"/>
    <n v="7"/>
    <n v="500"/>
    <n v="3500"/>
    <n v="2"/>
    <s v="Virement"/>
    <n v="2671"/>
    <n v="42"/>
    <x v="0"/>
    <n v="1"/>
    <d v="1956-01-22T00:00:00"/>
    <d v="2013-10-26T00:00:00"/>
    <x v="50"/>
    <n v="9.0666666666666664"/>
    <n v="386.02941176470591"/>
  </r>
  <r>
    <s v="CALVET"/>
    <s v="Christine"/>
    <s v="CALVET Christine"/>
    <x v="4"/>
    <s v="Nice"/>
    <d v="2019-11-13T00:00:00"/>
    <n v="4"/>
    <s v="Conseil et architecture"/>
    <n v="7"/>
    <n v="5000"/>
    <n v="35000"/>
    <n v="3"/>
    <s v="Espèce"/>
    <n v="2510"/>
    <n v="19"/>
    <x v="0"/>
    <n v="3"/>
    <d v="1975-04-02T00:00:00"/>
    <d v="2018-09-02T00:00:00"/>
    <x v="51"/>
    <n v="4.2166666666666668"/>
    <n v="8300.395256916996"/>
  </r>
  <r>
    <s v="CAPRON"/>
    <s v="Claude"/>
    <s v="CAPRON Claude"/>
    <x v="3"/>
    <s v="Nice"/>
    <d v="2019-11-25T00:00:00"/>
    <n v="6"/>
    <s v="Compétence Front"/>
    <n v="9"/>
    <n v="500"/>
    <n v="4500"/>
    <n v="3"/>
    <s v="Espèce"/>
    <n v="3043"/>
    <n v="17"/>
    <x v="1"/>
    <n v="0"/>
    <d v="1945-08-23T00:00:00"/>
    <d v="2006-02-11T00:00:00"/>
    <x v="52"/>
    <n v="16.774999999999999"/>
    <n v="268.25633383010432"/>
  </r>
  <r>
    <s v="CARRERA"/>
    <s v="Victor"/>
    <s v="CARRERA Victor"/>
    <x v="0"/>
    <s v="Nice"/>
    <d v="2020-06-27T00:00:00"/>
    <n v="2"/>
    <s v="Formation CRM"/>
    <n v="8"/>
    <n v="700"/>
    <n v="5600"/>
    <n v="1"/>
    <s v="Chèque"/>
    <n v="1474"/>
    <n v="70"/>
    <x v="1"/>
    <n v="0"/>
    <d v="1949-03-22T00:00:00"/>
    <d v="2016-05-24T00:00:00"/>
    <x v="53"/>
    <n v="6.4888888888888889"/>
    <n v="863.01369863013701"/>
  </r>
  <r>
    <s v="ABSCHEN"/>
    <s v="Paul"/>
    <s v="ABSCHEN Paul"/>
    <x v="1"/>
    <s v="Lille"/>
    <d v="2019-06-24T00:00:00"/>
    <n v="3"/>
    <s v="Déploiement technique"/>
    <n v="5"/>
    <n v="1300"/>
    <n v="6500"/>
    <n v="3"/>
    <s v="Espèce"/>
    <n v="2746"/>
    <n v="46"/>
    <x v="1"/>
    <n v="0"/>
    <d v="1974-11-11T00:00:00"/>
    <d v="2012-01-27T00:00:00"/>
    <x v="54"/>
    <n v="10.813888888888888"/>
    <n v="601.07885949139484"/>
  </r>
  <r>
    <s v="CHARDON"/>
    <s v="Annick"/>
    <s v="CHARDON Annick"/>
    <x v="5"/>
    <s v="Nice"/>
    <d v="2019-06-13T00:00:00"/>
    <n v="4"/>
    <s v="Conseil et architecture"/>
    <n v="5"/>
    <n v="5000"/>
    <n v="25000"/>
    <n v="3"/>
    <s v="Espèce"/>
    <n v="2340"/>
    <n v="72"/>
    <x v="0"/>
    <n v="0"/>
    <d v="1978-08-20T00:00:00"/>
    <d v="2020-01-12T00:00:00"/>
    <x v="55"/>
    <n v="2.8555555555555556"/>
    <n v="8754.863813229571"/>
  </r>
  <r>
    <s v="CHAUBEAU"/>
    <s v="Louis"/>
    <s v="CHAUBEAU Louis"/>
    <x v="4"/>
    <s v="Nice"/>
    <d v="2019-11-28T00:00:00"/>
    <n v="3"/>
    <s v="Déploiement technique"/>
    <n v="3"/>
    <n v="1300"/>
    <n v="3900"/>
    <n v="2"/>
    <s v="Virement"/>
    <n v="2837"/>
    <n v="30"/>
    <x v="1"/>
    <n v="3"/>
    <d v="1982-11-01T00:00:00"/>
    <d v="2015-06-16T00:00:00"/>
    <x v="56"/>
    <n v="7.427777777777778"/>
    <n v="525.05609573672405"/>
  </r>
  <r>
    <s v="TAN"/>
    <s v="Nathalie"/>
    <s v="TAN Nathalie"/>
    <x v="1"/>
    <s v="Paris"/>
    <d v="2020-06-26T00:00:00"/>
    <n v="8"/>
    <s v="Compétence Fullstack"/>
    <n v="7"/>
    <n v="800"/>
    <n v="5600"/>
    <n v="1"/>
    <s v="Chèque"/>
    <n v="1786"/>
    <n v="79"/>
    <x v="0"/>
    <n v="0"/>
    <d v="1974-11-10T00:00:00"/>
    <d v="2001-01-09T00:00:00"/>
    <x v="57"/>
    <n v="21.863888888888887"/>
    <n v="256.13009782746792"/>
  </r>
  <r>
    <s v="CHEHMAT"/>
    <s v="Jocelyne"/>
    <s v="CHEHMAT Jocelyne"/>
    <x v="4"/>
    <s v="Nice"/>
    <d v="2019-10-06T00:00:00"/>
    <n v="2"/>
    <s v="Formation CRM"/>
    <n v="10"/>
    <n v="700"/>
    <n v="7000"/>
    <n v="2"/>
    <s v="Virement"/>
    <n v="2289"/>
    <n v="70"/>
    <x v="0"/>
    <n v="5"/>
    <d v="1947-03-12T00:00:00"/>
    <d v="1998-11-15T00:00:00"/>
    <x v="58"/>
    <n v="24.013888888888889"/>
    <n v="291.497975708502"/>
  </r>
  <r>
    <s v="CHHUOR"/>
    <s v="Anne-Marie"/>
    <s v="CHHUOR Anne-Marie"/>
    <x v="5"/>
    <s v="Nice"/>
    <d v="2020-02-06T00:00:00"/>
    <n v="7"/>
    <s v="Compétence Back"/>
    <n v="4"/>
    <n v="600"/>
    <n v="2400"/>
    <n v="2"/>
    <s v="Virement"/>
    <n v="3630"/>
    <n v="4"/>
    <x v="0"/>
    <n v="5"/>
    <d v="1950-09-01T00:00:00"/>
    <d v="2018-05-21T00:00:00"/>
    <x v="59"/>
    <n v="4.4972222222222218"/>
    <n v="533.66275478690557"/>
  </r>
  <r>
    <s v="BSIRI"/>
    <s v="Marie-Rose"/>
    <s v="BSIRI Marie-Rose"/>
    <x v="1"/>
    <s v="Nice"/>
    <d v="2019-10-20T00:00:00"/>
    <n v="10"/>
    <s v="Gestion projet Agile"/>
    <n v="9"/>
    <n v="1000"/>
    <n v="9000"/>
    <n v="1"/>
    <s v="Chèque"/>
    <n v="2193"/>
    <n v="26"/>
    <x v="0"/>
    <n v="5"/>
    <d v="1974-09-01T00:00:00"/>
    <d v="2009-05-29T00:00:00"/>
    <x v="60"/>
    <n v="13.475"/>
    <n v="667.90352504638224"/>
  </r>
  <r>
    <s v="CHICHE"/>
    <s v="Vincent"/>
    <s v="CHICHE Vincent"/>
    <x v="0"/>
    <s v="Nice"/>
    <d v="2020-02-17T00:00:00"/>
    <n v="3"/>
    <s v="Déploiement technique"/>
    <n v="9"/>
    <n v="1300"/>
    <n v="11700"/>
    <n v="2"/>
    <s v="Virement"/>
    <n v="3704"/>
    <n v="49"/>
    <x v="1"/>
    <n v="1"/>
    <d v="1959-10-07T00:00:00"/>
    <d v="1998-12-04T00:00:00"/>
    <x v="61"/>
    <n v="23.961111111111112"/>
    <n v="488.29121261303032"/>
  </r>
  <r>
    <s v="CHIFFLET"/>
    <s v="Ingrid"/>
    <s v="CHIFFLET Ingrid"/>
    <x v="3"/>
    <s v="Nice"/>
    <d v="2020-01-23T00:00:00"/>
    <n v="10"/>
    <s v="Gestion projet Agile"/>
    <n v="5"/>
    <n v="1000"/>
    <n v="5000"/>
    <n v="3"/>
    <s v="Espèce"/>
    <n v="2801"/>
    <n v="0"/>
    <x v="0"/>
    <n v="2"/>
    <d v="1976-03-21T00:00:00"/>
    <d v="2006-01-08T00:00:00"/>
    <x v="62"/>
    <n v="16.866666666666667"/>
    <n v="296.44268774703556"/>
  </r>
  <r>
    <s v="CHRISTOPHE"/>
    <s v="Giséle"/>
    <s v="CHRISTOPHE Giséle"/>
    <x v="3"/>
    <s v="Nice"/>
    <d v="2019-06-01T00:00:00"/>
    <n v="4"/>
    <s v="Conseil et architecture"/>
    <n v="3"/>
    <n v="5000"/>
    <n v="15000"/>
    <n v="2"/>
    <s v="Virement"/>
    <n v="2359"/>
    <n v="95"/>
    <x v="0"/>
    <n v="1"/>
    <d v="1984-06-06T00:00:00"/>
    <d v="2007-03-15T00:00:00"/>
    <x v="63"/>
    <n v="15.680555555555555"/>
    <n v="956.59875996457038"/>
  </r>
  <r>
    <s v="CLAVERIE"/>
    <s v="Chantal"/>
    <s v="CLAVERIE Chantal"/>
    <x v="3"/>
    <s v="Nice"/>
    <d v="2020-02-23T00:00:00"/>
    <n v="5"/>
    <s v="Audit sécurité"/>
    <n v="1"/>
    <n v="2000"/>
    <n v="2000"/>
    <n v="2"/>
    <s v="Virement"/>
    <n v="2281"/>
    <n v="23"/>
    <x v="0"/>
    <n v="1"/>
    <d v="1959-05-28T00:00:00"/>
    <d v="2015-12-22T00:00:00"/>
    <x v="64"/>
    <n v="6.9111111111111114"/>
    <n v="289.38906752411572"/>
  </r>
  <r>
    <s v="COHEN"/>
    <s v="Gérard"/>
    <s v="COHEN Gérard"/>
    <x v="5"/>
    <s v="Nice"/>
    <d v="2019-10-23T00:00:00"/>
    <n v="7"/>
    <s v="Compétence Back"/>
    <n v="5"/>
    <n v="600"/>
    <n v="3000"/>
    <n v="1"/>
    <s v="Chèque"/>
    <n v="2572"/>
    <n v="44"/>
    <x v="1"/>
    <n v="5"/>
    <d v="1978-02-04T00:00:00"/>
    <d v="2004-10-02T00:00:00"/>
    <x v="65"/>
    <n v="18.133333333333333"/>
    <n v="165.44117647058823"/>
  </r>
  <r>
    <s v="COHEN"/>
    <s v="Christian"/>
    <s v="COHEN Christian"/>
    <x v="4"/>
    <s v="Nice"/>
    <d v="2019-07-07T00:00:00"/>
    <n v="8"/>
    <s v="Compétence Fullstack"/>
    <n v="2"/>
    <n v="800"/>
    <n v="1600"/>
    <n v="1"/>
    <s v="Chèque"/>
    <n v="2276"/>
    <n v="77"/>
    <x v="1"/>
    <n v="1"/>
    <d v="1970-09-30T00:00:00"/>
    <d v="2005-06-07T00:00:00"/>
    <x v="66"/>
    <n v="17.452777777777779"/>
    <n v="91.675950978831764"/>
  </r>
  <r>
    <s v="CHAMBLAS"/>
    <s v="Paule"/>
    <s v="CHAMBLAS Paule"/>
    <x v="1"/>
    <s v="Nice"/>
    <d v="2019-09-06T00:00:00"/>
    <n v="3"/>
    <s v="Déploiement technique"/>
    <n v="3"/>
    <n v="1300"/>
    <n v="3900"/>
    <n v="1"/>
    <s v="Chèque"/>
    <n v="1516"/>
    <n v="61"/>
    <x v="0"/>
    <n v="3"/>
    <d v="1974-03-05T00:00:00"/>
    <d v="2011-03-09T00:00:00"/>
    <x v="67"/>
    <n v="11.697222222222223"/>
    <n v="333.41249109475183"/>
  </r>
  <r>
    <s v="GORZINSKY"/>
    <s v="Odette"/>
    <s v="GORZINSKY Odette"/>
    <x v="1"/>
    <s v="Nice"/>
    <d v="2019-08-03T00:00:00"/>
    <n v="2"/>
    <s v="Formation CRM"/>
    <n v="5"/>
    <n v="700"/>
    <n v="3500"/>
    <n v="2"/>
    <s v="Virement"/>
    <n v="2866"/>
    <n v="35"/>
    <x v="0"/>
    <n v="4"/>
    <d v="1972-07-24T00:00:00"/>
    <d v="2012-06-04T00:00:00"/>
    <x v="68"/>
    <n v="10.46111111111111"/>
    <n v="334.57249070631974"/>
  </r>
  <r>
    <s v="COUDERC"/>
    <s v="Marie-Louise"/>
    <s v="COUDERC Marie-Louise"/>
    <x v="3"/>
    <s v="Nice"/>
    <d v="2019-06-20T00:00:00"/>
    <n v="3"/>
    <s v="Déploiement technique"/>
    <n v="7"/>
    <n v="1300"/>
    <n v="9100"/>
    <n v="1"/>
    <s v="Chèque"/>
    <n v="3146"/>
    <n v="16"/>
    <x v="0"/>
    <n v="2"/>
    <d v="1964-08-13T00:00:00"/>
    <d v="2007-10-28T00:00:00"/>
    <x v="69"/>
    <n v="15.061111111111112"/>
    <n v="604.20509037255624"/>
  </r>
  <r>
    <s v="COUGET"/>
    <s v="Denis"/>
    <s v="COUGET Denis"/>
    <x v="5"/>
    <s v="Nice"/>
    <d v="2019-08-10T00:00:00"/>
    <n v="1"/>
    <s v="Intervention sur site"/>
    <n v="4"/>
    <n v="1200"/>
    <n v="4800"/>
    <n v="1"/>
    <s v="Chèque"/>
    <n v="2184"/>
    <n v="54"/>
    <x v="0"/>
    <n v="2"/>
    <d v="1974-11-09T00:00:00"/>
    <d v="2005-06-07T00:00:00"/>
    <x v="70"/>
    <n v="17.452777777777779"/>
    <n v="275.02785293649526"/>
  </r>
  <r>
    <s v="CRIÉ"/>
    <s v="Michel"/>
    <s v="CRIÉ Michel"/>
    <x v="0"/>
    <s v="Nice"/>
    <d v="2020-05-18T00:00:00"/>
    <n v="4"/>
    <s v="Conseil et architecture"/>
    <n v="4"/>
    <n v="5000"/>
    <n v="20000"/>
    <n v="2"/>
    <s v="Virement"/>
    <n v="3915"/>
    <n v="4"/>
    <x v="1"/>
    <n v="5"/>
    <d v="1949-01-18T00:00:00"/>
    <d v="2002-08-16T00:00:00"/>
    <x v="71"/>
    <n v="20.261111111111113"/>
    <n v="987.11269536605425"/>
  </r>
  <r>
    <s v="CROMBEZ"/>
    <s v="Katherine"/>
    <s v="CROMBEZ Katherine"/>
    <x v="4"/>
    <s v="Nice"/>
    <d v="2020-01-21T00:00:00"/>
    <n v="7"/>
    <s v="Compétence Back"/>
    <n v="2"/>
    <n v="600"/>
    <n v="1200"/>
    <n v="2"/>
    <s v="Virement"/>
    <n v="2447"/>
    <n v="26"/>
    <x v="0"/>
    <n v="4"/>
    <d v="1977-09-16T00:00:00"/>
    <d v="2016-09-24T00:00:00"/>
    <x v="72"/>
    <n v="6.1555555555555559"/>
    <n v="194.94584837545125"/>
  </r>
  <r>
    <s v="CUCIT"/>
    <s v="Marie-Louise"/>
    <s v="CUCIT Marie-Louise"/>
    <x v="3"/>
    <s v="Nice"/>
    <d v="2020-05-26T00:00:00"/>
    <n v="5"/>
    <s v="Audit sécurité"/>
    <n v="3"/>
    <n v="2000"/>
    <n v="6000"/>
    <n v="1"/>
    <s v="Chèque"/>
    <n v="1771"/>
    <n v="62"/>
    <x v="0"/>
    <n v="4"/>
    <d v="1973-11-14T00:00:00"/>
    <d v="1998-06-03T00:00:00"/>
    <x v="73"/>
    <n v="24.463888888888889"/>
    <n v="245.25945270807313"/>
  </r>
  <r>
    <s v="CYMBALIST"/>
    <s v="Gérard"/>
    <s v="CYMBALIST Gérard"/>
    <x v="3"/>
    <s v="Nice"/>
    <d v="2020-01-29T00:00:00"/>
    <n v="7"/>
    <s v="Compétence Back"/>
    <n v="7"/>
    <n v="600"/>
    <n v="4200"/>
    <n v="1"/>
    <s v="Chèque"/>
    <n v="1355"/>
    <n v="58"/>
    <x v="1"/>
    <n v="0"/>
    <d v="1960-04-25T00:00:00"/>
    <d v="2009-07-19T00:00:00"/>
    <x v="74"/>
    <n v="13.33611111111111"/>
    <n v="314.93438866902733"/>
  </r>
  <r>
    <s v="DAMBSKI"/>
    <s v="René"/>
    <s v="DAMBSKI René"/>
    <x v="2"/>
    <s v="Nice"/>
    <d v="2019-09-16T00:00:00"/>
    <n v="6"/>
    <s v="Compétence Front"/>
    <n v="3"/>
    <n v="500"/>
    <n v="1500"/>
    <n v="2"/>
    <s v="Virement"/>
    <n v="1562"/>
    <n v="37"/>
    <x v="1"/>
    <n v="4"/>
    <d v="1962-12-27T00:00:00"/>
    <d v="2009-04-12T00:00:00"/>
    <x v="75"/>
    <n v="13.605555555555556"/>
    <n v="110.24908125765619"/>
  </r>
  <r>
    <s v="DANIEL"/>
    <s v="Marie-Louise"/>
    <s v="DANIEL Marie-Louise"/>
    <x v="4"/>
    <s v="Nice"/>
    <d v="2019-07-18T00:00:00"/>
    <n v="10"/>
    <s v="Gestion projet Agile"/>
    <n v="9"/>
    <n v="1000"/>
    <n v="9000"/>
    <n v="1"/>
    <s v="Chèque"/>
    <n v="1683"/>
    <n v="53"/>
    <x v="0"/>
    <n v="0"/>
    <d v="1973-08-07T00:00:00"/>
    <d v="2004-01-26T00:00:00"/>
    <x v="76"/>
    <n v="18.816666666666666"/>
    <n v="478.29937998228519"/>
  </r>
  <r>
    <s v="DEAUCOURT"/>
    <s v="Christine"/>
    <s v="DEAUCOURT Christine"/>
    <x v="3"/>
    <s v="Nice"/>
    <d v="2019-08-28T00:00:00"/>
    <n v="7"/>
    <s v="Compétence Back"/>
    <n v="9"/>
    <n v="600"/>
    <n v="5400"/>
    <n v="1"/>
    <s v="Chèque"/>
    <n v="3408"/>
    <n v="83"/>
    <x v="0"/>
    <n v="1"/>
    <d v="1954-09-30T00:00:00"/>
    <d v="2009-06-24T00:00:00"/>
    <x v="77"/>
    <n v="13.405555555555555"/>
    <n v="402.81806879403234"/>
  </r>
  <r>
    <s v="DEDIEU"/>
    <s v="Josselaine"/>
    <s v="DEDIEU Josselaine"/>
    <x v="4"/>
    <s v="Nice"/>
    <d v="2019-11-16T00:00:00"/>
    <n v="4"/>
    <s v="Conseil et architecture"/>
    <n v="9"/>
    <n v="5000"/>
    <n v="45000"/>
    <n v="3"/>
    <s v="Espèce"/>
    <n v="2354"/>
    <n v="7"/>
    <x v="0"/>
    <n v="0"/>
    <d v="1979-02-03T00:00:00"/>
    <d v="2009-01-29T00:00:00"/>
    <x v="78"/>
    <n v="13.808333333333334"/>
    <n v="3258.9016294508147"/>
  </r>
  <r>
    <s v="DEFRANCE"/>
    <s v="Sylvanna"/>
    <s v="DEFRANCE Sylvanna"/>
    <x v="2"/>
    <s v="Nice"/>
    <d v="2020-04-28T00:00:00"/>
    <n v="7"/>
    <s v="Compétence Back"/>
    <n v="5"/>
    <n v="600"/>
    <n v="3000"/>
    <n v="3"/>
    <s v="Espèce"/>
    <n v="2785"/>
    <n v="3"/>
    <x v="0"/>
    <n v="5"/>
    <d v="1955-05-27T00:00:00"/>
    <d v="2008-08-07T00:00:00"/>
    <x v="79"/>
    <n v="14.286111111111111"/>
    <n v="209.99416682869921"/>
  </r>
  <r>
    <s v="DEGRENDEL"/>
    <s v="Hubert"/>
    <s v="DEGRENDEL Hubert"/>
    <x v="5"/>
    <s v="Nice"/>
    <d v="2019-10-26T00:00:00"/>
    <n v="4"/>
    <s v="Conseil et architecture"/>
    <n v="9"/>
    <n v="5000"/>
    <n v="45000"/>
    <n v="2"/>
    <s v="Virement"/>
    <n v="2613"/>
    <n v="1"/>
    <x v="1"/>
    <n v="3"/>
    <d v="1978-09-24T00:00:00"/>
    <d v="2007-02-13T00:00:00"/>
    <x v="80"/>
    <n v="15.769444444444444"/>
    <n v="2853.619869649463"/>
  </r>
  <r>
    <s v="DEIXONNE"/>
    <s v="Nadine"/>
    <s v="DEIXONNE Nadine"/>
    <x v="0"/>
    <s v="Nice"/>
    <d v="2019-09-18T00:00:00"/>
    <n v="5"/>
    <s v="Audit sécurité"/>
    <n v="3"/>
    <n v="2000"/>
    <n v="6000"/>
    <n v="3"/>
    <s v="Espèce"/>
    <n v="1191"/>
    <n v="97"/>
    <x v="0"/>
    <n v="2"/>
    <d v="1964-02-02T00:00:00"/>
    <d v="2009-04-05T00:00:00"/>
    <x v="81"/>
    <n v="13.625"/>
    <n v="440.36697247706422"/>
  </r>
  <r>
    <s v="DELAMARRE"/>
    <s v="Jean-Luc"/>
    <s v="DELAMARRE Jean-Luc"/>
    <x v="3"/>
    <s v="Nice"/>
    <d v="2019-06-12T00:00:00"/>
    <n v="6"/>
    <s v="Compétence Front"/>
    <n v="4"/>
    <n v="500"/>
    <n v="2000"/>
    <n v="2"/>
    <s v="Virement"/>
    <n v="1192"/>
    <n v="17"/>
    <x v="1"/>
    <n v="2"/>
    <d v="1972-05-14T00:00:00"/>
    <d v="2001-06-09T00:00:00"/>
    <x v="82"/>
    <n v="21.447222222222223"/>
    <n v="93.252169408107761"/>
  </r>
  <r>
    <s v="DELUC"/>
    <s v="Pascal"/>
    <s v="DELUC Pascal"/>
    <x v="0"/>
    <s v="Nice"/>
    <d v="2019-11-27T00:00:00"/>
    <n v="8"/>
    <s v="Compétence Fullstack"/>
    <n v="1"/>
    <n v="800"/>
    <n v="800"/>
    <n v="3"/>
    <s v="Espèce"/>
    <n v="3932"/>
    <n v="18"/>
    <x v="1"/>
    <n v="4"/>
    <d v="1956-09-02T00:00:00"/>
    <d v="2019-09-09T00:00:00"/>
    <x v="83"/>
    <n v="3.1972222222222224"/>
    <n v="250.21720243266722"/>
  </r>
  <r>
    <s v="DENIS"/>
    <s v="Claudine"/>
    <s v="DENIS Claudine"/>
    <x v="5"/>
    <s v="Nice"/>
    <d v="2020-03-01T00:00:00"/>
    <n v="1"/>
    <s v="Intervention sur site"/>
    <n v="2"/>
    <n v="1200"/>
    <n v="2400"/>
    <n v="1"/>
    <s v="Chèque"/>
    <n v="1240"/>
    <n v="75"/>
    <x v="0"/>
    <n v="4"/>
    <d v="1964-12-12T00:00:00"/>
    <d v="2005-02-21T00:00:00"/>
    <x v="84"/>
    <n v="17.747222222222224"/>
    <n v="135.23243074033493"/>
  </r>
  <r>
    <s v="DESHAYES"/>
    <s v="Isabelle"/>
    <s v="DESHAYES Isabelle"/>
    <x v="5"/>
    <s v="Nice"/>
    <d v="2019-06-22T00:00:00"/>
    <n v="7"/>
    <s v="Compétence Back"/>
    <n v="10"/>
    <n v="600"/>
    <n v="6000"/>
    <n v="3"/>
    <s v="Espèce"/>
    <n v="1328"/>
    <n v="38"/>
    <x v="0"/>
    <n v="1"/>
    <d v="1960-04-27T00:00:00"/>
    <d v="2012-10-18T00:00:00"/>
    <x v="85"/>
    <n v="10.088888888888889"/>
    <n v="594.7136563876652"/>
  </r>
  <r>
    <s v="DESROSES"/>
    <s v="Martine"/>
    <s v="DESROSES Martine"/>
    <x v="1"/>
    <s v="Nice"/>
    <d v="2020-05-09T00:00:00"/>
    <n v="7"/>
    <s v="Compétence Back"/>
    <n v="10"/>
    <n v="600"/>
    <n v="6000"/>
    <n v="3"/>
    <s v="Espèce"/>
    <n v="2860"/>
    <n v="60"/>
    <x v="0"/>
    <n v="3"/>
    <d v="1971-05-27T00:00:00"/>
    <d v="2005-01-03T00:00:00"/>
    <x v="86"/>
    <n v="17.880555555555556"/>
    <n v="335.56004349852412"/>
  </r>
  <r>
    <s v="DESTAIN"/>
    <s v="Roseline"/>
    <s v="DESTAIN Roseline"/>
    <x v="0"/>
    <s v="Nice"/>
    <d v="2020-05-19T00:00:00"/>
    <n v="10"/>
    <s v="Gestion projet Agile"/>
    <n v="6"/>
    <n v="1000"/>
    <n v="6000"/>
    <n v="3"/>
    <s v="Espèce"/>
    <n v="1946"/>
    <n v="89"/>
    <x v="0"/>
    <n v="4"/>
    <d v="1959-02-27T00:00:00"/>
    <d v="2004-04-13T00:00:00"/>
    <x v="87"/>
    <n v="18.602777777777778"/>
    <n v="322.53247722860982"/>
  </r>
  <r>
    <s v="D'HÉROUVILLE"/>
    <s v="Yolande"/>
    <s v="D'HÉROUVILLE Yolande"/>
    <x v="5"/>
    <s v="Nice"/>
    <d v="2019-09-15T00:00:00"/>
    <n v="3"/>
    <s v="Déploiement technique"/>
    <n v="2"/>
    <n v="1300"/>
    <n v="2600"/>
    <n v="3"/>
    <s v="Espèce"/>
    <n v="2192"/>
    <n v="35"/>
    <x v="0"/>
    <n v="3"/>
    <d v="1953-02-08T00:00:00"/>
    <d v="2014-03-04T00:00:00"/>
    <x v="88"/>
    <n v="8.7111111111111104"/>
    <n v="298.46938775510205"/>
  </r>
  <r>
    <s v="DI"/>
    <s v="Nadine"/>
    <s v="DI Nadine"/>
    <x v="0"/>
    <s v="Nice"/>
    <d v="2019-09-20T00:00:00"/>
    <n v="3"/>
    <s v="Déploiement technique"/>
    <n v="8"/>
    <n v="1300"/>
    <n v="10400"/>
    <n v="3"/>
    <s v="Espèce"/>
    <n v="1512"/>
    <n v="91"/>
    <x v="0"/>
    <n v="5"/>
    <d v="1958-04-25T00:00:00"/>
    <d v="2002-01-25T00:00:00"/>
    <x v="89"/>
    <n v="20.819444444444443"/>
    <n v="499.53302201467648"/>
  </r>
  <r>
    <s v="DINIC"/>
    <s v="Jean-François"/>
    <s v="DINIC Jean-François"/>
    <x v="4"/>
    <s v="Nice"/>
    <d v="2019-08-27T00:00:00"/>
    <n v="8"/>
    <s v="Compétence Fullstack"/>
    <n v="5"/>
    <n v="800"/>
    <n v="4000"/>
    <n v="3"/>
    <s v="Espèce"/>
    <n v="1208"/>
    <n v="69"/>
    <x v="1"/>
    <n v="2"/>
    <d v="1984-09-07T00:00:00"/>
    <d v="1999-01-04T00:00:00"/>
    <x v="90"/>
    <n v="23.877777777777776"/>
    <n v="167.51977664029783"/>
  </r>
  <r>
    <s v="DONG"/>
    <s v="Huguette"/>
    <s v="DONG Huguette"/>
    <x v="5"/>
    <s v="Nice"/>
    <d v="2020-03-23T00:00:00"/>
    <n v="2"/>
    <s v="Formation CRM"/>
    <n v="5"/>
    <n v="700"/>
    <n v="3500"/>
    <n v="3"/>
    <s v="Espèce"/>
    <n v="2338"/>
    <n v="21"/>
    <x v="0"/>
    <n v="1"/>
    <d v="1976-06-14T00:00:00"/>
    <d v="2001-06-23T00:00:00"/>
    <x v="91"/>
    <n v="21.408333333333335"/>
    <n v="163.48773841961852"/>
  </r>
  <r>
    <s v="DOUCOURE"/>
    <s v="Jean-Jacques"/>
    <s v="DOUCOURE Jean-Jacques"/>
    <x v="5"/>
    <s v="Nice"/>
    <d v="2020-02-14T00:00:00"/>
    <n v="3"/>
    <s v="Déploiement technique"/>
    <n v="1"/>
    <n v="1300"/>
    <n v="1300"/>
    <n v="1"/>
    <s v="Chèque"/>
    <n v="1136"/>
    <n v="89"/>
    <x v="1"/>
    <n v="0"/>
    <d v="1976-12-31T00:00:00"/>
    <d v="2011-10-23T00:00:00"/>
    <x v="92"/>
    <n v="11.074999999999999"/>
    <n v="117.38148984198646"/>
  </r>
  <r>
    <s v="DUPRÉ"/>
    <s v="Sophie"/>
    <s v="DUPRÉ Sophie"/>
    <x v="5"/>
    <s v="Nice"/>
    <d v="2019-09-17T00:00:00"/>
    <n v="5"/>
    <s v="Audit sécurité"/>
    <n v="9"/>
    <n v="2000"/>
    <n v="18000"/>
    <n v="2"/>
    <s v="Virement"/>
    <n v="2459"/>
    <n v="87"/>
    <x v="0"/>
    <n v="1"/>
    <d v="1947-09-26T00:00:00"/>
    <d v="2003-05-01T00:00:00"/>
    <x v="93"/>
    <n v="19.552777777777777"/>
    <n v="920.58531041341098"/>
  </r>
  <r>
    <s v="DURAND"/>
    <s v="Jean-Pierre"/>
    <s v="DURAND Jean-Pierre"/>
    <x v="3"/>
    <s v="Nice"/>
    <d v="2020-05-24T00:00:00"/>
    <n v="2"/>
    <s v="Formation CRM"/>
    <n v="4"/>
    <n v="700"/>
    <n v="2800"/>
    <n v="2"/>
    <s v="Virement"/>
    <n v="1993"/>
    <n v="66"/>
    <x v="1"/>
    <n v="0"/>
    <d v="1973-05-18T00:00:00"/>
    <d v="2019-05-28T00:00:00"/>
    <x v="94"/>
    <n v="3.4777777777777779"/>
    <n v="805.11182108626201"/>
  </r>
  <r>
    <s v="DURAND"/>
    <s v="Ginette"/>
    <s v="DURAND Ginette"/>
    <x v="3"/>
    <s v="Nice"/>
    <d v="2020-06-13T00:00:00"/>
    <n v="5"/>
    <s v="Audit sécurité"/>
    <n v="10"/>
    <n v="2000"/>
    <n v="20000"/>
    <n v="3"/>
    <s v="Espèce"/>
    <n v="3398"/>
    <n v="36"/>
    <x v="0"/>
    <n v="1"/>
    <d v="1958-02-18T00:00:00"/>
    <d v="2018-08-20T00:00:00"/>
    <x v="95"/>
    <n v="4.25"/>
    <n v="4705.8823529411766"/>
  </r>
  <r>
    <s v="DURAND-RENIER"/>
    <s v="Jean-François"/>
    <s v="DURAND-RENIER Jean-François"/>
    <x v="3"/>
    <s v="Nice"/>
    <d v="2020-05-07T00:00:00"/>
    <n v="2"/>
    <s v="Formation CRM"/>
    <n v="9"/>
    <n v="700"/>
    <n v="6300"/>
    <n v="1"/>
    <s v="Chèque"/>
    <n v="2122"/>
    <n v="38"/>
    <x v="1"/>
    <n v="3"/>
    <d v="1947-10-13T00:00:00"/>
    <d v="2003-09-08T00:00:00"/>
    <x v="96"/>
    <n v="19.2"/>
    <n v="328.125"/>
  </r>
  <r>
    <s v="DUROC"/>
    <s v="Annie"/>
    <s v="DUROC Annie"/>
    <x v="4"/>
    <s v="Nice"/>
    <d v="2019-08-06T00:00:00"/>
    <n v="2"/>
    <s v="Formation CRM"/>
    <n v="3"/>
    <n v="700"/>
    <n v="2100"/>
    <n v="3"/>
    <s v="Espèce"/>
    <n v="2568"/>
    <n v="91"/>
    <x v="0"/>
    <n v="4"/>
    <d v="1951-12-24T00:00:00"/>
    <d v="2016-02-29T00:00:00"/>
    <x v="97"/>
    <n v="6.7222222222222223"/>
    <n v="312.39669421487605"/>
  </r>
  <r>
    <s v="CHAVES"/>
    <s v="Thierry"/>
    <s v="CHAVES Thierry"/>
    <x v="1"/>
    <s v="Nice"/>
    <d v="2020-05-01T00:00:00"/>
    <n v="3"/>
    <s v="Déploiement technique"/>
    <n v="3"/>
    <n v="1300"/>
    <n v="3900"/>
    <n v="1"/>
    <s v="Chèque"/>
    <n v="2224"/>
    <n v="27"/>
    <x v="1"/>
    <n v="0"/>
    <d v="1971-05-02T00:00:00"/>
    <d v="1998-04-13T00:00:00"/>
    <x v="98"/>
    <n v="24.602777777777778"/>
    <n v="158.5186857852546"/>
  </r>
  <r>
    <s v="FABRE"/>
    <s v="Didier"/>
    <s v="FABRE Didier"/>
    <x v="3"/>
    <s v="Nice"/>
    <d v="2019-08-24T00:00:00"/>
    <n v="1"/>
    <s v="Intervention sur site"/>
    <n v="7"/>
    <n v="1200"/>
    <n v="8400"/>
    <n v="1"/>
    <s v="Chèque"/>
    <n v="3966"/>
    <n v="25"/>
    <x v="1"/>
    <n v="5"/>
    <d v="1962-06-22T00:00:00"/>
    <d v="2014-12-08T00:00:00"/>
    <x v="99"/>
    <n v="7.95"/>
    <n v="1056.6037735849056"/>
  </r>
  <r>
    <s v="SAADA"/>
    <s v="Martine"/>
    <s v="SAADA Martine"/>
    <x v="1"/>
    <s v="Paris"/>
    <d v="2019-10-31T00:00:00"/>
    <n v="8"/>
    <s v="Compétence Fullstack"/>
    <n v="4"/>
    <n v="800"/>
    <n v="3200"/>
    <n v="3"/>
    <s v="Espèce"/>
    <n v="1608"/>
    <n v="99"/>
    <x v="0"/>
    <n v="0"/>
    <d v="1970-03-22T00:00:00"/>
    <d v="2005-09-27T00:00:00"/>
    <x v="100"/>
    <n v="17.147222222222222"/>
    <n v="186.61914790215454"/>
  </r>
  <r>
    <s v="COMTE"/>
    <s v="Martin"/>
    <s v="COMTE Martin"/>
    <x v="1"/>
    <s v="Nice"/>
    <d v="2019-08-11T00:00:00"/>
    <n v="10"/>
    <s v="Gestion projet Agile"/>
    <n v="4"/>
    <n v="1000"/>
    <n v="4000"/>
    <n v="2"/>
    <s v="Virement"/>
    <n v="1208"/>
    <n v="11"/>
    <x v="1"/>
    <n v="0"/>
    <d v="1966-09-06T00:00:00"/>
    <d v="2004-04-05T00:00:00"/>
    <x v="101"/>
    <n v="18.625"/>
    <n v="214.76510067114094"/>
  </r>
  <r>
    <s v="SAPIENCE"/>
    <s v="Alain"/>
    <s v="SAPIENCE Alain"/>
    <x v="1"/>
    <s v="Paris"/>
    <d v="2020-01-26T00:00:00"/>
    <n v="6"/>
    <s v="Compétence Front"/>
    <n v="10"/>
    <n v="500"/>
    <n v="5000"/>
    <n v="3"/>
    <s v="Espèce"/>
    <n v="2832"/>
    <n v="72"/>
    <x v="1"/>
    <n v="0"/>
    <d v="1966-03-09T00:00:00"/>
    <d v="2017-05-23T00:00:00"/>
    <x v="102"/>
    <n v="5.4916666666666663"/>
    <n v="910.4704097116844"/>
  </r>
  <r>
    <s v="FARIDI"/>
    <s v="Marie-Thérése"/>
    <s v="FARIDI Marie-Thérése"/>
    <x v="1"/>
    <s v="Nice"/>
    <d v="2019-07-12T00:00:00"/>
    <n v="4"/>
    <s v="Conseil et architecture"/>
    <n v="6"/>
    <n v="5000"/>
    <n v="30000"/>
    <n v="3"/>
    <s v="Espèce"/>
    <n v="3228"/>
    <n v="89"/>
    <x v="0"/>
    <n v="0"/>
    <d v="1964-07-15T00:00:00"/>
    <d v="2011-09-08T00:00:00"/>
    <x v="103"/>
    <n v="11.2"/>
    <n v="2678.5714285714289"/>
  </r>
  <r>
    <s v="FAURE"/>
    <s v="Simone"/>
    <s v="FAURE Simone"/>
    <x v="2"/>
    <s v="Nice"/>
    <d v="2020-05-24T00:00:00"/>
    <n v="5"/>
    <s v="Audit sécurité"/>
    <n v="9"/>
    <n v="2000"/>
    <n v="18000"/>
    <n v="2"/>
    <s v="Virement"/>
    <n v="1114"/>
    <n v="68"/>
    <x v="0"/>
    <n v="1"/>
    <d v="1950-04-24T00:00:00"/>
    <d v="2007-08-19T00:00:00"/>
    <x v="104"/>
    <n v="15.252777777777778"/>
    <n v="1180.1129120378801"/>
  </r>
  <r>
    <s v="FAVRE"/>
    <s v="Dany"/>
    <s v="FAVRE Dany"/>
    <x v="5"/>
    <s v="Nice"/>
    <d v="2020-01-13T00:00:00"/>
    <n v="9"/>
    <s v="Support et TMA"/>
    <n v="7"/>
    <n v="500"/>
    <n v="3500"/>
    <n v="3"/>
    <s v="Espèce"/>
    <n v="2330"/>
    <n v="92"/>
    <x v="0"/>
    <n v="4"/>
    <d v="1953-03-09T00:00:00"/>
    <d v="2011-01-06T00:00:00"/>
    <x v="105"/>
    <n v="11.872222222222222"/>
    <n v="294.80580252690692"/>
  </r>
  <r>
    <s v="FEDON"/>
    <s v="Marie-Claude"/>
    <s v="FEDON Marie-Claude"/>
    <x v="0"/>
    <s v="Nice"/>
    <d v="2020-03-25T00:00:00"/>
    <n v="5"/>
    <s v="Audit sécurité"/>
    <n v="4"/>
    <n v="2000"/>
    <n v="8000"/>
    <n v="2"/>
    <s v="Virement"/>
    <n v="1285"/>
    <n v="66"/>
    <x v="0"/>
    <n v="4"/>
    <d v="1954-01-21T00:00:00"/>
    <d v="1999-02-16T00:00:00"/>
    <x v="106"/>
    <n v="23.761111111111113"/>
    <n v="336.68459200374093"/>
  </r>
  <r>
    <s v="FAUCHEUX"/>
    <s v="Michel"/>
    <s v="FAUCHEUX Michel"/>
    <x v="1"/>
    <s v="Nice"/>
    <d v="2019-08-27T00:00:00"/>
    <n v="1"/>
    <s v="Intervention sur site"/>
    <n v="3"/>
    <n v="1200"/>
    <n v="3600"/>
    <n v="2"/>
    <s v="Virement"/>
    <n v="1831"/>
    <n v="73"/>
    <x v="1"/>
    <n v="1"/>
    <d v="1964-02-27T00:00:00"/>
    <d v="2005-07-13T00:00:00"/>
    <x v="107"/>
    <n v="17.352777777777778"/>
    <n v="207.45958059868738"/>
  </r>
  <r>
    <s v="CHI"/>
    <s v="Nicole"/>
    <s v="CHI Nicole"/>
    <x v="1"/>
    <s v="Nice"/>
    <d v="2019-07-07T00:00:00"/>
    <n v="8"/>
    <s v="Compétence Fullstack"/>
    <n v="7"/>
    <n v="800"/>
    <n v="5600"/>
    <n v="2"/>
    <s v="Virement"/>
    <n v="2739"/>
    <n v="10"/>
    <x v="0"/>
    <n v="0"/>
    <d v="1962-04-01T00:00:00"/>
    <d v="2003-05-03T00:00:00"/>
    <x v="108"/>
    <n v="19.547222222222221"/>
    <n v="286.48571834588603"/>
  </r>
  <r>
    <s v="FERRAND"/>
    <s v="Danielle"/>
    <s v="FERRAND Danielle"/>
    <x v="5"/>
    <s v="Nice"/>
    <d v="2020-03-01T00:00:00"/>
    <n v="1"/>
    <s v="Intervention sur site"/>
    <n v="4"/>
    <n v="1200"/>
    <n v="4800"/>
    <n v="3"/>
    <s v="Espèce"/>
    <n v="1841"/>
    <n v="58"/>
    <x v="0"/>
    <n v="0"/>
    <d v="1981-07-12T00:00:00"/>
    <d v="2017-05-04T00:00:00"/>
    <x v="109"/>
    <n v="5.5444444444444443"/>
    <n v="865.7314629258517"/>
  </r>
  <r>
    <s v="FILLEAU"/>
    <s v="Sylvie"/>
    <s v="FILLEAU Sylvie"/>
    <x v="2"/>
    <s v="Nice"/>
    <d v="2019-10-19T00:00:00"/>
    <n v="3"/>
    <s v="Déploiement technique"/>
    <n v="9"/>
    <n v="1300"/>
    <n v="11700"/>
    <n v="1"/>
    <s v="Chèque"/>
    <n v="3002"/>
    <n v="62"/>
    <x v="0"/>
    <n v="5"/>
    <d v="1961-12-16T00:00:00"/>
    <d v="2018-12-17T00:00:00"/>
    <x v="110"/>
    <n v="3.9249999999999998"/>
    <n v="2980.8917197452229"/>
  </r>
  <r>
    <s v="FITOUSSI"/>
    <s v="Samuel"/>
    <s v="FITOUSSI Samuel"/>
    <x v="2"/>
    <s v="Nice"/>
    <d v="2020-05-29T00:00:00"/>
    <n v="5"/>
    <s v="Audit sécurité"/>
    <n v="4"/>
    <n v="2000"/>
    <n v="8000"/>
    <n v="1"/>
    <s v="Chèque"/>
    <n v="4017"/>
    <n v="52"/>
    <x v="1"/>
    <n v="1"/>
    <d v="1959-04-17T00:00:00"/>
    <d v="2000-11-12T00:00:00"/>
    <x v="111"/>
    <n v="22.022222222222222"/>
    <n v="363.2694248234107"/>
  </r>
  <r>
    <s v="FOURNOL"/>
    <s v="Michele"/>
    <s v="FOURNOL Michele"/>
    <x v="0"/>
    <s v="Nice"/>
    <d v="2020-05-06T00:00:00"/>
    <n v="8"/>
    <s v="Compétence Fullstack"/>
    <n v="8"/>
    <n v="800"/>
    <n v="6400"/>
    <n v="3"/>
    <s v="Espèce"/>
    <n v="2761"/>
    <n v="53"/>
    <x v="0"/>
    <n v="3"/>
    <d v="1973-10-26T00:00:00"/>
    <d v="2002-06-10T00:00:00"/>
    <x v="112"/>
    <n v="20.444444444444443"/>
    <n v="313.04347826086956"/>
  </r>
  <r>
    <s v="FRANÇOIS"/>
    <s v="Anne-Marie"/>
    <s v="FRANÇOIS Anne-Marie"/>
    <x v="5"/>
    <s v="Nice"/>
    <d v="2020-04-12T00:00:00"/>
    <n v="9"/>
    <s v="Support et TMA"/>
    <n v="2"/>
    <n v="500"/>
    <n v="1000"/>
    <n v="3"/>
    <s v="Espèce"/>
    <n v="2762"/>
    <n v="58"/>
    <x v="0"/>
    <n v="2"/>
    <d v="1981-12-01T00:00:00"/>
    <d v="2010-12-13T00:00:00"/>
    <x v="113"/>
    <n v="11.936111111111112"/>
    <n v="83.77938096346287"/>
  </r>
  <r>
    <s v="FRENOIS"/>
    <s v="Giséle"/>
    <s v="FRENOIS Giséle"/>
    <x v="5"/>
    <s v="Nice"/>
    <d v="2020-02-12T00:00:00"/>
    <n v="5"/>
    <s v="Audit sécurité"/>
    <n v="5"/>
    <n v="2000"/>
    <n v="10000"/>
    <n v="1"/>
    <s v="Chèque"/>
    <n v="3494"/>
    <n v="59"/>
    <x v="0"/>
    <n v="5"/>
    <d v="1956-03-31T00:00:00"/>
    <d v="2001-11-02T00:00:00"/>
    <x v="114"/>
    <n v="21.05"/>
    <n v="475.05938242280286"/>
  </r>
  <r>
    <s v="FRETTE"/>
    <s v="Daniel"/>
    <s v="FRETTE Daniel"/>
    <x v="5"/>
    <s v="Nice"/>
    <d v="2020-02-06T00:00:00"/>
    <n v="4"/>
    <s v="Conseil et architecture"/>
    <n v="10"/>
    <n v="5000"/>
    <n v="50000"/>
    <n v="1"/>
    <s v="Chèque"/>
    <n v="1273"/>
    <n v="20"/>
    <x v="1"/>
    <n v="4"/>
    <d v="1974-10-16T00:00:00"/>
    <d v="2010-11-14T00:00:00"/>
    <x v="115"/>
    <n v="12.016666666666667"/>
    <n v="4160.8876560332865"/>
  </r>
  <r>
    <s v="FRISA"/>
    <s v="Brigitte"/>
    <s v="FRISA Brigitte"/>
    <x v="4"/>
    <s v="Nice"/>
    <d v="2019-06-15T00:00:00"/>
    <n v="9"/>
    <s v="Support et TMA"/>
    <n v="4"/>
    <n v="500"/>
    <n v="2000"/>
    <n v="1"/>
    <s v="Chèque"/>
    <n v="951"/>
    <n v="66"/>
    <x v="0"/>
    <n v="0"/>
    <d v="1975-06-17T00:00:00"/>
    <d v="1998-05-08T00:00:00"/>
    <x v="116"/>
    <n v="24.533333333333335"/>
    <n v="81.521739130434781"/>
  </r>
  <r>
    <s v="GARCIA"/>
    <s v="Ghyslaine"/>
    <s v="GARCIA Ghyslaine"/>
    <x v="3"/>
    <s v="Nice"/>
    <d v="2019-11-02T00:00:00"/>
    <n v="6"/>
    <s v="Compétence Front"/>
    <n v="9"/>
    <n v="500"/>
    <n v="4500"/>
    <n v="2"/>
    <s v="Virement"/>
    <n v="3034"/>
    <n v="14"/>
    <x v="0"/>
    <n v="0"/>
    <d v="1946-09-07T00:00:00"/>
    <d v="2020-12-16T00:00:00"/>
    <x v="117"/>
    <n v="1.9277777777777778"/>
    <n v="2334.2939481268013"/>
  </r>
  <r>
    <s v="GEIL"/>
    <s v="Dominique"/>
    <s v="GEIL Dominique"/>
    <x v="3"/>
    <s v="Nice"/>
    <d v="2019-08-15T00:00:00"/>
    <n v="4"/>
    <s v="Conseil et architecture"/>
    <n v="9"/>
    <n v="5000"/>
    <n v="45000"/>
    <n v="2"/>
    <s v="Virement"/>
    <n v="3785"/>
    <n v="68"/>
    <x v="1"/>
    <n v="0"/>
    <d v="1963-05-06T00:00:00"/>
    <d v="2004-06-18T00:00:00"/>
    <x v="118"/>
    <n v="18.422222222222221"/>
    <n v="2442.7020506634503"/>
  </r>
  <r>
    <s v="GENTIL"/>
    <s v="Michelle"/>
    <s v="GENTIL Michelle"/>
    <x v="0"/>
    <s v="Nice"/>
    <d v="2019-09-19T00:00:00"/>
    <n v="8"/>
    <s v="Compétence Fullstack"/>
    <n v="1"/>
    <n v="800"/>
    <n v="800"/>
    <n v="2"/>
    <s v="Virement"/>
    <n v="1687"/>
    <n v="80"/>
    <x v="0"/>
    <n v="4"/>
    <d v="1960-02-17T00:00:00"/>
    <d v="2018-07-08T00:00:00"/>
    <x v="119"/>
    <n v="4.3666666666666663"/>
    <n v="183.20610687022904"/>
  </r>
  <r>
    <s v="MILLET"/>
    <s v="Pasquale"/>
    <s v="MILLET Pasquale"/>
    <x v="1"/>
    <s v="Paris"/>
    <d v="2019-12-18T00:00:00"/>
    <n v="10"/>
    <s v="Gestion projet Agile"/>
    <n v="1"/>
    <n v="1000"/>
    <n v="1000"/>
    <n v="2"/>
    <s v="Virement"/>
    <n v="2355"/>
    <n v="0"/>
    <x v="1"/>
    <n v="0"/>
    <d v="1961-01-20T00:00:00"/>
    <d v="2011-12-31T00:00:00"/>
    <x v="120"/>
    <n v="10.888888888888889"/>
    <n v="91.836734693877546"/>
  </r>
  <r>
    <s v="GHAFFAR"/>
    <s v="Ghislaine"/>
    <s v="GHAFFAR Ghislaine"/>
    <x v="3"/>
    <s v="Nice"/>
    <d v="2020-05-27T00:00:00"/>
    <n v="7"/>
    <s v="Compétence Back"/>
    <n v="5"/>
    <n v="600"/>
    <n v="3000"/>
    <n v="3"/>
    <s v="Espèce"/>
    <n v="2633"/>
    <n v="13"/>
    <x v="0"/>
    <n v="5"/>
    <d v="1960-05-31T00:00:00"/>
    <d v="2019-08-08T00:00:00"/>
    <x v="121"/>
    <n v="3.2833333333333332"/>
    <n v="913.70558375634516"/>
  </r>
  <r>
    <s v="MILLET"/>
    <s v="Pasquale"/>
    <s v="MILLET Pasquale"/>
    <x v="1"/>
    <s v="Paris"/>
    <d v="2019-06-19T00:00:00"/>
    <n v="8"/>
    <s v="Compétence Fullstack"/>
    <n v="10"/>
    <n v="800"/>
    <n v="8000"/>
    <n v="3"/>
    <s v="Espèce"/>
    <n v="2355"/>
    <n v="0"/>
    <x v="1"/>
    <n v="0"/>
    <d v="1961-01-20T00:00:00"/>
    <d v="2001-04-06T00:00:00"/>
    <x v="120"/>
    <n v="21.622222222222224"/>
    <n v="369.98972250770811"/>
  </r>
  <r>
    <s v="GILLINGHAM"/>
    <s v="Magdeleine"/>
    <s v="GILLINGHAM Magdeleine"/>
    <x v="4"/>
    <s v="Nice"/>
    <d v="2020-04-05T00:00:00"/>
    <n v="8"/>
    <s v="Compétence Fullstack"/>
    <n v="10"/>
    <n v="800"/>
    <n v="8000"/>
    <n v="1"/>
    <s v="Chèque"/>
    <n v="1519"/>
    <n v="0"/>
    <x v="0"/>
    <n v="2"/>
    <d v="1958-11-08T00:00:00"/>
    <d v="2004-06-23T00:00:00"/>
    <x v="122"/>
    <n v="18.408333333333335"/>
    <n v="434.58578542326842"/>
  </r>
  <r>
    <s v="GIRARD"/>
    <s v="André"/>
    <s v="GIRARD André"/>
    <x v="5"/>
    <s v="Nice"/>
    <d v="2020-04-15T00:00:00"/>
    <n v="10"/>
    <s v="Gestion projet Agile"/>
    <n v="8"/>
    <n v="1000"/>
    <n v="8000"/>
    <n v="1"/>
    <s v="Chèque"/>
    <n v="1750"/>
    <n v="3"/>
    <x v="1"/>
    <n v="2"/>
    <d v="1960-01-21T00:00:00"/>
    <d v="2016-04-02T00:00:00"/>
    <x v="123"/>
    <n v="6.6333333333333337"/>
    <n v="1206.0301507537688"/>
  </r>
  <r>
    <s v="GIRAUDO"/>
    <s v="Jean"/>
    <s v="GIRAUDO Jean"/>
    <x v="5"/>
    <s v="Nice"/>
    <d v="2020-06-04T00:00:00"/>
    <n v="10"/>
    <s v="Gestion projet Agile"/>
    <n v="1"/>
    <n v="1000"/>
    <n v="1000"/>
    <n v="3"/>
    <s v="Espèce"/>
    <n v="1462"/>
    <n v="45"/>
    <x v="1"/>
    <n v="5"/>
    <d v="1965-08-27T00:00:00"/>
    <d v="2005-01-06T00:00:00"/>
    <x v="124"/>
    <n v="17.872222222222224"/>
    <n v="55.952751010257998"/>
  </r>
  <r>
    <s v="GIRON"/>
    <s v="Anne-Marie"/>
    <s v="GIRON Anne-Marie"/>
    <x v="5"/>
    <s v="Nice"/>
    <d v="2019-08-27T00:00:00"/>
    <n v="9"/>
    <s v="Support et TMA"/>
    <n v="9"/>
    <n v="500"/>
    <n v="4500"/>
    <n v="2"/>
    <s v="Virement"/>
    <n v="3081"/>
    <n v="67"/>
    <x v="0"/>
    <n v="2"/>
    <d v="1960-03-22T00:00:00"/>
    <d v="2014-02-12T00:00:00"/>
    <x v="125"/>
    <n v="8.7722222222222221"/>
    <n v="512.98290056998098"/>
  </r>
  <r>
    <s v="GLYNATSIS"/>
    <s v="Hervé"/>
    <s v="GLYNATSIS Hervé"/>
    <x v="4"/>
    <s v="Nice"/>
    <d v="2019-08-11T00:00:00"/>
    <n v="3"/>
    <s v="Déploiement technique"/>
    <n v="9"/>
    <n v="1300"/>
    <n v="11700"/>
    <n v="1"/>
    <s v="Chèque"/>
    <n v="2576"/>
    <n v="30"/>
    <x v="0"/>
    <n v="2"/>
    <d v="1974-03-09T00:00:00"/>
    <d v="2003-08-05T00:00:00"/>
    <x v="126"/>
    <n v="19.291666666666668"/>
    <n v="606.47948164146862"/>
  </r>
  <r>
    <s v="GONDOUIN"/>
    <s v="Bernard"/>
    <s v="GONDOUIN Bernard"/>
    <x v="4"/>
    <s v="Nice"/>
    <d v="2019-06-17T00:00:00"/>
    <n v="1"/>
    <s v="Intervention sur site"/>
    <n v="6"/>
    <n v="1200"/>
    <n v="7200"/>
    <n v="1"/>
    <s v="Chèque"/>
    <n v="2629"/>
    <n v="92"/>
    <x v="1"/>
    <n v="3"/>
    <d v="1959-02-15T00:00:00"/>
    <d v="2002-10-30T00:00:00"/>
    <x v="127"/>
    <n v="20.055555555555557"/>
    <n v="359.00277008310246"/>
  </r>
  <r>
    <s v="MILLET"/>
    <s v="Pasquale"/>
    <s v="MILLET Pasquale"/>
    <x v="1"/>
    <s v="Paris"/>
    <d v="2019-11-09T00:00:00"/>
    <n v="7"/>
    <s v="Compétence Back"/>
    <n v="3"/>
    <n v="600"/>
    <n v="1800"/>
    <n v="1"/>
    <s v="Chèque"/>
    <n v="2355"/>
    <n v="0"/>
    <x v="1"/>
    <n v="0"/>
    <d v="1961-01-20T00:00:00"/>
    <d v="2020-01-22T00:00:00"/>
    <x v="120"/>
    <n v="2.8277777777777779"/>
    <n v="636.54223968565816"/>
  </r>
  <r>
    <s v="GOUILLON"/>
    <s v="Chantal"/>
    <s v="GOUILLON Chantal"/>
    <x v="4"/>
    <s v="Nice"/>
    <d v="2019-11-18T00:00:00"/>
    <n v="1"/>
    <s v="Intervention sur site"/>
    <n v="1"/>
    <n v="1200"/>
    <n v="1200"/>
    <n v="3"/>
    <s v="Espèce"/>
    <n v="1868"/>
    <n v="96"/>
    <x v="0"/>
    <n v="1"/>
    <d v="1965-08-25T00:00:00"/>
    <d v="2016-01-02T00:00:00"/>
    <x v="128"/>
    <n v="6.8833333333333337"/>
    <n v="174.33414043583534"/>
  </r>
  <r>
    <s v="GOYER"/>
    <s v="Brigitte"/>
    <s v="GOYER Brigitte"/>
    <x v="4"/>
    <s v="Nice"/>
    <d v="2020-03-22T00:00:00"/>
    <n v="1"/>
    <s v="Intervention sur site"/>
    <n v="2"/>
    <n v="1200"/>
    <n v="2400"/>
    <n v="2"/>
    <s v="Virement"/>
    <n v="1976"/>
    <n v="27"/>
    <x v="0"/>
    <n v="3"/>
    <d v="1960-01-29T00:00:00"/>
    <d v="2018-12-26T00:00:00"/>
    <x v="129"/>
    <n v="3.9"/>
    <n v="615.38461538461536"/>
  </r>
  <r>
    <s v="GRAIN"/>
    <s v="Françoise"/>
    <s v="GRAIN Françoise"/>
    <x v="3"/>
    <s v="Nice"/>
    <d v="2020-05-08T00:00:00"/>
    <n v="5"/>
    <s v="Audit sécurité"/>
    <n v="3"/>
    <n v="2000"/>
    <n v="6000"/>
    <n v="3"/>
    <s v="Espèce"/>
    <n v="2394"/>
    <n v="82"/>
    <x v="0"/>
    <n v="1"/>
    <d v="1978-02-08T00:00:00"/>
    <d v="2006-09-10T00:00:00"/>
    <x v="130"/>
    <n v="16.194444444444443"/>
    <n v="370.49742710120074"/>
  </r>
  <r>
    <s v="FERNANDEZ"/>
    <s v="Yvette"/>
    <s v="FERNANDEZ Yvette"/>
    <x v="1"/>
    <s v="Nice"/>
    <d v="2019-10-16T00:00:00"/>
    <n v="2"/>
    <s v="Formation CRM"/>
    <n v="8"/>
    <n v="700"/>
    <n v="5600"/>
    <n v="1"/>
    <s v="Chèque"/>
    <n v="2752"/>
    <n v="62"/>
    <x v="0"/>
    <n v="2"/>
    <d v="1960-04-04T00:00:00"/>
    <d v="2000-03-19T00:00:00"/>
    <x v="131"/>
    <n v="22.669444444444444"/>
    <n v="247.02855042274231"/>
  </r>
  <r>
    <s v="GUILLE"/>
    <s v="Jean"/>
    <s v="GUILLE Jean"/>
    <x v="5"/>
    <s v="Nice"/>
    <d v="2019-07-22T00:00:00"/>
    <n v="1"/>
    <s v="Intervention sur site"/>
    <n v="5"/>
    <n v="1200"/>
    <n v="6000"/>
    <n v="2"/>
    <s v="Virement"/>
    <n v="2164"/>
    <n v="84"/>
    <x v="1"/>
    <n v="4"/>
    <d v="1952-01-24T00:00:00"/>
    <d v="2015-12-12T00:00:00"/>
    <x v="132"/>
    <n v="6.9388888888888891"/>
    <n v="864.69175340272216"/>
  </r>
  <r>
    <s v="GUITTON"/>
    <s v="Francis"/>
    <s v="GUITTON Francis"/>
    <x v="3"/>
    <s v="Nice"/>
    <d v="2019-10-27T00:00:00"/>
    <n v="3"/>
    <s v="Déploiement technique"/>
    <n v="10"/>
    <n v="1300"/>
    <n v="13000"/>
    <n v="3"/>
    <s v="Espèce"/>
    <n v="1530"/>
    <n v="41"/>
    <x v="1"/>
    <n v="2"/>
    <d v="1979-04-28T00:00:00"/>
    <d v="2018-12-14T00:00:00"/>
    <x v="133"/>
    <n v="3.9333333333333331"/>
    <n v="3305.0847457627119"/>
  </r>
  <r>
    <s v="GUTFREUND"/>
    <s v="Dominique"/>
    <s v="GUTFREUND Dominique"/>
    <x v="3"/>
    <s v="Nice"/>
    <d v="2019-12-25T00:00:00"/>
    <n v="8"/>
    <s v="Compétence Fullstack"/>
    <n v="8"/>
    <n v="800"/>
    <n v="6400"/>
    <n v="3"/>
    <s v="Espèce"/>
    <n v="1171"/>
    <n v="55"/>
    <x v="0"/>
    <n v="1"/>
    <d v="1963-06-12T00:00:00"/>
    <d v="2004-04-20T00:00:00"/>
    <x v="134"/>
    <n v="18.583333333333332"/>
    <n v="344.39461883408075"/>
  </r>
  <r>
    <s v="GUYOT"/>
    <s v="Pierre"/>
    <s v="GUYOT Pierre"/>
    <x v="0"/>
    <s v="Nice"/>
    <d v="2020-06-03T00:00:00"/>
    <n v="7"/>
    <s v="Compétence Back"/>
    <n v="10"/>
    <n v="600"/>
    <n v="6000"/>
    <n v="2"/>
    <s v="Virement"/>
    <n v="1821"/>
    <n v="28"/>
    <x v="1"/>
    <n v="0"/>
    <d v="1978-05-20T00:00:00"/>
    <d v="2001-10-21T00:00:00"/>
    <x v="135"/>
    <n v="21.080555555555556"/>
    <n v="284.62247990512583"/>
  </r>
  <r>
    <s v="HABRANT"/>
    <s v="Moïse"/>
    <s v="HABRANT Moïse"/>
    <x v="2"/>
    <s v="Nice"/>
    <d v="2020-06-04T00:00:00"/>
    <n v="10"/>
    <s v="Gestion projet Agile"/>
    <n v="3"/>
    <n v="1000"/>
    <n v="3000"/>
    <n v="1"/>
    <s v="Chèque"/>
    <n v="2420"/>
    <n v="26"/>
    <x v="1"/>
    <n v="3"/>
    <d v="1979-10-20T00:00:00"/>
    <d v="2004-05-01T00:00:00"/>
    <x v="136"/>
    <n v="18.552777777777777"/>
    <n v="161.70085342117085"/>
  </r>
  <r>
    <s v="HARAULT"/>
    <s v="Armelle"/>
    <s v="HARAULT Armelle"/>
    <x v="4"/>
    <s v="Nice"/>
    <d v="2019-12-22T00:00:00"/>
    <n v="5"/>
    <s v="Audit sécurité"/>
    <n v="3"/>
    <n v="2000"/>
    <n v="6000"/>
    <n v="2"/>
    <s v="Virement"/>
    <n v="1995"/>
    <n v="70"/>
    <x v="0"/>
    <n v="1"/>
    <d v="1958-04-20T00:00:00"/>
    <d v="2012-01-11T00:00:00"/>
    <x v="137"/>
    <n v="10.858333333333333"/>
    <n v="552.5709900230238"/>
  </r>
  <r>
    <s v="HERCLICH"/>
    <s v="Myriam"/>
    <s v="HERCLICH Myriam"/>
    <x v="0"/>
    <s v="Nice"/>
    <d v="2020-05-17T00:00:00"/>
    <n v="9"/>
    <s v="Support et TMA"/>
    <n v="7"/>
    <n v="500"/>
    <n v="3500"/>
    <n v="1"/>
    <s v="Chèque"/>
    <n v="2728"/>
    <n v="82"/>
    <x v="0"/>
    <n v="5"/>
    <d v="1976-07-26T00:00:00"/>
    <d v="2000-02-15T00:00:00"/>
    <x v="138"/>
    <n v="22.763888888888889"/>
    <n v="153.7522879804759"/>
  </r>
  <r>
    <s v="HERMANT"/>
    <s v="Jean-Pierre"/>
    <s v="HERMANT Jean-Pierre"/>
    <x v="3"/>
    <s v="Nice"/>
    <d v="2019-08-29T00:00:00"/>
    <n v="4"/>
    <s v="Conseil et architecture"/>
    <n v="3"/>
    <n v="5000"/>
    <n v="15000"/>
    <n v="3"/>
    <s v="Espèce"/>
    <n v="3200"/>
    <n v="92"/>
    <x v="1"/>
    <n v="0"/>
    <d v="1950-11-19T00:00:00"/>
    <d v="2012-07-16T00:00:00"/>
    <x v="139"/>
    <n v="10.344444444444445"/>
    <n v="1450.0537056928033"/>
  </r>
  <r>
    <s v="HERSELIN"/>
    <s v="Brigitte"/>
    <s v="HERSELIN Brigitte"/>
    <x v="4"/>
    <s v="Nice"/>
    <d v="2020-06-05T00:00:00"/>
    <n v="6"/>
    <s v="Compétence Front"/>
    <n v="3"/>
    <n v="500"/>
    <n v="1500"/>
    <n v="1"/>
    <s v="Chèque"/>
    <n v="1587"/>
    <n v="25"/>
    <x v="0"/>
    <n v="1"/>
    <d v="1949-03-04T00:00:00"/>
    <d v="2010-09-25T00:00:00"/>
    <x v="140"/>
    <n v="12.152777777777779"/>
    <n v="123.42857142857142"/>
  </r>
  <r>
    <s v="HEURAUX"/>
    <s v="Catherine"/>
    <s v="HEURAUX Catherine"/>
    <x v="4"/>
    <s v="Nice"/>
    <d v="2020-03-24T00:00:00"/>
    <n v="10"/>
    <s v="Gestion projet Agile"/>
    <n v="5"/>
    <n v="1000"/>
    <n v="5000"/>
    <n v="3"/>
    <s v="Espèce"/>
    <n v="2864"/>
    <n v="17"/>
    <x v="0"/>
    <n v="5"/>
    <d v="1955-03-28T00:00:00"/>
    <d v="2012-07-28T00:00:00"/>
    <x v="141"/>
    <n v="10.311111111111112"/>
    <n v="484.91379310344826"/>
  </r>
  <r>
    <s v="HUSETOWSKI"/>
    <s v="Franca"/>
    <s v="HUSETOWSKI Franca"/>
    <x v="3"/>
    <s v="Nice"/>
    <d v="2020-03-13T00:00:00"/>
    <n v="9"/>
    <s v="Support et TMA"/>
    <n v="1"/>
    <n v="500"/>
    <n v="500"/>
    <n v="3"/>
    <s v="Espèce"/>
    <n v="1539"/>
    <n v="52"/>
    <x v="0"/>
    <n v="3"/>
    <d v="1957-11-01T00:00:00"/>
    <d v="2000-07-17T00:00:00"/>
    <x v="142"/>
    <n v="22.341666666666665"/>
    <n v="22.379709063782173"/>
  </r>
  <r>
    <s v="ILARDO"/>
    <s v="Sylvie"/>
    <s v="ILARDO Sylvie"/>
    <x v="2"/>
    <s v="Nice"/>
    <d v="2019-07-22T00:00:00"/>
    <n v="2"/>
    <s v="Formation CRM"/>
    <n v="1"/>
    <n v="700"/>
    <n v="700"/>
    <n v="3"/>
    <s v="Espèce"/>
    <n v="2819"/>
    <n v="32"/>
    <x v="0"/>
    <n v="2"/>
    <d v="1975-05-16T00:00:00"/>
    <d v="2011-10-28T00:00:00"/>
    <x v="143"/>
    <n v="11.061111111111112"/>
    <n v="63.28478151682571"/>
  </r>
  <r>
    <s v="IMMEUBLE"/>
    <s v="Sylvie"/>
    <s v="IMMEUBLE Sylvie"/>
    <x v="2"/>
    <s v="Nice"/>
    <d v="2019-08-05T00:00:00"/>
    <n v="6"/>
    <s v="Compétence Front"/>
    <n v="1"/>
    <n v="500"/>
    <n v="500"/>
    <n v="2"/>
    <s v="Virement"/>
    <n v="1512"/>
    <n v="80"/>
    <x v="0"/>
    <n v="1"/>
    <d v="1958-05-11T00:00:00"/>
    <d v="2020-10-03T00:00:00"/>
    <x v="144"/>
    <n v="2.1305555555555555"/>
    <n v="234.6805736636245"/>
  </r>
  <r>
    <s v="JOLIBOIS"/>
    <s v="Michele"/>
    <s v="JOLIBOIS Michele"/>
    <x v="2"/>
    <s v="Nice"/>
    <d v="2019-10-30T00:00:00"/>
    <n v="10"/>
    <s v="Gestion projet Agile"/>
    <n v="2"/>
    <n v="1000"/>
    <n v="2000"/>
    <n v="2"/>
    <s v="Virement"/>
    <n v="3015"/>
    <n v="36"/>
    <x v="0"/>
    <n v="0"/>
    <d v="1966-05-20T00:00:00"/>
    <d v="2015-02-24T00:00:00"/>
    <x v="145"/>
    <n v="7.7388888888888889"/>
    <n v="258.43503230437904"/>
  </r>
  <r>
    <s v="JOLY"/>
    <s v="Daniel"/>
    <s v="JOLY Daniel"/>
    <x v="3"/>
    <s v="Nice"/>
    <d v="2019-11-19T00:00:00"/>
    <n v="9"/>
    <s v="Support et TMA"/>
    <n v="8"/>
    <n v="500"/>
    <n v="4000"/>
    <n v="3"/>
    <s v="Espèce"/>
    <n v="3104"/>
    <n v="34"/>
    <x v="1"/>
    <n v="2"/>
    <d v="1981-07-13T00:00:00"/>
    <d v="2012-04-07T00:00:00"/>
    <x v="146"/>
    <n v="10.619444444444444"/>
    <n v="376.66753858226525"/>
  </r>
  <r>
    <s v="JUDITH"/>
    <s v="Marie-Hélène"/>
    <s v="JUDITH Marie-Hélène"/>
    <x v="2"/>
    <s v="Nice"/>
    <d v="2019-11-23T00:00:00"/>
    <n v="4"/>
    <s v="Conseil et architecture"/>
    <n v="7"/>
    <n v="5000"/>
    <n v="35000"/>
    <n v="2"/>
    <s v="Virement"/>
    <n v="1713"/>
    <n v="9"/>
    <x v="0"/>
    <n v="3"/>
    <d v="1979-02-26T00:00:00"/>
    <d v="2020-09-29T00:00:00"/>
    <x v="147"/>
    <n v="2.1416666666666666"/>
    <n v="16342.412451361868"/>
  </r>
  <r>
    <s v="KAC"/>
    <s v="Christine"/>
    <s v="KAC Christine"/>
    <x v="3"/>
    <s v="Nice"/>
    <d v="2019-12-13T00:00:00"/>
    <n v="6"/>
    <s v="Compétence Front"/>
    <n v="8"/>
    <n v="500"/>
    <n v="4000"/>
    <n v="1"/>
    <s v="Chèque"/>
    <n v="1599"/>
    <n v="85"/>
    <x v="0"/>
    <n v="3"/>
    <d v="1956-05-03T00:00:00"/>
    <d v="2007-12-22T00:00:00"/>
    <x v="148"/>
    <n v="14.911111111111111"/>
    <n v="268.25633383010432"/>
  </r>
  <r>
    <s v="KARSENTY"/>
    <s v="Christian"/>
    <s v="KARSENTY Christian"/>
    <x v="4"/>
    <s v="Nice"/>
    <d v="2019-11-09T00:00:00"/>
    <n v="9"/>
    <s v="Support et TMA"/>
    <n v="5"/>
    <n v="500"/>
    <n v="2500"/>
    <n v="2"/>
    <s v="Virement"/>
    <n v="1091"/>
    <n v="70"/>
    <x v="1"/>
    <n v="5"/>
    <d v="1974-02-17T00:00:00"/>
    <d v="1998-06-14T00:00:00"/>
    <x v="149"/>
    <n v="24.433333333333334"/>
    <n v="102.31923601637108"/>
  </r>
  <r>
    <s v="KILBURG"/>
    <s v="Sylvie"/>
    <s v="KILBURG Sylvie"/>
    <x v="2"/>
    <s v="Nice"/>
    <d v="2020-06-13T00:00:00"/>
    <n v="7"/>
    <s v="Compétence Back"/>
    <n v="3"/>
    <n v="600"/>
    <n v="1800"/>
    <n v="1"/>
    <s v="Chèque"/>
    <n v="2734"/>
    <n v="39"/>
    <x v="0"/>
    <n v="2"/>
    <d v="1977-02-05T00:00:00"/>
    <d v="2013-01-26T00:00:00"/>
    <x v="150"/>
    <n v="9.8166666666666664"/>
    <n v="183.3616298811545"/>
  </r>
  <r>
    <s v="KONGOLO"/>
    <s v="Bernard"/>
    <s v="KONGOLO Bernard"/>
    <x v="4"/>
    <s v="Nice"/>
    <d v="2020-01-13T00:00:00"/>
    <n v="5"/>
    <s v="Audit sécurité"/>
    <n v="2"/>
    <n v="2000"/>
    <n v="4000"/>
    <n v="2"/>
    <s v="Virement"/>
    <n v="1107"/>
    <n v="51"/>
    <x v="1"/>
    <n v="5"/>
    <d v="1976-09-14T00:00:00"/>
    <d v="2000-10-06T00:00:00"/>
    <x v="151"/>
    <n v="22.122222222222224"/>
    <n v="180.81366147664488"/>
  </r>
  <r>
    <s v="KRIEF"/>
    <s v="Arlette"/>
    <s v="KRIEF Arlette"/>
    <x v="4"/>
    <s v="Nice"/>
    <d v="2019-10-04T00:00:00"/>
    <n v="6"/>
    <s v="Compétence Front"/>
    <n v="1"/>
    <n v="500"/>
    <n v="500"/>
    <n v="3"/>
    <s v="Espèce"/>
    <n v="2325"/>
    <n v="16"/>
    <x v="0"/>
    <n v="4"/>
    <d v="1961-12-02T00:00:00"/>
    <d v="2016-08-13T00:00:00"/>
    <x v="152"/>
    <n v="6.2694444444444448"/>
    <n v="79.751883030571548"/>
  </r>
  <r>
    <s v="KTORZA"/>
    <s v="Juliette"/>
    <s v="KTORZA Juliette"/>
    <x v="4"/>
    <s v="Nice"/>
    <d v="2019-07-29T00:00:00"/>
    <n v="1"/>
    <s v="Intervention sur site"/>
    <n v="1"/>
    <n v="1200"/>
    <n v="1200"/>
    <n v="2"/>
    <s v="Virement"/>
    <n v="1624"/>
    <n v="81"/>
    <x v="0"/>
    <n v="4"/>
    <d v="1983-03-07T00:00:00"/>
    <d v="2020-04-07T00:00:00"/>
    <x v="153"/>
    <n v="2.6194444444444445"/>
    <n v="458.11240721102865"/>
  </r>
  <r>
    <s v="LACHAUSSÉE"/>
    <s v="Annie"/>
    <s v="LACHAUSSÉE Annie"/>
    <x v="3"/>
    <s v="Nice"/>
    <d v="2019-07-02T00:00:00"/>
    <n v="1"/>
    <s v="Intervention sur site"/>
    <n v="3"/>
    <n v="1200"/>
    <n v="3600"/>
    <n v="2"/>
    <s v="Virement"/>
    <n v="1189"/>
    <n v="6"/>
    <x v="0"/>
    <n v="5"/>
    <d v="1982-09-12T00:00:00"/>
    <d v="2012-10-11T00:00:00"/>
    <x v="154"/>
    <n v="10.108333333333333"/>
    <n v="356.14179719703219"/>
  </r>
  <r>
    <s v="LACIRE"/>
    <s v="Vincent"/>
    <s v="LACIRE Vincent"/>
    <x v="0"/>
    <s v="Nice"/>
    <d v="2019-10-06T00:00:00"/>
    <n v="3"/>
    <s v="Déploiement technique"/>
    <n v="7"/>
    <n v="1300"/>
    <n v="9100"/>
    <n v="3"/>
    <s v="Espèce"/>
    <n v="3286"/>
    <n v="95"/>
    <x v="1"/>
    <n v="5"/>
    <d v="1959-05-12T00:00:00"/>
    <d v="1999-08-04T00:00:00"/>
    <x v="155"/>
    <n v="23.294444444444444"/>
    <n v="390.6510851419032"/>
  </r>
  <r>
    <s v="LADD"/>
    <s v="Claude"/>
    <s v="LADD Claude"/>
    <x v="3"/>
    <s v="Nice"/>
    <d v="2020-06-01T00:00:00"/>
    <n v="1"/>
    <s v="Intervention sur site"/>
    <n v="1"/>
    <n v="1200"/>
    <n v="1200"/>
    <n v="1"/>
    <s v="Chèque"/>
    <n v="1759"/>
    <n v="65"/>
    <x v="0"/>
    <n v="4"/>
    <d v="1959-11-09T00:00:00"/>
    <d v="2016-07-19T00:00:00"/>
    <x v="156"/>
    <n v="6.3361111111111112"/>
    <n v="189.39061814993423"/>
  </r>
  <r>
    <s v="LAIGUILLON"/>
    <s v="Michelle"/>
    <s v="LAIGUILLON Michelle"/>
    <x v="0"/>
    <s v="Nice"/>
    <d v="2019-09-08T00:00:00"/>
    <n v="10"/>
    <s v="Gestion projet Agile"/>
    <n v="8"/>
    <n v="1000"/>
    <n v="8000"/>
    <n v="2"/>
    <s v="Virement"/>
    <n v="2712"/>
    <n v="81"/>
    <x v="0"/>
    <n v="3"/>
    <d v="1980-01-24T00:00:00"/>
    <d v="2019-11-04T00:00:00"/>
    <x v="157"/>
    <n v="3.0444444444444443"/>
    <n v="2627.7372262773724"/>
  </r>
  <r>
    <s v="LAM"/>
    <s v="Pierrette"/>
    <s v="LAM Pierrette"/>
    <x v="0"/>
    <s v="Nice"/>
    <d v="2019-12-15T00:00:00"/>
    <n v="10"/>
    <s v="Gestion projet Agile"/>
    <n v="8"/>
    <n v="1000"/>
    <n v="8000"/>
    <n v="2"/>
    <s v="Virement"/>
    <n v="1289"/>
    <n v="32"/>
    <x v="0"/>
    <n v="5"/>
    <d v="1959-09-09T00:00:00"/>
    <d v="2003-07-27T00:00:00"/>
    <x v="158"/>
    <n v="19.31388888888889"/>
    <n v="414.20969365741405"/>
  </r>
  <r>
    <s v="LAMBERT"/>
    <s v="Géneviéve"/>
    <s v="LAMBERT Géneviéve"/>
    <x v="3"/>
    <s v="Nice"/>
    <d v="2019-11-16T00:00:00"/>
    <n v="3"/>
    <s v="Déploiement technique"/>
    <n v="10"/>
    <n v="1300"/>
    <n v="13000"/>
    <n v="3"/>
    <s v="Espèce"/>
    <n v="1754"/>
    <n v="62"/>
    <x v="0"/>
    <n v="2"/>
    <d v="1964-05-10T00:00:00"/>
    <d v="1999-10-13T00:00:00"/>
    <x v="159"/>
    <n v="23.102777777777778"/>
    <n v="562.70289767945178"/>
  </r>
  <r>
    <s v="LANLO"/>
    <s v="Catherine"/>
    <s v="LANLO Catherine"/>
    <x v="4"/>
    <s v="Nice"/>
    <d v="2020-04-17T00:00:00"/>
    <n v="10"/>
    <s v="Gestion projet Agile"/>
    <n v="2"/>
    <n v="1000"/>
    <n v="2000"/>
    <n v="3"/>
    <s v="Espèce"/>
    <n v="1147"/>
    <n v="88"/>
    <x v="0"/>
    <n v="4"/>
    <d v="1975-10-08T00:00:00"/>
    <d v="2013-12-17T00:00:00"/>
    <x v="160"/>
    <n v="8.9250000000000007"/>
    <n v="224.08963585434171"/>
  </r>
  <r>
    <s v="SONG"/>
    <s v="Aline"/>
    <s v="SONG Aline"/>
    <x v="1"/>
    <s v="Paris"/>
    <d v="2020-06-03T00:00:00"/>
    <n v="9"/>
    <s v="Support et TMA"/>
    <n v="3"/>
    <n v="500"/>
    <n v="1500"/>
    <n v="3"/>
    <s v="Espèce"/>
    <n v="2058"/>
    <n v="97"/>
    <x v="0"/>
    <n v="3"/>
    <d v="1960-03-16T00:00:00"/>
    <d v="1999-10-19T00:00:00"/>
    <x v="161"/>
    <n v="23.086111111111112"/>
    <n v="64.974130670196118"/>
  </r>
  <r>
    <s v="LE BARBANCHON"/>
    <s v="Jeanine"/>
    <s v="LE BARBANCHON Jeanine"/>
    <x v="3"/>
    <s v="Nice"/>
    <d v="2020-05-27T00:00:00"/>
    <n v="1"/>
    <s v="Intervention sur site"/>
    <n v="3"/>
    <n v="1200"/>
    <n v="3600"/>
    <n v="2"/>
    <s v="Virement"/>
    <n v="3538"/>
    <n v="28"/>
    <x v="0"/>
    <n v="5"/>
    <d v="1955-05-12T00:00:00"/>
    <d v="2001-03-21T00:00:00"/>
    <x v="162"/>
    <n v="21.663888888888888"/>
    <n v="166.17515066034107"/>
  </r>
  <r>
    <s v="LE HYARIC"/>
    <s v="Marie-Hélène"/>
    <s v="LE HYARIC Marie-Hélène"/>
    <x v="0"/>
    <s v="Nice"/>
    <d v="2019-08-14T00:00:00"/>
    <n v="9"/>
    <s v="Support et TMA"/>
    <n v="4"/>
    <n v="500"/>
    <n v="2000"/>
    <n v="2"/>
    <s v="Virement"/>
    <n v="2272"/>
    <n v="76"/>
    <x v="0"/>
    <n v="1"/>
    <d v="1974-05-04T00:00:00"/>
    <d v="2011-01-09T00:00:00"/>
    <x v="163"/>
    <n v="11.863888888888889"/>
    <n v="168.57878716928118"/>
  </r>
  <r>
    <s v="EL KAABI"/>
    <s v="Nicole"/>
    <s v="EL KAABI Nicole"/>
    <x v="1"/>
    <s v="Nice"/>
    <d v="2019-07-21T00:00:00"/>
    <n v="9"/>
    <s v="Support et TMA"/>
    <n v="2"/>
    <n v="500"/>
    <n v="1000"/>
    <n v="3"/>
    <s v="Espèce"/>
    <n v="2106"/>
    <n v="50"/>
    <x v="0"/>
    <n v="3"/>
    <d v="1960-02-25T00:00:00"/>
    <d v="2009-07-15T00:00:00"/>
    <x v="164"/>
    <n v="13.347222222222221"/>
    <n v="74.921956295525504"/>
  </r>
  <r>
    <s v="LE PREVOST"/>
    <s v="Giséle"/>
    <s v="LE PREVOST Giséle"/>
    <x v="3"/>
    <s v="Nice"/>
    <d v="2019-07-15T00:00:00"/>
    <n v="3"/>
    <s v="Déploiement technique"/>
    <n v="2"/>
    <n v="1300"/>
    <n v="2600"/>
    <n v="3"/>
    <s v="Espèce"/>
    <n v="3412"/>
    <n v="5"/>
    <x v="0"/>
    <n v="2"/>
    <d v="1955-09-30T00:00:00"/>
    <d v="2017-10-03T00:00:00"/>
    <x v="165"/>
    <n v="5.1305555555555555"/>
    <n v="506.76773145641579"/>
  </r>
  <r>
    <s v="LEBAS"/>
    <s v="Eliane"/>
    <s v="LEBAS Eliane"/>
    <x v="3"/>
    <s v="Nice"/>
    <d v="2020-06-25T00:00:00"/>
    <n v="10"/>
    <s v="Gestion projet Agile"/>
    <n v="2"/>
    <n v="1000"/>
    <n v="2000"/>
    <n v="3"/>
    <s v="Espèce"/>
    <n v="2695"/>
    <n v="35"/>
    <x v="0"/>
    <n v="4"/>
    <d v="1952-03-17T00:00:00"/>
    <d v="2020-01-02T00:00:00"/>
    <x v="166"/>
    <n v="2.8833333333333333"/>
    <n v="693.64161849710979"/>
  </r>
  <r>
    <s v="LEBRETON"/>
    <s v="Olivier"/>
    <s v="LEBRETON Olivier"/>
    <x v="2"/>
    <s v="Nice"/>
    <d v="2020-03-28T00:00:00"/>
    <n v="5"/>
    <s v="Audit sécurité"/>
    <n v="2"/>
    <n v="2000"/>
    <n v="4000"/>
    <n v="2"/>
    <s v="Virement"/>
    <n v="1321"/>
    <n v="28"/>
    <x v="1"/>
    <n v="3"/>
    <d v="1963-03-07T00:00:00"/>
    <d v="2009-07-25T00:00:00"/>
    <x v="167"/>
    <n v="13.319444444444445"/>
    <n v="300.31282586027112"/>
  </r>
  <r>
    <s v="LEDOUX"/>
    <s v="Madeleine"/>
    <s v="LEDOUX Madeleine"/>
    <x v="4"/>
    <s v="Nice"/>
    <d v="2020-03-13T00:00:00"/>
    <n v="4"/>
    <s v="Conseil et architecture"/>
    <n v="1"/>
    <n v="5000"/>
    <n v="5000"/>
    <n v="1"/>
    <s v="Chèque"/>
    <n v="1033"/>
    <n v="32"/>
    <x v="0"/>
    <n v="1"/>
    <d v="1962-12-31T00:00:00"/>
    <d v="2001-12-11T00:00:00"/>
    <x v="168"/>
    <n v="20.941666666666666"/>
    <n v="238.75845602865101"/>
  </r>
  <r>
    <s v="LEE"/>
    <s v="Monique"/>
    <s v="LEE Monique"/>
    <x v="2"/>
    <s v="Nice"/>
    <d v="2019-10-11T00:00:00"/>
    <n v="3"/>
    <s v="Déploiement technique"/>
    <n v="1"/>
    <n v="1300"/>
    <n v="1300"/>
    <n v="3"/>
    <s v="Espèce"/>
    <n v="1453"/>
    <n v="90"/>
    <x v="0"/>
    <n v="5"/>
    <d v="1978-03-31T00:00:00"/>
    <d v="2003-10-02T00:00:00"/>
    <x v="169"/>
    <n v="19.133333333333333"/>
    <n v="67.944250871080143"/>
  </r>
  <r>
    <s v="LEFORT"/>
    <s v="Françoise"/>
    <s v="LEFORT Françoise"/>
    <x v="3"/>
    <s v="Nice"/>
    <d v="2020-02-04T00:00:00"/>
    <n v="3"/>
    <s v="Déploiement technique"/>
    <n v="7"/>
    <n v="1300"/>
    <n v="9100"/>
    <n v="1"/>
    <s v="Chèque"/>
    <n v="1951"/>
    <n v="51"/>
    <x v="0"/>
    <n v="3"/>
    <d v="1978-01-19T00:00:00"/>
    <d v="2016-12-02T00:00:00"/>
    <x v="170"/>
    <n v="5.9666666666666668"/>
    <n v="1525.1396648044692"/>
  </r>
  <r>
    <s v="LEGRAND"/>
    <s v="Stéphane"/>
    <s v="LEGRAND Stéphane"/>
    <x v="2"/>
    <s v="Nice"/>
    <d v="2020-06-20T00:00:00"/>
    <n v="1"/>
    <s v="Intervention sur site"/>
    <n v="4"/>
    <n v="1200"/>
    <n v="4800"/>
    <n v="1"/>
    <s v="Chèque"/>
    <n v="2920"/>
    <n v="91"/>
    <x v="1"/>
    <n v="3"/>
    <d v="1977-02-10T00:00:00"/>
    <d v="2000-10-16T00:00:00"/>
    <x v="171"/>
    <n v="22.094444444444445"/>
    <n v="217.24918280110634"/>
  </r>
  <r>
    <s v="LEKA"/>
    <s v="Bernadette"/>
    <s v="LEKA Bernadette"/>
    <x v="4"/>
    <s v="Paris"/>
    <d v="2020-06-07T00:00:00"/>
    <n v="6"/>
    <s v="Compétence Front"/>
    <n v="10"/>
    <n v="500"/>
    <n v="5000"/>
    <n v="3"/>
    <s v="Espèce"/>
    <n v="2383"/>
    <n v="81"/>
    <x v="0"/>
    <n v="2"/>
    <d v="1969-03-03T00:00:00"/>
    <d v="2003-09-23T00:00:00"/>
    <x v="172"/>
    <n v="19.158333333333335"/>
    <n v="260.98303610265333"/>
  </r>
  <r>
    <s v="BAH"/>
    <s v="Paule"/>
    <s v="BAH Paule"/>
    <x v="1"/>
    <s v="Nice"/>
    <d v="2019-07-15T00:00:00"/>
    <n v="6"/>
    <s v="Compétence Front"/>
    <n v="4"/>
    <n v="500"/>
    <n v="2000"/>
    <n v="1"/>
    <s v="Chèque"/>
    <n v="1187"/>
    <n v="42"/>
    <x v="0"/>
    <n v="5"/>
    <d v="1959-11-29T00:00:00"/>
    <d v="2001-02-22T00:00:00"/>
    <x v="173"/>
    <n v="21.744444444444444"/>
    <n v="91.977516607051612"/>
  </r>
  <r>
    <s v="LEMARIÉ"/>
    <s v="Hervé"/>
    <s v="LEMARIÉ Hervé"/>
    <x v="5"/>
    <s v="Paris"/>
    <d v="2020-05-18T00:00:00"/>
    <n v="5"/>
    <s v="Audit sécurité"/>
    <n v="7"/>
    <n v="2000"/>
    <n v="14000"/>
    <n v="2"/>
    <s v="Virement"/>
    <n v="1733"/>
    <n v="9"/>
    <x v="1"/>
    <n v="2"/>
    <d v="1981-10-01T00:00:00"/>
    <d v="2003-12-05T00:00:00"/>
    <x v="174"/>
    <n v="18.958333333333332"/>
    <n v="738.46153846153845"/>
  </r>
  <r>
    <s v="LÉVY"/>
    <s v="Denise"/>
    <s v="LÉVY Denise"/>
    <x v="3"/>
    <s v="Paris"/>
    <d v="2020-01-09T00:00:00"/>
    <n v="4"/>
    <s v="Conseil et architecture"/>
    <n v="7"/>
    <n v="5000"/>
    <n v="35000"/>
    <n v="2"/>
    <s v="Virement"/>
    <n v="2716"/>
    <n v="75"/>
    <x v="0"/>
    <n v="5"/>
    <d v="1962-12-04T00:00:00"/>
    <d v="2013-03-03T00:00:00"/>
    <x v="175"/>
    <n v="9.7138888888888886"/>
    <n v="3603.0883614526738"/>
  </r>
  <r>
    <s v="GEORGET"/>
    <s v="Philippe"/>
    <s v="GEORGET Philippe"/>
    <x v="1"/>
    <s v="Nice"/>
    <d v="2019-11-03T00:00:00"/>
    <n v="7"/>
    <s v="Compétence Back"/>
    <n v="5"/>
    <n v="600"/>
    <n v="3000"/>
    <n v="3"/>
    <s v="Espèce"/>
    <n v="2283"/>
    <n v="97"/>
    <x v="1"/>
    <n v="2"/>
    <d v="1958-02-22T00:00:00"/>
    <d v="2000-10-11T00:00:00"/>
    <x v="176"/>
    <n v="22.108333333333334"/>
    <n v="135.69543912551828"/>
  </r>
  <r>
    <s v="LOUAPRE"/>
    <s v="Louisette"/>
    <s v="LOUAPRE Louisette"/>
    <x v="2"/>
    <s v="Paris"/>
    <d v="2019-06-09T00:00:00"/>
    <n v="5"/>
    <s v="Audit sécurité"/>
    <n v="5"/>
    <n v="2000"/>
    <n v="10000"/>
    <n v="1"/>
    <s v="Chèque"/>
    <n v="3383"/>
    <n v="31"/>
    <x v="0"/>
    <n v="4"/>
    <d v="1949-05-19T00:00:00"/>
    <d v="2017-08-02T00:00:00"/>
    <x v="177"/>
    <n v="5.3"/>
    <n v="1886.7924528301887"/>
  </r>
  <r>
    <s v="LY"/>
    <s v="Jean-Claude"/>
    <s v="LY Jean-Claude"/>
    <x v="5"/>
    <s v="Paris"/>
    <d v="2019-07-07T00:00:00"/>
    <n v="4"/>
    <s v="Conseil et architecture"/>
    <n v="2"/>
    <n v="5000"/>
    <n v="10000"/>
    <n v="3"/>
    <s v="Espèce"/>
    <n v="2319"/>
    <n v="99"/>
    <x v="1"/>
    <n v="1"/>
    <d v="1976-01-15T00:00:00"/>
    <d v="2000-01-23T00:00:00"/>
    <x v="178"/>
    <n v="22.824999999999999"/>
    <n v="438.1161007667032"/>
  </r>
  <r>
    <s v="MARECHAL"/>
    <s v="Géneviéve"/>
    <s v="MARECHAL Géneviéve"/>
    <x v="3"/>
    <s v="Paris"/>
    <d v="2020-05-18T00:00:00"/>
    <n v="8"/>
    <s v="Compétence Fullstack"/>
    <n v="7"/>
    <n v="800"/>
    <n v="5600"/>
    <n v="1"/>
    <s v="Chèque"/>
    <n v="1444"/>
    <n v="29"/>
    <x v="0"/>
    <n v="0"/>
    <d v="1960-04-03T00:00:00"/>
    <d v="2001-04-12T00:00:00"/>
    <x v="179"/>
    <n v="21.605555555555554"/>
    <n v="259.19259449730009"/>
  </r>
  <r>
    <s v="MARINIER"/>
    <s v="Marcel"/>
    <s v="MARINIER Marcel"/>
    <x v="4"/>
    <s v="Paris"/>
    <d v="2019-10-23T00:00:00"/>
    <n v="6"/>
    <s v="Compétence Front"/>
    <n v="8"/>
    <n v="500"/>
    <n v="4000"/>
    <n v="2"/>
    <s v="Virement"/>
    <n v="3072"/>
    <n v="81"/>
    <x v="1"/>
    <n v="5"/>
    <d v="1963-05-02T00:00:00"/>
    <d v="2001-06-12T00:00:00"/>
    <x v="180"/>
    <n v="21.43888888888889"/>
    <n v="186.57683337652242"/>
  </r>
  <r>
    <s v="MARINIER"/>
    <s v="Christiane"/>
    <s v="MARINIER Christiane"/>
    <x v="4"/>
    <s v="Paris"/>
    <d v="2019-08-06T00:00:00"/>
    <n v="3"/>
    <s v="Déploiement technique"/>
    <n v="9"/>
    <n v="1300"/>
    <n v="11700"/>
    <n v="3"/>
    <s v="Espèce"/>
    <n v="3063"/>
    <n v="77"/>
    <x v="0"/>
    <n v="1"/>
    <d v="1956-07-05T00:00:00"/>
    <d v="2013-11-05T00:00:00"/>
    <x v="181"/>
    <n v="9.0416666666666661"/>
    <n v="1294.0092165898618"/>
  </r>
  <r>
    <s v="MARQUEZ"/>
    <s v="Marie-Cecile"/>
    <s v="MARQUEZ Marie-Cecile"/>
    <x v="2"/>
    <s v="Paris"/>
    <d v="2019-12-13T00:00:00"/>
    <n v="5"/>
    <s v="Audit sécurité"/>
    <n v="7"/>
    <n v="2000"/>
    <n v="14000"/>
    <n v="2"/>
    <s v="Virement"/>
    <n v="3297"/>
    <n v="49"/>
    <x v="0"/>
    <n v="4"/>
    <d v="1959-07-24T00:00:00"/>
    <d v="2018-11-05T00:00:00"/>
    <x v="182"/>
    <n v="4.041666666666667"/>
    <n v="3463.9175257731958"/>
  </r>
  <r>
    <s v="MARTAUD"/>
    <s v="Daniel"/>
    <s v="MARTAUD Daniel"/>
    <x v="4"/>
    <s v="Paris"/>
    <d v="2020-01-24T00:00:00"/>
    <n v="6"/>
    <s v="Compétence Front"/>
    <n v="10"/>
    <n v="500"/>
    <n v="5000"/>
    <n v="2"/>
    <s v="Virement"/>
    <n v="1362"/>
    <n v="92"/>
    <x v="1"/>
    <n v="5"/>
    <d v="1959-07-30T00:00:00"/>
    <d v="2020-07-04T00:00:00"/>
    <x v="183"/>
    <n v="2.3777777777777778"/>
    <n v="2102.8037383177571"/>
  </r>
  <r>
    <s v="MARTEL"/>
    <s v="Jean-Claude"/>
    <s v="MARTEL Jean-Claude"/>
    <x v="5"/>
    <s v="Paris"/>
    <d v="2020-02-04T00:00:00"/>
    <n v="7"/>
    <s v="Compétence Back"/>
    <n v="2"/>
    <n v="600"/>
    <n v="1200"/>
    <n v="1"/>
    <s v="Chèque"/>
    <n v="2207"/>
    <n v="22"/>
    <x v="1"/>
    <n v="0"/>
    <d v="1973-10-06T00:00:00"/>
    <d v="2002-07-24T00:00:00"/>
    <x v="184"/>
    <n v="20.322222222222223"/>
    <n v="59.048660470202293"/>
  </r>
  <r>
    <s v="MARTI"/>
    <s v="Anne"/>
    <s v="MARTI Anne"/>
    <x v="0"/>
    <s v="Paris"/>
    <d v="2019-11-02T00:00:00"/>
    <n v="7"/>
    <s v="Compétence Back"/>
    <n v="4"/>
    <n v="600"/>
    <n v="2400"/>
    <n v="2"/>
    <s v="Virement"/>
    <n v="2943"/>
    <n v="86"/>
    <x v="0"/>
    <n v="2"/>
    <d v="1971-01-27T00:00:00"/>
    <d v="2000-03-05T00:00:00"/>
    <x v="185"/>
    <n v="22.708333333333332"/>
    <n v="105.68807339449542"/>
  </r>
  <r>
    <s v="MARTIN"/>
    <s v="Franz"/>
    <s v="MARTIN Franz"/>
    <x v="3"/>
    <s v="Paris"/>
    <d v="2020-06-24T00:00:00"/>
    <n v="2"/>
    <s v="Formation CRM"/>
    <n v="3"/>
    <n v="700"/>
    <n v="2100"/>
    <n v="2"/>
    <s v="Virement"/>
    <n v="2436"/>
    <n v="51"/>
    <x v="1"/>
    <n v="0"/>
    <d v="1950-07-28T00:00:00"/>
    <d v="2011-09-27T00:00:00"/>
    <x v="186"/>
    <n v="11.147222222222222"/>
    <n v="188.38773984550213"/>
  </r>
  <r>
    <s v="MARTIN"/>
    <s v="Laurent"/>
    <s v="MARTIN Laurent"/>
    <x v="5"/>
    <s v="Paris"/>
    <d v="2019-10-29T00:00:00"/>
    <n v="2"/>
    <s v="Formation CRM"/>
    <n v="4"/>
    <n v="700"/>
    <n v="2800"/>
    <n v="1"/>
    <s v="Chèque"/>
    <n v="1063"/>
    <n v="32"/>
    <x v="1"/>
    <n v="4"/>
    <d v="1983-08-24T00:00:00"/>
    <d v="2005-04-11T00:00:00"/>
    <x v="187"/>
    <n v="17.608333333333334"/>
    <n v="159.01561760530052"/>
  </r>
  <r>
    <s v="MARTIN"/>
    <s v="France"/>
    <s v="MARTIN France"/>
    <x v="3"/>
    <s v="Paris"/>
    <d v="2019-08-02T00:00:00"/>
    <n v="3"/>
    <s v="Déploiement technique"/>
    <n v="6"/>
    <n v="1300"/>
    <n v="7800"/>
    <n v="2"/>
    <s v="Virement"/>
    <n v="1241"/>
    <n v="49"/>
    <x v="0"/>
    <n v="4"/>
    <d v="1955-10-06T00:00:00"/>
    <d v="2012-03-18T00:00:00"/>
    <x v="188"/>
    <n v="10.672222222222222"/>
    <n v="730.86933888599685"/>
  </r>
  <r>
    <s v="MARTIN"/>
    <s v="Jacqueline"/>
    <s v="MARTIN Jacqueline"/>
    <x v="5"/>
    <s v="Paris"/>
    <d v="2019-06-23T00:00:00"/>
    <n v="6"/>
    <s v="Compétence Front"/>
    <n v="6"/>
    <n v="500"/>
    <n v="3000"/>
    <n v="2"/>
    <s v="Virement"/>
    <n v="2382"/>
    <n v="74"/>
    <x v="0"/>
    <n v="2"/>
    <d v="1942-06-13T00:00:00"/>
    <d v="1998-04-11T00:00:00"/>
    <x v="189"/>
    <n v="24.608333333333334"/>
    <n v="121.90992211310531"/>
  </r>
  <r>
    <s v="MECHARD"/>
    <s v="Véronique"/>
    <s v="MECHARD Véronique"/>
    <x v="0"/>
    <s v="Paris"/>
    <d v="2020-02-21T00:00:00"/>
    <n v="4"/>
    <s v="Conseil et architecture"/>
    <n v="9"/>
    <n v="5000"/>
    <n v="45000"/>
    <n v="3"/>
    <s v="Espèce"/>
    <n v="3084"/>
    <n v="39"/>
    <x v="0"/>
    <n v="3"/>
    <d v="1971-12-14T00:00:00"/>
    <d v="2010-06-10T00:00:00"/>
    <x v="190"/>
    <n v="12.444444444444445"/>
    <n v="3616.0714285714284"/>
  </r>
  <r>
    <s v="MERCIER"/>
    <s v="Evelyne"/>
    <s v="MERCIER Evelyne"/>
    <x v="5"/>
    <s v="Paris"/>
    <d v="2019-08-23T00:00:00"/>
    <n v="7"/>
    <s v="Compétence Back"/>
    <n v="2"/>
    <n v="600"/>
    <n v="1200"/>
    <n v="1"/>
    <s v="Chèque"/>
    <n v="3701"/>
    <n v="96"/>
    <x v="0"/>
    <n v="5"/>
    <d v="1947-10-20T00:00:00"/>
    <d v="2016-05-31T00:00:00"/>
    <x v="191"/>
    <n v="6.4722222222222223"/>
    <n v="185.40772532188842"/>
  </r>
  <r>
    <s v="MERLAUD"/>
    <s v="Jacqueline"/>
    <s v="MERLAUD Jacqueline"/>
    <x v="5"/>
    <s v="Paris"/>
    <d v="2019-09-02T00:00:00"/>
    <n v="8"/>
    <s v="Compétence Fullstack"/>
    <n v="5"/>
    <n v="800"/>
    <n v="4000"/>
    <n v="1"/>
    <s v="Chèque"/>
    <n v="1124"/>
    <n v="3"/>
    <x v="0"/>
    <n v="4"/>
    <d v="1953-11-24T00:00:00"/>
    <d v="2016-06-27T00:00:00"/>
    <x v="192"/>
    <n v="6.3972222222222221"/>
    <n v="625.27138514980459"/>
  </r>
  <r>
    <s v="MERLAUD"/>
    <s v="Jacqueline"/>
    <s v="MERLAUD Jacqueline"/>
    <x v="5"/>
    <s v="Paris"/>
    <d v="2020-02-08T00:00:00"/>
    <n v="9"/>
    <s v="Support et TMA"/>
    <n v="7"/>
    <n v="500"/>
    <n v="3500"/>
    <n v="3"/>
    <s v="Espèce"/>
    <n v="1124"/>
    <n v="3"/>
    <x v="0"/>
    <n v="4"/>
    <d v="1953-11-24T00:00:00"/>
    <d v="2011-03-14T00:00:00"/>
    <x v="192"/>
    <n v="11.683333333333334"/>
    <n v="299.57203994293866"/>
  </r>
  <r>
    <s v="MERLAUD"/>
    <s v="Jacqueline"/>
    <s v="MERLAUD Jacqueline"/>
    <x v="5"/>
    <s v="Paris"/>
    <d v="2020-05-02T00:00:00"/>
    <n v="9"/>
    <s v="Support et TMA"/>
    <n v="2"/>
    <n v="500"/>
    <n v="1000"/>
    <n v="1"/>
    <s v="Chèque"/>
    <n v="1124"/>
    <n v="3"/>
    <x v="0"/>
    <n v="1"/>
    <d v="1953-11-24T00:00:00"/>
    <d v="2003-02-02T00:00:00"/>
    <x v="192"/>
    <n v="19.8"/>
    <n v="50.505050505050505"/>
  </r>
  <r>
    <s v="MESROBIAN"/>
    <s v="Joël"/>
    <s v="MESROBIAN Joël"/>
    <x v="3"/>
    <s v="Paris"/>
    <d v="2020-03-12T00:00:00"/>
    <n v="8"/>
    <s v="Compétence Fullstack"/>
    <n v="6"/>
    <n v="800"/>
    <n v="4800"/>
    <n v="3"/>
    <s v="Espèce"/>
    <n v="1407"/>
    <n v="3"/>
    <x v="1"/>
    <n v="0"/>
    <d v="1958-01-07T00:00:00"/>
    <d v="2006-09-02T00:00:00"/>
    <x v="193"/>
    <n v="16.216666666666665"/>
    <n v="295.9917780061665"/>
  </r>
  <r>
    <s v="MESROBIAN"/>
    <s v="Joël"/>
    <s v="MESROBIAN Joël"/>
    <x v="3"/>
    <s v="Paris"/>
    <d v="2019-07-13T00:00:00"/>
    <n v="5"/>
    <s v="Audit sécurité"/>
    <n v="1"/>
    <n v="2000"/>
    <n v="2000"/>
    <n v="3"/>
    <s v="Espèce"/>
    <n v="1407"/>
    <n v="3"/>
    <x v="1"/>
    <n v="3"/>
    <d v="1958-01-07T00:00:00"/>
    <d v="2002-07-21T00:00:00"/>
    <x v="193"/>
    <n v="20.330555555555556"/>
    <n v="98.374094821696957"/>
  </r>
  <r>
    <s v="MESROBIAN"/>
    <s v="Joël"/>
    <s v="MESROBIAN Joël"/>
    <x v="3"/>
    <s v="Paris"/>
    <d v="2020-01-18T00:00:00"/>
    <n v="4"/>
    <s v="Conseil et architecture"/>
    <n v="6"/>
    <n v="5000"/>
    <n v="30000"/>
    <n v="2"/>
    <s v="Virement"/>
    <n v="1407"/>
    <n v="3"/>
    <x v="1"/>
    <n v="3"/>
    <d v="1958-01-07T00:00:00"/>
    <d v="1998-07-06T00:00:00"/>
    <x v="193"/>
    <n v="24.372222222222224"/>
    <n v="1230.9095053567357"/>
  </r>
  <r>
    <s v="MIANET"/>
    <s v="Georges"/>
    <s v="MIANET Georges"/>
    <x v="4"/>
    <s v="Paris"/>
    <d v="2020-04-03T00:00:00"/>
    <n v="3"/>
    <s v="Déploiement technique"/>
    <n v="6"/>
    <n v="1300"/>
    <n v="7800"/>
    <n v="1"/>
    <s v="Chèque"/>
    <n v="3733"/>
    <n v="85"/>
    <x v="1"/>
    <n v="4"/>
    <d v="1950-04-24T00:00:00"/>
    <d v="2012-03-13T00:00:00"/>
    <x v="104"/>
    <n v="10.686111111111112"/>
    <n v="729.9194177280998"/>
  </r>
  <r>
    <s v="FALZON"/>
    <s v="Patricia"/>
    <s v="FALZON Patricia"/>
    <x v="1"/>
    <s v="Nice"/>
    <d v="2020-06-25T00:00:00"/>
    <n v="5"/>
    <s v="Audit sécurité"/>
    <n v="5"/>
    <n v="2000"/>
    <n v="10000"/>
    <n v="1"/>
    <s v="Chèque"/>
    <n v="1626"/>
    <n v="76"/>
    <x v="0"/>
    <n v="1"/>
    <d v="1957-11-07T00:00:00"/>
    <d v="1999-04-24T00:00:00"/>
    <x v="194"/>
    <n v="23.572222222222223"/>
    <n v="424.22814046665093"/>
  </r>
  <r>
    <s v="MIANET"/>
    <s v="Georges"/>
    <s v="MIANET Georges"/>
    <x v="4"/>
    <s v="Paris"/>
    <d v="2020-01-31T00:00:00"/>
    <n v="6"/>
    <s v="Compétence Front"/>
    <n v="6"/>
    <n v="500"/>
    <n v="3000"/>
    <n v="1"/>
    <s v="Chèque"/>
    <n v="3733"/>
    <n v="85"/>
    <x v="1"/>
    <n v="5"/>
    <d v="1950-04-24T00:00:00"/>
    <d v="2012-05-20T00:00:00"/>
    <x v="104"/>
    <n v="10.5"/>
    <n v="285.71428571428572"/>
  </r>
  <r>
    <s v="LEMAIRE"/>
    <s v="Philippe"/>
    <s v="LEMAIRE Philippe"/>
    <x v="1"/>
    <s v="Paris"/>
    <d v="2019-06-19T00:00:00"/>
    <n v="9"/>
    <s v="Support et TMA"/>
    <n v="5"/>
    <n v="500"/>
    <n v="2500"/>
    <n v="2"/>
    <s v="Virement"/>
    <n v="3388"/>
    <n v="30"/>
    <x v="1"/>
    <n v="4"/>
    <d v="1957-08-18T00:00:00"/>
    <d v="2005-12-08T00:00:00"/>
    <x v="195"/>
    <n v="16.95"/>
    <n v="147.49262536873158"/>
  </r>
  <r>
    <s v="MIANET"/>
    <s v="Georges"/>
    <s v="MIANET Georges"/>
    <x v="4"/>
    <s v="Paris"/>
    <d v="2020-02-26T00:00:00"/>
    <n v="3"/>
    <s v="Déploiement technique"/>
    <n v="5"/>
    <n v="1300"/>
    <n v="6500"/>
    <n v="3"/>
    <s v="Espèce"/>
    <n v="3733"/>
    <n v="85"/>
    <x v="1"/>
    <n v="2"/>
    <d v="1950-04-24T00:00:00"/>
    <d v="2008-10-05T00:00:00"/>
    <x v="104"/>
    <n v="14.125"/>
    <n v="460.17699115044246"/>
  </r>
  <r>
    <s v="PERFETTO"/>
    <s v="Pascal"/>
    <s v="PERFETTO Pascal"/>
    <x v="1"/>
    <s v="Paris"/>
    <d v="2019-08-12T00:00:00"/>
    <n v="1"/>
    <s v="Intervention sur site"/>
    <n v="10"/>
    <n v="1200"/>
    <n v="12000"/>
    <n v="1"/>
    <s v="Chèque"/>
    <n v="3544"/>
    <n v="65"/>
    <x v="1"/>
    <n v="3"/>
    <d v="1957-05-13T00:00:00"/>
    <d v="1999-08-17T00:00:00"/>
    <x v="196"/>
    <n v="23.258333333333333"/>
    <n v="515.94410605517737"/>
  </r>
  <r>
    <s v="MICELI"/>
    <s v="Stéphane"/>
    <s v="MICELI Stéphane"/>
    <x v="2"/>
    <s v="Paris"/>
    <d v="2019-12-28T00:00:00"/>
    <n v="10"/>
    <s v="Gestion projet Agile"/>
    <n v="5"/>
    <n v="1000"/>
    <n v="5000"/>
    <n v="2"/>
    <s v="Virement"/>
    <n v="2748"/>
    <n v="1"/>
    <x v="1"/>
    <n v="0"/>
    <d v="1968-05-22T00:00:00"/>
    <d v="2010-09-11T00:00:00"/>
    <x v="197"/>
    <n v="12.191666666666666"/>
    <n v="410.11619958988382"/>
  </r>
  <r>
    <s v="MICELI"/>
    <s v="Stéphane"/>
    <s v="MICELI Stéphane"/>
    <x v="2"/>
    <s v="Paris"/>
    <d v="2020-06-09T00:00:00"/>
    <n v="8"/>
    <s v="Compétence Fullstack"/>
    <n v="8"/>
    <n v="800"/>
    <n v="6400"/>
    <n v="3"/>
    <s v="Espèce"/>
    <n v="2748"/>
    <n v="1"/>
    <x v="1"/>
    <n v="2"/>
    <d v="1968-05-22T00:00:00"/>
    <d v="2010-07-27T00:00:00"/>
    <x v="197"/>
    <n v="12.313888888888888"/>
    <n v="519.73832618993913"/>
  </r>
  <r>
    <s v="MICELI"/>
    <s v="Stéphane"/>
    <s v="MICELI Stéphane"/>
    <x v="2"/>
    <s v="Paris"/>
    <d v="2019-08-19T00:00:00"/>
    <n v="2"/>
    <s v="Formation CRM"/>
    <n v="10"/>
    <n v="700"/>
    <n v="7000"/>
    <n v="2"/>
    <s v="Virement"/>
    <n v="2748"/>
    <n v="1"/>
    <x v="1"/>
    <n v="1"/>
    <d v="1968-05-22T00:00:00"/>
    <d v="2011-09-14T00:00:00"/>
    <x v="197"/>
    <n v="11.183333333333334"/>
    <n v="625.93144560357678"/>
  </r>
  <r>
    <s v="THAO"/>
    <s v="Sylvain"/>
    <s v="THAO Sylvain"/>
    <x v="1"/>
    <s v="Paris"/>
    <d v="2020-04-26T00:00:00"/>
    <n v="9"/>
    <s v="Support et TMA"/>
    <n v="5"/>
    <n v="500"/>
    <n v="2500"/>
    <n v="2"/>
    <s v="Virement"/>
    <n v="4067"/>
    <n v="34"/>
    <x v="1"/>
    <n v="4"/>
    <d v="1957-01-30T00:00:00"/>
    <d v="2006-05-19T00:00:00"/>
    <x v="198"/>
    <n v="16.502777777777776"/>
    <n v="151.48964820737251"/>
  </r>
  <r>
    <s v="REMUND"/>
    <s v="Marie-Marthe"/>
    <s v="REMUND Marie-Marthe"/>
    <x v="1"/>
    <s v="Paris"/>
    <d v="2019-08-12T00:00:00"/>
    <n v="2"/>
    <s v="Formation CRM"/>
    <n v="6"/>
    <n v="700"/>
    <n v="4200"/>
    <n v="1"/>
    <s v="Chèque"/>
    <n v="1467"/>
    <n v="34"/>
    <x v="0"/>
    <n v="2"/>
    <d v="1956-10-09T00:00:00"/>
    <d v="2018-01-11T00:00:00"/>
    <x v="199"/>
    <n v="4.8583333333333334"/>
    <n v="864.49399656946821"/>
  </r>
  <r>
    <s v="BENSIMHON"/>
    <s v="Pascal"/>
    <s v="BENSIMHON Pascal"/>
    <x v="1"/>
    <s v="Nice"/>
    <d v="2020-02-09T00:00:00"/>
    <n v="3"/>
    <s v="Déploiement technique"/>
    <n v="2"/>
    <n v="1300"/>
    <n v="2600"/>
    <n v="3"/>
    <s v="Espèce"/>
    <n v="3123"/>
    <n v="40"/>
    <x v="1"/>
    <n v="4"/>
    <d v="1956-08-29T00:00:00"/>
    <d v="2005-12-28T00:00:00"/>
    <x v="200"/>
    <n v="16.894444444444446"/>
    <n v="153.89674449194342"/>
  </r>
  <r>
    <s v="MOINARD"/>
    <s v="Loïc"/>
    <s v="MOINARD Loïc"/>
    <x v="3"/>
    <s v="Paris"/>
    <d v="2019-06-07T00:00:00"/>
    <n v="7"/>
    <s v="Compétence Back"/>
    <n v="8"/>
    <n v="600"/>
    <n v="4800"/>
    <n v="3"/>
    <s v="Espèce"/>
    <n v="2113"/>
    <n v="58"/>
    <x v="1"/>
    <n v="5"/>
    <d v="1961-11-18T00:00:00"/>
    <d v="2012-09-09T00:00:00"/>
    <x v="201"/>
    <n v="10.197222222222223"/>
    <n v="470.7164260419504"/>
  </r>
  <r>
    <s v="MOINARD"/>
    <s v="Loïc"/>
    <s v="MOINARD Loïc"/>
    <x v="3"/>
    <s v="Paris"/>
    <d v="2019-06-20T00:00:00"/>
    <n v="7"/>
    <s v="Compétence Back"/>
    <n v="3"/>
    <n v="600"/>
    <n v="1800"/>
    <n v="3"/>
    <s v="Espèce"/>
    <n v="2113"/>
    <n v="58"/>
    <x v="1"/>
    <n v="0"/>
    <d v="1961-11-18T00:00:00"/>
    <d v="2020-07-21T00:00:00"/>
    <x v="201"/>
    <n v="2.3305555555555557"/>
    <n v="772.34803337306312"/>
  </r>
  <r>
    <s v="MOINARD"/>
    <s v="Loïc"/>
    <s v="MOINARD Loïc"/>
    <x v="3"/>
    <s v="Paris"/>
    <d v="2020-05-05T00:00:00"/>
    <n v="2"/>
    <s v="Formation CRM"/>
    <n v="10"/>
    <n v="700"/>
    <n v="7000"/>
    <n v="3"/>
    <s v="Espèce"/>
    <n v="2113"/>
    <n v="58"/>
    <x v="1"/>
    <n v="3"/>
    <d v="1961-11-18T00:00:00"/>
    <d v="2003-10-06T00:00:00"/>
    <x v="201"/>
    <n v="19.122222222222224"/>
    <n v="366.06624055781521"/>
  </r>
  <r>
    <s v="MOITA"/>
    <s v="Jeanne-Marie"/>
    <s v="MOITA Jeanne-Marie"/>
    <x v="0"/>
    <s v="Paris"/>
    <d v="2020-05-24T00:00:00"/>
    <n v="3"/>
    <s v="Déploiement technique"/>
    <n v="7"/>
    <n v="1300"/>
    <n v="9100"/>
    <n v="3"/>
    <s v="Espèce"/>
    <n v="1658"/>
    <n v="65"/>
    <x v="0"/>
    <n v="4"/>
    <d v="1958-04-27T00:00:00"/>
    <d v="2018-06-03T00:00:00"/>
    <x v="202"/>
    <n v="4.4638888888888886"/>
    <n v="2038.5812072184196"/>
  </r>
  <r>
    <s v="MOITA"/>
    <s v="Jeanne-Marie"/>
    <s v="MOITA Jeanne-Marie"/>
    <x v="0"/>
    <s v="Paris"/>
    <d v="2020-05-05T00:00:00"/>
    <n v="5"/>
    <s v="Audit sécurité"/>
    <n v="3"/>
    <n v="2000"/>
    <n v="6000"/>
    <n v="3"/>
    <s v="Espèce"/>
    <n v="1658"/>
    <n v="65"/>
    <x v="0"/>
    <n v="2"/>
    <d v="1958-04-27T00:00:00"/>
    <d v="2009-08-02T00:00:00"/>
    <x v="202"/>
    <n v="13.3"/>
    <n v="451.12781954887214"/>
  </r>
  <r>
    <s v="MOITA"/>
    <s v="Jeanne-Marie"/>
    <s v="MOITA Jeanne-Marie"/>
    <x v="0"/>
    <s v="Paris"/>
    <d v="2019-11-01T00:00:00"/>
    <n v="5"/>
    <s v="Audit sécurité"/>
    <n v="5"/>
    <n v="2000"/>
    <n v="10000"/>
    <n v="2"/>
    <s v="Virement"/>
    <n v="1658"/>
    <n v="65"/>
    <x v="0"/>
    <n v="0"/>
    <d v="1958-04-27T00:00:00"/>
    <d v="2009-06-11T00:00:00"/>
    <x v="202"/>
    <n v="13.441666666666666"/>
    <n v="743.95536267823934"/>
  </r>
  <r>
    <s v="MONTFORT"/>
    <s v="Huong"/>
    <s v="MONTFORT Huong"/>
    <x v="5"/>
    <s v="Paris"/>
    <d v="2020-03-23T00:00:00"/>
    <n v="3"/>
    <s v="Déploiement technique"/>
    <n v="3"/>
    <n v="1300"/>
    <n v="3900"/>
    <n v="3"/>
    <s v="Espèce"/>
    <n v="2273"/>
    <n v="60"/>
    <x v="1"/>
    <n v="2"/>
    <d v="1956-07-16T00:00:00"/>
    <d v="2000-05-03T00:00:00"/>
    <x v="203"/>
    <n v="22.547222222222221"/>
    <n v="172.97030922754715"/>
  </r>
  <r>
    <s v="MONTFORT"/>
    <s v="Huong"/>
    <s v="MONTFORT Huong"/>
    <x v="5"/>
    <s v="Paris"/>
    <d v="2020-05-29T00:00:00"/>
    <n v="3"/>
    <s v="Déploiement technique"/>
    <n v="4"/>
    <n v="1300"/>
    <n v="5200"/>
    <n v="1"/>
    <s v="Chèque"/>
    <n v="2273"/>
    <n v="60"/>
    <x v="1"/>
    <n v="2"/>
    <d v="1956-07-16T00:00:00"/>
    <d v="2015-10-29T00:00:00"/>
    <x v="203"/>
    <n v="7.0583333333333336"/>
    <n v="736.71782762691851"/>
  </r>
  <r>
    <s v="MONTFORT"/>
    <s v="Huong"/>
    <s v="MONTFORT Huong"/>
    <x v="5"/>
    <s v="Paris"/>
    <d v="2020-05-07T00:00:00"/>
    <n v="2"/>
    <s v="Formation CRM"/>
    <n v="5"/>
    <n v="700"/>
    <n v="3500"/>
    <n v="3"/>
    <s v="Espèce"/>
    <n v="2273"/>
    <n v="60"/>
    <x v="1"/>
    <n v="1"/>
    <d v="1956-07-16T00:00:00"/>
    <d v="2003-04-02T00:00:00"/>
    <x v="203"/>
    <n v="19.633333333333333"/>
    <n v="178.26825127334465"/>
  </r>
  <r>
    <s v="NAIMI"/>
    <s v="Chantal"/>
    <s v="NAIMI Chantal"/>
    <x v="4"/>
    <s v="Paris"/>
    <d v="2019-12-04T00:00:00"/>
    <n v="1"/>
    <s v="Intervention sur site"/>
    <n v="4"/>
    <n v="1200"/>
    <n v="4800"/>
    <n v="2"/>
    <s v="Virement"/>
    <n v="1552"/>
    <n v="96"/>
    <x v="0"/>
    <n v="2"/>
    <d v="1941-12-08T00:00:00"/>
    <d v="1999-05-05T00:00:00"/>
    <x v="204"/>
    <n v="23.541666666666668"/>
    <n v="203.89380530973449"/>
  </r>
  <r>
    <s v="NICOLLE"/>
    <s v="Françoise"/>
    <s v="NICOLLE Françoise"/>
    <x v="3"/>
    <s v="Paris"/>
    <d v="2020-06-01T00:00:00"/>
    <n v="7"/>
    <s v="Compétence Back"/>
    <n v="2"/>
    <n v="600"/>
    <n v="1200"/>
    <n v="1"/>
    <s v="Chèque"/>
    <n v="1887"/>
    <n v="96"/>
    <x v="0"/>
    <n v="1"/>
    <d v="1986-04-13T00:00:00"/>
    <d v="1998-02-16T00:00:00"/>
    <x v="205"/>
    <n v="24.761111111111113"/>
    <n v="48.463091765761718"/>
  </r>
  <r>
    <s v="OBEL"/>
    <s v="Rolande"/>
    <s v="OBEL Rolande"/>
    <x v="2"/>
    <s v="Paris"/>
    <d v="2020-06-28T00:00:00"/>
    <n v="6"/>
    <s v="Compétence Front"/>
    <n v="10"/>
    <n v="500"/>
    <n v="5000"/>
    <n v="3"/>
    <s v="Espèce"/>
    <n v="1623"/>
    <n v="44"/>
    <x v="0"/>
    <n v="4"/>
    <d v="1960-08-01T00:00:00"/>
    <d v="2010-12-10T00:00:00"/>
    <x v="206"/>
    <n v="11.944444444444445"/>
    <n v="418.60465116279067"/>
  </r>
  <r>
    <s v="OCLOO"/>
    <s v="Thérése"/>
    <s v="OCLOO Thérése"/>
    <x v="2"/>
    <s v="Paris"/>
    <d v="2020-01-23T00:00:00"/>
    <n v="1"/>
    <s v="Intervention sur site"/>
    <n v="3"/>
    <n v="1200"/>
    <n v="3600"/>
    <n v="3"/>
    <s v="Espèce"/>
    <n v="3385"/>
    <n v="24"/>
    <x v="0"/>
    <n v="5"/>
    <d v="1958-04-07T00:00:00"/>
    <d v="2001-12-14T00:00:00"/>
    <x v="207"/>
    <n v="20.933333333333334"/>
    <n v="171.97452229299364"/>
  </r>
  <r>
    <s v="ONG"/>
    <s v="Daniel"/>
    <s v="ONG Daniel"/>
    <x v="4"/>
    <s v="Paris"/>
    <d v="2020-05-30T00:00:00"/>
    <n v="4"/>
    <s v="Conseil et architecture"/>
    <n v="10"/>
    <n v="5000"/>
    <n v="50000"/>
    <n v="2"/>
    <s v="Virement"/>
    <n v="3639"/>
    <n v="67"/>
    <x v="1"/>
    <n v="5"/>
    <d v="1959-04-12T00:00:00"/>
    <d v="2018-09-03T00:00:00"/>
    <x v="208"/>
    <n v="4.2138888888888886"/>
    <n v="11865.524060646012"/>
  </r>
  <r>
    <s v="PARINET"/>
    <s v="Jean-Louis"/>
    <s v="PARINET Jean-Louis"/>
    <x v="4"/>
    <s v="Paris"/>
    <d v="2020-05-15T00:00:00"/>
    <n v="3"/>
    <s v="Déploiement technique"/>
    <n v="10"/>
    <n v="1300"/>
    <n v="13000"/>
    <n v="2"/>
    <s v="Virement"/>
    <n v="1091"/>
    <n v="37"/>
    <x v="1"/>
    <n v="3"/>
    <d v="1976-01-07T00:00:00"/>
    <d v="1998-03-28T00:00:00"/>
    <x v="209"/>
    <n v="24.644444444444446"/>
    <n v="527.50225428313797"/>
  </r>
  <r>
    <s v="PARTOUCHE"/>
    <s v="Robert"/>
    <s v="PARTOUCHE Robert"/>
    <x v="2"/>
    <s v="Paris"/>
    <d v="2019-07-13T00:00:00"/>
    <n v="7"/>
    <s v="Compétence Back"/>
    <n v="8"/>
    <n v="600"/>
    <n v="4800"/>
    <n v="1"/>
    <s v="Chèque"/>
    <n v="3389"/>
    <n v="77"/>
    <x v="1"/>
    <n v="3"/>
    <d v="1969-03-19T00:00:00"/>
    <d v="2016-02-27T00:00:00"/>
    <x v="210"/>
    <n v="6.7305555555555552"/>
    <n v="713.16549731737518"/>
  </r>
  <r>
    <s v="PAVARD"/>
    <s v="Annie"/>
    <s v="PAVARD Annie"/>
    <x v="4"/>
    <s v="Paris"/>
    <d v="2019-11-05T00:00:00"/>
    <n v="1"/>
    <s v="Intervention sur site"/>
    <n v="10"/>
    <n v="1200"/>
    <n v="12000"/>
    <n v="3"/>
    <s v="Espèce"/>
    <n v="2686"/>
    <n v="20"/>
    <x v="0"/>
    <n v="1"/>
    <d v="1964-02-04T00:00:00"/>
    <d v="2010-06-06T00:00:00"/>
    <x v="17"/>
    <n v="12.455555555555556"/>
    <n v="963.42551293487952"/>
  </r>
  <r>
    <s v="PEDRO"/>
    <s v="Francis"/>
    <s v="PEDRO Francis"/>
    <x v="3"/>
    <s v="Paris"/>
    <d v="2019-06-06T00:00:00"/>
    <n v="2"/>
    <s v="Formation CRM"/>
    <n v="10"/>
    <n v="700"/>
    <n v="7000"/>
    <n v="1"/>
    <s v="Chèque"/>
    <n v="2239"/>
    <n v="52"/>
    <x v="1"/>
    <n v="5"/>
    <d v="1958-10-05T00:00:00"/>
    <d v="2019-01-28T00:00:00"/>
    <x v="211"/>
    <n v="3.8111111111111109"/>
    <n v="1836.7346938775511"/>
  </r>
  <r>
    <s v="PENALVA"/>
    <s v="Isabelle"/>
    <s v="PENALVA Isabelle"/>
    <x v="5"/>
    <s v="Paris"/>
    <d v="2019-09-25T00:00:00"/>
    <n v="5"/>
    <s v="Audit sécurité"/>
    <n v="10"/>
    <n v="2000"/>
    <n v="20000"/>
    <n v="2"/>
    <s v="Virement"/>
    <n v="2842"/>
    <n v="18"/>
    <x v="0"/>
    <n v="3"/>
    <d v="1963-05-31T00:00:00"/>
    <d v="2015-11-25T00:00:00"/>
    <x v="212"/>
    <n v="6.9861111111111107"/>
    <n v="2862.8230616302189"/>
  </r>
  <r>
    <s v="MIANET"/>
    <s v="Marie-Thérése"/>
    <s v="MIANET Marie-Thérése"/>
    <x v="1"/>
    <s v="Paris"/>
    <d v="2020-04-17T00:00:00"/>
    <n v="7"/>
    <s v="Compétence Back"/>
    <n v="6"/>
    <n v="600"/>
    <n v="3600"/>
    <n v="1"/>
    <s v="Chèque"/>
    <n v="1039"/>
    <n v="52"/>
    <x v="0"/>
    <n v="3"/>
    <d v="1956-08-14T00:00:00"/>
    <d v="2014-07-14T00:00:00"/>
    <x v="213"/>
    <n v="8.35"/>
    <n v="431.13772455089821"/>
  </r>
  <r>
    <s v="PERRUCHON"/>
    <s v="Fabrice"/>
    <s v="PERRUCHON Fabrice"/>
    <x v="3"/>
    <s v="Paris"/>
    <d v="2019-11-01T00:00:00"/>
    <n v="3"/>
    <s v="Déploiement technique"/>
    <n v="10"/>
    <n v="1300"/>
    <n v="13000"/>
    <n v="1"/>
    <s v="Chèque"/>
    <n v="1235"/>
    <n v="15"/>
    <x v="1"/>
    <n v="4"/>
    <d v="1974-02-19T00:00:00"/>
    <d v="2000-01-16T00:00:00"/>
    <x v="214"/>
    <n v="22.844444444444445"/>
    <n v="569.06614785992213"/>
  </r>
  <r>
    <s v="PESNOT"/>
    <s v="Laurent"/>
    <s v="PESNOT Laurent"/>
    <x v="3"/>
    <s v="Paris"/>
    <d v="2019-10-02T00:00:00"/>
    <n v="2"/>
    <s v="Formation CRM"/>
    <n v="1"/>
    <n v="700"/>
    <n v="700"/>
    <n v="3"/>
    <s v="Espèce"/>
    <n v="1694"/>
    <n v="55"/>
    <x v="1"/>
    <n v="0"/>
    <d v="1945-07-03T00:00:00"/>
    <d v="2020-06-01T00:00:00"/>
    <x v="215"/>
    <n v="2.4694444444444446"/>
    <n v="283.46456692913387"/>
  </r>
  <r>
    <s v="PIDERIT"/>
    <s v="Claude"/>
    <s v="PIDERIT Claude"/>
    <x v="4"/>
    <s v="Paris"/>
    <d v="2019-10-18T00:00:00"/>
    <n v="1"/>
    <s v="Intervention sur site"/>
    <n v="8"/>
    <n v="1200"/>
    <n v="9600"/>
    <n v="2"/>
    <s v="Virement"/>
    <n v="2766"/>
    <n v="90"/>
    <x v="0"/>
    <n v="1"/>
    <d v="1978-12-15T00:00:00"/>
    <d v="2008-04-19T00:00:00"/>
    <x v="216"/>
    <n v="14.58611111111111"/>
    <n v="658.16035040944587"/>
  </r>
  <r>
    <s v="POINSOT"/>
    <s v="Pierre"/>
    <s v="POINSOT Pierre"/>
    <x v="0"/>
    <s v="Paris"/>
    <d v="2019-11-05T00:00:00"/>
    <n v="2"/>
    <s v="Formation CRM"/>
    <n v="1"/>
    <n v="700"/>
    <n v="700"/>
    <n v="2"/>
    <s v="Virement"/>
    <n v="2088"/>
    <n v="94"/>
    <x v="1"/>
    <n v="4"/>
    <d v="1980-02-01T00:00:00"/>
    <d v="2005-05-02T00:00:00"/>
    <x v="217"/>
    <n v="17.55"/>
    <n v="39.886039886039882"/>
  </r>
  <r>
    <s v="POISSON"/>
    <s v="Daniel"/>
    <s v="POISSON Daniel"/>
    <x v="4"/>
    <s v="Paris"/>
    <d v="2019-10-24T00:00:00"/>
    <n v="5"/>
    <s v="Audit sécurité"/>
    <n v="4"/>
    <n v="2000"/>
    <n v="8000"/>
    <n v="1"/>
    <s v="Chèque"/>
    <n v="1929"/>
    <n v="18"/>
    <x v="1"/>
    <n v="1"/>
    <d v="1955-03-01T00:00:00"/>
    <d v="2016-09-24T00:00:00"/>
    <x v="218"/>
    <n v="6.1555555555555559"/>
    <n v="1299.6389891696749"/>
  </r>
  <r>
    <s v="PONTALIER"/>
    <s v="Thierry"/>
    <s v="PONTALIER Thierry"/>
    <x v="0"/>
    <s v="Paris"/>
    <d v="2020-03-14T00:00:00"/>
    <n v="5"/>
    <s v="Audit sécurité"/>
    <n v="2"/>
    <n v="2000"/>
    <n v="4000"/>
    <n v="3"/>
    <s v="Espèce"/>
    <n v="1567"/>
    <n v="75"/>
    <x v="1"/>
    <n v="3"/>
    <d v="1963-03-28T00:00:00"/>
    <d v="2009-04-21T00:00:00"/>
    <x v="219"/>
    <n v="13.580555555555556"/>
    <n v="294.53876048271627"/>
  </r>
  <r>
    <s v="POTRIQUET"/>
    <s v="Claudette"/>
    <s v="POTRIQUET Claudette"/>
    <x v="3"/>
    <s v="Paris"/>
    <d v="2019-07-28T00:00:00"/>
    <n v="2"/>
    <s v="Formation CRM"/>
    <n v="3"/>
    <n v="700"/>
    <n v="2100"/>
    <n v="2"/>
    <s v="Virement"/>
    <n v="2310"/>
    <n v="34"/>
    <x v="0"/>
    <n v="3"/>
    <d v="1952-09-25T00:00:00"/>
    <d v="2003-08-12T00:00:00"/>
    <x v="220"/>
    <n v="19.272222222222222"/>
    <n v="108.96511963101759"/>
  </r>
  <r>
    <s v="POUYADOU"/>
    <s v="Josette"/>
    <s v="POUYADOU Josette"/>
    <x v="5"/>
    <s v="Paris"/>
    <d v="2020-06-14T00:00:00"/>
    <n v="2"/>
    <s v="Formation CRM"/>
    <n v="3"/>
    <n v="700"/>
    <n v="2100"/>
    <n v="3"/>
    <s v="Espèce"/>
    <n v="2951"/>
    <n v="23"/>
    <x v="0"/>
    <n v="2"/>
    <d v="1961-01-07T00:00:00"/>
    <d v="2001-08-27T00:00:00"/>
    <x v="221"/>
    <n v="21.230555555555554"/>
    <n v="98.91403898992543"/>
  </r>
  <r>
    <s v="PUAULT"/>
    <s v="Françoise"/>
    <s v="PUAULT Françoise"/>
    <x v="3"/>
    <s v="Paris"/>
    <d v="2019-07-18T00:00:00"/>
    <n v="5"/>
    <s v="Audit sécurité"/>
    <n v="8"/>
    <n v="2000"/>
    <n v="16000"/>
    <n v="1"/>
    <s v="Chèque"/>
    <n v="2420"/>
    <n v="66"/>
    <x v="0"/>
    <n v="0"/>
    <d v="1955-10-21T00:00:00"/>
    <d v="1998-10-26T00:00:00"/>
    <x v="222"/>
    <n v="24.066666666666666"/>
    <n v="664.819944598338"/>
  </r>
  <r>
    <s v="QUINTIN"/>
    <s v="Martine"/>
    <s v="QUINTIN Martine"/>
    <x v="0"/>
    <s v="Paris"/>
    <d v="2019-10-12T00:00:00"/>
    <n v="6"/>
    <s v="Compétence Front"/>
    <n v="3"/>
    <n v="500"/>
    <n v="1500"/>
    <n v="3"/>
    <s v="Espèce"/>
    <n v="1109"/>
    <n v="93"/>
    <x v="0"/>
    <n v="3"/>
    <d v="1974-09-12T00:00:00"/>
    <d v="1999-10-05T00:00:00"/>
    <x v="223"/>
    <n v="23.125"/>
    <n v="64.86486486486487"/>
  </r>
  <r>
    <s v="MIANET"/>
    <s v="Marie-Thérése"/>
    <s v="MIANET Marie-Thérése"/>
    <x v="1"/>
    <s v="Paris"/>
    <d v="2020-06-23T00:00:00"/>
    <n v="9"/>
    <s v="Support et TMA"/>
    <n v="2"/>
    <n v="500"/>
    <n v="1000"/>
    <n v="3"/>
    <s v="Espèce"/>
    <n v="1039"/>
    <n v="52"/>
    <x v="0"/>
    <n v="3"/>
    <d v="1956-08-14T00:00:00"/>
    <d v="1998-05-28T00:00:00"/>
    <x v="213"/>
    <n v="24.477777777777778"/>
    <n v="40.853381752156153"/>
  </r>
  <r>
    <s v="RAMBEAUD"/>
    <s v="Christian"/>
    <s v="RAMBEAUD Christian"/>
    <x v="3"/>
    <s v="Paris"/>
    <d v="2019-09-10T00:00:00"/>
    <n v="6"/>
    <s v="Compétence Front"/>
    <n v="6"/>
    <n v="500"/>
    <n v="3000"/>
    <n v="3"/>
    <s v="Espèce"/>
    <n v="3586"/>
    <n v="33"/>
    <x v="1"/>
    <n v="0"/>
    <d v="1961-12-24T00:00:00"/>
    <d v="2009-11-04T00:00:00"/>
    <x v="224"/>
    <n v="13.044444444444444"/>
    <n v="229.98296422487223"/>
  </r>
  <r>
    <s v="RAMOND"/>
    <s v="Vincent"/>
    <s v="RAMOND Vincent"/>
    <x v="0"/>
    <s v="Paris"/>
    <d v="2019-10-21T00:00:00"/>
    <n v="8"/>
    <s v="Compétence Fullstack"/>
    <n v="4"/>
    <n v="800"/>
    <n v="3200"/>
    <n v="1"/>
    <s v="Chèque"/>
    <n v="1684"/>
    <n v="59"/>
    <x v="1"/>
    <n v="1"/>
    <d v="1955-01-01T00:00:00"/>
    <d v="1999-01-04T00:00:00"/>
    <x v="225"/>
    <n v="23.877777777777776"/>
    <n v="134.01582131223824"/>
  </r>
  <r>
    <s v="RAMOS"/>
    <s v="Yvan"/>
    <s v="RAMOS Yvan"/>
    <x v="0"/>
    <s v="Paris"/>
    <d v="2020-01-15T00:00:00"/>
    <n v="9"/>
    <s v="Support et TMA"/>
    <n v="2"/>
    <n v="500"/>
    <n v="1000"/>
    <n v="1"/>
    <s v="Chèque"/>
    <n v="2540"/>
    <n v="34"/>
    <x v="1"/>
    <n v="1"/>
    <d v="1980-02-23T00:00:00"/>
    <d v="2008-10-03T00:00:00"/>
    <x v="226"/>
    <n v="14.130555555555556"/>
    <n v="70.768625909180258"/>
  </r>
  <r>
    <s v="REBY-FAYARD"/>
    <s v="Luc"/>
    <s v="REBY-FAYARD Luc"/>
    <x v="5"/>
    <s v="Paris"/>
    <d v="2019-07-25T00:00:00"/>
    <n v="1"/>
    <s v="Intervention sur site"/>
    <n v="9"/>
    <n v="1200"/>
    <n v="10800"/>
    <n v="1"/>
    <s v="Chèque"/>
    <n v="2446"/>
    <n v="34"/>
    <x v="1"/>
    <n v="3"/>
    <d v="1955-11-16T00:00:00"/>
    <d v="2009-05-10T00:00:00"/>
    <x v="227"/>
    <n v="13.527777777777779"/>
    <n v="798.3572895277207"/>
  </r>
  <r>
    <s v="MIANET"/>
    <s v="Marie-Thérése"/>
    <s v="MIANET Marie-Thérése"/>
    <x v="1"/>
    <s v="Paris"/>
    <d v="2020-03-16T00:00:00"/>
    <n v="8"/>
    <s v="Compétence Fullstack"/>
    <n v="2"/>
    <n v="800"/>
    <n v="1600"/>
    <n v="2"/>
    <s v="Virement"/>
    <n v="1039"/>
    <n v="52"/>
    <x v="0"/>
    <n v="3"/>
    <d v="1956-08-14T00:00:00"/>
    <d v="2018-12-04T00:00:00"/>
    <x v="213"/>
    <n v="3.9611111111111112"/>
    <n v="403.92706872370263"/>
  </r>
  <r>
    <s v="RENIER"/>
    <s v="Monique"/>
    <s v="RENIER Monique"/>
    <x v="0"/>
    <s v="Paris"/>
    <d v="2020-05-07T00:00:00"/>
    <n v="5"/>
    <s v="Audit sécurité"/>
    <n v="7"/>
    <n v="2000"/>
    <n v="14000"/>
    <n v="1"/>
    <s v="Chèque"/>
    <n v="1034"/>
    <n v="35"/>
    <x v="0"/>
    <n v="1"/>
    <d v="1960-08-05T00:00:00"/>
    <d v="2011-07-06T00:00:00"/>
    <x v="228"/>
    <n v="11.372222222222222"/>
    <n v="1231.0698583292624"/>
  </r>
  <r>
    <s v="REVERDITO"/>
    <s v="Marie-Jeanne"/>
    <s v="REVERDITO Marie-Jeanne"/>
    <x v="2"/>
    <s v="Paris"/>
    <d v="2020-03-04T00:00:00"/>
    <n v="10"/>
    <s v="Gestion projet Agile"/>
    <n v="2"/>
    <n v="1000"/>
    <n v="2000"/>
    <n v="3"/>
    <s v="Espèce"/>
    <n v="1605"/>
    <n v="42"/>
    <x v="0"/>
    <n v="5"/>
    <d v="1958-04-13T00:00:00"/>
    <d v="2002-03-21T00:00:00"/>
    <x v="229"/>
    <n v="20.663888888888888"/>
    <n v="96.787202580992073"/>
  </r>
  <r>
    <s v="RAGEUL"/>
    <s v="Marielle"/>
    <s v="RAGEUL Marielle"/>
    <x v="1"/>
    <s v="Paris"/>
    <d v="2020-05-18T00:00:00"/>
    <n v="6"/>
    <s v="Compétence Front"/>
    <n v="4"/>
    <n v="500"/>
    <n v="2000"/>
    <n v="3"/>
    <s v="Espèce"/>
    <n v="1201"/>
    <n v="91"/>
    <x v="0"/>
    <n v="1"/>
    <d v="1956-01-31T00:00:00"/>
    <d v="2001-09-15T00:00:00"/>
    <x v="230"/>
    <n v="21.180555555555557"/>
    <n v="94.426229508196712"/>
  </r>
  <r>
    <s v="RIEGERT"/>
    <s v="Raymonde"/>
    <s v="RIEGERT Raymonde"/>
    <x v="0"/>
    <s v="Paris"/>
    <d v="2019-12-23T00:00:00"/>
    <n v="4"/>
    <s v="Conseil et architecture"/>
    <n v="4"/>
    <n v="5000"/>
    <n v="20000"/>
    <n v="3"/>
    <s v="Espèce"/>
    <n v="2923"/>
    <n v="66"/>
    <x v="0"/>
    <n v="3"/>
    <d v="1951-02-07T00:00:00"/>
    <d v="2011-08-06T00:00:00"/>
    <x v="231"/>
    <n v="11.28888888888889"/>
    <n v="1771.6535433070865"/>
  </r>
  <r>
    <s v="RIESI"/>
    <s v="François"/>
    <s v="RIESI François"/>
    <x v="3"/>
    <s v="Paris"/>
    <d v="2019-10-22T00:00:00"/>
    <n v="7"/>
    <s v="Compétence Back"/>
    <n v="8"/>
    <n v="600"/>
    <n v="4800"/>
    <n v="3"/>
    <s v="Espèce"/>
    <n v="3546"/>
    <n v="74"/>
    <x v="1"/>
    <n v="1"/>
    <d v="1952-11-29T00:00:00"/>
    <d v="2002-03-13T00:00:00"/>
    <x v="232"/>
    <n v="20.68611111111111"/>
    <n v="232.03974754934873"/>
  </r>
  <r>
    <s v="ROBERT"/>
    <s v="Marie-Josée"/>
    <s v="ROBERT Marie-Josée"/>
    <x v="0"/>
    <s v="Paris"/>
    <d v="2020-02-16T00:00:00"/>
    <n v="9"/>
    <s v="Support et TMA"/>
    <n v="10"/>
    <n v="500"/>
    <n v="5000"/>
    <n v="1"/>
    <s v="Chèque"/>
    <n v="2348"/>
    <n v="16"/>
    <x v="0"/>
    <n v="1"/>
    <d v="1977-04-20T00:00:00"/>
    <d v="2019-03-22T00:00:00"/>
    <x v="233"/>
    <n v="3.661111111111111"/>
    <n v="1365.7056145675267"/>
  </r>
  <r>
    <s v="ROBERT"/>
    <s v="Viviane"/>
    <s v="ROBERT Viviane"/>
    <x v="0"/>
    <s v="Paris"/>
    <d v="2019-08-27T00:00:00"/>
    <n v="8"/>
    <s v="Compétence Fullstack"/>
    <n v="2"/>
    <n v="800"/>
    <n v="1600"/>
    <n v="3"/>
    <s v="Espèce"/>
    <n v="1577"/>
    <n v="39"/>
    <x v="0"/>
    <n v="4"/>
    <d v="1963-06-27T00:00:00"/>
    <d v="2020-02-12T00:00:00"/>
    <x v="234"/>
    <n v="2.7722222222222221"/>
    <n v="577.15430861723451"/>
  </r>
  <r>
    <s v="RODIER"/>
    <s v="Régis"/>
    <s v="RODIER Régis"/>
    <x v="2"/>
    <s v="Paris"/>
    <d v="2019-06-12T00:00:00"/>
    <n v="3"/>
    <s v="Déploiement technique"/>
    <n v="7"/>
    <n v="1300"/>
    <n v="9100"/>
    <n v="3"/>
    <s v="Espèce"/>
    <n v="1499"/>
    <n v="52"/>
    <x v="1"/>
    <n v="1"/>
    <d v="1954-04-01T00:00:00"/>
    <d v="2002-11-29T00:00:00"/>
    <x v="235"/>
    <n v="19.975000000000001"/>
    <n v="455.56946182728404"/>
  </r>
  <r>
    <s v="ROGUET"/>
    <s v="Daniel"/>
    <s v="ROGUET Daniel"/>
    <x v="5"/>
    <s v="Paris"/>
    <d v="2020-04-09T00:00:00"/>
    <n v="6"/>
    <s v="Compétence Front"/>
    <n v="9"/>
    <n v="500"/>
    <n v="4500"/>
    <n v="3"/>
    <s v="Espèce"/>
    <n v="2677"/>
    <n v="48"/>
    <x v="1"/>
    <n v="0"/>
    <d v="1976-01-11T00:00:00"/>
    <d v="2000-02-25T00:00:00"/>
    <x v="236"/>
    <n v="22.736111111111111"/>
    <n v="197.9230299328039"/>
  </r>
  <r>
    <s v="ROLLAIS-LARROUSSE"/>
    <s v="Colette"/>
    <s v="ROLLAIS-LARROUSSE Colette"/>
    <x v="5"/>
    <s v="Paris"/>
    <d v="2019-11-21T00:00:00"/>
    <n v="2"/>
    <s v="Formation CRM"/>
    <n v="9"/>
    <n v="700"/>
    <n v="6300"/>
    <n v="2"/>
    <s v="Virement"/>
    <n v="2307"/>
    <n v="10"/>
    <x v="0"/>
    <n v="3"/>
    <d v="1963-12-11T00:00:00"/>
    <d v="2004-08-07T00:00:00"/>
    <x v="237"/>
    <n v="18.286111111111111"/>
    <n v="344.52377335561295"/>
  </r>
  <r>
    <s v="GHIBAUDO"/>
    <s v="Nicole"/>
    <s v="GHIBAUDO Nicole"/>
    <x v="1"/>
    <s v="Nice"/>
    <d v="2019-09-03T00:00:00"/>
    <n v="1"/>
    <s v="Intervention sur site"/>
    <n v="2"/>
    <n v="1200"/>
    <n v="2400"/>
    <n v="3"/>
    <s v="Espèce"/>
    <n v="1445"/>
    <n v="4"/>
    <x v="0"/>
    <n v="0"/>
    <d v="1955-11-24T00:00:00"/>
    <d v="2004-07-31T00:00:00"/>
    <x v="238"/>
    <n v="18.305555555555557"/>
    <n v="131.10773899848255"/>
  </r>
  <r>
    <s v="ROSAR"/>
    <s v="Georgette"/>
    <s v="ROSAR Georgette"/>
    <x v="3"/>
    <s v="Paris"/>
    <d v="2019-08-12T00:00:00"/>
    <n v="10"/>
    <s v="Gestion projet Agile"/>
    <n v="10"/>
    <n v="1000"/>
    <n v="10000"/>
    <n v="2"/>
    <s v="Virement"/>
    <n v="2240"/>
    <n v="99"/>
    <x v="0"/>
    <n v="4"/>
    <d v="1960-06-15T00:00:00"/>
    <d v="2017-11-21T00:00:00"/>
    <x v="239"/>
    <n v="4.9972222222222218"/>
    <n v="2001.111728738188"/>
  </r>
  <r>
    <s v="ROSSO"/>
    <s v="Robert"/>
    <s v="ROSSO Robert"/>
    <x v="2"/>
    <s v="Paris"/>
    <d v="2020-04-24T00:00:00"/>
    <n v="3"/>
    <s v="Déploiement technique"/>
    <n v="8"/>
    <n v="1300"/>
    <n v="10400"/>
    <n v="1"/>
    <s v="Chèque"/>
    <n v="1643"/>
    <n v="84"/>
    <x v="1"/>
    <n v="3"/>
    <d v="1963-08-20T00:00:00"/>
    <d v="2005-10-28T00:00:00"/>
    <x v="240"/>
    <n v="17.06111111111111"/>
    <n v="609.57342885053731"/>
  </r>
  <r>
    <s v="ROTENBERG"/>
    <s v="Michel"/>
    <s v="ROTENBERG Michel"/>
    <x v="0"/>
    <s v="Paris"/>
    <d v="2019-09-09T00:00:00"/>
    <n v="10"/>
    <s v="Gestion projet Agile"/>
    <n v="5"/>
    <n v="1000"/>
    <n v="5000"/>
    <n v="2"/>
    <s v="Virement"/>
    <n v="3455"/>
    <n v="16"/>
    <x v="1"/>
    <n v="4"/>
    <d v="1946-07-19T00:00:00"/>
    <d v="2014-08-26T00:00:00"/>
    <x v="241"/>
    <n v="8.2333333333333325"/>
    <n v="607.28744939271257"/>
  </r>
  <r>
    <s v="ROULET"/>
    <s v="Christiane"/>
    <s v="ROULET Christiane"/>
    <x v="4"/>
    <s v="Paris"/>
    <d v="2020-02-07T00:00:00"/>
    <n v="3"/>
    <s v="Déploiement technique"/>
    <n v="8"/>
    <n v="1300"/>
    <n v="10400"/>
    <n v="2"/>
    <s v="Virement"/>
    <n v="1341"/>
    <n v="96"/>
    <x v="0"/>
    <n v="4"/>
    <d v="1975-04-18T00:00:00"/>
    <d v="2001-08-02T00:00:00"/>
    <x v="242"/>
    <n v="21.3"/>
    <n v="488.26291079812205"/>
  </r>
  <r>
    <s v="GUELT"/>
    <s v="Monique"/>
    <s v="GUELT Monique"/>
    <x v="1"/>
    <s v="Nice"/>
    <d v="2020-02-29T00:00:00"/>
    <n v="6"/>
    <s v="Compétence Front"/>
    <n v="2"/>
    <n v="500"/>
    <n v="1000"/>
    <n v="2"/>
    <s v="Virement"/>
    <n v="2833"/>
    <n v="61"/>
    <x v="0"/>
    <n v="4"/>
    <d v="1955-07-16T00:00:00"/>
    <d v="2019-03-03T00:00:00"/>
    <x v="243"/>
    <n v="3.713888888888889"/>
    <n v="269.25953627524308"/>
  </r>
  <r>
    <s v="FAUQUIER"/>
    <s v="Mireille"/>
    <s v="FAUQUIER Mireille"/>
    <x v="1"/>
    <s v="Nice"/>
    <d v="2019-10-16T00:00:00"/>
    <n v="6"/>
    <s v="Compétence Front"/>
    <n v="4"/>
    <n v="500"/>
    <n v="2000"/>
    <n v="2"/>
    <s v="Virement"/>
    <n v="1942"/>
    <n v="56"/>
    <x v="0"/>
    <n v="5"/>
    <d v="1953-10-11T00:00:00"/>
    <d v="2017-09-21T00:00:00"/>
    <x v="244"/>
    <n v="5.1638888888888888"/>
    <n v="387.30500268961811"/>
  </r>
  <r>
    <s v="SAILLANT"/>
    <s v="Marie-Claude"/>
    <s v="SAILLANT Marie-Claude"/>
    <x v="2"/>
    <s v="Paris"/>
    <d v="2019-06-19T00:00:00"/>
    <n v="2"/>
    <s v="Formation CRM"/>
    <n v="1"/>
    <n v="700"/>
    <n v="700"/>
    <n v="3"/>
    <s v="Espèce"/>
    <n v="1776"/>
    <n v="89"/>
    <x v="0"/>
    <n v="2"/>
    <d v="1977-02-28T00:00:00"/>
    <d v="2006-08-27T00:00:00"/>
    <x v="245"/>
    <n v="16.230555555555554"/>
    <n v="43.128529864795482"/>
  </r>
  <r>
    <s v="STOEFFLER"/>
    <s v="Jean-Marc"/>
    <s v="STOEFFLER Jean-Marc"/>
    <x v="1"/>
    <s v="Paris"/>
    <d v="2020-02-15T00:00:00"/>
    <n v="9"/>
    <s v="Support et TMA"/>
    <n v="7"/>
    <n v="500"/>
    <n v="3500"/>
    <n v="1"/>
    <s v="Chèque"/>
    <n v="3257"/>
    <n v="48"/>
    <x v="1"/>
    <n v="4"/>
    <d v="1953-01-19T00:00:00"/>
    <d v="2006-07-07T00:00:00"/>
    <x v="246"/>
    <n v="16.369444444444444"/>
    <n v="213.81299847276432"/>
  </r>
  <r>
    <s v="SARFATI"/>
    <s v="Pascal"/>
    <s v="SARFATI Pascal"/>
    <x v="2"/>
    <s v="Paris"/>
    <d v="2020-06-30T00:00:00"/>
    <n v="8"/>
    <s v="Compétence Fullstack"/>
    <n v="8"/>
    <n v="800"/>
    <n v="6400"/>
    <n v="2"/>
    <s v="Virement"/>
    <n v="1459"/>
    <n v="3"/>
    <x v="1"/>
    <n v="4"/>
    <d v="1947-10-28T00:00:00"/>
    <d v="2017-10-01T00:00:00"/>
    <x v="247"/>
    <n v="5.1361111111111111"/>
    <n v="1246.0789616008653"/>
  </r>
  <r>
    <s v="SAYAVONG"/>
    <s v="Henriette"/>
    <s v="SAYAVONG Henriette"/>
    <x v="4"/>
    <s v="Paris"/>
    <d v="2019-07-09T00:00:00"/>
    <n v="5"/>
    <s v="Audit sécurité"/>
    <n v="2"/>
    <n v="2000"/>
    <n v="4000"/>
    <n v="2"/>
    <s v="Virement"/>
    <n v="2506"/>
    <n v="45"/>
    <x v="0"/>
    <n v="3"/>
    <d v="1944-09-23T00:00:00"/>
    <d v="2000-12-17T00:00:00"/>
    <x v="248"/>
    <n v="21.925000000000001"/>
    <n v="182.4401368301026"/>
  </r>
  <r>
    <s v="SCHUSTER"/>
    <s v="Bernadette"/>
    <s v="SCHUSTER Bernadette"/>
    <x v="4"/>
    <s v="Paris"/>
    <d v="2019-11-08T00:00:00"/>
    <n v="3"/>
    <s v="Déploiement technique"/>
    <n v="9"/>
    <n v="1300"/>
    <n v="11700"/>
    <n v="2"/>
    <s v="Virement"/>
    <n v="2684"/>
    <n v="74"/>
    <x v="0"/>
    <n v="0"/>
    <d v="1953-03-27T00:00:00"/>
    <d v="2007-08-08T00:00:00"/>
    <x v="249"/>
    <n v="15.283333333333333"/>
    <n v="765.53980370774264"/>
  </r>
  <r>
    <s v="SCOTTI"/>
    <s v="Georgette"/>
    <s v="SCOTTI Georgette"/>
    <x v="3"/>
    <s v="Paris"/>
    <d v="2019-07-20T00:00:00"/>
    <n v="2"/>
    <s v="Formation CRM"/>
    <n v="3"/>
    <n v="700"/>
    <n v="2100"/>
    <n v="1"/>
    <s v="Chèque"/>
    <n v="2035"/>
    <n v="99"/>
    <x v="0"/>
    <n v="0"/>
    <d v="1974-11-17T00:00:00"/>
    <d v="2007-03-29T00:00:00"/>
    <x v="250"/>
    <n v="15.641666666666667"/>
    <n v="134.25679275439529"/>
  </r>
  <r>
    <s v="SENG"/>
    <s v="Cécile"/>
    <s v="SENG Cécile"/>
    <x v="0"/>
    <s v="Paris"/>
    <d v="2020-03-15T00:00:00"/>
    <n v="1"/>
    <s v="Intervention sur site"/>
    <n v="1"/>
    <n v="1200"/>
    <n v="1200"/>
    <n v="1"/>
    <s v="Chèque"/>
    <n v="1399"/>
    <n v="35"/>
    <x v="0"/>
    <n v="2"/>
    <d v="1955-11-29T00:00:00"/>
    <d v="2012-07-30T00:00:00"/>
    <x v="251"/>
    <n v="10.305555555555555"/>
    <n v="116.44204851752022"/>
  </r>
  <r>
    <s v="SENILLE"/>
    <s v="Marthe"/>
    <s v="SENILLE Marthe"/>
    <x v="0"/>
    <s v="Paris"/>
    <d v="2019-08-14T00:00:00"/>
    <n v="2"/>
    <s v="Formation CRM"/>
    <n v="4"/>
    <n v="700"/>
    <n v="2800"/>
    <n v="2"/>
    <s v="Virement"/>
    <n v="2466"/>
    <n v="73"/>
    <x v="0"/>
    <n v="3"/>
    <d v="1961-06-22T00:00:00"/>
    <d v="2000-04-03T00:00:00"/>
    <x v="252"/>
    <n v="22.630555555555556"/>
    <n v="123.72652510126426"/>
  </r>
  <r>
    <s v="SENTEX"/>
    <s v="Stéphane"/>
    <s v="SENTEX Stéphane"/>
    <x v="2"/>
    <s v="Paris"/>
    <d v="2020-06-01T00:00:00"/>
    <n v="6"/>
    <s v="Compétence Front"/>
    <n v="4"/>
    <n v="500"/>
    <n v="2000"/>
    <n v="3"/>
    <s v="Espèce"/>
    <n v="2449"/>
    <n v="47"/>
    <x v="1"/>
    <n v="1"/>
    <d v="1974-02-24T00:00:00"/>
    <d v="2013-10-16T00:00:00"/>
    <x v="253"/>
    <n v="9.094444444444445"/>
    <n v="219.91447770311544"/>
  </r>
  <r>
    <s v="SINSEAU"/>
    <s v="Annie"/>
    <s v="SINSEAU Annie"/>
    <x v="5"/>
    <s v="Paris"/>
    <d v="2019-06-28T00:00:00"/>
    <n v="7"/>
    <s v="Compétence Back"/>
    <n v="1"/>
    <n v="600"/>
    <n v="600"/>
    <n v="3"/>
    <s v="Espèce"/>
    <n v="2428"/>
    <n v="34"/>
    <x v="0"/>
    <n v="1"/>
    <d v="1956-03-06T00:00:00"/>
    <d v="2005-11-23T00:00:00"/>
    <x v="254"/>
    <n v="16.991666666666667"/>
    <n v="35.31142717018146"/>
  </r>
  <r>
    <s v="SOK"/>
    <s v="Myriam"/>
    <s v="SOK Myriam"/>
    <x v="2"/>
    <s v="Paris"/>
    <d v="2019-06-01T00:00:00"/>
    <n v="7"/>
    <s v="Compétence Back"/>
    <n v="2"/>
    <n v="600"/>
    <n v="1200"/>
    <n v="2"/>
    <s v="Virement"/>
    <n v="2967"/>
    <n v="88"/>
    <x v="0"/>
    <n v="1"/>
    <d v="1976-03-25T00:00:00"/>
    <d v="2001-10-07T00:00:00"/>
    <x v="255"/>
    <n v="21.119444444444444"/>
    <n v="56.819676443509145"/>
  </r>
  <r>
    <s v="LE LOCH"/>
    <s v="Nicole"/>
    <s v="LE LOCH Nicole"/>
    <x v="1"/>
    <s v="Nice"/>
    <d v="2020-05-18T00:00:00"/>
    <n v="3"/>
    <s v="Déploiement technique"/>
    <n v="2"/>
    <n v="1300"/>
    <n v="2600"/>
    <n v="1"/>
    <s v="Chèque"/>
    <n v="3596"/>
    <n v="54"/>
    <x v="0"/>
    <n v="4"/>
    <d v="1951-03-02T00:00:00"/>
    <d v="2015-03-29T00:00:00"/>
    <x v="256"/>
    <n v="7.6416666666666666"/>
    <n v="340.23991275899675"/>
  </r>
  <r>
    <s v="SURENA"/>
    <s v="Adrienne"/>
    <s v="SURENA Adrienne"/>
    <x v="1"/>
    <s v="Paris"/>
    <d v="2019-10-26T00:00:00"/>
    <n v="9"/>
    <s v="Support et TMA"/>
    <n v="10"/>
    <n v="500"/>
    <n v="5000"/>
    <n v="1"/>
    <s v="Chèque"/>
    <n v="2919"/>
    <n v="15"/>
    <x v="0"/>
    <n v="4"/>
    <d v="1949-11-13T00:00:00"/>
    <d v="2014-12-19T00:00:00"/>
    <x v="257"/>
    <n v="7.9194444444444443"/>
    <n v="631.35741844966685"/>
  </r>
  <r>
    <s v="SUON"/>
    <s v="William"/>
    <s v="SUON William"/>
    <x v="0"/>
    <s v="Paris"/>
    <d v="2019-06-09T00:00:00"/>
    <n v="4"/>
    <s v="Conseil et architecture"/>
    <n v="9"/>
    <n v="5000"/>
    <n v="45000"/>
    <n v="2"/>
    <s v="Virement"/>
    <n v="3562"/>
    <n v="89"/>
    <x v="1"/>
    <n v="2"/>
    <d v="1971-12-07T00:00:00"/>
    <d v="2000-07-01T00:00:00"/>
    <x v="258"/>
    <n v="22.386111111111113"/>
    <n v="2010.1749596724158"/>
  </r>
  <r>
    <s v="FERNANDEZ"/>
    <s v="Suzanne"/>
    <s v="FERNANDEZ Suzanne"/>
    <x v="1"/>
    <s v="Nice"/>
    <d v="2019-10-29T00:00:00"/>
    <n v="5"/>
    <s v="Audit sécurité"/>
    <n v="2"/>
    <n v="2000"/>
    <n v="4000"/>
    <n v="1"/>
    <s v="Chèque"/>
    <n v="3691"/>
    <n v="57"/>
    <x v="0"/>
    <n v="0"/>
    <d v="1949-11-01T00:00:00"/>
    <d v="2007-12-02T00:00:00"/>
    <x v="259"/>
    <n v="14.966666666666667"/>
    <n v="267.26057906458794"/>
  </r>
  <r>
    <s v="TAIEB"/>
    <s v="Michel"/>
    <s v="TAIEB Michel"/>
    <x v="0"/>
    <s v="Paris"/>
    <d v="2019-12-30T00:00:00"/>
    <n v="2"/>
    <s v="Formation CRM"/>
    <n v="6"/>
    <n v="700"/>
    <n v="4200"/>
    <n v="2"/>
    <s v="Virement"/>
    <n v="3076"/>
    <n v="88"/>
    <x v="1"/>
    <n v="3"/>
    <d v="1950-09-24T00:00:00"/>
    <d v="2002-09-19T00:00:00"/>
    <x v="260"/>
    <n v="20.169444444444444"/>
    <n v="208.23578019556535"/>
  </r>
  <r>
    <s v="TAMBURRINI"/>
    <s v="Marie-Claire"/>
    <s v="TAMBURRINI Marie-Claire"/>
    <x v="4"/>
    <s v="Paris"/>
    <d v="2019-08-26T00:00:00"/>
    <n v="6"/>
    <s v="Compétence Front"/>
    <n v="2"/>
    <n v="500"/>
    <n v="1000"/>
    <n v="3"/>
    <s v="Espèce"/>
    <n v="1588"/>
    <n v="48"/>
    <x v="0"/>
    <n v="2"/>
    <d v="1974-11-20T00:00:00"/>
    <d v="2007-10-18T00:00:00"/>
    <x v="261"/>
    <n v="15.088888888888889"/>
    <n v="66.273932253313703"/>
  </r>
  <r>
    <s v="TAN"/>
    <s v="Joelle"/>
    <s v="TAN Joelle"/>
    <x v="4"/>
    <s v="Paris"/>
    <d v="2019-06-04T00:00:00"/>
    <n v="7"/>
    <s v="Compétence Back"/>
    <n v="4"/>
    <n v="600"/>
    <n v="2400"/>
    <n v="2"/>
    <s v="Virement"/>
    <n v="1379"/>
    <n v="12"/>
    <x v="0"/>
    <n v="3"/>
    <d v="1981-06-27T00:00:00"/>
    <d v="1999-11-28T00:00:00"/>
    <x v="262"/>
    <n v="22.977777777777778"/>
    <n v="104.44874274661508"/>
  </r>
  <r>
    <s v="AMARA"/>
    <s v="Nicolas"/>
    <s v="AMARA Nicolas"/>
    <x v="1"/>
    <s v="Nice"/>
    <d v="2019-07-13T00:00:00"/>
    <n v="3"/>
    <s v="Déploiement technique"/>
    <n v="5"/>
    <n v="1300"/>
    <n v="6500"/>
    <n v="2"/>
    <s v="Virement"/>
    <n v="5646"/>
    <n v="65"/>
    <x v="1"/>
    <n v="3"/>
    <d v="1949-10-20T00:00:00"/>
    <d v="2015-02-19T00:00:00"/>
    <x v="263"/>
    <n v="7.7527777777777782"/>
    <n v="838.4091723396632"/>
  </r>
  <r>
    <s v="TANG"/>
    <s v="Armelle"/>
    <s v="TANG Armelle"/>
    <x v="4"/>
    <s v="Paris"/>
    <d v="2020-03-31T00:00:00"/>
    <n v="3"/>
    <s v="Déploiement technique"/>
    <n v="8"/>
    <n v="1300"/>
    <n v="10400"/>
    <n v="2"/>
    <s v="Virement"/>
    <n v="1539"/>
    <n v="65"/>
    <x v="0"/>
    <n v="5"/>
    <d v="1956-10-04T00:00:00"/>
    <d v="2012-02-18T00:00:00"/>
    <x v="264"/>
    <n v="10.755555555555556"/>
    <n v="966.9421487603305"/>
  </r>
  <r>
    <s v="TARDIF"/>
    <s v="Marie-Paule"/>
    <s v="TARDIF Marie-Paule"/>
    <x v="2"/>
    <s v="Paris"/>
    <d v="2019-10-10T00:00:00"/>
    <n v="8"/>
    <s v="Compétence Fullstack"/>
    <n v="4"/>
    <n v="800"/>
    <n v="3200"/>
    <n v="2"/>
    <s v="Virement"/>
    <n v="1570"/>
    <n v="69"/>
    <x v="0"/>
    <n v="2"/>
    <d v="1954-08-24T00:00:00"/>
    <d v="2013-09-08T00:00:00"/>
    <x v="265"/>
    <n v="9.1999999999999993"/>
    <n v="347.82608695652175"/>
  </r>
  <r>
    <s v="LAUB"/>
    <s v="Nicole"/>
    <s v="LAUB Nicole"/>
    <x v="1"/>
    <s v="Nice"/>
    <d v="2019-10-26T00:00:00"/>
    <n v="1"/>
    <s v="Intervention sur site"/>
    <n v="4"/>
    <n v="1200"/>
    <n v="4800"/>
    <n v="1"/>
    <s v="Chèque"/>
    <n v="2121"/>
    <n v="87"/>
    <x v="0"/>
    <n v="5"/>
    <d v="1949-08-25T00:00:00"/>
    <d v="2006-01-03T00:00:00"/>
    <x v="266"/>
    <n v="16.880555555555556"/>
    <n v="284.35083100213922"/>
  </r>
  <r>
    <s v="THIAM"/>
    <s v="Anne-Marie"/>
    <s v="THIAM Anne-Marie"/>
    <x v="4"/>
    <s v="Paris"/>
    <d v="2020-03-27T00:00:00"/>
    <n v="10"/>
    <s v="Gestion projet Agile"/>
    <n v="9"/>
    <n v="1000"/>
    <n v="9000"/>
    <n v="1"/>
    <s v="Chèque"/>
    <n v="1259"/>
    <n v="2"/>
    <x v="0"/>
    <n v="4"/>
    <d v="1963-09-26T00:00:00"/>
    <d v="2019-07-03T00:00:00"/>
    <x v="267"/>
    <n v="3.3805555555555555"/>
    <n v="2662.2843056696797"/>
  </r>
  <r>
    <s v="THOQUENNE"/>
    <s v="Lydia"/>
    <s v="THOQUENNE Lydia"/>
    <x v="3"/>
    <s v="Paris"/>
    <d v="2019-09-18T00:00:00"/>
    <n v="3"/>
    <s v="Déploiement technique"/>
    <n v="3"/>
    <n v="1300"/>
    <n v="3900"/>
    <n v="1"/>
    <s v="Chèque"/>
    <n v="1307"/>
    <n v="64"/>
    <x v="0"/>
    <n v="0"/>
    <d v="1952-08-06T00:00:00"/>
    <d v="2004-11-10T00:00:00"/>
    <x v="268"/>
    <n v="18.027777777777779"/>
    <n v="216.33281972265021"/>
  </r>
  <r>
    <s v="VANNAXAY"/>
    <s v="Francis"/>
    <s v="VANNAXAY Francis"/>
    <x v="3"/>
    <s v="Strasbourg"/>
    <d v="2019-09-03T00:00:00"/>
    <n v="8"/>
    <s v="Compétence Fullstack"/>
    <n v="8"/>
    <n v="800"/>
    <n v="6400"/>
    <n v="1"/>
    <s v="Chèque"/>
    <n v="3578"/>
    <n v="47"/>
    <x v="1"/>
    <n v="3"/>
    <d v="1961-07-09T00:00:00"/>
    <d v="2004-10-29T00:00:00"/>
    <x v="269"/>
    <n v="18.058333333333334"/>
    <n v="354.40701430549149"/>
  </r>
  <r>
    <s v="VANNAXAY"/>
    <s v="Francis"/>
    <s v="VANNAXAY Francis"/>
    <x v="3"/>
    <s v="Strasbourg"/>
    <d v="2019-12-13T00:00:00"/>
    <n v="6"/>
    <s v="Compétence Front"/>
    <n v="8"/>
    <n v="500"/>
    <n v="4000"/>
    <n v="2"/>
    <s v="Virement"/>
    <n v="3578"/>
    <n v="47"/>
    <x v="1"/>
    <n v="4"/>
    <d v="1961-07-09T00:00:00"/>
    <d v="2013-07-29T00:00:00"/>
    <x v="269"/>
    <n v="9.3083333333333336"/>
    <n v="429.72247090420768"/>
  </r>
  <r>
    <s v="VASSEUR"/>
    <s v="Christiane"/>
    <s v="VASSEUR Christiane"/>
    <x v="4"/>
    <s v="Strasbourg"/>
    <d v="2019-10-21T00:00:00"/>
    <n v="1"/>
    <s v="Intervention sur site"/>
    <n v="1"/>
    <n v="1200"/>
    <n v="1200"/>
    <n v="3"/>
    <s v="Espèce"/>
    <n v="2181"/>
    <n v="90"/>
    <x v="0"/>
    <n v="4"/>
    <d v="1960-04-29T00:00:00"/>
    <d v="1999-09-19T00:00:00"/>
    <x v="270"/>
    <n v="23.169444444444444"/>
    <n v="51.792351037045918"/>
  </r>
  <r>
    <s v="VASSEUR"/>
    <s v="Christiane"/>
    <s v="VASSEUR Christiane"/>
    <x v="4"/>
    <s v="Strasbourg"/>
    <d v="2020-05-13T00:00:00"/>
    <n v="9"/>
    <s v="Support et TMA"/>
    <n v="8"/>
    <n v="500"/>
    <n v="4000"/>
    <n v="2"/>
    <s v="Virement"/>
    <n v="2181"/>
    <n v="90"/>
    <x v="0"/>
    <n v="4"/>
    <d v="1960-04-29T00:00:00"/>
    <d v="2014-02-24T00:00:00"/>
    <x v="270"/>
    <n v="8.7388888888888889"/>
    <n v="457.72409408773046"/>
  </r>
  <r>
    <s v="VIAND"/>
    <s v="Monique"/>
    <s v="VIAND Monique"/>
    <x v="4"/>
    <s v="Strasbourg"/>
    <d v="2019-12-05T00:00:00"/>
    <n v="5"/>
    <s v="Audit sécurité"/>
    <n v="4"/>
    <n v="2000"/>
    <n v="8000"/>
    <n v="3"/>
    <s v="Espèce"/>
    <n v="1891"/>
    <n v="47"/>
    <x v="0"/>
    <n v="1"/>
    <d v="1947-02-15T00:00:00"/>
    <d v="2011-05-26T00:00:00"/>
    <x v="271"/>
    <n v="11.483333333333333"/>
    <n v="696.66182873730054"/>
  </r>
  <r>
    <s v="VIAND"/>
    <s v="Monique"/>
    <s v="VIAND Monique"/>
    <x v="4"/>
    <s v="Strasbourg"/>
    <d v="2020-02-19T00:00:00"/>
    <n v="3"/>
    <s v="Déploiement technique"/>
    <n v="6"/>
    <n v="1300"/>
    <n v="7800"/>
    <n v="3"/>
    <s v="Espèce"/>
    <n v="1891"/>
    <n v="47"/>
    <x v="0"/>
    <n v="4"/>
    <d v="1947-02-15T00:00:00"/>
    <d v="2017-10-10T00:00:00"/>
    <x v="271"/>
    <n v="5.1111111111111107"/>
    <n v="1526.0869565217392"/>
  </r>
  <r>
    <s v="VIDON"/>
    <s v="Marie-Louise"/>
    <s v="VIDON Marie-Louise"/>
    <x v="4"/>
    <s v="Strasbourg"/>
    <d v="2020-02-22T00:00:00"/>
    <n v="4"/>
    <s v="Conseil et architecture"/>
    <n v="5"/>
    <n v="5000"/>
    <n v="25000"/>
    <n v="3"/>
    <s v="Espèce"/>
    <n v="1994"/>
    <n v="49"/>
    <x v="0"/>
    <n v="3"/>
    <d v="1945-12-14T00:00:00"/>
    <d v="2010-03-19T00:00:00"/>
    <x v="272"/>
    <n v="12.669444444444444"/>
    <n v="1973.2514799386099"/>
  </r>
  <r>
    <s v="VIDON"/>
    <s v="Marie-Louise"/>
    <s v="VIDON Marie-Louise"/>
    <x v="4"/>
    <s v="Strasbourg"/>
    <d v="2020-05-17T00:00:00"/>
    <n v="7"/>
    <s v="Compétence Back"/>
    <n v="2"/>
    <n v="600"/>
    <n v="1200"/>
    <n v="1"/>
    <s v="Chèque"/>
    <n v="1994"/>
    <n v="49"/>
    <x v="0"/>
    <n v="1"/>
    <d v="1945-12-14T00:00:00"/>
    <d v="2006-12-06T00:00:00"/>
    <x v="272"/>
    <n v="15.955555555555556"/>
    <n v="75.208913649025064"/>
  </r>
  <r>
    <s v="VINET"/>
    <s v="Marie-José"/>
    <s v="VINET Marie-José"/>
    <x v="0"/>
    <s v="Strasbourg"/>
    <d v="2020-03-08T00:00:00"/>
    <n v="3"/>
    <s v="Déploiement technique"/>
    <n v="10"/>
    <n v="1300"/>
    <n v="13000"/>
    <n v="1"/>
    <s v="Chèque"/>
    <n v="3465"/>
    <n v="59"/>
    <x v="0"/>
    <n v="1"/>
    <d v="1948-10-21T00:00:00"/>
    <d v="2008-10-05T00:00:00"/>
    <x v="273"/>
    <n v="14.125"/>
    <n v="920.35398230088492"/>
  </r>
  <r>
    <s v="VINET"/>
    <s v="Marie-José"/>
    <s v="VINET Marie-José"/>
    <x v="0"/>
    <s v="Strasbourg"/>
    <d v="2020-04-12T00:00:00"/>
    <n v="1"/>
    <s v="Intervention sur site"/>
    <n v="7"/>
    <n v="1200"/>
    <n v="8400"/>
    <n v="2"/>
    <s v="Virement"/>
    <n v="3465"/>
    <n v="59"/>
    <x v="0"/>
    <n v="1"/>
    <d v="1948-10-21T00:00:00"/>
    <d v="2018-03-05T00:00:00"/>
    <x v="273"/>
    <n v="4.708333333333333"/>
    <n v="1784.070796460177"/>
  </r>
  <r>
    <s v="ZANOTI"/>
    <s v="Monique"/>
    <s v="ZANOTI Monique"/>
    <x v="2"/>
    <s v="Strasbourg"/>
    <d v="2019-12-12T00:00:00"/>
    <n v="5"/>
    <s v="Audit sécurité"/>
    <n v="5"/>
    <n v="2000"/>
    <n v="10000"/>
    <n v="2"/>
    <s v="Virement"/>
    <n v="2720"/>
    <n v="17"/>
    <x v="0"/>
    <n v="4"/>
    <d v="1946-08-04T00:00:00"/>
    <d v="2017-08-19T00:00:00"/>
    <x v="274"/>
    <n v="5.2527777777777782"/>
    <n v="1903.7546271813853"/>
  </r>
  <r>
    <s v="ZANOTI"/>
    <s v="Monique"/>
    <s v="ZANOTI Monique"/>
    <x v="2"/>
    <s v="Strasbourg"/>
    <d v="2019-07-18T00:00:00"/>
    <n v="3"/>
    <s v="Déploiement technique"/>
    <n v="5"/>
    <n v="1300"/>
    <n v="6500"/>
    <n v="2"/>
    <s v="Virement"/>
    <n v="2720"/>
    <n v="17"/>
    <x v="0"/>
    <n v="5"/>
    <d v="1946-08-04T00:00:00"/>
    <d v="2005-07-21T00:00:00"/>
    <x v="274"/>
    <n v="17.330555555555556"/>
    <n v="375.06010578618367"/>
  </r>
  <r>
    <s v="ZAOUI"/>
    <s v="Liliane"/>
    <s v="ZAOUI Liliane"/>
    <x v="4"/>
    <s v="Strasbourg"/>
    <d v="2020-06-14T00:00:00"/>
    <n v="3"/>
    <s v="Déploiement technique"/>
    <n v="4"/>
    <n v="1300"/>
    <n v="5200"/>
    <n v="1"/>
    <s v="Chèque"/>
    <n v="1602"/>
    <n v="13"/>
    <x v="0"/>
    <n v="1"/>
    <d v="1949-10-08T00:00:00"/>
    <d v="2013-09-29T00:00:00"/>
    <x v="275"/>
    <n v="9.1416666666666675"/>
    <n v="568.82406563354596"/>
  </r>
  <r>
    <s v="ZAOUI"/>
    <s v="Liliane"/>
    <s v="ZAOUI Liliane"/>
    <x v="4"/>
    <s v="Strasbourg"/>
    <d v="2020-02-18T00:00:00"/>
    <n v="9"/>
    <s v="Support et TMA"/>
    <n v="6"/>
    <n v="500"/>
    <n v="3000"/>
    <n v="3"/>
    <s v="Espèce"/>
    <n v="1602"/>
    <n v="13"/>
    <x v="0"/>
    <n v="2"/>
    <d v="1949-10-08T00:00:00"/>
    <d v="2011-02-17T00:00:00"/>
    <x v="275"/>
    <n v="11.758333333333333"/>
    <n v="255.13819985825657"/>
  </r>
  <r>
    <s v="ZENOU"/>
    <s v="Robert"/>
    <s v="ZENOU Robert"/>
    <x v="2"/>
    <s v="Strasbourg"/>
    <d v="2020-05-08T00:00:00"/>
    <n v="1"/>
    <s v="Intervention sur site"/>
    <n v="2"/>
    <n v="1200"/>
    <n v="2400"/>
    <n v="3"/>
    <s v="Espèce"/>
    <n v="2189"/>
    <n v="39"/>
    <x v="1"/>
    <n v="1"/>
    <d v="1955-05-26T00:00:00"/>
    <d v="2002-04-25T00:00:00"/>
    <x v="276"/>
    <n v="20.569444444444443"/>
    <n v="116.67792032410534"/>
  </r>
  <r>
    <s v="ZENOU"/>
    <s v="Robert"/>
    <s v="ZENOU Robert"/>
    <x v="2"/>
    <s v="Strasbourg"/>
    <d v="2019-07-13T00:00:00"/>
    <n v="5"/>
    <s v="Audit sécurité"/>
    <n v="7"/>
    <n v="2000"/>
    <n v="14000"/>
    <n v="2"/>
    <s v="Virement"/>
    <n v="2189"/>
    <n v="39"/>
    <x v="1"/>
    <n v="5"/>
    <d v="1955-05-26T00:00:00"/>
    <d v="1999-07-01T00:00:00"/>
    <x v="276"/>
    <n v="23.386111111111113"/>
    <n v="598.6459199429861"/>
  </r>
  <r>
    <s v="SACCHET"/>
    <s v="Marie-Thérése"/>
    <s v="SACCHET Marie-Thérése"/>
    <x v="1"/>
    <s v="Paris"/>
    <d v="2019-06-28T00:00:00"/>
    <n v="10"/>
    <s v="Gestion projet Agile"/>
    <n v="7"/>
    <n v="1000"/>
    <n v="7000"/>
    <n v="1"/>
    <s v="Chèque"/>
    <n v="2058"/>
    <n v="76"/>
    <x v="0"/>
    <n v="1"/>
    <d v="1948-03-18T00:00:00"/>
    <d v="2013-08-28T00:00:00"/>
    <x v="277"/>
    <n v="9.2277777777777779"/>
    <n v="758.5791691751956"/>
  </r>
  <r>
    <s v="ZIHOUNE"/>
    <s v="Christiane"/>
    <s v="ZIHOUNE Christiane"/>
    <x v="4"/>
    <s v="Strasbourg"/>
    <d v="2020-06-07T00:00:00"/>
    <n v="6"/>
    <s v="Compétence Front"/>
    <n v="5"/>
    <n v="500"/>
    <n v="2500"/>
    <n v="2"/>
    <s v="Virement"/>
    <n v="1088"/>
    <n v="18"/>
    <x v="0"/>
    <n v="0"/>
    <d v="1960-06-01T00:00:00"/>
    <d v="2011-12-08T00:00:00"/>
    <x v="278"/>
    <n v="10.95"/>
    <n v="228.31050228310502"/>
  </r>
  <r>
    <s v="ZOUC"/>
    <s v="Fred"/>
    <s v="ZOUC Fred"/>
    <x v="3"/>
    <s v="Strasbourg"/>
    <d v="2020-02-15T00:00:00"/>
    <n v="8"/>
    <s v="Compétence Fullstack"/>
    <n v="6"/>
    <n v="800"/>
    <n v="4800"/>
    <n v="2"/>
    <s v="Virement"/>
    <n v="3552"/>
    <n v="19"/>
    <x v="1"/>
    <n v="4"/>
    <d v="1957-10-08T00:00:00"/>
    <d v="2003-12-07T00:00:00"/>
    <x v="279"/>
    <n v="18.952777777777779"/>
    <n v="253.261028872929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7">
  <r>
    <s v="ABENHAÏM"/>
    <s v="Myriam"/>
    <s v="ABENHAÏM Myriam"/>
    <x v="0"/>
    <s v="Lille"/>
    <d v="2020-09-29T00:00:00"/>
    <n v="10"/>
    <s v="Gestion projet Agile"/>
    <n v="7"/>
    <n v="1000"/>
    <n v="7000"/>
    <n v="2"/>
    <s v="Virement"/>
    <n v="2257"/>
    <n v="40"/>
    <x v="0"/>
    <n v="1"/>
    <d v="1953-10-29T00:00:00"/>
    <d v="2001-09-09T00:00:00"/>
    <x v="0"/>
    <n v="21.197222222222223"/>
    <n v="330.23194863058575"/>
  </r>
  <r>
    <s v="ABSCHEN"/>
    <s v="Paul"/>
    <s v="ABSCHEN Paul"/>
    <x v="1"/>
    <s v="Lille"/>
    <d v="2021-01-05T00:00:00"/>
    <n v="5"/>
    <s v="Audit sécurité"/>
    <n v="10"/>
    <n v="2000"/>
    <n v="20000"/>
    <n v="2"/>
    <s v="Virement"/>
    <n v="2746"/>
    <n v="46"/>
    <x v="1"/>
    <n v="3"/>
    <d v="1974-11-11T00:00:00"/>
    <d v="2000-12-16T00:00:00"/>
    <x v="1"/>
    <n v="21.927777777777777"/>
    <n v="912.08512794527496"/>
  </r>
  <r>
    <s v="ADAMO"/>
    <s v="Stéphane"/>
    <s v="ADAMO Stéphane"/>
    <x v="2"/>
    <s v="Lille"/>
    <d v="2020-07-07T00:00:00"/>
    <n v="10"/>
    <s v="Gestion projet Agile"/>
    <n v="10"/>
    <n v="1000"/>
    <n v="10000"/>
    <n v="1"/>
    <s v="Chèque"/>
    <n v="2982"/>
    <n v="68"/>
    <x v="1"/>
    <n v="0"/>
    <d v="1963-12-16T00:00:00"/>
    <d v="2003-01-22T00:00:00"/>
    <x v="2"/>
    <n v="19.827777777777779"/>
    <n v="504.34295320818154"/>
  </r>
  <r>
    <s v="AGAPOF"/>
    <s v="Brigitte"/>
    <s v="AGAPOF Brigitte"/>
    <x v="3"/>
    <s v="Nice"/>
    <d v="2020-07-04T00:00:00"/>
    <n v="3"/>
    <s v="Déploiement technique"/>
    <n v="4"/>
    <n v="1300"/>
    <n v="5200"/>
    <n v="3"/>
    <s v="Espèce"/>
    <n v="926"/>
    <n v="67"/>
    <x v="0"/>
    <n v="2"/>
    <d v="1976-03-24T00:00:00"/>
    <d v="2015-04-09T00:00:00"/>
    <x v="3"/>
    <n v="7.6138888888888889"/>
    <n v="682.96242247354985"/>
  </r>
  <r>
    <s v="ALEMBERT"/>
    <s v="Jean"/>
    <s v="ALEMBERT Jean"/>
    <x v="0"/>
    <s v="Nice"/>
    <d v="2021-02-18T00:00:00"/>
    <n v="7"/>
    <s v="Compétence Back"/>
    <n v="8"/>
    <n v="600"/>
    <n v="4800"/>
    <n v="3"/>
    <s v="Espèce"/>
    <n v="1325"/>
    <n v="97"/>
    <x v="1"/>
    <n v="4"/>
    <d v="1974-01-12T00:00:00"/>
    <d v="2007-10-04T00:00:00"/>
    <x v="4"/>
    <n v="15.127777777777778"/>
    <n v="317.29709878810132"/>
  </r>
  <r>
    <s v="AMARA"/>
    <s v="Nicolas"/>
    <s v="AMARA Nicolas"/>
    <x v="1"/>
    <s v="Nice"/>
    <d v="2021-02-25T00:00:00"/>
    <n v="9"/>
    <s v="Support et TMA"/>
    <n v="9"/>
    <n v="500"/>
    <n v="4500"/>
    <n v="1"/>
    <s v="Chèque"/>
    <n v="5646"/>
    <n v="65"/>
    <x v="1"/>
    <n v="5"/>
    <d v="1949-10-20T00:00:00"/>
    <d v="1998-05-31T00:00:00"/>
    <x v="5"/>
    <n v="24.472222222222221"/>
    <n v="183.88195232690126"/>
  </r>
  <r>
    <s v="AMELLAL"/>
    <s v="Henri"/>
    <s v="AMELLAL Henri"/>
    <x v="3"/>
    <s v="Nice"/>
    <d v="2020-07-05T00:00:00"/>
    <n v="9"/>
    <s v="Support et TMA"/>
    <n v="2"/>
    <n v="500"/>
    <n v="1000"/>
    <n v="1"/>
    <s v="Chèque"/>
    <n v="4417"/>
    <n v="57"/>
    <x v="1"/>
    <n v="5"/>
    <d v="1947-12-25T00:00:00"/>
    <d v="2012-12-05T00:00:00"/>
    <x v="6"/>
    <n v="9.9583333333333339"/>
    <n v="100.418410041841"/>
  </r>
  <r>
    <s v="AMELLAL"/>
    <s v="Viviane"/>
    <s v="AMELLAL Viviane"/>
    <x v="0"/>
    <s v="Nice"/>
    <d v="2021-03-08T00:00:00"/>
    <n v="9"/>
    <s v="Support et TMA"/>
    <n v="9"/>
    <n v="500"/>
    <n v="4500"/>
    <n v="3"/>
    <s v="Espèce"/>
    <n v="2808"/>
    <n v="82"/>
    <x v="0"/>
    <n v="2"/>
    <d v="1962-05-20T00:00:00"/>
    <d v="2009-06-01T00:00:00"/>
    <x v="7"/>
    <n v="13.469444444444445"/>
    <n v="334.08950299030727"/>
  </r>
  <r>
    <s v="AMELLAL"/>
    <s v="Jean-Marc"/>
    <s v="AMELLAL Jean-Marc"/>
    <x v="3"/>
    <s v="Nice"/>
    <d v="2021-03-04T00:00:00"/>
    <n v="5"/>
    <s v="Audit sécurité"/>
    <n v="9"/>
    <n v="2000"/>
    <n v="18000"/>
    <n v="1"/>
    <s v="Chèque"/>
    <n v="2051"/>
    <n v="91"/>
    <x v="1"/>
    <n v="4"/>
    <d v="1959-01-19T00:00:00"/>
    <d v="2015-02-26T00:00:00"/>
    <x v="8"/>
    <n v="7.7333333333333334"/>
    <n v="2327.5862068965516"/>
  </r>
  <r>
    <s v="ANGONIN"/>
    <s v="Jean-Pierre"/>
    <s v="ANGONIN Jean-Pierre"/>
    <x v="4"/>
    <s v="Nice"/>
    <d v="2021-03-17T00:00:00"/>
    <n v="9"/>
    <s v="Support et TMA"/>
    <n v="5"/>
    <n v="500"/>
    <n v="2500"/>
    <n v="1"/>
    <s v="Chèque"/>
    <n v="2990"/>
    <n v="65"/>
    <x v="1"/>
    <n v="3"/>
    <d v="1958-09-19T00:00:00"/>
    <d v="2001-07-20T00:00:00"/>
    <x v="9"/>
    <n v="21.333333333333332"/>
    <n v="117.1875"/>
  </r>
  <r>
    <s v="AZOURA"/>
    <s v="Marie-France"/>
    <s v="AZOURA Marie-France"/>
    <x v="0"/>
    <s v="Nice"/>
    <d v="2021-02-24T00:00:00"/>
    <n v="4"/>
    <s v="Conseil et architecture"/>
    <n v="1"/>
    <n v="5000"/>
    <n v="5000"/>
    <n v="3"/>
    <s v="Espèce"/>
    <n v="3342"/>
    <n v="41"/>
    <x v="0"/>
    <n v="0"/>
    <d v="1961-04-12T00:00:00"/>
    <d v="2013-09-30T00:00:00"/>
    <x v="10"/>
    <n v="9.1388888888888893"/>
    <n v="547.112462006079"/>
  </r>
  <r>
    <s v="AZRIA"/>
    <s v="Maryse"/>
    <s v="AZRIA Maryse"/>
    <x v="2"/>
    <s v="Nice"/>
    <d v="2021-01-18T00:00:00"/>
    <n v="8"/>
    <s v="Compétence Fullstack"/>
    <n v="5"/>
    <n v="800"/>
    <n v="4000"/>
    <n v="3"/>
    <s v="Espèce"/>
    <n v="1767"/>
    <n v="37"/>
    <x v="0"/>
    <n v="1"/>
    <d v="1960-01-22T00:00:00"/>
    <d v="2007-06-06T00:00:00"/>
    <x v="11"/>
    <n v="15.455555555555556"/>
    <n v="258.80661394680084"/>
  </r>
  <r>
    <s v="BACH"/>
    <s v="Ginette"/>
    <s v="BACH Ginette"/>
    <x v="3"/>
    <s v="Nice"/>
    <d v="2020-01-28T00:00:00"/>
    <n v="4"/>
    <s v="Conseil et architecture"/>
    <n v="5"/>
    <n v="5000"/>
    <n v="25000"/>
    <n v="3"/>
    <s v="Espèce"/>
    <n v="3114"/>
    <n v="45"/>
    <x v="0"/>
    <n v="2"/>
    <d v="1959-01-20T00:00:00"/>
    <d v="2005-08-02T00:00:00"/>
    <x v="12"/>
    <n v="17.3"/>
    <n v="1445.086705202312"/>
  </r>
  <r>
    <s v="BAH"/>
    <s v="Paule"/>
    <s v="BAH Paule"/>
    <x v="1"/>
    <s v="Nice"/>
    <d v="2021-06-05T00:00:00"/>
    <n v="2"/>
    <s v="Formation CRM"/>
    <n v="1"/>
    <n v="700"/>
    <n v="700"/>
    <n v="3"/>
    <s v="Espèce"/>
    <n v="1187"/>
    <n v="42"/>
    <x v="0"/>
    <n v="5"/>
    <d v="1959-11-29T00:00:00"/>
    <d v="2008-10-22T00:00:00"/>
    <x v="13"/>
    <n v="14.077777777777778"/>
    <n v="49.723756906077348"/>
  </r>
  <r>
    <s v="BARNAUD"/>
    <s v="Janine"/>
    <s v="BARNAUD Janine"/>
    <x v="5"/>
    <s v="Nice"/>
    <d v="2021-01-05T00:00:00"/>
    <n v="2"/>
    <s v="Formation CRM"/>
    <n v="10"/>
    <n v="700"/>
    <n v="7000"/>
    <n v="3"/>
    <s v="Espèce"/>
    <n v="2362"/>
    <n v="52"/>
    <x v="0"/>
    <n v="4"/>
    <d v="1947-10-23T00:00:00"/>
    <d v="2006-08-04T00:00:00"/>
    <x v="14"/>
    <n v="16.294444444444444"/>
    <n v="429.59427207637231"/>
  </r>
  <r>
    <s v="BARRACHINA"/>
    <s v="Monique"/>
    <s v="BARRACHINA Monique"/>
    <x v="2"/>
    <s v="Nice"/>
    <d v="2020-10-14T00:00:00"/>
    <n v="4"/>
    <s v="Conseil et architecture"/>
    <n v="7"/>
    <n v="5000"/>
    <n v="35000"/>
    <n v="2"/>
    <s v="Virement"/>
    <n v="1624"/>
    <n v="94"/>
    <x v="0"/>
    <n v="1"/>
    <d v="1967-06-04T00:00:00"/>
    <d v="2012-06-29T00:00:00"/>
    <x v="15"/>
    <n v="10.391666666666667"/>
    <n v="3368.0834001603848"/>
  </r>
  <r>
    <s v="BARRANDON"/>
    <s v="Margaret"/>
    <s v="BARRANDON Margaret"/>
    <x v="4"/>
    <s v="Nice"/>
    <d v="2020-08-23T00:00:00"/>
    <n v="7"/>
    <s v="Compétence Back"/>
    <n v="10"/>
    <n v="600"/>
    <n v="6000"/>
    <n v="3"/>
    <s v="Espèce"/>
    <n v="1586"/>
    <n v="58"/>
    <x v="0"/>
    <n v="4"/>
    <d v="1985-01-26T00:00:00"/>
    <d v="2012-08-08T00:00:00"/>
    <x v="16"/>
    <n v="10.283333333333333"/>
    <n v="583.46839546191245"/>
  </r>
  <r>
    <s v="BARRANDON"/>
    <s v="Margaret"/>
    <s v="BARRANDON Margaret"/>
    <x v="4"/>
    <s v="Nice"/>
    <d v="2021-03-03T00:00:00"/>
    <n v="7"/>
    <s v="Compétence Back"/>
    <n v="1"/>
    <n v="600"/>
    <n v="600"/>
    <n v="3"/>
    <s v="Espèce"/>
    <n v="1586"/>
    <n v="58"/>
    <x v="0"/>
    <n v="0"/>
    <d v="1985-01-26T00:00:00"/>
    <d v="2000-12-02T00:00:00"/>
    <x v="16"/>
    <n v="21.966666666666665"/>
    <n v="27.314112291350533"/>
  </r>
  <r>
    <s v="BASS"/>
    <s v="Thierry"/>
    <s v="BASS Thierry"/>
    <x v="0"/>
    <s v="Nice"/>
    <d v="2020-12-30T00:00:00"/>
    <n v="2"/>
    <s v="Formation CRM"/>
    <n v="3"/>
    <n v="700"/>
    <n v="2100"/>
    <n v="1"/>
    <s v="Chèque"/>
    <n v="2271"/>
    <n v="34"/>
    <x v="1"/>
    <n v="0"/>
    <d v="1964-02-04T00:00:00"/>
    <d v="1999-07-07T00:00:00"/>
    <x v="17"/>
    <n v="23.369444444444444"/>
    <n v="89.860929513847623"/>
  </r>
  <r>
    <s v="BASS"/>
    <s v="Thierry"/>
    <s v="BASS Thierry"/>
    <x v="0"/>
    <s v="Nice"/>
    <d v="2020-06-18T00:00:00"/>
    <n v="4"/>
    <s v="Conseil et architecture"/>
    <n v="2"/>
    <n v="5000"/>
    <n v="10000"/>
    <n v="2"/>
    <s v="Virement"/>
    <n v="2271"/>
    <n v="34"/>
    <x v="1"/>
    <n v="4"/>
    <d v="1964-02-04T00:00:00"/>
    <d v="2012-10-16T00:00:00"/>
    <x v="17"/>
    <n v="10.094444444444445"/>
    <n v="990.64391854705548"/>
  </r>
  <r>
    <s v="BAUDET"/>
    <s v="Arlette"/>
    <s v="BAUDET Arlette"/>
    <x v="4"/>
    <s v="Nice"/>
    <d v="2021-05-27T00:00:00"/>
    <n v="8"/>
    <s v="Compétence Fullstack"/>
    <n v="9"/>
    <n v="800"/>
    <n v="7200"/>
    <n v="2"/>
    <s v="Virement"/>
    <n v="3092"/>
    <n v="88"/>
    <x v="0"/>
    <n v="1"/>
    <d v="1959-12-11T00:00:00"/>
    <d v="1998-12-21T00:00:00"/>
    <x v="18"/>
    <n v="23.913888888888888"/>
    <n v="301.08026483912187"/>
  </r>
  <r>
    <s v="BAUDET"/>
    <s v="Michele"/>
    <s v="BAUDET Michele"/>
    <x v="0"/>
    <s v="Nice"/>
    <d v="2021-05-06T00:00:00"/>
    <n v="7"/>
    <s v="Compétence Back"/>
    <n v="4"/>
    <n v="600"/>
    <n v="2400"/>
    <n v="1"/>
    <s v="Chèque"/>
    <n v="3018"/>
    <n v="26"/>
    <x v="0"/>
    <n v="4"/>
    <d v="1967-04-04T00:00:00"/>
    <d v="1998-12-11T00:00:00"/>
    <x v="19"/>
    <n v="23.941666666666666"/>
    <n v="100.24364775495998"/>
  </r>
  <r>
    <s v="BAUDET"/>
    <s v="Arlette"/>
    <s v="BAUDET Arlette"/>
    <x v="4"/>
    <s v="Nice"/>
    <d v="2021-04-27T00:00:00"/>
    <n v="8"/>
    <s v="Compétence Fullstack"/>
    <n v="8"/>
    <n v="800"/>
    <n v="6400"/>
    <n v="1"/>
    <s v="Chèque"/>
    <n v="3092"/>
    <n v="88"/>
    <x v="0"/>
    <n v="1"/>
    <d v="1959-12-11T00:00:00"/>
    <d v="2013-09-03T00:00:00"/>
    <x v="18"/>
    <n v="9.2138888888888886"/>
    <n v="694.60355743141395"/>
  </r>
  <r>
    <s v="BAUDET"/>
    <s v="Michele"/>
    <s v="BAUDET Michele"/>
    <x v="0"/>
    <s v="Nice"/>
    <d v="2021-06-06T00:00:00"/>
    <n v="6"/>
    <s v="Compétence Front"/>
    <n v="8"/>
    <n v="500"/>
    <n v="4000"/>
    <n v="1"/>
    <s v="Chèque"/>
    <n v="3018"/>
    <n v="26"/>
    <x v="0"/>
    <n v="0"/>
    <d v="1967-04-04T00:00:00"/>
    <d v="2009-09-11T00:00:00"/>
    <x v="19"/>
    <n v="13.191666666666666"/>
    <n v="303.22173089071384"/>
  </r>
  <r>
    <s v="BEAUDEAU"/>
    <s v="Gérard"/>
    <s v="BEAUDEAU Gérard"/>
    <x v="5"/>
    <s v="Nice"/>
    <d v="2021-02-28T00:00:00"/>
    <n v="6"/>
    <s v="Compétence Front"/>
    <n v="3"/>
    <n v="500"/>
    <n v="1500"/>
    <n v="3"/>
    <s v="Espèce"/>
    <n v="1541"/>
    <n v="11"/>
    <x v="1"/>
    <n v="3"/>
    <d v="1978-04-04T00:00:00"/>
    <d v="2003-01-30T00:00:00"/>
    <x v="20"/>
    <n v="19.805555555555557"/>
    <n v="75.736325385694244"/>
  </r>
  <r>
    <s v="BEAUDEAU"/>
    <s v="Gérard"/>
    <s v="BEAUDEAU Gérard"/>
    <x v="5"/>
    <s v="Nice"/>
    <d v="2021-02-15T00:00:00"/>
    <n v="1"/>
    <s v="Intervention sur site"/>
    <n v="10"/>
    <n v="1200"/>
    <n v="12000"/>
    <n v="2"/>
    <s v="Virement"/>
    <n v="1541"/>
    <n v="11"/>
    <x v="1"/>
    <n v="2"/>
    <d v="1978-04-04T00:00:00"/>
    <d v="2013-09-20T00:00:00"/>
    <x v="20"/>
    <n v="9.1666666666666661"/>
    <n v="1309.0909090909092"/>
  </r>
  <r>
    <s v="BEAUMIER"/>
    <s v="Isabelle"/>
    <s v="BEAUMIER Isabelle"/>
    <x v="5"/>
    <s v="Nice"/>
    <d v="2021-05-26T00:00:00"/>
    <n v="9"/>
    <s v="Support et TMA"/>
    <n v="1"/>
    <n v="500"/>
    <n v="500"/>
    <n v="2"/>
    <s v="Virement"/>
    <n v="1275"/>
    <n v="64"/>
    <x v="0"/>
    <n v="4"/>
    <d v="1971-12-09T00:00:00"/>
    <d v="2017-02-04T00:00:00"/>
    <x v="21"/>
    <n v="5.7944444444444443"/>
    <n v="86.289549376797694"/>
  </r>
  <r>
    <s v="BEAUMIER"/>
    <s v="Isabelle"/>
    <s v="BEAUMIER Isabelle"/>
    <x v="5"/>
    <s v="Nice"/>
    <d v="2020-12-29T00:00:00"/>
    <n v="5"/>
    <s v="Audit sécurité"/>
    <n v="1"/>
    <n v="2000"/>
    <n v="2000"/>
    <n v="2"/>
    <s v="Virement"/>
    <n v="1275"/>
    <n v="64"/>
    <x v="0"/>
    <n v="3"/>
    <d v="1971-12-09T00:00:00"/>
    <d v="2004-04-21T00:00:00"/>
    <x v="21"/>
    <n v="18.580555555555556"/>
    <n v="107.63940798325609"/>
  </r>
  <r>
    <s v="BEDO"/>
    <s v="Jean"/>
    <s v="BEDO Jean"/>
    <x v="5"/>
    <s v="Nice"/>
    <d v="2020-10-25T00:00:00"/>
    <n v="7"/>
    <s v="Compétence Back"/>
    <n v="1"/>
    <n v="600"/>
    <n v="600"/>
    <n v="3"/>
    <s v="Espèce"/>
    <n v="1580"/>
    <n v="22"/>
    <x v="1"/>
    <n v="4"/>
    <d v="1978-09-01T00:00:00"/>
    <d v="2008-04-01T00:00:00"/>
    <x v="22"/>
    <n v="14.636111111111111"/>
    <n v="40.994496109318654"/>
  </r>
  <r>
    <s v="BEDO"/>
    <s v="Jean"/>
    <s v="BEDO Jean"/>
    <x v="5"/>
    <s v="Nice"/>
    <d v="2020-11-05T00:00:00"/>
    <n v="5"/>
    <s v="Audit sécurité"/>
    <n v="3"/>
    <n v="2000"/>
    <n v="6000"/>
    <n v="2"/>
    <s v="Virement"/>
    <n v="1580"/>
    <n v="22"/>
    <x v="1"/>
    <n v="1"/>
    <d v="1978-09-01T00:00:00"/>
    <d v="2009-01-19T00:00:00"/>
    <x v="22"/>
    <n v="13.83611111111111"/>
    <n v="433.6478618751255"/>
  </r>
  <r>
    <s v="BEETHOVEN"/>
    <s v="Michele"/>
    <s v="BEETHOVEN Michele"/>
    <x v="2"/>
    <s v="Nice"/>
    <d v="2021-03-30T00:00:00"/>
    <n v="9"/>
    <s v="Support et TMA"/>
    <n v="7"/>
    <n v="500"/>
    <n v="3500"/>
    <n v="2"/>
    <s v="Virement"/>
    <n v="1240"/>
    <n v="6"/>
    <x v="0"/>
    <n v="5"/>
    <d v="1957-02-23T00:00:00"/>
    <d v="2018-10-08T00:00:00"/>
    <x v="23"/>
    <n v="4.1166666666666663"/>
    <n v="850.20242914979769"/>
  </r>
  <r>
    <s v="BEETHOVEN"/>
    <s v="Michele"/>
    <s v="BEETHOVEN Michele"/>
    <x v="2"/>
    <s v="Nice"/>
    <d v="2020-06-21T00:00:00"/>
    <n v="6"/>
    <s v="Compétence Front"/>
    <n v="8"/>
    <n v="500"/>
    <n v="4000"/>
    <n v="2"/>
    <s v="Virement"/>
    <n v="1240"/>
    <n v="6"/>
    <x v="0"/>
    <n v="2"/>
    <d v="1957-02-23T00:00:00"/>
    <d v="2005-04-04T00:00:00"/>
    <x v="23"/>
    <n v="17.627777777777776"/>
    <n v="226.91459186889381"/>
  </r>
  <r>
    <s v="BENHAMOU"/>
    <s v="Jeanine"/>
    <s v="BENHAMOU Jeanine"/>
    <x v="3"/>
    <s v="Nice"/>
    <d v="2020-11-12T00:00:00"/>
    <n v="9"/>
    <s v="Support et TMA"/>
    <n v="6"/>
    <n v="500"/>
    <n v="3000"/>
    <n v="2"/>
    <s v="Virement"/>
    <n v="1971"/>
    <n v="84"/>
    <x v="0"/>
    <n v="4"/>
    <d v="1970-07-24T00:00:00"/>
    <d v="2001-04-22T00:00:00"/>
    <x v="24"/>
    <n v="21.577777777777779"/>
    <n v="139.03192584963955"/>
  </r>
  <r>
    <s v="BENHAMOU"/>
    <s v="Jeanine"/>
    <s v="BENHAMOU Jeanine"/>
    <x v="3"/>
    <s v="Nice"/>
    <d v="2020-06-03T00:00:00"/>
    <n v="3"/>
    <s v="Déploiement technique"/>
    <n v="10"/>
    <n v="1300"/>
    <n v="13000"/>
    <n v="1"/>
    <s v="Chèque"/>
    <n v="1971"/>
    <n v="84"/>
    <x v="0"/>
    <n v="5"/>
    <d v="1970-07-24T00:00:00"/>
    <d v="2005-11-16T00:00:00"/>
    <x v="24"/>
    <n v="17.011111111111113"/>
    <n v="764.20640104506856"/>
  </r>
  <r>
    <s v="BENSIMHON"/>
    <s v="Pascal"/>
    <s v="BENSIMHON Pascal"/>
    <x v="1"/>
    <s v="Nice"/>
    <d v="2021-06-06T00:00:00"/>
    <n v="9"/>
    <s v="Support et TMA"/>
    <n v="3"/>
    <n v="500"/>
    <n v="1500"/>
    <n v="1"/>
    <s v="Chèque"/>
    <n v="3123"/>
    <n v="40"/>
    <x v="1"/>
    <n v="3"/>
    <d v="1956-08-29T00:00:00"/>
    <d v="2011-03-21T00:00:00"/>
    <x v="25"/>
    <n v="11.66388888888889"/>
    <n v="128.60204810669205"/>
  </r>
  <r>
    <s v="BENSIMON"/>
    <s v="Elisabeth"/>
    <s v="BENSIMON Elisabeth"/>
    <x v="4"/>
    <s v="Nice"/>
    <d v="2020-08-13T00:00:00"/>
    <n v="2"/>
    <s v="Formation CRM"/>
    <n v="10"/>
    <n v="700"/>
    <n v="7000"/>
    <n v="1"/>
    <s v="Chèque"/>
    <n v="2347"/>
    <n v="59"/>
    <x v="0"/>
    <n v="1"/>
    <d v="1947-04-22T00:00:00"/>
    <d v="2017-02-06T00:00:00"/>
    <x v="26"/>
    <n v="5.7888888888888888"/>
    <n v="1209.2130518234164"/>
  </r>
  <r>
    <s v="BÉRAUD"/>
    <s v="Giséle"/>
    <s v="BÉRAUD Giséle"/>
    <x v="3"/>
    <s v="Nice"/>
    <d v="2020-07-01T00:00:00"/>
    <n v="2"/>
    <s v="Formation CRM"/>
    <n v="8"/>
    <n v="700"/>
    <n v="5600"/>
    <n v="1"/>
    <s v="Chèque"/>
    <n v="1624"/>
    <n v="2"/>
    <x v="0"/>
    <n v="5"/>
    <d v="1975-07-11T00:00:00"/>
    <d v="2006-12-03T00:00:00"/>
    <x v="27"/>
    <n v="15.963888888888889"/>
    <n v="350.79171741778322"/>
  </r>
  <r>
    <s v="BERDUGO"/>
    <s v="Bernadette"/>
    <s v="BERDUGO Bernadette"/>
    <x v="4"/>
    <s v="Nice"/>
    <d v="2020-08-26T00:00:00"/>
    <n v="3"/>
    <s v="Déploiement technique"/>
    <n v="5"/>
    <n v="1300"/>
    <n v="6500"/>
    <n v="2"/>
    <s v="Virement"/>
    <n v="2658"/>
    <n v="19"/>
    <x v="0"/>
    <n v="4"/>
    <d v="1946-03-31T00:00:00"/>
    <d v="2002-01-05T00:00:00"/>
    <x v="28"/>
    <n v="20.875"/>
    <n v="311.37724550898201"/>
  </r>
  <r>
    <s v="BERTOLO"/>
    <s v="Claudie"/>
    <s v="BERTOLO Claudie"/>
    <x v="3"/>
    <s v="Nice"/>
    <d v="2021-05-20T00:00:00"/>
    <n v="10"/>
    <s v="Gestion projet Agile"/>
    <n v="5"/>
    <n v="1000"/>
    <n v="5000"/>
    <n v="3"/>
    <s v="Espèce"/>
    <n v="1898"/>
    <n v="66"/>
    <x v="0"/>
    <n v="4"/>
    <d v="1953-04-16T00:00:00"/>
    <d v="2003-06-07T00:00:00"/>
    <x v="29"/>
    <n v="19.452777777777779"/>
    <n v="257.03270027131225"/>
  </r>
  <r>
    <s v="BERTRAND"/>
    <s v="Roger"/>
    <s v="BERTRAND Roger"/>
    <x v="2"/>
    <s v="Nice"/>
    <d v="2020-10-11T00:00:00"/>
    <n v="9"/>
    <s v="Support et TMA"/>
    <n v="1"/>
    <n v="500"/>
    <n v="500"/>
    <n v="1"/>
    <s v="Chèque"/>
    <n v="2529"/>
    <n v="70"/>
    <x v="1"/>
    <n v="0"/>
    <d v="1959-01-11T00:00:00"/>
    <d v="2000-05-21T00:00:00"/>
    <x v="30"/>
    <n v="22.497222222222224"/>
    <n v="22.224966045190762"/>
  </r>
  <r>
    <s v="BIDAULT"/>
    <s v="Marie-Reine"/>
    <s v="BIDAULT Marie-Reine"/>
    <x v="4"/>
    <s v="Nice"/>
    <d v="2021-05-26T00:00:00"/>
    <n v="10"/>
    <s v="Gestion projet Agile"/>
    <n v="5"/>
    <n v="1000"/>
    <n v="5000"/>
    <n v="3"/>
    <s v="Espèce"/>
    <n v="2142"/>
    <n v="83"/>
    <x v="0"/>
    <n v="5"/>
    <d v="1942-06-26T00:00:00"/>
    <d v="2020-12-11T00:00:00"/>
    <x v="31"/>
    <n v="1.9416666666666667"/>
    <n v="2575.1072961373393"/>
  </r>
  <r>
    <s v="BINET"/>
    <s v="Jacques"/>
    <s v="BINET Jacques"/>
    <x v="3"/>
    <s v="Nice"/>
    <d v="2020-09-07T00:00:00"/>
    <n v="8"/>
    <s v="Compétence Fullstack"/>
    <n v="10"/>
    <n v="800"/>
    <n v="8000"/>
    <n v="2"/>
    <s v="Virement"/>
    <n v="2306"/>
    <n v="93"/>
    <x v="1"/>
    <n v="0"/>
    <d v="1981-07-22T00:00:00"/>
    <d v="2002-05-16T00:00:00"/>
    <x v="32"/>
    <n v="20.511111111111113"/>
    <n v="390.03250270855904"/>
  </r>
  <r>
    <s v="BINET"/>
    <s v="Emmanuel"/>
    <s v="BINET Emmanuel"/>
    <x v="3"/>
    <s v="Nice"/>
    <d v="2020-06-11T00:00:00"/>
    <n v="7"/>
    <s v="Compétence Back"/>
    <n v="8"/>
    <n v="600"/>
    <n v="4800"/>
    <n v="2"/>
    <s v="Virement"/>
    <n v="2521"/>
    <n v="54"/>
    <x v="1"/>
    <n v="5"/>
    <d v="1956-08-23T00:00:00"/>
    <d v="2006-02-27T00:00:00"/>
    <x v="33"/>
    <n v="16.730555555555554"/>
    <n v="286.90021583928279"/>
  </r>
  <r>
    <s v="BLANC"/>
    <s v="Giséle"/>
    <s v="BLANC Giséle"/>
    <x v="3"/>
    <s v="Nice"/>
    <d v="2020-08-03T00:00:00"/>
    <n v="10"/>
    <s v="Gestion projet Agile"/>
    <n v="10"/>
    <n v="1000"/>
    <n v="10000"/>
    <n v="2"/>
    <s v="Virement"/>
    <n v="3224"/>
    <n v="7"/>
    <x v="0"/>
    <n v="5"/>
    <d v="1952-02-17T00:00:00"/>
    <d v="2011-08-04T00:00:00"/>
    <x v="34"/>
    <n v="11.294444444444444"/>
    <n v="885.39104771273981"/>
  </r>
  <r>
    <s v="BLANCHOT"/>
    <s v="Guy"/>
    <s v="BLANCHOT Guy"/>
    <x v="4"/>
    <s v="Nice"/>
    <d v="2021-01-19T00:00:00"/>
    <n v="10"/>
    <s v="Gestion projet Agile"/>
    <n v="8"/>
    <n v="1000"/>
    <n v="8000"/>
    <n v="1"/>
    <s v="Chèque"/>
    <n v="3383"/>
    <n v="69"/>
    <x v="1"/>
    <n v="1"/>
    <d v="1954-06-01T00:00:00"/>
    <d v="2010-01-08T00:00:00"/>
    <x v="35"/>
    <n v="12.866666666666667"/>
    <n v="621.76165803108802"/>
  </r>
  <r>
    <s v="BOLLO"/>
    <s v="René"/>
    <s v="BOLLO René"/>
    <x v="3"/>
    <s v="Nice"/>
    <d v="2021-04-10T00:00:00"/>
    <n v="10"/>
    <s v="Gestion projet Agile"/>
    <n v="10"/>
    <n v="1000"/>
    <n v="10000"/>
    <n v="3"/>
    <s v="Espèce"/>
    <n v="1088"/>
    <n v="15"/>
    <x v="1"/>
    <n v="5"/>
    <d v="1973-10-11T00:00:00"/>
    <d v="2016-05-06T00:00:00"/>
    <x v="36"/>
    <n v="6.5388888888888888"/>
    <n v="1529.3118096856415"/>
  </r>
  <r>
    <s v="BONNAY"/>
    <s v="Nadège"/>
    <s v="BONNAY Nadège"/>
    <x v="2"/>
    <s v="Nice"/>
    <d v="2020-10-19T00:00:00"/>
    <n v="7"/>
    <s v="Compétence Back"/>
    <n v="9"/>
    <n v="600"/>
    <n v="5400"/>
    <n v="2"/>
    <s v="Virement"/>
    <n v="1703"/>
    <n v="72"/>
    <x v="0"/>
    <n v="4"/>
    <d v="1978-09-27T00:00:00"/>
    <d v="2009-02-12T00:00:00"/>
    <x v="37"/>
    <n v="13.772222222222222"/>
    <n v="392.09358612343686"/>
  </r>
  <r>
    <s v="BOUCHET"/>
    <s v="Nadège"/>
    <s v="BOUCHET Nadège"/>
    <x v="0"/>
    <s v="Nice"/>
    <d v="2021-04-28T00:00:00"/>
    <n v="7"/>
    <s v="Compétence Back"/>
    <n v="3"/>
    <n v="600"/>
    <n v="1800"/>
    <n v="1"/>
    <s v="Chèque"/>
    <n v="2128"/>
    <n v="59"/>
    <x v="0"/>
    <n v="0"/>
    <d v="1983-05-21T00:00:00"/>
    <d v="2005-01-17T00:00:00"/>
    <x v="38"/>
    <n v="17.841666666666665"/>
    <n v="100.887435777674"/>
  </r>
  <r>
    <s v="BOUCHET"/>
    <s v="Micheline"/>
    <s v="BOUCHET Micheline"/>
    <x v="0"/>
    <s v="Nice"/>
    <d v="2021-06-03T00:00:00"/>
    <n v="10"/>
    <s v="Gestion projet Agile"/>
    <n v="10"/>
    <n v="1000"/>
    <n v="10000"/>
    <n v="2"/>
    <s v="Virement"/>
    <n v="2258"/>
    <n v="78"/>
    <x v="0"/>
    <n v="2"/>
    <d v="1959-12-20T00:00:00"/>
    <d v="2010-07-15T00:00:00"/>
    <x v="39"/>
    <n v="12.347222222222221"/>
    <n v="809.89876265466819"/>
  </r>
  <r>
    <s v="BOUDART"/>
    <s v="Martine"/>
    <s v="BOUDART Martine"/>
    <x v="0"/>
    <s v="Nice"/>
    <d v="2020-08-10T00:00:00"/>
    <n v="2"/>
    <s v="Formation CRM"/>
    <n v="10"/>
    <n v="700"/>
    <n v="7000"/>
    <n v="2"/>
    <s v="Virement"/>
    <n v="2878"/>
    <n v="71"/>
    <x v="0"/>
    <n v="1"/>
    <d v="1978-05-28T00:00:00"/>
    <d v="2012-10-13T00:00:00"/>
    <x v="40"/>
    <n v="10.102777777777778"/>
    <n v="692.8787462194116"/>
  </r>
  <r>
    <s v="BOULLICAUD"/>
    <s v="Jean-Paul"/>
    <s v="BOULLICAUD Jean-Paul"/>
    <x v="4"/>
    <s v="Nice"/>
    <d v="2020-08-23T00:00:00"/>
    <n v="6"/>
    <s v="Compétence Front"/>
    <n v="5"/>
    <n v="500"/>
    <n v="2500"/>
    <n v="1"/>
    <s v="Chèque"/>
    <n v="2620"/>
    <n v="16"/>
    <x v="1"/>
    <n v="3"/>
    <d v="1975-10-29T00:00:00"/>
    <d v="2002-05-20T00:00:00"/>
    <x v="41"/>
    <n v="20.5"/>
    <n v="121.95121951219512"/>
  </r>
  <r>
    <s v="BOUN"/>
    <s v="Jeanine"/>
    <s v="BOUN Jeanine"/>
    <x v="0"/>
    <s v="Nice"/>
    <d v="2020-08-25T00:00:00"/>
    <n v="10"/>
    <s v="Gestion projet Agile"/>
    <n v="4"/>
    <n v="1000"/>
    <n v="4000"/>
    <n v="2"/>
    <s v="Virement"/>
    <n v="2328"/>
    <n v="6"/>
    <x v="0"/>
    <n v="3"/>
    <d v="1965-01-03T00:00:00"/>
    <d v="2011-05-28T00:00:00"/>
    <x v="42"/>
    <n v="11.477777777777778"/>
    <n v="348.49951597289447"/>
  </r>
  <r>
    <s v="BOUSLAH"/>
    <s v="Fabien"/>
    <s v="BOUSLAH Fabien"/>
    <x v="5"/>
    <s v="Nice"/>
    <d v="2021-06-20T00:00:00"/>
    <n v="2"/>
    <s v="Formation CRM"/>
    <n v="6"/>
    <n v="700"/>
    <n v="4200"/>
    <n v="2"/>
    <s v="Virement"/>
    <n v="1850"/>
    <n v="98"/>
    <x v="1"/>
    <n v="3"/>
    <d v="1958-05-14T00:00:00"/>
    <d v="2020-02-03T00:00:00"/>
    <x v="43"/>
    <n v="2.7972222222222221"/>
    <n v="1501.4895729890766"/>
  </r>
  <r>
    <s v="BOUZCKAR"/>
    <s v="Ghislaine"/>
    <s v="BOUZCKAR Ghislaine"/>
    <x v="3"/>
    <s v="Nice"/>
    <d v="2020-10-30T00:00:00"/>
    <n v="1"/>
    <s v="Intervention sur site"/>
    <n v="9"/>
    <n v="1200"/>
    <n v="10800"/>
    <n v="1"/>
    <s v="Chèque"/>
    <n v="4172"/>
    <n v="59"/>
    <x v="0"/>
    <n v="3"/>
    <d v="1948-07-27T00:00:00"/>
    <d v="2006-07-29T00:00:00"/>
    <x v="44"/>
    <n v="16.308333333333334"/>
    <n v="662.23811957077157"/>
  </r>
  <r>
    <s v="BOVERO"/>
    <s v="Gilbert"/>
    <s v="BOVERO Gilbert"/>
    <x v="3"/>
    <s v="Nice"/>
    <d v="2020-07-23T00:00:00"/>
    <n v="8"/>
    <s v="Compétence Fullstack"/>
    <n v="3"/>
    <n v="800"/>
    <n v="2400"/>
    <n v="1"/>
    <s v="Chèque"/>
    <n v="3392"/>
    <n v="87"/>
    <x v="1"/>
    <n v="4"/>
    <d v="1959-11-26T00:00:00"/>
    <d v="2001-05-31T00:00:00"/>
    <x v="45"/>
    <n v="21.472222222222221"/>
    <n v="111.77231565329885"/>
  </r>
  <r>
    <s v="BRELEUR"/>
    <s v="Jacques"/>
    <s v="BRELEUR Jacques"/>
    <x v="5"/>
    <s v="Nice"/>
    <d v="2020-10-11T00:00:00"/>
    <n v="4"/>
    <s v="Conseil et architecture"/>
    <n v="2"/>
    <n v="5000"/>
    <n v="10000"/>
    <n v="3"/>
    <s v="Espèce"/>
    <n v="2860"/>
    <n v="27"/>
    <x v="1"/>
    <n v="4"/>
    <d v="1977-12-25T00:00:00"/>
    <d v="2020-02-08T00:00:00"/>
    <x v="46"/>
    <n v="2.7833333333333332"/>
    <n v="3592.8143712574852"/>
  </r>
  <r>
    <s v="BRON"/>
    <s v="Géneviéve"/>
    <s v="BRON Géneviéve"/>
    <x v="3"/>
    <s v="Nice"/>
    <d v="2021-02-18T00:00:00"/>
    <n v="1"/>
    <s v="Intervention sur site"/>
    <n v="3"/>
    <n v="1200"/>
    <n v="3600"/>
    <n v="1"/>
    <s v="Chèque"/>
    <n v="2233"/>
    <n v="44"/>
    <x v="0"/>
    <n v="4"/>
    <d v="1964-03-09T00:00:00"/>
    <d v="2021-02-15T00:00:00"/>
    <x v="47"/>
    <n v="1.7638888888888888"/>
    <n v="2040.9448818897638"/>
  </r>
  <r>
    <s v="BRUNET"/>
    <s v="Françoise"/>
    <s v="BRUNET Françoise"/>
    <x v="3"/>
    <s v="Nice"/>
    <d v="2020-06-16T00:00:00"/>
    <n v="3"/>
    <s v="Déploiement technique"/>
    <n v="1"/>
    <n v="1300"/>
    <n v="1300"/>
    <n v="1"/>
    <s v="Chèque"/>
    <n v="973"/>
    <n v="96"/>
    <x v="0"/>
    <n v="0"/>
    <d v="1982-10-11T00:00:00"/>
    <d v="2013-06-07T00:00:00"/>
    <x v="48"/>
    <n v="9.4527777777777775"/>
    <n v="137.52571260652365"/>
  </r>
  <r>
    <s v="BSIRI"/>
    <s v="Marie-Rose"/>
    <s v="BSIRI Marie-Rose"/>
    <x v="1"/>
    <s v="Nice"/>
    <d v="2020-09-06T00:00:00"/>
    <n v="7"/>
    <s v="Compétence Back"/>
    <n v="5"/>
    <n v="600"/>
    <n v="3000"/>
    <n v="1"/>
    <s v="Chèque"/>
    <n v="2193"/>
    <n v="26"/>
    <x v="0"/>
    <n v="1"/>
    <d v="1974-09-01T00:00:00"/>
    <d v="2001-12-01T00:00:00"/>
    <x v="49"/>
    <n v="20.969444444444445"/>
    <n v="143.06530666313418"/>
  </r>
  <r>
    <s v="CAILLOT"/>
    <s v="Jocelyne"/>
    <s v="CAILLOT Jocelyne"/>
    <x v="4"/>
    <s v="Nice"/>
    <d v="2020-10-04T00:00:00"/>
    <n v="9"/>
    <s v="Support et TMA"/>
    <n v="2"/>
    <n v="500"/>
    <n v="1000"/>
    <n v="1"/>
    <s v="Chèque"/>
    <n v="2671"/>
    <n v="42"/>
    <x v="0"/>
    <n v="1"/>
    <d v="1956-01-22T00:00:00"/>
    <d v="2012-03-15T00:00:00"/>
    <x v="50"/>
    <n v="10.680555555555555"/>
    <n v="93.628088426527967"/>
  </r>
  <r>
    <s v="CALVET"/>
    <s v="Christine"/>
    <s v="CALVET Christine"/>
    <x v="4"/>
    <s v="Nice"/>
    <d v="2021-04-16T00:00:00"/>
    <n v="7"/>
    <s v="Compétence Back"/>
    <n v="4"/>
    <n v="600"/>
    <n v="2400"/>
    <n v="2"/>
    <s v="Virement"/>
    <n v="2510"/>
    <n v="19"/>
    <x v="0"/>
    <n v="2"/>
    <d v="1975-04-02T00:00:00"/>
    <d v="2005-03-17T00:00:00"/>
    <x v="51"/>
    <n v="17.675000000000001"/>
    <n v="135.78500707213578"/>
  </r>
  <r>
    <s v="CAPRON"/>
    <s v="Claude"/>
    <s v="CAPRON Claude"/>
    <x v="3"/>
    <s v="Nice"/>
    <d v="2020-11-22T00:00:00"/>
    <n v="8"/>
    <s v="Compétence Fullstack"/>
    <n v="7"/>
    <n v="800"/>
    <n v="5600"/>
    <n v="3"/>
    <s v="Espèce"/>
    <n v="3043"/>
    <n v="17"/>
    <x v="1"/>
    <n v="4"/>
    <d v="1945-08-23T00:00:00"/>
    <d v="2007-03-22T00:00:00"/>
    <x v="52"/>
    <n v="15.661111111111111"/>
    <n v="357.57360766229158"/>
  </r>
  <r>
    <s v="CARRERA"/>
    <s v="Victor"/>
    <s v="CARRERA Victor"/>
    <x v="0"/>
    <s v="Nice"/>
    <d v="2020-12-11T00:00:00"/>
    <n v="2"/>
    <s v="Formation CRM"/>
    <n v="8"/>
    <n v="700"/>
    <n v="5600"/>
    <n v="1"/>
    <s v="Chèque"/>
    <n v="1474"/>
    <n v="70"/>
    <x v="1"/>
    <n v="2"/>
    <d v="1949-03-22T00:00:00"/>
    <d v="2001-08-19T00:00:00"/>
    <x v="53"/>
    <n v="21.252777777777776"/>
    <n v="263.4949679780421"/>
  </r>
  <r>
    <s v="CHAMBLAS"/>
    <s v="Paule"/>
    <s v="CHAMBLAS Paule"/>
    <x v="1"/>
    <s v="Nice"/>
    <d v="2020-07-09T00:00:00"/>
    <n v="8"/>
    <s v="Compétence Fullstack"/>
    <n v="7"/>
    <n v="800"/>
    <n v="5600"/>
    <n v="2"/>
    <s v="Virement"/>
    <n v="1516"/>
    <n v="61"/>
    <x v="0"/>
    <n v="5"/>
    <d v="1974-03-05T00:00:00"/>
    <d v="2003-07-22T00:00:00"/>
    <x v="54"/>
    <n v="19.327777777777779"/>
    <n v="289.73843058350099"/>
  </r>
  <r>
    <s v="CHARDON"/>
    <s v="Annick"/>
    <s v="CHARDON Annick"/>
    <x v="5"/>
    <s v="Nice"/>
    <d v="2020-06-01T00:00:00"/>
    <n v="5"/>
    <s v="Audit sécurité"/>
    <n v="5"/>
    <n v="2000"/>
    <n v="10000"/>
    <n v="1"/>
    <s v="Chèque"/>
    <n v="2340"/>
    <n v="72"/>
    <x v="0"/>
    <n v="4"/>
    <d v="1978-08-20T00:00:00"/>
    <d v="2013-04-02T00:00:00"/>
    <x v="55"/>
    <n v="9.6333333333333329"/>
    <n v="1038.0622837370242"/>
  </r>
  <r>
    <s v="CHAUBEAU"/>
    <s v="Louis"/>
    <s v="CHAUBEAU Louis"/>
    <x v="4"/>
    <s v="Nice"/>
    <d v="2020-10-15T00:00:00"/>
    <n v="3"/>
    <s v="Déploiement technique"/>
    <n v="10"/>
    <n v="1300"/>
    <n v="13000"/>
    <n v="1"/>
    <s v="Chèque"/>
    <n v="2837"/>
    <n v="30"/>
    <x v="1"/>
    <n v="1"/>
    <d v="1982-11-01T00:00:00"/>
    <d v="2014-01-25T00:00:00"/>
    <x v="56"/>
    <n v="8.8194444444444446"/>
    <n v="1474.0157480314961"/>
  </r>
  <r>
    <s v="CHAVES"/>
    <s v="Thierry"/>
    <s v="CHAVES Thierry"/>
    <x v="1"/>
    <s v="Nice"/>
    <d v="2020-08-12T00:00:00"/>
    <n v="3"/>
    <s v="Déploiement technique"/>
    <n v="5"/>
    <n v="1300"/>
    <n v="6500"/>
    <n v="2"/>
    <s v="Virement"/>
    <n v="2224"/>
    <n v="27"/>
    <x v="1"/>
    <n v="5"/>
    <d v="1971-05-02T00:00:00"/>
    <d v="2010-07-06T00:00:00"/>
    <x v="57"/>
    <n v="12.372222222222222"/>
    <n v="525.37045352492146"/>
  </r>
  <r>
    <s v="CHEHMAT"/>
    <s v="Jocelyne"/>
    <s v="CHEHMAT Jocelyne"/>
    <x v="4"/>
    <s v="Nice"/>
    <d v="2020-10-28T00:00:00"/>
    <n v="2"/>
    <s v="Formation CRM"/>
    <n v="3"/>
    <n v="700"/>
    <n v="2100"/>
    <n v="1"/>
    <s v="Chèque"/>
    <n v="2289"/>
    <n v="70"/>
    <x v="0"/>
    <n v="5"/>
    <d v="1947-03-12T00:00:00"/>
    <d v="2011-03-14T00:00:00"/>
    <x v="58"/>
    <n v="11.683333333333334"/>
    <n v="179.74322396576318"/>
  </r>
  <r>
    <s v="CHHUOR"/>
    <s v="Anne-Marie"/>
    <s v="CHHUOR Anne-Marie"/>
    <x v="5"/>
    <s v="Nice"/>
    <d v="2021-04-08T00:00:00"/>
    <n v="9"/>
    <s v="Support et TMA"/>
    <n v="7"/>
    <n v="500"/>
    <n v="3500"/>
    <n v="2"/>
    <s v="Virement"/>
    <n v="3630"/>
    <n v="4"/>
    <x v="0"/>
    <n v="5"/>
    <d v="1950-09-01T00:00:00"/>
    <d v="2015-03-11T00:00:00"/>
    <x v="59"/>
    <n v="7.6916666666666664"/>
    <n v="455.03791982665223"/>
  </r>
  <r>
    <s v="CHI"/>
    <s v="Nicole"/>
    <s v="CHI Nicole"/>
    <x v="1"/>
    <s v="Nice"/>
    <d v="2020-06-13T00:00:00"/>
    <n v="1"/>
    <s v="Intervention sur site"/>
    <n v="4"/>
    <n v="1200"/>
    <n v="4800"/>
    <n v="2"/>
    <s v="Virement"/>
    <n v="2739"/>
    <n v="10"/>
    <x v="0"/>
    <n v="4"/>
    <d v="1962-04-01T00:00:00"/>
    <d v="2010-11-01T00:00:00"/>
    <x v="60"/>
    <n v="12.052777777777777"/>
    <n v="398.2484443420143"/>
  </r>
  <r>
    <s v="CHICHE"/>
    <s v="Vincent"/>
    <s v="CHICHE Vincent"/>
    <x v="0"/>
    <s v="Nice"/>
    <d v="2021-04-25T00:00:00"/>
    <n v="9"/>
    <s v="Support et TMA"/>
    <n v="9"/>
    <n v="500"/>
    <n v="4500"/>
    <n v="2"/>
    <s v="Virement"/>
    <n v="3704"/>
    <n v="49"/>
    <x v="1"/>
    <n v="4"/>
    <d v="1959-10-07T00:00:00"/>
    <d v="2008-08-27T00:00:00"/>
    <x v="61"/>
    <n v="14.230555555555556"/>
    <n v="316.22096427874294"/>
  </r>
  <r>
    <s v="CHIFFLET"/>
    <s v="Ingrid"/>
    <s v="CHIFFLET Ingrid"/>
    <x v="3"/>
    <s v="Nice"/>
    <d v="2021-02-10T00:00:00"/>
    <n v="3"/>
    <s v="Déploiement technique"/>
    <n v="8"/>
    <n v="1300"/>
    <n v="10400"/>
    <n v="3"/>
    <s v="Espèce"/>
    <n v="2801"/>
    <n v="0"/>
    <x v="0"/>
    <n v="5"/>
    <d v="1976-03-21T00:00:00"/>
    <d v="2012-02-03T00:00:00"/>
    <x v="62"/>
    <n v="10.797222222222222"/>
    <n v="963.21070234113711"/>
  </r>
  <r>
    <s v="CHRISTOPHE"/>
    <s v="Giséle"/>
    <s v="CHRISTOPHE Giséle"/>
    <x v="3"/>
    <s v="Nice"/>
    <d v="2021-02-21T00:00:00"/>
    <n v="7"/>
    <s v="Compétence Back"/>
    <n v="3"/>
    <n v="600"/>
    <n v="1800"/>
    <n v="3"/>
    <s v="Espèce"/>
    <n v="2359"/>
    <n v="95"/>
    <x v="0"/>
    <n v="4"/>
    <d v="1984-06-06T00:00:00"/>
    <d v="2008-08-11T00:00:00"/>
    <x v="63"/>
    <n v="14.275"/>
    <n v="126.09457092819615"/>
  </r>
  <r>
    <s v="CLAVERIE"/>
    <s v="Chantal"/>
    <s v="CLAVERIE Chantal"/>
    <x v="3"/>
    <s v="Nice"/>
    <d v="2021-02-15T00:00:00"/>
    <n v="5"/>
    <s v="Audit sécurité"/>
    <n v="9"/>
    <n v="2000"/>
    <n v="18000"/>
    <n v="1"/>
    <s v="Chèque"/>
    <n v="2281"/>
    <n v="23"/>
    <x v="0"/>
    <n v="5"/>
    <d v="1959-05-28T00:00:00"/>
    <d v="2021-09-07T00:00:00"/>
    <x v="64"/>
    <n v="1.2027777777777777"/>
    <n v="14965.357967667438"/>
  </r>
  <r>
    <s v="COHEN"/>
    <s v="Gérard"/>
    <s v="COHEN Gérard"/>
    <x v="5"/>
    <s v="Nice"/>
    <d v="2020-10-26T00:00:00"/>
    <n v="7"/>
    <s v="Compétence Back"/>
    <n v="1"/>
    <n v="600"/>
    <n v="600"/>
    <n v="1"/>
    <s v="Chèque"/>
    <n v="2572"/>
    <n v="44"/>
    <x v="1"/>
    <n v="4"/>
    <d v="1978-02-04T00:00:00"/>
    <d v="2016-12-09T00:00:00"/>
    <x v="65"/>
    <n v="5.947222222222222"/>
    <n v="100.88743577767399"/>
  </r>
  <r>
    <s v="COHEN"/>
    <s v="Christian"/>
    <s v="COHEN Christian"/>
    <x v="4"/>
    <s v="Nice"/>
    <d v="2021-04-04T00:00:00"/>
    <n v="1"/>
    <s v="Intervention sur site"/>
    <n v="2"/>
    <n v="1200"/>
    <n v="2400"/>
    <n v="3"/>
    <s v="Espèce"/>
    <n v="2276"/>
    <n v="77"/>
    <x v="1"/>
    <n v="5"/>
    <d v="1970-09-30T00:00:00"/>
    <d v="1998-06-25T00:00:00"/>
    <x v="66"/>
    <n v="24.402777777777779"/>
    <n v="98.349459305634596"/>
  </r>
  <r>
    <s v="COMTE"/>
    <s v="Martin"/>
    <s v="COMTE Martin"/>
    <x v="1"/>
    <s v="Nice"/>
    <d v="2020-08-05T00:00:00"/>
    <n v="3"/>
    <s v="Déploiement technique"/>
    <n v="5"/>
    <n v="1300"/>
    <n v="6500"/>
    <n v="2"/>
    <s v="Virement"/>
    <n v="1208"/>
    <n v="11"/>
    <x v="1"/>
    <n v="2"/>
    <d v="1966-09-06T00:00:00"/>
    <d v="2007-07-25T00:00:00"/>
    <x v="67"/>
    <n v="15.319444444444445"/>
    <n v="424.29737080689029"/>
  </r>
  <r>
    <s v="CORBET"/>
    <s v="Marie-Thérése"/>
    <s v="CORBET Marie-Thérése"/>
    <x v="1"/>
    <s v="Nice"/>
    <d v="2020-06-10T00:00:00"/>
    <n v="7"/>
    <s v="Compétence Back"/>
    <n v="7"/>
    <n v="600"/>
    <n v="4200"/>
    <n v="3"/>
    <s v="Espèce"/>
    <n v="870"/>
    <n v="69"/>
    <x v="0"/>
    <n v="2"/>
    <d v="1976-11-04T00:00:00"/>
    <d v="2011-08-03T00:00:00"/>
    <x v="68"/>
    <n v="11.297222222222222"/>
    <n v="371.77280550774526"/>
  </r>
  <r>
    <s v="COUDERC"/>
    <s v="Marie-Louise"/>
    <s v="COUDERC Marie-Louise"/>
    <x v="3"/>
    <s v="Nice"/>
    <d v="2021-01-10T00:00:00"/>
    <n v="1"/>
    <s v="Intervention sur site"/>
    <n v="8"/>
    <n v="1200"/>
    <n v="9600"/>
    <n v="2"/>
    <s v="Virement"/>
    <n v="3146"/>
    <n v="16"/>
    <x v="0"/>
    <n v="0"/>
    <d v="1964-08-13T00:00:00"/>
    <d v="2010-07-23T00:00:00"/>
    <x v="69"/>
    <n v="12.324999999999999"/>
    <n v="778.90466531440165"/>
  </r>
  <r>
    <s v="COUGET"/>
    <s v="Denis"/>
    <s v="COUGET Denis"/>
    <x v="5"/>
    <s v="Nice"/>
    <d v="2020-06-18T00:00:00"/>
    <n v="1"/>
    <s v="Intervention sur site"/>
    <n v="9"/>
    <n v="1200"/>
    <n v="10800"/>
    <n v="3"/>
    <s v="Espèce"/>
    <n v="2184"/>
    <n v="54"/>
    <x v="0"/>
    <n v="5"/>
    <d v="1974-11-09T00:00:00"/>
    <d v="2006-12-14T00:00:00"/>
    <x v="70"/>
    <n v="15.933333333333334"/>
    <n v="677.82426778242677"/>
  </r>
  <r>
    <s v="CRIÉ"/>
    <s v="Michel"/>
    <s v="CRIÉ Michel"/>
    <x v="0"/>
    <s v="Nice"/>
    <d v="2021-06-27T00:00:00"/>
    <n v="9"/>
    <s v="Support et TMA"/>
    <n v="9"/>
    <n v="500"/>
    <n v="4500"/>
    <n v="1"/>
    <s v="Chèque"/>
    <n v="3915"/>
    <n v="4"/>
    <x v="1"/>
    <n v="4"/>
    <d v="1949-01-18T00:00:00"/>
    <d v="2007-08-27T00:00:00"/>
    <x v="71"/>
    <n v="15.230555555555556"/>
    <n v="295.45869049790258"/>
  </r>
  <r>
    <s v="CROMBEZ"/>
    <s v="Katherine"/>
    <s v="CROMBEZ Katherine"/>
    <x v="4"/>
    <s v="Nice"/>
    <d v="2020-07-09T00:00:00"/>
    <n v="4"/>
    <s v="Conseil et architecture"/>
    <n v="7"/>
    <n v="5000"/>
    <n v="35000"/>
    <n v="2"/>
    <s v="Virement"/>
    <n v="2447"/>
    <n v="26"/>
    <x v="0"/>
    <n v="5"/>
    <d v="1977-09-16T00:00:00"/>
    <d v="2006-07-19T00:00:00"/>
    <x v="72"/>
    <n v="16.336111111111112"/>
    <n v="2142.4927733378677"/>
  </r>
  <r>
    <s v="CUCIT"/>
    <s v="Marie-Louise"/>
    <s v="CUCIT Marie-Louise"/>
    <x v="3"/>
    <s v="Nice"/>
    <d v="2020-09-10T00:00:00"/>
    <n v="2"/>
    <s v="Formation CRM"/>
    <n v="7"/>
    <n v="700"/>
    <n v="4900"/>
    <n v="1"/>
    <s v="Chèque"/>
    <n v="1771"/>
    <n v="62"/>
    <x v="0"/>
    <n v="5"/>
    <d v="1973-11-14T00:00:00"/>
    <d v="2007-11-09T00:00:00"/>
    <x v="73"/>
    <n v="15.030555555555555"/>
    <n v="326.0025873221216"/>
  </r>
  <r>
    <s v="CYMBALIST"/>
    <s v="Gérard"/>
    <s v="CYMBALIST Gérard"/>
    <x v="3"/>
    <s v="Nice"/>
    <d v="2021-01-09T00:00:00"/>
    <n v="5"/>
    <s v="Audit sécurité"/>
    <n v="2"/>
    <n v="2000"/>
    <n v="4000"/>
    <n v="3"/>
    <s v="Espèce"/>
    <n v="1355"/>
    <n v="58"/>
    <x v="1"/>
    <n v="1"/>
    <d v="1960-04-25T00:00:00"/>
    <d v="2006-10-18T00:00:00"/>
    <x v="74"/>
    <n v="16.088888888888889"/>
    <n v="248.61878453038673"/>
  </r>
  <r>
    <s v="DAMBSKI"/>
    <s v="René"/>
    <s v="DAMBSKI René"/>
    <x v="2"/>
    <s v="Nice"/>
    <d v="2020-10-13T00:00:00"/>
    <n v="9"/>
    <s v="Support et TMA"/>
    <n v="10"/>
    <n v="500"/>
    <n v="5000"/>
    <n v="1"/>
    <s v="Chèque"/>
    <n v="1562"/>
    <n v="37"/>
    <x v="1"/>
    <n v="2"/>
    <d v="1962-12-27T00:00:00"/>
    <d v="2014-10-24T00:00:00"/>
    <x v="75"/>
    <n v="8.0722222222222229"/>
    <n v="619.40812112869924"/>
  </r>
  <r>
    <s v="DANIEL"/>
    <s v="Marie-Louise"/>
    <s v="DANIEL Marie-Louise"/>
    <x v="4"/>
    <s v="Nice"/>
    <d v="2020-12-25T00:00:00"/>
    <n v="3"/>
    <s v="Déploiement technique"/>
    <n v="4"/>
    <n v="1300"/>
    <n v="5200"/>
    <n v="2"/>
    <s v="Virement"/>
    <n v="1683"/>
    <n v="53"/>
    <x v="0"/>
    <n v="5"/>
    <d v="1973-08-07T00:00:00"/>
    <d v="2011-04-11T00:00:00"/>
    <x v="76"/>
    <n v="11.608333333333333"/>
    <n v="447.95405599425703"/>
  </r>
  <r>
    <s v="DEAUCOURT"/>
    <s v="Christine"/>
    <s v="DEAUCOURT Christine"/>
    <x v="3"/>
    <s v="Nice"/>
    <d v="2020-09-28T00:00:00"/>
    <n v="10"/>
    <s v="Gestion projet Agile"/>
    <n v="5"/>
    <n v="1000"/>
    <n v="5000"/>
    <n v="3"/>
    <s v="Espèce"/>
    <n v="3408"/>
    <n v="83"/>
    <x v="0"/>
    <n v="5"/>
    <d v="1954-09-30T00:00:00"/>
    <d v="2015-02-26T00:00:00"/>
    <x v="77"/>
    <n v="7.7333333333333334"/>
    <n v="646.55172413793105"/>
  </r>
  <r>
    <s v="DEDIEU"/>
    <s v="Josselaine"/>
    <s v="DEDIEU Josselaine"/>
    <x v="4"/>
    <s v="Nice"/>
    <d v="2020-10-31T00:00:00"/>
    <n v="9"/>
    <s v="Support et TMA"/>
    <n v="3"/>
    <n v="500"/>
    <n v="1500"/>
    <n v="3"/>
    <s v="Espèce"/>
    <n v="2354"/>
    <n v="7"/>
    <x v="0"/>
    <n v="5"/>
    <d v="1979-02-03T00:00:00"/>
    <d v="1998-09-15T00:00:00"/>
    <x v="78"/>
    <n v="24.180555555555557"/>
    <n v="62.033314187248706"/>
  </r>
  <r>
    <s v="DEFRANCE"/>
    <s v="Sylvanna"/>
    <s v="DEFRANCE Sylvanna"/>
    <x v="2"/>
    <s v="Nice"/>
    <d v="2020-07-01T00:00:00"/>
    <n v="2"/>
    <s v="Formation CRM"/>
    <n v="9"/>
    <n v="700"/>
    <n v="6300"/>
    <n v="3"/>
    <s v="Espèce"/>
    <n v="2785"/>
    <n v="3"/>
    <x v="0"/>
    <n v="4"/>
    <d v="1955-05-27T00:00:00"/>
    <d v="2007-09-02T00:00:00"/>
    <x v="79"/>
    <n v="15.216666666666667"/>
    <n v="414.01971522453448"/>
  </r>
  <r>
    <s v="DEGRENDEL"/>
    <s v="Hubert"/>
    <s v="DEGRENDEL Hubert"/>
    <x v="5"/>
    <s v="Nice"/>
    <d v="2020-12-02T00:00:00"/>
    <n v="10"/>
    <s v="Gestion projet Agile"/>
    <n v="5"/>
    <n v="1000"/>
    <n v="5000"/>
    <n v="3"/>
    <s v="Espèce"/>
    <n v="2613"/>
    <n v="1"/>
    <x v="1"/>
    <n v="1"/>
    <d v="1978-09-24T00:00:00"/>
    <d v="2008-06-22T00:00:00"/>
    <x v="80"/>
    <n v="14.411111111111111"/>
    <n v="346.95451040863531"/>
  </r>
  <r>
    <s v="DEIXONNE"/>
    <s v="Nadine"/>
    <s v="DEIXONNE Nadine"/>
    <x v="0"/>
    <s v="Nice"/>
    <d v="2021-01-18T00:00:00"/>
    <n v="6"/>
    <s v="Compétence Front"/>
    <n v="5"/>
    <n v="500"/>
    <n v="2500"/>
    <n v="3"/>
    <s v="Espèce"/>
    <n v="1191"/>
    <n v="97"/>
    <x v="0"/>
    <n v="1"/>
    <d v="1964-02-02T00:00:00"/>
    <d v="2008-06-09T00:00:00"/>
    <x v="81"/>
    <n v="14.447222222222223"/>
    <n v="173.04364545279753"/>
  </r>
  <r>
    <s v="DELAMARRE"/>
    <s v="Jean-Luc"/>
    <s v="DELAMARRE Jean-Luc"/>
    <x v="3"/>
    <s v="Nice"/>
    <d v="2020-07-04T00:00:00"/>
    <n v="10"/>
    <s v="Gestion projet Agile"/>
    <n v="10"/>
    <n v="1000"/>
    <n v="10000"/>
    <n v="1"/>
    <s v="Chèque"/>
    <n v="1192"/>
    <n v="17"/>
    <x v="1"/>
    <n v="3"/>
    <d v="1972-05-14T00:00:00"/>
    <d v="2003-06-21T00:00:00"/>
    <x v="82"/>
    <n v="19.413888888888888"/>
    <n v="515.09514952067536"/>
  </r>
  <r>
    <s v="DELUC"/>
    <s v="Pascal"/>
    <s v="DELUC Pascal"/>
    <x v="0"/>
    <s v="Nice"/>
    <d v="2021-04-17T00:00:00"/>
    <n v="2"/>
    <s v="Formation CRM"/>
    <n v="5"/>
    <n v="700"/>
    <n v="3500"/>
    <n v="3"/>
    <s v="Espèce"/>
    <n v="3932"/>
    <n v="18"/>
    <x v="1"/>
    <n v="5"/>
    <d v="1956-09-02T00:00:00"/>
    <d v="1999-01-10T00:00:00"/>
    <x v="83"/>
    <n v="23.861111111111111"/>
    <n v="146.68218859138534"/>
  </r>
  <r>
    <s v="DENIS"/>
    <s v="Claudine"/>
    <s v="DENIS Claudine"/>
    <x v="5"/>
    <s v="Nice"/>
    <d v="2020-12-28T00:00:00"/>
    <n v="7"/>
    <s v="Compétence Back"/>
    <n v="10"/>
    <n v="600"/>
    <n v="6000"/>
    <n v="1"/>
    <s v="Chèque"/>
    <n v="1240"/>
    <n v="75"/>
    <x v="0"/>
    <n v="2"/>
    <d v="1964-12-12T00:00:00"/>
    <d v="2007-05-13T00:00:00"/>
    <x v="84"/>
    <n v="15.519444444444444"/>
    <n v="386.61177734025415"/>
  </r>
  <r>
    <s v="DESHAYES"/>
    <s v="Isabelle"/>
    <s v="DESHAYES Isabelle"/>
    <x v="5"/>
    <s v="Nice"/>
    <d v="2020-10-26T00:00:00"/>
    <n v="10"/>
    <s v="Gestion projet Agile"/>
    <n v="7"/>
    <n v="1000"/>
    <n v="7000"/>
    <n v="3"/>
    <s v="Espèce"/>
    <n v="1328"/>
    <n v="38"/>
    <x v="0"/>
    <n v="2"/>
    <d v="1960-04-27T00:00:00"/>
    <d v="2011-03-21T00:00:00"/>
    <x v="85"/>
    <n v="11.66388888888889"/>
    <n v="600.14289116456291"/>
  </r>
  <r>
    <s v="DESROSES"/>
    <s v="Martine"/>
    <s v="DESROSES Martine"/>
    <x v="1"/>
    <s v="Nice"/>
    <d v="2020-07-30T00:00:00"/>
    <n v="6"/>
    <s v="Compétence Front"/>
    <n v="8"/>
    <n v="500"/>
    <n v="4000"/>
    <n v="3"/>
    <s v="Espèce"/>
    <n v="2860"/>
    <n v="60"/>
    <x v="0"/>
    <n v="1"/>
    <d v="1971-05-27T00:00:00"/>
    <d v="2017-01-29T00:00:00"/>
    <x v="86"/>
    <n v="5.8083333333333336"/>
    <n v="688.66571018651359"/>
  </r>
  <r>
    <s v="DESTAIN"/>
    <s v="Roseline"/>
    <s v="DESTAIN Roseline"/>
    <x v="0"/>
    <s v="Nice"/>
    <d v="2020-12-09T00:00:00"/>
    <n v="9"/>
    <s v="Support et TMA"/>
    <n v="3"/>
    <n v="500"/>
    <n v="1500"/>
    <n v="1"/>
    <s v="Chèque"/>
    <n v="1946"/>
    <n v="89"/>
    <x v="0"/>
    <n v="1"/>
    <d v="1959-02-27T00:00:00"/>
    <d v="2016-01-31T00:00:00"/>
    <x v="87"/>
    <n v="6.8055555555555554"/>
    <n v="220.40816326530611"/>
  </r>
  <r>
    <s v="D'HÉROUVILLE"/>
    <s v="Yolande"/>
    <s v="D'HÉROUVILLE Yolande"/>
    <x v="5"/>
    <s v="Nice"/>
    <d v="2020-07-09T00:00:00"/>
    <n v="3"/>
    <s v="Déploiement technique"/>
    <n v="3"/>
    <n v="1300"/>
    <n v="3900"/>
    <n v="1"/>
    <s v="Chèque"/>
    <n v="2192"/>
    <n v="35"/>
    <x v="0"/>
    <n v="1"/>
    <d v="1953-02-08T00:00:00"/>
    <d v="2001-12-20T00:00:00"/>
    <x v="88"/>
    <n v="20.916666666666668"/>
    <n v="186.45418326693226"/>
  </r>
  <r>
    <s v="DI"/>
    <s v="Nadine"/>
    <s v="DI Nadine"/>
    <x v="0"/>
    <s v="Nice"/>
    <d v="2021-04-02T00:00:00"/>
    <n v="6"/>
    <s v="Compétence Front"/>
    <n v="3"/>
    <n v="500"/>
    <n v="1500"/>
    <n v="3"/>
    <s v="Espèce"/>
    <n v="1512"/>
    <n v="91"/>
    <x v="0"/>
    <n v="1"/>
    <d v="1958-04-25T00:00:00"/>
    <d v="2005-09-22T00:00:00"/>
    <x v="89"/>
    <n v="17.161111111111111"/>
    <n v="87.406927808352222"/>
  </r>
  <r>
    <s v="DINIC"/>
    <s v="Jean-François"/>
    <s v="DINIC Jean-François"/>
    <x v="4"/>
    <s v="Nice"/>
    <d v="2021-01-26T00:00:00"/>
    <n v="6"/>
    <s v="Compétence Front"/>
    <n v="8"/>
    <n v="500"/>
    <n v="4000"/>
    <n v="3"/>
    <s v="Espèce"/>
    <n v="1208"/>
    <n v="69"/>
    <x v="1"/>
    <n v="4"/>
    <d v="1984-09-07T00:00:00"/>
    <d v="2009-03-10T00:00:00"/>
    <x v="90"/>
    <n v="13.694444444444445"/>
    <n v="292.08924949290059"/>
  </r>
  <r>
    <s v="DONG"/>
    <s v="Huguette"/>
    <s v="DONG Huguette"/>
    <x v="5"/>
    <s v="Nice"/>
    <d v="2021-04-26T00:00:00"/>
    <n v="10"/>
    <s v="Gestion projet Agile"/>
    <n v="8"/>
    <n v="1000"/>
    <n v="8000"/>
    <n v="2"/>
    <s v="Virement"/>
    <n v="2338"/>
    <n v="21"/>
    <x v="0"/>
    <n v="2"/>
    <d v="1976-06-14T00:00:00"/>
    <d v="2010-11-12T00:00:00"/>
    <x v="91"/>
    <n v="12.022222222222222"/>
    <n v="665.43438077634016"/>
  </r>
  <r>
    <s v="DOUCOURE"/>
    <s v="Jean-Jacques"/>
    <s v="DOUCOURE Jean-Jacques"/>
    <x v="5"/>
    <s v="Nice"/>
    <d v="2020-08-18T00:00:00"/>
    <n v="10"/>
    <s v="Gestion projet Agile"/>
    <n v="6"/>
    <n v="1000"/>
    <n v="6000"/>
    <n v="1"/>
    <s v="Chèque"/>
    <n v="1136"/>
    <n v="89"/>
    <x v="1"/>
    <n v="1"/>
    <d v="1976-12-31T00:00:00"/>
    <d v="2016-01-25T00:00:00"/>
    <x v="92"/>
    <n v="6.8194444444444446"/>
    <n v="879.83706720977591"/>
  </r>
  <r>
    <s v="DUPRÉ"/>
    <s v="Sophie"/>
    <s v="DUPRÉ Sophie"/>
    <x v="5"/>
    <s v="Nice"/>
    <d v="2020-11-06T00:00:00"/>
    <n v="2"/>
    <s v="Formation CRM"/>
    <n v="1"/>
    <n v="700"/>
    <n v="700"/>
    <n v="1"/>
    <s v="Chèque"/>
    <n v="2459"/>
    <n v="87"/>
    <x v="0"/>
    <n v="4"/>
    <d v="1947-09-26T00:00:00"/>
    <d v="2007-05-16T00:00:00"/>
    <x v="93"/>
    <n v="15.511111111111111"/>
    <n v="45.128939828080227"/>
  </r>
  <r>
    <s v="DURAND"/>
    <s v="Jean-Pierre"/>
    <s v="DURAND Jean-Pierre"/>
    <x v="3"/>
    <s v="Nice"/>
    <d v="2020-12-27T00:00:00"/>
    <n v="9"/>
    <s v="Support et TMA"/>
    <n v="7"/>
    <n v="500"/>
    <n v="3500"/>
    <n v="1"/>
    <s v="Chèque"/>
    <n v="1993"/>
    <n v="66"/>
    <x v="1"/>
    <n v="0"/>
    <d v="1973-05-18T00:00:00"/>
    <d v="2009-02-19T00:00:00"/>
    <x v="94"/>
    <n v="13.752777777777778"/>
    <n v="254.494041607756"/>
  </r>
  <r>
    <s v="DURAND"/>
    <s v="Ginette"/>
    <s v="DURAND Ginette"/>
    <x v="3"/>
    <s v="Nice"/>
    <d v="2021-04-09T00:00:00"/>
    <n v="4"/>
    <s v="Conseil et architecture"/>
    <n v="8"/>
    <n v="5000"/>
    <n v="40000"/>
    <n v="2"/>
    <s v="Virement"/>
    <n v="3398"/>
    <n v="36"/>
    <x v="0"/>
    <n v="1"/>
    <d v="1958-02-18T00:00:00"/>
    <d v="1999-08-14T00:00:00"/>
    <x v="95"/>
    <n v="23.266666666666666"/>
    <n v="1719.1977077363897"/>
  </r>
  <r>
    <s v="DURAND-RENIER"/>
    <s v="Jean-François"/>
    <s v="DURAND-RENIER Jean-François"/>
    <x v="3"/>
    <s v="Nice"/>
    <d v="2021-03-07T00:00:00"/>
    <n v="8"/>
    <s v="Compétence Fullstack"/>
    <n v="10"/>
    <n v="800"/>
    <n v="8000"/>
    <n v="3"/>
    <s v="Espèce"/>
    <n v="2122"/>
    <n v="38"/>
    <x v="1"/>
    <n v="5"/>
    <d v="1947-10-13T00:00:00"/>
    <d v="2010-02-22T00:00:00"/>
    <x v="96"/>
    <n v="12.744444444444444"/>
    <n v="627.72449869224067"/>
  </r>
  <r>
    <s v="DUROC"/>
    <s v="Annie"/>
    <s v="DUROC Annie"/>
    <x v="4"/>
    <s v="Nice"/>
    <d v="2020-10-14T00:00:00"/>
    <n v="7"/>
    <s v="Compétence Back"/>
    <n v="10"/>
    <n v="600"/>
    <n v="6000"/>
    <n v="2"/>
    <s v="Virement"/>
    <n v="2568"/>
    <n v="91"/>
    <x v="0"/>
    <n v="3"/>
    <d v="1951-12-24T00:00:00"/>
    <d v="2012-07-23T00:00:00"/>
    <x v="97"/>
    <n v="10.324999999999999"/>
    <n v="581.11380145278451"/>
  </r>
  <r>
    <s v="EL KAABI"/>
    <s v="Nicole"/>
    <s v="EL KAABI Nicole"/>
    <x v="1"/>
    <s v="Nice"/>
    <d v="2020-06-18T00:00:00"/>
    <n v="2"/>
    <s v="Formation CRM"/>
    <n v="3"/>
    <n v="700"/>
    <n v="2100"/>
    <n v="2"/>
    <s v="Virement"/>
    <n v="2106"/>
    <n v="50"/>
    <x v="0"/>
    <n v="4"/>
    <d v="1960-02-25T00:00:00"/>
    <d v="2009-10-22T00:00:00"/>
    <x v="98"/>
    <n v="13.077777777777778"/>
    <n v="160.57774001699235"/>
  </r>
  <r>
    <s v="FABRE"/>
    <s v="Didier"/>
    <s v="FABRE Didier"/>
    <x v="3"/>
    <s v="Nice"/>
    <d v="2020-08-05T00:00:00"/>
    <n v="7"/>
    <s v="Compétence Back"/>
    <n v="2"/>
    <n v="600"/>
    <n v="1200"/>
    <n v="1"/>
    <s v="Chèque"/>
    <n v="3966"/>
    <n v="25"/>
    <x v="1"/>
    <n v="0"/>
    <d v="1962-06-22T00:00:00"/>
    <d v="2001-06-05T00:00:00"/>
    <x v="99"/>
    <n v="21.458333333333332"/>
    <n v="55.922330097087382"/>
  </r>
  <r>
    <s v="FALZON"/>
    <s v="Patricia"/>
    <s v="FALZON Patricia"/>
    <x v="1"/>
    <s v="Nice"/>
    <d v="2020-07-08T00:00:00"/>
    <n v="8"/>
    <s v="Compétence Fullstack"/>
    <n v="3"/>
    <n v="800"/>
    <n v="2400"/>
    <n v="2"/>
    <s v="Virement"/>
    <n v="1626"/>
    <n v="76"/>
    <x v="0"/>
    <n v="5"/>
    <d v="1957-11-07T00:00:00"/>
    <d v="2016-11-27T00:00:00"/>
    <x v="100"/>
    <n v="5.9805555555555552"/>
    <n v="401.30051091500235"/>
  </r>
  <r>
    <s v="FARIDI"/>
    <s v="Marie-Thérése"/>
    <s v="FARIDI Marie-Thérése"/>
    <x v="1"/>
    <s v="Nice"/>
    <d v="2020-06-23T00:00:00"/>
    <n v="6"/>
    <s v="Compétence Front"/>
    <n v="10"/>
    <n v="500"/>
    <n v="5000"/>
    <n v="1"/>
    <s v="Chèque"/>
    <n v="3228"/>
    <n v="89"/>
    <x v="0"/>
    <n v="3"/>
    <d v="1964-07-15T00:00:00"/>
    <d v="2004-04-09T00:00:00"/>
    <x v="101"/>
    <n v="18.613888888888887"/>
    <n v="268.61662438442028"/>
  </r>
  <r>
    <s v="FAUCHEUX"/>
    <s v="Michel"/>
    <s v="FAUCHEUX Michel"/>
    <x v="1"/>
    <s v="Nice"/>
    <d v="2021-02-19T00:00:00"/>
    <n v="9"/>
    <s v="Support et TMA"/>
    <n v="9"/>
    <n v="500"/>
    <n v="4500"/>
    <n v="2"/>
    <s v="Virement"/>
    <n v="1831"/>
    <n v="73"/>
    <x v="1"/>
    <n v="5"/>
    <d v="1964-02-27T00:00:00"/>
    <d v="2003-02-16T00:00:00"/>
    <x v="102"/>
    <n v="19.761111111111113"/>
    <n v="227.71998875456845"/>
  </r>
  <r>
    <s v="FAUQUIER"/>
    <s v="Mireille"/>
    <s v="FAUQUIER Mireille"/>
    <x v="1"/>
    <s v="Nice"/>
    <d v="2021-05-11T00:00:00"/>
    <n v="1"/>
    <s v="Intervention sur site"/>
    <n v="3"/>
    <n v="1200"/>
    <n v="3600"/>
    <n v="1"/>
    <s v="Chèque"/>
    <n v="1942"/>
    <n v="56"/>
    <x v="0"/>
    <n v="3"/>
    <d v="1953-10-11T00:00:00"/>
    <d v="2017-09-21T00:00:00"/>
    <x v="103"/>
    <n v="5.1638888888888888"/>
    <n v="697.1490048413126"/>
  </r>
  <r>
    <s v="FAURE"/>
    <s v="Simone"/>
    <s v="FAURE Simone"/>
    <x v="2"/>
    <s v="Nice"/>
    <d v="2021-05-11T00:00:00"/>
    <n v="5"/>
    <s v="Audit sécurité"/>
    <n v="6"/>
    <n v="2000"/>
    <n v="12000"/>
    <n v="3"/>
    <s v="Espèce"/>
    <n v="1114"/>
    <n v="68"/>
    <x v="0"/>
    <n v="2"/>
    <d v="1950-04-24T00:00:00"/>
    <d v="2012-02-07T00:00:00"/>
    <x v="104"/>
    <n v="10.786111111111111"/>
    <n v="1112.5418490857585"/>
  </r>
  <r>
    <s v="FAVRE"/>
    <s v="Dany"/>
    <s v="FAVRE Dany"/>
    <x v="5"/>
    <s v="Nice"/>
    <d v="2021-06-15T00:00:00"/>
    <n v="7"/>
    <s v="Compétence Back"/>
    <n v="6"/>
    <n v="600"/>
    <n v="3600"/>
    <n v="3"/>
    <s v="Espèce"/>
    <n v="2330"/>
    <n v="92"/>
    <x v="0"/>
    <n v="1"/>
    <d v="1953-03-09T00:00:00"/>
    <d v="2021-03-11T00:00:00"/>
    <x v="105"/>
    <n v="1.6916666666666667"/>
    <n v="2128.07881773399"/>
  </r>
  <r>
    <s v="FEDON"/>
    <s v="Marie-Claude"/>
    <s v="FEDON Marie-Claude"/>
    <x v="0"/>
    <s v="Nice"/>
    <d v="2021-04-27T00:00:00"/>
    <n v="2"/>
    <s v="Formation CRM"/>
    <n v="6"/>
    <n v="700"/>
    <n v="4200"/>
    <n v="2"/>
    <s v="Virement"/>
    <n v="1285"/>
    <n v="66"/>
    <x v="0"/>
    <n v="3"/>
    <d v="1954-01-21T00:00:00"/>
    <d v="2002-12-12T00:00:00"/>
    <x v="106"/>
    <n v="19.93888888888889"/>
    <n v="210.64363332404568"/>
  </r>
  <r>
    <s v="FERNANDEZ"/>
    <s v="Suzanne"/>
    <s v="FERNANDEZ Suzanne"/>
    <x v="1"/>
    <s v="Nice"/>
    <d v="2020-11-07T00:00:00"/>
    <n v="4"/>
    <s v="Conseil et architecture"/>
    <n v="2"/>
    <n v="5000"/>
    <n v="10000"/>
    <n v="1"/>
    <s v="Chèque"/>
    <n v="3691"/>
    <n v="57"/>
    <x v="0"/>
    <n v="1"/>
    <d v="1949-11-01T00:00:00"/>
    <d v="2001-06-27T00:00:00"/>
    <x v="107"/>
    <n v="21.397222222222222"/>
    <n v="467.35038296767493"/>
  </r>
  <r>
    <s v="FERNANDEZ"/>
    <s v="Yvette"/>
    <s v="FERNANDEZ Yvette"/>
    <x v="1"/>
    <s v="Nice"/>
    <d v="2021-02-21T00:00:00"/>
    <n v="1"/>
    <s v="Intervention sur site"/>
    <n v="1"/>
    <n v="1200"/>
    <n v="1200"/>
    <n v="1"/>
    <s v="Chèque"/>
    <n v="2752"/>
    <n v="62"/>
    <x v="0"/>
    <n v="2"/>
    <d v="1960-04-04T00:00:00"/>
    <d v="2009-04-13T00:00:00"/>
    <x v="108"/>
    <n v="13.602777777777778"/>
    <n v="88.217275883193793"/>
  </r>
  <r>
    <s v="FERRAND"/>
    <s v="Danielle"/>
    <s v="FERRAND Danielle"/>
    <x v="5"/>
    <s v="Nice"/>
    <d v="2021-03-25T00:00:00"/>
    <n v="7"/>
    <s v="Compétence Back"/>
    <n v="4"/>
    <n v="600"/>
    <n v="2400"/>
    <n v="2"/>
    <s v="Virement"/>
    <n v="1841"/>
    <n v="58"/>
    <x v="0"/>
    <n v="3"/>
    <d v="1981-07-12T00:00:00"/>
    <d v="2009-09-16T00:00:00"/>
    <x v="109"/>
    <n v="13.177777777777777"/>
    <n v="182.12478920741989"/>
  </r>
  <r>
    <s v="FILLEAU"/>
    <s v="Sylvie"/>
    <s v="FILLEAU Sylvie"/>
    <x v="2"/>
    <s v="Nice"/>
    <d v="2020-11-11T00:00:00"/>
    <n v="5"/>
    <s v="Audit sécurité"/>
    <n v="9"/>
    <n v="2000"/>
    <n v="18000"/>
    <n v="3"/>
    <s v="Espèce"/>
    <n v="3002"/>
    <n v="62"/>
    <x v="0"/>
    <n v="4"/>
    <d v="1961-12-16T00:00:00"/>
    <d v="2015-12-30T00:00:00"/>
    <x v="110"/>
    <n v="6.8888888888888893"/>
    <n v="2612.9032258064512"/>
  </r>
  <r>
    <s v="FITOUSSI"/>
    <s v="Samuel"/>
    <s v="FITOUSSI Samuel"/>
    <x v="2"/>
    <s v="Nice"/>
    <d v="2020-07-07T00:00:00"/>
    <n v="9"/>
    <s v="Support et TMA"/>
    <n v="2"/>
    <n v="500"/>
    <n v="1000"/>
    <n v="1"/>
    <s v="Chèque"/>
    <n v="4017"/>
    <n v="52"/>
    <x v="1"/>
    <n v="0"/>
    <d v="1959-04-17T00:00:00"/>
    <d v="2005-09-15T00:00:00"/>
    <x v="111"/>
    <n v="17.180555555555557"/>
    <n v="58.205335489086494"/>
  </r>
  <r>
    <s v="FOURNOL"/>
    <s v="Michele"/>
    <s v="FOURNOL Michele"/>
    <x v="0"/>
    <s v="Nice"/>
    <d v="2021-05-23T00:00:00"/>
    <n v="5"/>
    <s v="Audit sécurité"/>
    <n v="10"/>
    <n v="2000"/>
    <n v="20000"/>
    <n v="2"/>
    <s v="Virement"/>
    <n v="2761"/>
    <n v="53"/>
    <x v="0"/>
    <n v="4"/>
    <d v="1973-10-26T00:00:00"/>
    <d v="1999-11-16T00:00:00"/>
    <x v="112"/>
    <n v="23.011111111111113"/>
    <n v="869.14534041525826"/>
  </r>
  <r>
    <s v="FRANÇOIS"/>
    <s v="Anne-Marie"/>
    <s v="FRANÇOIS Anne-Marie"/>
    <x v="5"/>
    <s v="Nice"/>
    <d v="2020-09-29T00:00:00"/>
    <n v="10"/>
    <s v="Gestion projet Agile"/>
    <n v="8"/>
    <n v="1000"/>
    <n v="8000"/>
    <n v="3"/>
    <s v="Espèce"/>
    <n v="2762"/>
    <n v="58"/>
    <x v="0"/>
    <n v="2"/>
    <d v="1981-12-01T00:00:00"/>
    <d v="2005-08-21T00:00:00"/>
    <x v="113"/>
    <n v="17.247222222222224"/>
    <n v="463.84280882589786"/>
  </r>
  <r>
    <s v="FRENOIS"/>
    <s v="Giséle"/>
    <s v="FRENOIS Giséle"/>
    <x v="5"/>
    <s v="Nice"/>
    <d v="2020-08-11T00:00:00"/>
    <n v="8"/>
    <s v="Compétence Fullstack"/>
    <n v="8"/>
    <n v="800"/>
    <n v="6400"/>
    <n v="3"/>
    <s v="Espèce"/>
    <n v="3494"/>
    <n v="59"/>
    <x v="0"/>
    <n v="5"/>
    <d v="1956-03-31T00:00:00"/>
    <d v="2020-11-28T00:00:00"/>
    <x v="114"/>
    <n v="1.9777777777777779"/>
    <n v="3235.9550561797751"/>
  </r>
  <r>
    <s v="FRETTE"/>
    <s v="Daniel"/>
    <s v="FRETTE Daniel"/>
    <x v="5"/>
    <s v="Nice"/>
    <d v="2020-08-07T00:00:00"/>
    <n v="7"/>
    <s v="Compétence Back"/>
    <n v="2"/>
    <n v="600"/>
    <n v="1200"/>
    <n v="2"/>
    <s v="Virement"/>
    <n v="1273"/>
    <n v="20"/>
    <x v="1"/>
    <n v="0"/>
    <d v="1974-10-16T00:00:00"/>
    <d v="2003-12-06T00:00:00"/>
    <x v="115"/>
    <n v="18.955555555555556"/>
    <n v="63.305978898007034"/>
  </r>
  <r>
    <s v="FRISA"/>
    <s v="Brigitte"/>
    <s v="FRISA Brigitte"/>
    <x v="4"/>
    <s v="Nice"/>
    <d v="2020-10-15T00:00:00"/>
    <n v="5"/>
    <s v="Audit sécurité"/>
    <n v="5"/>
    <n v="2000"/>
    <n v="10000"/>
    <n v="1"/>
    <s v="Chèque"/>
    <n v="951"/>
    <n v="66"/>
    <x v="0"/>
    <n v="3"/>
    <d v="1975-06-17T00:00:00"/>
    <d v="2008-07-21T00:00:00"/>
    <x v="116"/>
    <n v="14.330555555555556"/>
    <n v="697.80965303353366"/>
  </r>
  <r>
    <s v="GARCIA"/>
    <s v="Ghyslaine"/>
    <s v="GARCIA Ghyslaine"/>
    <x v="3"/>
    <s v="Nice"/>
    <d v="2020-07-10T00:00:00"/>
    <n v="2"/>
    <s v="Formation CRM"/>
    <n v="8"/>
    <n v="700"/>
    <n v="5600"/>
    <n v="1"/>
    <s v="Chèque"/>
    <n v="3034"/>
    <n v="14"/>
    <x v="0"/>
    <n v="1"/>
    <d v="1946-09-07T00:00:00"/>
    <d v="2011-09-11T00:00:00"/>
    <x v="117"/>
    <n v="11.191666666666666"/>
    <n v="500.37230081906182"/>
  </r>
  <r>
    <s v="GEIL"/>
    <s v="Dominique"/>
    <s v="GEIL Dominique"/>
    <x v="3"/>
    <s v="Nice"/>
    <d v="2020-12-28T00:00:00"/>
    <n v="10"/>
    <s v="Gestion projet Agile"/>
    <n v="2"/>
    <n v="1000"/>
    <n v="2000"/>
    <n v="2"/>
    <s v="Virement"/>
    <n v="3785"/>
    <n v="68"/>
    <x v="1"/>
    <n v="1"/>
    <d v="1963-05-06T00:00:00"/>
    <d v="2021-07-28T00:00:00"/>
    <x v="118"/>
    <n v="1.3111111111111111"/>
    <n v="1525.4237288135594"/>
  </r>
  <r>
    <s v="GENTIL"/>
    <s v="Michelle"/>
    <s v="GENTIL Michelle"/>
    <x v="0"/>
    <s v="Nice"/>
    <d v="2021-06-26T00:00:00"/>
    <n v="2"/>
    <s v="Formation CRM"/>
    <n v="3"/>
    <n v="700"/>
    <n v="2100"/>
    <n v="1"/>
    <s v="Chèque"/>
    <n v="1687"/>
    <n v="80"/>
    <x v="0"/>
    <n v="3"/>
    <d v="1960-02-17T00:00:00"/>
    <d v="2012-10-06T00:00:00"/>
    <x v="119"/>
    <n v="10.122222222222222"/>
    <n v="207.46432491767288"/>
  </r>
  <r>
    <s v="GEORGET"/>
    <s v="Philippe"/>
    <s v="GEORGET Philippe"/>
    <x v="1"/>
    <s v="Nice"/>
    <d v="2021-01-14T00:00:00"/>
    <n v="8"/>
    <s v="Compétence Fullstack"/>
    <n v="3"/>
    <n v="800"/>
    <n v="2400"/>
    <n v="2"/>
    <s v="Virement"/>
    <n v="2283"/>
    <n v="97"/>
    <x v="1"/>
    <n v="4"/>
    <d v="1958-02-22T00:00:00"/>
    <d v="2012-05-08T00:00:00"/>
    <x v="120"/>
    <n v="10.533333333333333"/>
    <n v="227.84810126582278"/>
  </r>
  <r>
    <s v="GHAFFAR"/>
    <s v="Ghislaine"/>
    <s v="GHAFFAR Ghislaine"/>
    <x v="3"/>
    <s v="Nice"/>
    <d v="2020-06-27T00:00:00"/>
    <n v="8"/>
    <s v="Compétence Fullstack"/>
    <n v="3"/>
    <n v="800"/>
    <n v="2400"/>
    <n v="1"/>
    <s v="Chèque"/>
    <n v="2633"/>
    <n v="13"/>
    <x v="0"/>
    <n v="5"/>
    <d v="1960-05-31T00:00:00"/>
    <d v="2017-08-07T00:00:00"/>
    <x v="121"/>
    <n v="5.2861111111111114"/>
    <n v="454.01996847083552"/>
  </r>
  <r>
    <s v="GHIBAUDO"/>
    <s v="Nicole"/>
    <s v="GHIBAUDO Nicole"/>
    <x v="1"/>
    <s v="Nice"/>
    <d v="2020-09-17T00:00:00"/>
    <n v="2"/>
    <s v="Formation CRM"/>
    <n v="10"/>
    <n v="700"/>
    <n v="7000"/>
    <n v="3"/>
    <s v="Espèce"/>
    <n v="1445"/>
    <n v="4"/>
    <x v="0"/>
    <n v="5"/>
    <d v="1955-11-24T00:00:00"/>
    <d v="2016-08-04T00:00:00"/>
    <x v="122"/>
    <n v="6.2944444444444443"/>
    <n v="1112.0917917034421"/>
  </r>
  <r>
    <s v="GILLINGHAM"/>
    <s v="Magdeleine"/>
    <s v="GILLINGHAM Magdeleine"/>
    <x v="4"/>
    <s v="Nice"/>
    <d v="2021-05-20T00:00:00"/>
    <n v="8"/>
    <s v="Compétence Fullstack"/>
    <n v="10"/>
    <n v="800"/>
    <n v="8000"/>
    <n v="3"/>
    <s v="Espèce"/>
    <n v="1519"/>
    <n v="0"/>
    <x v="0"/>
    <n v="5"/>
    <d v="1958-11-08T00:00:00"/>
    <d v="2018-10-01T00:00:00"/>
    <x v="123"/>
    <n v="4.1361111111111111"/>
    <n v="1934.1840161182001"/>
  </r>
  <r>
    <s v="GIRARD"/>
    <s v="André"/>
    <s v="GIRARD André"/>
    <x v="5"/>
    <s v="Nice"/>
    <d v="2021-03-15T00:00:00"/>
    <n v="9"/>
    <s v="Support et TMA"/>
    <n v="2"/>
    <n v="500"/>
    <n v="1000"/>
    <n v="3"/>
    <s v="Espèce"/>
    <n v="1750"/>
    <n v="3"/>
    <x v="1"/>
    <n v="0"/>
    <d v="1960-01-21T00:00:00"/>
    <d v="2002-03-05T00:00:00"/>
    <x v="124"/>
    <n v="20.708333333333332"/>
    <n v="48.289738430583505"/>
  </r>
  <r>
    <s v="GIRAUDO"/>
    <s v="Jean"/>
    <s v="GIRAUDO Jean"/>
    <x v="5"/>
    <s v="Nice"/>
    <d v="2021-01-19T00:00:00"/>
    <n v="3"/>
    <s v="Déploiement technique"/>
    <n v="4"/>
    <n v="1300"/>
    <n v="5200"/>
    <n v="2"/>
    <s v="Virement"/>
    <n v="1462"/>
    <n v="45"/>
    <x v="1"/>
    <n v="2"/>
    <d v="1965-08-27T00:00:00"/>
    <d v="1998-06-30T00:00:00"/>
    <x v="125"/>
    <n v="24.388888888888889"/>
    <n v="213.21184510250569"/>
  </r>
  <r>
    <s v="GIRON"/>
    <s v="Anne-Marie"/>
    <s v="GIRON Anne-Marie"/>
    <x v="5"/>
    <s v="Nice"/>
    <d v="2020-10-14T00:00:00"/>
    <n v="7"/>
    <s v="Compétence Back"/>
    <n v="5"/>
    <n v="600"/>
    <n v="3000"/>
    <n v="1"/>
    <s v="Chèque"/>
    <n v="3081"/>
    <n v="67"/>
    <x v="0"/>
    <n v="1"/>
    <d v="1960-03-22T00:00:00"/>
    <d v="2004-12-03T00:00:00"/>
    <x v="126"/>
    <n v="17.963888888888889"/>
    <n v="167.00170094325034"/>
  </r>
  <r>
    <s v="GLYNATSIS"/>
    <s v="Hervé"/>
    <s v="GLYNATSIS Hervé"/>
    <x v="4"/>
    <s v="Nice"/>
    <d v="2020-08-30T00:00:00"/>
    <n v="2"/>
    <s v="Formation CRM"/>
    <n v="8"/>
    <n v="700"/>
    <n v="5600"/>
    <n v="3"/>
    <s v="Espèce"/>
    <n v="2576"/>
    <n v="30"/>
    <x v="0"/>
    <n v="2"/>
    <d v="1974-03-09T00:00:00"/>
    <d v="2001-02-15T00:00:00"/>
    <x v="127"/>
    <n v="21.763888888888889"/>
    <n v="257.30695596681556"/>
  </r>
  <r>
    <s v="GONDOUIN"/>
    <s v="Bernard"/>
    <s v="GONDOUIN Bernard"/>
    <x v="4"/>
    <s v="Nice"/>
    <d v="2020-08-23T00:00:00"/>
    <n v="7"/>
    <s v="Compétence Back"/>
    <n v="3"/>
    <n v="600"/>
    <n v="1800"/>
    <n v="2"/>
    <s v="Virement"/>
    <n v="2629"/>
    <n v="92"/>
    <x v="1"/>
    <n v="0"/>
    <d v="1959-02-15T00:00:00"/>
    <d v="2020-12-19T00:00:00"/>
    <x v="128"/>
    <n v="1.9194444444444445"/>
    <n v="937.77134587554269"/>
  </r>
  <r>
    <s v="GORZINSKY"/>
    <s v="Odette"/>
    <s v="GORZINSKY Odette"/>
    <x v="1"/>
    <s v="Nice"/>
    <d v="2020-09-01T00:00:00"/>
    <n v="4"/>
    <s v="Conseil et architecture"/>
    <n v="7"/>
    <n v="5000"/>
    <n v="35000"/>
    <n v="3"/>
    <s v="Espèce"/>
    <n v="2866"/>
    <n v="35"/>
    <x v="0"/>
    <n v="4"/>
    <d v="1972-07-24T00:00:00"/>
    <d v="2002-08-25T00:00:00"/>
    <x v="129"/>
    <n v="20.236111111111111"/>
    <n v="1729.5813315030887"/>
  </r>
  <r>
    <s v="GOUILLON"/>
    <s v="Chantal"/>
    <s v="GOUILLON Chantal"/>
    <x v="4"/>
    <s v="Nice"/>
    <d v="2020-08-09T00:00:00"/>
    <n v="7"/>
    <s v="Compétence Back"/>
    <n v="9"/>
    <n v="600"/>
    <n v="5400"/>
    <n v="3"/>
    <s v="Espèce"/>
    <n v="1868"/>
    <n v="96"/>
    <x v="0"/>
    <n v="2"/>
    <d v="1965-08-25T00:00:00"/>
    <d v="2003-08-01T00:00:00"/>
    <x v="130"/>
    <n v="19.302777777777777"/>
    <n v="279.75248237156427"/>
  </r>
  <r>
    <s v="GOYER"/>
    <s v="Brigitte"/>
    <s v="GOYER Brigitte"/>
    <x v="4"/>
    <s v="Nice"/>
    <d v="2021-04-01T00:00:00"/>
    <n v="7"/>
    <s v="Compétence Back"/>
    <n v="8"/>
    <n v="600"/>
    <n v="4800"/>
    <n v="1"/>
    <s v="Chèque"/>
    <n v="1976"/>
    <n v="27"/>
    <x v="0"/>
    <n v="5"/>
    <d v="1960-01-29T00:00:00"/>
    <d v="2020-11-29T00:00:00"/>
    <x v="131"/>
    <n v="1.9750000000000001"/>
    <n v="2430.3797468354428"/>
  </r>
  <r>
    <s v="GRAIN"/>
    <s v="Françoise"/>
    <s v="GRAIN Françoise"/>
    <x v="3"/>
    <s v="Nice"/>
    <d v="2020-10-30T00:00:00"/>
    <n v="10"/>
    <s v="Gestion projet Agile"/>
    <n v="9"/>
    <n v="1000"/>
    <n v="9000"/>
    <n v="2"/>
    <s v="Virement"/>
    <n v="2394"/>
    <n v="82"/>
    <x v="0"/>
    <n v="4"/>
    <d v="1978-02-08T00:00:00"/>
    <d v="2010-06-21T00:00:00"/>
    <x v="132"/>
    <n v="12.41388888888889"/>
    <n v="724.99440590736174"/>
  </r>
  <r>
    <s v="GUELT"/>
    <s v="Monique"/>
    <s v="GUELT Monique"/>
    <x v="1"/>
    <s v="Nice"/>
    <d v="2020-07-01T00:00:00"/>
    <n v="8"/>
    <s v="Compétence Fullstack"/>
    <n v="10"/>
    <n v="800"/>
    <n v="8000"/>
    <n v="2"/>
    <s v="Virement"/>
    <n v="2833"/>
    <n v="61"/>
    <x v="0"/>
    <n v="4"/>
    <d v="1955-07-16T00:00:00"/>
    <d v="2001-09-14T00:00:00"/>
    <x v="133"/>
    <n v="21.183333333333334"/>
    <n v="377.65538945712035"/>
  </r>
  <r>
    <s v="GUILLE"/>
    <s v="Jean"/>
    <s v="GUILLE Jean"/>
    <x v="5"/>
    <s v="Nice"/>
    <d v="2021-06-25T00:00:00"/>
    <n v="10"/>
    <s v="Gestion projet Agile"/>
    <n v="8"/>
    <n v="1000"/>
    <n v="8000"/>
    <n v="3"/>
    <s v="Espèce"/>
    <n v="2164"/>
    <n v="84"/>
    <x v="1"/>
    <n v="2"/>
    <d v="1952-01-24T00:00:00"/>
    <d v="2008-07-10T00:00:00"/>
    <x v="134"/>
    <n v="14.361111111111111"/>
    <n v="557.05996131528047"/>
  </r>
  <r>
    <s v="GUITTON"/>
    <s v="Francis"/>
    <s v="GUITTON Francis"/>
    <x v="3"/>
    <s v="Nice"/>
    <d v="2020-12-11T00:00:00"/>
    <n v="5"/>
    <s v="Audit sécurité"/>
    <n v="9"/>
    <n v="2000"/>
    <n v="18000"/>
    <n v="2"/>
    <s v="Virement"/>
    <n v="1530"/>
    <n v="41"/>
    <x v="1"/>
    <n v="0"/>
    <d v="1979-04-28T00:00:00"/>
    <d v="2006-10-28T00:00:00"/>
    <x v="135"/>
    <n v="16.06111111111111"/>
    <n v="1120.7194742303702"/>
  </r>
  <r>
    <s v="GUTFREUND"/>
    <s v="Dominique"/>
    <s v="GUTFREUND Dominique"/>
    <x v="3"/>
    <s v="Nice"/>
    <d v="2020-09-23T00:00:00"/>
    <n v="8"/>
    <s v="Compétence Fullstack"/>
    <n v="10"/>
    <n v="800"/>
    <n v="8000"/>
    <n v="3"/>
    <s v="Espèce"/>
    <n v="1171"/>
    <n v="55"/>
    <x v="0"/>
    <n v="3"/>
    <d v="1963-06-12T00:00:00"/>
    <d v="2001-10-29T00:00:00"/>
    <x v="136"/>
    <n v="21.058333333333334"/>
    <n v="379.89711119905024"/>
  </r>
  <r>
    <s v="GUYOT"/>
    <s v="Pierre"/>
    <s v="GUYOT Pierre"/>
    <x v="0"/>
    <s v="Nice"/>
    <d v="2021-04-14T00:00:00"/>
    <n v="8"/>
    <s v="Compétence Fullstack"/>
    <n v="4"/>
    <n v="800"/>
    <n v="3200"/>
    <n v="1"/>
    <s v="Chèque"/>
    <n v="1821"/>
    <n v="28"/>
    <x v="1"/>
    <n v="3"/>
    <d v="1978-05-20T00:00:00"/>
    <d v="1999-10-17T00:00:00"/>
    <x v="137"/>
    <n v="23.091666666666665"/>
    <n v="138.57813063875858"/>
  </r>
  <r>
    <s v="HABRANT"/>
    <s v="Moïse"/>
    <s v="HABRANT Moïse"/>
    <x v="2"/>
    <s v="Nice"/>
    <d v="2021-01-18T00:00:00"/>
    <n v="9"/>
    <s v="Support et TMA"/>
    <n v="8"/>
    <n v="500"/>
    <n v="4000"/>
    <n v="1"/>
    <s v="Chèque"/>
    <n v="2420"/>
    <n v="26"/>
    <x v="1"/>
    <n v="5"/>
    <d v="1979-10-20T00:00:00"/>
    <d v="1998-06-27T00:00:00"/>
    <x v="138"/>
    <n v="24.397222222222222"/>
    <n v="163.95309119890698"/>
  </r>
  <r>
    <s v="HARAULT"/>
    <s v="Armelle"/>
    <s v="HARAULT Armelle"/>
    <x v="4"/>
    <s v="Nice"/>
    <d v="2020-12-30T00:00:00"/>
    <n v="8"/>
    <s v="Compétence Fullstack"/>
    <n v="5"/>
    <n v="800"/>
    <n v="4000"/>
    <n v="2"/>
    <s v="Virement"/>
    <n v="1995"/>
    <n v="70"/>
    <x v="0"/>
    <n v="3"/>
    <d v="1958-04-20T00:00:00"/>
    <d v="1998-05-05T00:00:00"/>
    <x v="139"/>
    <n v="24.541666666666668"/>
    <n v="162.98811544991511"/>
  </r>
  <r>
    <s v="HERCLICH"/>
    <s v="Myriam"/>
    <s v="HERCLICH Myriam"/>
    <x v="0"/>
    <s v="Nice"/>
    <d v="2021-06-11T00:00:00"/>
    <n v="7"/>
    <s v="Compétence Back"/>
    <n v="6"/>
    <n v="600"/>
    <n v="3600"/>
    <n v="1"/>
    <s v="Chèque"/>
    <n v="2728"/>
    <n v="82"/>
    <x v="0"/>
    <n v="0"/>
    <d v="1976-07-26T00:00:00"/>
    <d v="2012-04-03T00:00:00"/>
    <x v="140"/>
    <n v="10.630555555555556"/>
    <n v="338.64645936765089"/>
  </r>
  <r>
    <s v="HERMANT"/>
    <s v="Jean-Pierre"/>
    <s v="HERMANT Jean-Pierre"/>
    <x v="3"/>
    <s v="Nice"/>
    <d v="2020-06-20T00:00:00"/>
    <n v="6"/>
    <s v="Compétence Front"/>
    <n v="9"/>
    <n v="500"/>
    <n v="4500"/>
    <n v="1"/>
    <s v="Chèque"/>
    <n v="3200"/>
    <n v="92"/>
    <x v="1"/>
    <n v="4"/>
    <d v="1950-11-19T00:00:00"/>
    <d v="1999-11-25T00:00:00"/>
    <x v="141"/>
    <n v="22.986111111111111"/>
    <n v="195.77039274924471"/>
  </r>
  <r>
    <s v="HERSELIN"/>
    <s v="Brigitte"/>
    <s v="HERSELIN Brigitte"/>
    <x v="4"/>
    <s v="Nice"/>
    <d v="2020-07-21T00:00:00"/>
    <n v="9"/>
    <s v="Support et TMA"/>
    <n v="4"/>
    <n v="500"/>
    <n v="2000"/>
    <n v="1"/>
    <s v="Chèque"/>
    <n v="1587"/>
    <n v="25"/>
    <x v="0"/>
    <n v="2"/>
    <d v="1949-03-04T00:00:00"/>
    <d v="2005-06-19T00:00:00"/>
    <x v="142"/>
    <n v="17.419444444444444"/>
    <n v="114.8142242066656"/>
  </r>
  <r>
    <s v="HEURAUX"/>
    <s v="Catherine"/>
    <s v="HEURAUX Catherine"/>
    <x v="4"/>
    <s v="Nice"/>
    <d v="2021-06-29T00:00:00"/>
    <n v="8"/>
    <s v="Compétence Fullstack"/>
    <n v="10"/>
    <n v="800"/>
    <n v="8000"/>
    <n v="1"/>
    <s v="Chèque"/>
    <n v="2864"/>
    <n v="17"/>
    <x v="0"/>
    <n v="0"/>
    <d v="1955-03-28T00:00:00"/>
    <d v="2014-02-25T00:00:00"/>
    <x v="143"/>
    <n v="8.7361111111111107"/>
    <n v="915.73926868044521"/>
  </r>
  <r>
    <s v="HUSETOWSKI"/>
    <s v="Franca"/>
    <s v="HUSETOWSKI Franca"/>
    <x v="3"/>
    <s v="Nice"/>
    <d v="2020-12-19T00:00:00"/>
    <n v="6"/>
    <s v="Compétence Front"/>
    <n v="2"/>
    <n v="500"/>
    <n v="1000"/>
    <n v="3"/>
    <s v="Espèce"/>
    <n v="1539"/>
    <n v="52"/>
    <x v="0"/>
    <n v="5"/>
    <d v="1957-11-01T00:00:00"/>
    <d v="2008-05-25T00:00:00"/>
    <x v="144"/>
    <n v="14.486111111111111"/>
    <n v="69.031639501438164"/>
  </r>
  <r>
    <s v="ILARDO"/>
    <s v="Sylvie"/>
    <s v="ILARDO Sylvie"/>
    <x v="2"/>
    <s v="Nice"/>
    <d v="2020-08-14T00:00:00"/>
    <n v="10"/>
    <s v="Gestion projet Agile"/>
    <n v="9"/>
    <n v="1000"/>
    <n v="9000"/>
    <n v="3"/>
    <s v="Espèce"/>
    <n v="2819"/>
    <n v="32"/>
    <x v="0"/>
    <n v="3"/>
    <d v="1975-05-16T00:00:00"/>
    <d v="2002-11-04T00:00:00"/>
    <x v="145"/>
    <n v="20.044444444444444"/>
    <n v="449.00221729490022"/>
  </r>
  <r>
    <s v="IMMEUBLE"/>
    <s v="Sylvie"/>
    <s v="IMMEUBLE Sylvie"/>
    <x v="2"/>
    <s v="Nice"/>
    <d v="2020-12-21T00:00:00"/>
    <n v="9"/>
    <s v="Support et TMA"/>
    <n v="5"/>
    <n v="500"/>
    <n v="2500"/>
    <n v="2"/>
    <s v="Virement"/>
    <n v="1512"/>
    <n v="80"/>
    <x v="0"/>
    <n v="1"/>
    <d v="1958-05-11T00:00:00"/>
    <d v="2007-04-14T00:00:00"/>
    <x v="146"/>
    <n v="15.6"/>
    <n v="160.25641025641025"/>
  </r>
  <r>
    <s v="JOLIBOIS"/>
    <s v="Michele"/>
    <s v="JOLIBOIS Michele"/>
    <x v="2"/>
    <s v="Nice"/>
    <d v="2020-07-26T00:00:00"/>
    <n v="10"/>
    <s v="Gestion projet Agile"/>
    <n v="1"/>
    <n v="1000"/>
    <n v="1000"/>
    <n v="1"/>
    <s v="Chèque"/>
    <n v="3015"/>
    <n v="36"/>
    <x v="0"/>
    <n v="5"/>
    <d v="1966-05-20T00:00:00"/>
    <d v="2010-04-11T00:00:00"/>
    <x v="147"/>
    <n v="12.608333333333333"/>
    <n v="79.31262392597489"/>
  </r>
  <r>
    <s v="JOLY"/>
    <s v="Daniel"/>
    <s v="JOLY Daniel"/>
    <x v="3"/>
    <s v="Nice"/>
    <d v="2021-03-01T00:00:00"/>
    <n v="6"/>
    <s v="Compétence Front"/>
    <n v="1"/>
    <n v="500"/>
    <n v="500"/>
    <n v="1"/>
    <s v="Chèque"/>
    <n v="3104"/>
    <n v="34"/>
    <x v="1"/>
    <n v="4"/>
    <d v="1981-07-13T00:00:00"/>
    <d v="2021-11-29T00:00:00"/>
    <x v="148"/>
    <n v="0.97499999999999998"/>
    <n v="512.82051282051282"/>
  </r>
  <r>
    <s v="JUDITH"/>
    <s v="Marie-Hélène"/>
    <s v="JUDITH Marie-Hélène"/>
    <x v="2"/>
    <s v="Nice"/>
    <d v="2020-08-12T00:00:00"/>
    <n v="5"/>
    <s v="Audit sécurité"/>
    <n v="5"/>
    <n v="2000"/>
    <n v="10000"/>
    <n v="3"/>
    <s v="Espèce"/>
    <n v="1713"/>
    <n v="9"/>
    <x v="0"/>
    <n v="5"/>
    <d v="1979-02-26T00:00:00"/>
    <d v="2011-11-22T00:00:00"/>
    <x v="149"/>
    <n v="10.994444444444444"/>
    <n v="909.55027791814052"/>
  </r>
  <r>
    <s v="KAC"/>
    <s v="Christine"/>
    <s v="KAC Christine"/>
    <x v="3"/>
    <s v="Nice"/>
    <d v="2020-06-20T00:00:00"/>
    <n v="4"/>
    <s v="Conseil et architecture"/>
    <n v="7"/>
    <n v="5000"/>
    <n v="35000"/>
    <n v="1"/>
    <s v="Chèque"/>
    <n v="1599"/>
    <n v="85"/>
    <x v="0"/>
    <n v="0"/>
    <d v="1956-05-03T00:00:00"/>
    <d v="2012-05-14T00:00:00"/>
    <x v="150"/>
    <n v="10.516666666666667"/>
    <n v="3328.0507131537238"/>
  </r>
  <r>
    <s v="KARSENTY"/>
    <s v="Christian"/>
    <s v="KARSENTY Christian"/>
    <x v="4"/>
    <s v="Nice"/>
    <d v="2020-09-20T00:00:00"/>
    <n v="6"/>
    <s v="Compétence Front"/>
    <n v="4"/>
    <n v="500"/>
    <n v="2000"/>
    <n v="3"/>
    <s v="Espèce"/>
    <n v="1091"/>
    <n v="70"/>
    <x v="1"/>
    <n v="3"/>
    <d v="1974-02-17T00:00:00"/>
    <d v="2011-07-21T00:00:00"/>
    <x v="151"/>
    <n v="11.330555555555556"/>
    <n v="176.51385143417505"/>
  </r>
  <r>
    <s v="KILBURG"/>
    <s v="Sylvie"/>
    <s v="KILBURG Sylvie"/>
    <x v="2"/>
    <s v="Nice"/>
    <d v="2021-01-16T00:00:00"/>
    <n v="6"/>
    <s v="Compétence Front"/>
    <n v="2"/>
    <n v="500"/>
    <n v="1000"/>
    <n v="2"/>
    <s v="Virement"/>
    <n v="2734"/>
    <n v="39"/>
    <x v="0"/>
    <n v="4"/>
    <d v="1977-02-05T00:00:00"/>
    <d v="2021-06-01T00:00:00"/>
    <x v="152"/>
    <n v="1.4694444444444446"/>
    <n v="680.52930056710773"/>
  </r>
  <r>
    <s v="KONGOLO"/>
    <s v="Bernard"/>
    <s v="KONGOLO Bernard"/>
    <x v="4"/>
    <s v="Nice"/>
    <d v="2021-04-18T00:00:00"/>
    <n v="4"/>
    <s v="Conseil et architecture"/>
    <n v="5"/>
    <n v="5000"/>
    <n v="25000"/>
    <n v="3"/>
    <s v="Espèce"/>
    <n v="1107"/>
    <n v="51"/>
    <x v="1"/>
    <n v="1"/>
    <d v="1976-09-14T00:00:00"/>
    <d v="2017-11-18T00:00:00"/>
    <x v="153"/>
    <n v="5.0055555555555555"/>
    <n v="4994.450610432852"/>
  </r>
  <r>
    <s v="KRIEF"/>
    <s v="Arlette"/>
    <s v="KRIEF Arlette"/>
    <x v="4"/>
    <s v="Nice"/>
    <d v="2021-02-18T00:00:00"/>
    <n v="3"/>
    <s v="Déploiement technique"/>
    <n v="5"/>
    <n v="1300"/>
    <n v="6500"/>
    <n v="2"/>
    <s v="Virement"/>
    <n v="2325"/>
    <n v="16"/>
    <x v="0"/>
    <n v="5"/>
    <d v="1961-12-02T00:00:00"/>
    <d v="2003-11-10T00:00:00"/>
    <x v="154"/>
    <n v="19.027777777777779"/>
    <n v="341.60583941605836"/>
  </r>
  <r>
    <s v="KTORZA"/>
    <s v="Juliette"/>
    <s v="KTORZA Juliette"/>
    <x v="4"/>
    <s v="Nice"/>
    <d v="2020-06-23T00:00:00"/>
    <n v="9"/>
    <s v="Support et TMA"/>
    <n v="5"/>
    <n v="500"/>
    <n v="2500"/>
    <n v="3"/>
    <s v="Espèce"/>
    <n v="1624"/>
    <n v="81"/>
    <x v="0"/>
    <n v="2"/>
    <d v="1983-03-07T00:00:00"/>
    <d v="2013-02-17T00:00:00"/>
    <x v="155"/>
    <n v="9.7583333333333329"/>
    <n v="256.19128949615714"/>
  </r>
  <r>
    <s v="LACHAUSSÉE"/>
    <s v="Annie"/>
    <s v="LACHAUSSÉE Annie"/>
    <x v="3"/>
    <s v="Nice"/>
    <d v="2020-07-20T00:00:00"/>
    <n v="8"/>
    <s v="Compétence Fullstack"/>
    <n v="4"/>
    <n v="800"/>
    <n v="3200"/>
    <n v="3"/>
    <s v="Espèce"/>
    <n v="1189"/>
    <n v="6"/>
    <x v="0"/>
    <n v="3"/>
    <d v="1982-09-12T00:00:00"/>
    <d v="2016-10-17T00:00:00"/>
    <x v="156"/>
    <n v="6.0916666666666668"/>
    <n v="525.30779753761965"/>
  </r>
  <r>
    <s v="LACIRE"/>
    <s v="Vincent"/>
    <s v="LACIRE Vincent"/>
    <x v="0"/>
    <s v="Nice"/>
    <d v="2020-06-22T00:00:00"/>
    <n v="7"/>
    <s v="Compétence Back"/>
    <n v="8"/>
    <n v="600"/>
    <n v="4800"/>
    <n v="2"/>
    <s v="Virement"/>
    <n v="3286"/>
    <n v="95"/>
    <x v="1"/>
    <n v="3"/>
    <d v="1959-05-12T00:00:00"/>
    <d v="2005-03-10T00:00:00"/>
    <x v="157"/>
    <n v="17.694444444444443"/>
    <n v="271.27158555729989"/>
  </r>
  <r>
    <s v="LADD"/>
    <s v="Claude"/>
    <s v="LADD Claude"/>
    <x v="3"/>
    <s v="Nice"/>
    <d v="2021-05-06T00:00:00"/>
    <n v="8"/>
    <s v="Compétence Fullstack"/>
    <n v="6"/>
    <n v="800"/>
    <n v="4800"/>
    <n v="1"/>
    <s v="Chèque"/>
    <n v="1759"/>
    <n v="65"/>
    <x v="0"/>
    <n v="2"/>
    <d v="1959-11-09T00:00:00"/>
    <d v="1999-06-27T00:00:00"/>
    <x v="158"/>
    <n v="23.397222222222222"/>
    <n v="205.15255847085362"/>
  </r>
  <r>
    <s v="LAIGUILLON"/>
    <s v="Michelle"/>
    <s v="LAIGUILLON Michelle"/>
    <x v="0"/>
    <s v="Nice"/>
    <d v="2021-03-08T00:00:00"/>
    <n v="10"/>
    <s v="Gestion projet Agile"/>
    <n v="9"/>
    <n v="1000"/>
    <n v="9000"/>
    <n v="1"/>
    <s v="Chèque"/>
    <n v="2712"/>
    <n v="81"/>
    <x v="0"/>
    <n v="1"/>
    <d v="1980-01-24T00:00:00"/>
    <d v="2000-03-20T00:00:00"/>
    <x v="159"/>
    <n v="22.666666666666668"/>
    <n v="397.05882352941177"/>
  </r>
  <r>
    <s v="LAM"/>
    <s v="Pierrette"/>
    <s v="LAM Pierrette"/>
    <x v="0"/>
    <s v="Nice"/>
    <d v="2020-12-06T00:00:00"/>
    <n v="4"/>
    <s v="Conseil et architecture"/>
    <n v="6"/>
    <n v="5000"/>
    <n v="30000"/>
    <n v="3"/>
    <s v="Espèce"/>
    <n v="1289"/>
    <n v="32"/>
    <x v="0"/>
    <n v="3"/>
    <d v="1959-09-09T00:00:00"/>
    <d v="2010-07-07T00:00:00"/>
    <x v="160"/>
    <n v="12.369444444444444"/>
    <n v="2425.3312373680665"/>
  </r>
  <r>
    <s v="LAMBERT"/>
    <s v="Géneviéve"/>
    <s v="LAMBERT Géneviéve"/>
    <x v="3"/>
    <s v="Nice"/>
    <d v="2020-08-08T00:00:00"/>
    <n v="2"/>
    <s v="Formation CRM"/>
    <n v="2"/>
    <n v="700"/>
    <n v="1400"/>
    <n v="3"/>
    <s v="Espèce"/>
    <n v="1754"/>
    <n v="62"/>
    <x v="0"/>
    <n v="3"/>
    <d v="1964-05-10T00:00:00"/>
    <d v="2016-08-14T00:00:00"/>
    <x v="161"/>
    <n v="6.2666666666666666"/>
    <n v="223.40425531914894"/>
  </r>
  <r>
    <s v="LANLO"/>
    <s v="Catherine"/>
    <s v="LANLO Catherine"/>
    <x v="4"/>
    <s v="Nice"/>
    <d v="2021-02-18T00:00:00"/>
    <n v="8"/>
    <s v="Compétence Fullstack"/>
    <n v="6"/>
    <n v="800"/>
    <n v="4800"/>
    <n v="2"/>
    <s v="Virement"/>
    <n v="1147"/>
    <n v="88"/>
    <x v="0"/>
    <n v="2"/>
    <d v="1975-10-08T00:00:00"/>
    <d v="2018-10-08T00:00:00"/>
    <x v="162"/>
    <n v="4.1166666666666663"/>
    <n v="1165.9919028340082"/>
  </r>
  <r>
    <s v="LAUB"/>
    <s v="Nicole"/>
    <s v="LAUB Nicole"/>
    <x v="1"/>
    <s v="Nice"/>
    <d v="2021-04-15T00:00:00"/>
    <n v="1"/>
    <s v="Intervention sur site"/>
    <n v="5"/>
    <n v="1200"/>
    <n v="6000"/>
    <n v="2"/>
    <s v="Virement"/>
    <n v="2121"/>
    <n v="87"/>
    <x v="0"/>
    <n v="5"/>
    <d v="1949-08-25T00:00:00"/>
    <d v="2002-06-02T00:00:00"/>
    <x v="163"/>
    <n v="20.466666666666665"/>
    <n v="293.15960912052122"/>
  </r>
  <r>
    <s v="LE BARBANCHON"/>
    <s v="Jeanine"/>
    <s v="LE BARBANCHON Jeanine"/>
    <x v="3"/>
    <s v="Nice"/>
    <d v="2021-02-20T00:00:00"/>
    <n v="9"/>
    <s v="Support et TMA"/>
    <n v="4"/>
    <n v="500"/>
    <n v="2000"/>
    <n v="2"/>
    <s v="Virement"/>
    <n v="3538"/>
    <n v="28"/>
    <x v="0"/>
    <n v="3"/>
    <d v="1955-05-12T00:00:00"/>
    <d v="1998-09-06T00:00:00"/>
    <x v="164"/>
    <n v="24.205555555555556"/>
    <n v="82.625659857700256"/>
  </r>
  <r>
    <s v="LE HYARIC"/>
    <s v="Marie-Hélène"/>
    <s v="LE HYARIC Marie-Hélène"/>
    <x v="0"/>
    <s v="Nice"/>
    <d v="2021-03-23T00:00:00"/>
    <n v="8"/>
    <s v="Compétence Fullstack"/>
    <n v="6"/>
    <n v="800"/>
    <n v="4800"/>
    <n v="1"/>
    <s v="Chèque"/>
    <n v="2272"/>
    <n v="76"/>
    <x v="0"/>
    <n v="3"/>
    <d v="1974-05-04T00:00:00"/>
    <d v="2012-10-05T00:00:00"/>
    <x v="165"/>
    <n v="10.125"/>
    <n v="474.07407407407408"/>
  </r>
  <r>
    <s v="LE LOCH"/>
    <s v="Nicole"/>
    <s v="LE LOCH Nicole"/>
    <x v="1"/>
    <s v="Nice"/>
    <d v="2020-11-08T00:00:00"/>
    <n v="4"/>
    <s v="Conseil et architecture"/>
    <n v="2"/>
    <n v="5000"/>
    <n v="10000"/>
    <n v="1"/>
    <s v="Chèque"/>
    <n v="3596"/>
    <n v="54"/>
    <x v="0"/>
    <n v="4"/>
    <d v="1951-03-02T00:00:00"/>
    <d v="2011-01-24T00:00:00"/>
    <x v="166"/>
    <n v="11.822222222222223"/>
    <n v="845.86466165413526"/>
  </r>
  <r>
    <s v="LE PREVOST"/>
    <s v="Giséle"/>
    <s v="LE PREVOST Giséle"/>
    <x v="3"/>
    <s v="Nice"/>
    <d v="2021-06-30T00:00:00"/>
    <n v="7"/>
    <s v="Compétence Back"/>
    <n v="8"/>
    <n v="600"/>
    <n v="4800"/>
    <n v="3"/>
    <s v="Espèce"/>
    <n v="3412"/>
    <n v="5"/>
    <x v="0"/>
    <n v="3"/>
    <d v="1955-09-30T00:00:00"/>
    <d v="2013-08-08T00:00:00"/>
    <x v="167"/>
    <n v="9.2833333333333332"/>
    <n v="517.05565529622982"/>
  </r>
  <r>
    <s v="LEBAS"/>
    <s v="Eliane"/>
    <s v="LEBAS Eliane"/>
    <x v="3"/>
    <s v="Nice"/>
    <d v="2021-06-16T00:00:00"/>
    <n v="4"/>
    <s v="Conseil et architecture"/>
    <n v="4"/>
    <n v="5000"/>
    <n v="20000"/>
    <n v="1"/>
    <s v="Chèque"/>
    <n v="2695"/>
    <n v="35"/>
    <x v="0"/>
    <n v="3"/>
    <d v="1952-03-17T00:00:00"/>
    <d v="1998-12-20T00:00:00"/>
    <x v="168"/>
    <n v="23.916666666666668"/>
    <n v="836.23693379790939"/>
  </r>
  <r>
    <s v="LEBRETON"/>
    <s v="Olivier"/>
    <s v="LEBRETON Olivier"/>
    <x v="2"/>
    <s v="Nice"/>
    <d v="2020-10-08T00:00:00"/>
    <n v="8"/>
    <s v="Compétence Fullstack"/>
    <n v="4"/>
    <n v="800"/>
    <n v="3200"/>
    <n v="3"/>
    <s v="Espèce"/>
    <n v="1321"/>
    <n v="28"/>
    <x v="1"/>
    <n v="2"/>
    <d v="1963-03-07T00:00:00"/>
    <d v="2002-11-03T00:00:00"/>
    <x v="169"/>
    <n v="20.047222222222221"/>
    <n v="159.62311209643897"/>
  </r>
  <r>
    <s v="LEDOUX"/>
    <s v="Madeleine"/>
    <s v="LEDOUX Madeleine"/>
    <x v="4"/>
    <s v="Nice"/>
    <d v="2021-02-11T00:00:00"/>
    <n v="2"/>
    <s v="Formation CRM"/>
    <n v="3"/>
    <n v="700"/>
    <n v="2100"/>
    <n v="1"/>
    <s v="Chèque"/>
    <n v="1033"/>
    <n v="32"/>
    <x v="0"/>
    <n v="3"/>
    <d v="1962-12-31T00:00:00"/>
    <d v="2018-01-23T00:00:00"/>
    <x v="170"/>
    <n v="4.8250000000000002"/>
    <n v="435.23316062176167"/>
  </r>
  <r>
    <s v="LEE"/>
    <s v="Monique"/>
    <s v="LEE Monique"/>
    <x v="2"/>
    <s v="Nice"/>
    <d v="2021-03-21T00:00:00"/>
    <n v="9"/>
    <s v="Support et TMA"/>
    <n v="4"/>
    <n v="500"/>
    <n v="2000"/>
    <n v="1"/>
    <s v="Chèque"/>
    <n v="1453"/>
    <n v="90"/>
    <x v="0"/>
    <n v="3"/>
    <d v="1978-03-31T00:00:00"/>
    <d v="2001-08-01T00:00:00"/>
    <x v="171"/>
    <n v="21.302777777777777"/>
    <n v="93.884469943930114"/>
  </r>
  <r>
    <s v="LEFORT"/>
    <s v="Françoise"/>
    <s v="LEFORT Françoise"/>
    <x v="3"/>
    <s v="Nice"/>
    <d v="2020-08-17T00:00:00"/>
    <n v="1"/>
    <s v="Intervention sur site"/>
    <n v="8"/>
    <n v="1200"/>
    <n v="9600"/>
    <n v="3"/>
    <s v="Espèce"/>
    <n v="1951"/>
    <n v="51"/>
    <x v="0"/>
    <n v="1"/>
    <d v="1978-01-19T00:00:00"/>
    <d v="2012-10-06T00:00:00"/>
    <x v="172"/>
    <n v="10.122222222222222"/>
    <n v="948.40834248079034"/>
  </r>
  <r>
    <s v="LEGRAND"/>
    <s v="Stéphane"/>
    <s v="LEGRAND Stéphane"/>
    <x v="2"/>
    <s v="Nice"/>
    <d v="2020-12-01T00:00:00"/>
    <n v="2"/>
    <s v="Formation CRM"/>
    <n v="9"/>
    <n v="700"/>
    <n v="6300"/>
    <n v="1"/>
    <s v="Chèque"/>
    <n v="2920"/>
    <n v="91"/>
    <x v="1"/>
    <n v="1"/>
    <d v="1977-02-10T00:00:00"/>
    <d v="2011-09-16T00:00:00"/>
    <x v="173"/>
    <n v="11.177777777777777"/>
    <n v="563.61829025844929"/>
  </r>
  <r>
    <s v="LEKA"/>
    <s v="Bernadette"/>
    <s v="LEKA Bernadette"/>
    <x v="4"/>
    <s v="Paris"/>
    <d v="2020-06-23T00:00:00"/>
    <n v="2"/>
    <s v="Formation CRM"/>
    <n v="2"/>
    <n v="700"/>
    <n v="1400"/>
    <n v="2"/>
    <s v="Virement"/>
    <n v="2383"/>
    <n v="81"/>
    <x v="0"/>
    <n v="1"/>
    <d v="1969-03-03T00:00:00"/>
    <d v="2004-06-23T00:00:00"/>
    <x v="174"/>
    <n v="18.408333333333335"/>
    <n v="76.052512449071969"/>
  </r>
  <r>
    <s v="LEMAIRE"/>
    <s v="Philippe"/>
    <s v="LEMAIRE Philippe"/>
    <x v="1"/>
    <s v="Paris"/>
    <d v="2020-08-30T00:00:00"/>
    <n v="8"/>
    <s v="Compétence Fullstack"/>
    <n v="5"/>
    <n v="800"/>
    <n v="4000"/>
    <n v="2"/>
    <s v="Virement"/>
    <n v="3388"/>
    <n v="30"/>
    <x v="1"/>
    <n v="5"/>
    <d v="1957-08-18T00:00:00"/>
    <d v="2010-06-09T00:00:00"/>
    <x v="175"/>
    <n v="12.447222222222223"/>
    <n v="321.3568399910734"/>
  </r>
  <r>
    <s v="LEMARIÉ"/>
    <s v="Hervé"/>
    <s v="LEMARIÉ Hervé"/>
    <x v="5"/>
    <s v="Paris"/>
    <d v="2020-11-27T00:00:00"/>
    <n v="5"/>
    <s v="Audit sécurité"/>
    <n v="7"/>
    <n v="2000"/>
    <n v="14000"/>
    <n v="1"/>
    <s v="Chèque"/>
    <n v="1733"/>
    <n v="9"/>
    <x v="1"/>
    <n v="0"/>
    <d v="1981-10-01T00:00:00"/>
    <d v="2013-04-28T00:00:00"/>
    <x v="176"/>
    <n v="9.5611111111111118"/>
    <n v="1464.2649622312608"/>
  </r>
  <r>
    <s v="LÉVY"/>
    <s v="Denise"/>
    <s v="LÉVY Denise"/>
    <x v="3"/>
    <s v="Paris"/>
    <d v="2020-12-13T00:00:00"/>
    <n v="7"/>
    <s v="Compétence Back"/>
    <n v="4"/>
    <n v="600"/>
    <n v="2400"/>
    <n v="1"/>
    <s v="Chèque"/>
    <n v="2716"/>
    <n v="75"/>
    <x v="0"/>
    <n v="2"/>
    <d v="1962-12-04T00:00:00"/>
    <d v="2013-01-15T00:00:00"/>
    <x v="177"/>
    <n v="9.8472222222222214"/>
    <n v="243.72355430183359"/>
  </r>
  <r>
    <s v="LOBJOY"/>
    <s v="Patrick"/>
    <s v="LOBJOY Patrick"/>
    <x v="1"/>
    <s v="Paris"/>
    <d v="2020-06-26T00:00:00"/>
    <n v="8"/>
    <s v="Compétence Fullstack"/>
    <n v="7"/>
    <n v="800"/>
    <n v="5600"/>
    <n v="1"/>
    <s v="Chèque"/>
    <n v="1759"/>
    <n v="71"/>
    <x v="1"/>
    <n v="3"/>
    <d v="1981-06-17T00:00:00"/>
    <d v="2004-04-06T00:00:00"/>
    <x v="178"/>
    <n v="18.622222222222224"/>
    <n v="300.71599045346062"/>
  </r>
  <r>
    <s v="LOUAPRE"/>
    <s v="Louisette"/>
    <s v="LOUAPRE Louisette"/>
    <x v="2"/>
    <s v="Paris"/>
    <d v="2021-06-12T00:00:00"/>
    <n v="9"/>
    <s v="Support et TMA"/>
    <n v="6"/>
    <n v="500"/>
    <n v="3000"/>
    <n v="1"/>
    <s v="Chèque"/>
    <n v="3383"/>
    <n v="31"/>
    <x v="0"/>
    <n v="1"/>
    <d v="1949-05-19T00:00:00"/>
    <d v="2009-04-13T00:00:00"/>
    <x v="179"/>
    <n v="13.602777777777778"/>
    <n v="220.54318970798448"/>
  </r>
  <r>
    <s v="LY"/>
    <s v="Jean-Claude"/>
    <s v="LY Jean-Claude"/>
    <x v="5"/>
    <s v="Paris"/>
    <d v="2021-05-03T00:00:00"/>
    <n v="5"/>
    <s v="Audit sécurité"/>
    <n v="9"/>
    <n v="2000"/>
    <n v="18000"/>
    <n v="2"/>
    <s v="Virement"/>
    <n v="2319"/>
    <n v="99"/>
    <x v="1"/>
    <n v="4"/>
    <d v="1976-01-15T00:00:00"/>
    <d v="2005-10-27T00:00:00"/>
    <x v="180"/>
    <n v="17.06388888888889"/>
    <n v="1054.8591893211785"/>
  </r>
  <r>
    <s v="MARECHAL"/>
    <s v="Géneviéve"/>
    <s v="MARECHAL Géneviéve"/>
    <x v="3"/>
    <s v="Paris"/>
    <d v="2020-12-16T00:00:00"/>
    <n v="5"/>
    <s v="Audit sécurité"/>
    <n v="3"/>
    <n v="2000"/>
    <n v="6000"/>
    <n v="1"/>
    <s v="Chèque"/>
    <n v="1444"/>
    <n v="29"/>
    <x v="0"/>
    <n v="4"/>
    <d v="1960-04-03T00:00:00"/>
    <d v="2017-03-02T00:00:00"/>
    <x v="181"/>
    <n v="5.7166666666666668"/>
    <n v="1049.5626822157435"/>
  </r>
  <r>
    <s v="MARINIER"/>
    <s v="Marcel"/>
    <s v="MARINIER Marcel"/>
    <x v="4"/>
    <s v="Paris"/>
    <d v="2020-10-17T00:00:00"/>
    <n v="4"/>
    <s v="Conseil et architecture"/>
    <n v="10"/>
    <n v="5000"/>
    <n v="50000"/>
    <n v="3"/>
    <s v="Espèce"/>
    <n v="3072"/>
    <n v="81"/>
    <x v="1"/>
    <n v="2"/>
    <d v="1963-05-02T00:00:00"/>
    <d v="2017-10-15T00:00:00"/>
    <x v="182"/>
    <n v="5.0972222222222223"/>
    <n v="9809.264305177112"/>
  </r>
  <r>
    <s v="MARINIER"/>
    <s v="Christiane"/>
    <s v="MARINIER Christiane"/>
    <x v="4"/>
    <s v="Paris"/>
    <d v="2021-04-13T00:00:00"/>
    <n v="2"/>
    <s v="Formation CRM"/>
    <n v="3"/>
    <n v="700"/>
    <n v="2100"/>
    <n v="1"/>
    <s v="Chèque"/>
    <n v="3063"/>
    <n v="77"/>
    <x v="0"/>
    <n v="3"/>
    <d v="1956-07-05T00:00:00"/>
    <d v="2002-02-06T00:00:00"/>
    <x v="183"/>
    <n v="20.788888888888888"/>
    <n v="101.01549973276323"/>
  </r>
  <r>
    <s v="MARQUEZ"/>
    <s v="Marie-Cecile"/>
    <s v="MARQUEZ Marie-Cecile"/>
    <x v="2"/>
    <s v="Paris"/>
    <d v="2021-06-07T00:00:00"/>
    <n v="8"/>
    <s v="Compétence Fullstack"/>
    <n v="8"/>
    <n v="800"/>
    <n v="6400"/>
    <n v="3"/>
    <s v="Espèce"/>
    <n v="3297"/>
    <n v="49"/>
    <x v="0"/>
    <n v="0"/>
    <d v="1959-07-24T00:00:00"/>
    <d v="2015-05-13T00:00:00"/>
    <x v="184"/>
    <n v="7.5194444444444448"/>
    <n v="851.12670853343184"/>
  </r>
  <r>
    <s v="MARTAUD"/>
    <s v="Daniel"/>
    <s v="MARTAUD Daniel"/>
    <x v="4"/>
    <s v="Paris"/>
    <d v="2021-05-01T00:00:00"/>
    <n v="5"/>
    <s v="Audit sécurité"/>
    <n v="5"/>
    <n v="2000"/>
    <n v="10000"/>
    <n v="2"/>
    <s v="Virement"/>
    <n v="1362"/>
    <n v="92"/>
    <x v="1"/>
    <n v="0"/>
    <d v="1959-07-30T00:00:00"/>
    <d v="2013-05-06T00:00:00"/>
    <x v="185"/>
    <n v="9.5388888888888896"/>
    <n v="1048.34012813046"/>
  </r>
  <r>
    <s v="MARTEL"/>
    <s v="Jean-Claude"/>
    <s v="MARTEL Jean-Claude"/>
    <x v="5"/>
    <s v="Paris"/>
    <d v="2021-05-27T00:00:00"/>
    <n v="8"/>
    <s v="Compétence Fullstack"/>
    <n v="7"/>
    <n v="800"/>
    <n v="5600"/>
    <n v="1"/>
    <s v="Chèque"/>
    <n v="2207"/>
    <n v="22"/>
    <x v="1"/>
    <n v="4"/>
    <d v="1973-10-06T00:00:00"/>
    <d v="2001-03-09T00:00:00"/>
    <x v="186"/>
    <n v="21.697222222222223"/>
    <n v="258.09755473050825"/>
  </r>
  <r>
    <s v="MARTI"/>
    <s v="Anne"/>
    <s v="MARTI Anne"/>
    <x v="0"/>
    <s v="Paris"/>
    <d v="2021-04-09T00:00:00"/>
    <n v="3"/>
    <s v="Déploiement technique"/>
    <n v="3"/>
    <n v="1300"/>
    <n v="3900"/>
    <n v="3"/>
    <s v="Espèce"/>
    <n v="2943"/>
    <n v="86"/>
    <x v="0"/>
    <n v="4"/>
    <d v="1971-01-27T00:00:00"/>
    <d v="2006-09-29T00:00:00"/>
    <x v="187"/>
    <n v="16.141666666666666"/>
    <n v="241.61073825503357"/>
  </r>
  <r>
    <s v="MARTIN"/>
    <s v="Franz"/>
    <s v="MARTIN Franz"/>
    <x v="3"/>
    <s v="Paris"/>
    <d v="2020-12-24T00:00:00"/>
    <n v="5"/>
    <s v="Audit sécurité"/>
    <n v="6"/>
    <n v="2000"/>
    <n v="12000"/>
    <n v="1"/>
    <s v="Chèque"/>
    <n v="2436"/>
    <n v="51"/>
    <x v="1"/>
    <n v="4"/>
    <d v="1950-07-28T00:00:00"/>
    <d v="2011-10-24T00:00:00"/>
    <x v="188"/>
    <n v="11.072222222222223"/>
    <n v="1083.7932764676366"/>
  </r>
  <r>
    <s v="MARTIN"/>
    <s v="Laurent"/>
    <s v="MARTIN Laurent"/>
    <x v="5"/>
    <s v="Paris"/>
    <d v="2020-09-02T00:00:00"/>
    <n v="5"/>
    <s v="Audit sécurité"/>
    <n v="6"/>
    <n v="2000"/>
    <n v="12000"/>
    <n v="2"/>
    <s v="Virement"/>
    <n v="1063"/>
    <n v="32"/>
    <x v="1"/>
    <n v="2"/>
    <d v="1983-08-24T00:00:00"/>
    <d v="2013-08-12T00:00:00"/>
    <x v="189"/>
    <n v="9.2722222222222221"/>
    <n v="1294.1881366087478"/>
  </r>
  <r>
    <s v="MARTIN"/>
    <s v="France"/>
    <s v="MARTIN France"/>
    <x v="3"/>
    <s v="Paris"/>
    <d v="2020-06-11T00:00:00"/>
    <n v="1"/>
    <s v="Intervention sur site"/>
    <n v="4"/>
    <n v="1200"/>
    <n v="4800"/>
    <n v="3"/>
    <s v="Espèce"/>
    <n v="1241"/>
    <n v="49"/>
    <x v="0"/>
    <n v="4"/>
    <d v="1955-10-06T00:00:00"/>
    <d v="2009-04-15T00:00:00"/>
    <x v="190"/>
    <n v="13.597222222222221"/>
    <n v="353.0132788559755"/>
  </r>
  <r>
    <s v="MARTIN"/>
    <s v="Jacqueline"/>
    <s v="MARTIN Jacqueline"/>
    <x v="5"/>
    <s v="Paris"/>
    <d v="2021-01-18T00:00:00"/>
    <n v="6"/>
    <s v="Compétence Front"/>
    <n v="4"/>
    <n v="500"/>
    <n v="2000"/>
    <n v="1"/>
    <s v="Chèque"/>
    <n v="2382"/>
    <n v="74"/>
    <x v="0"/>
    <n v="1"/>
    <d v="1942-06-13T00:00:00"/>
    <d v="2004-02-26T00:00:00"/>
    <x v="191"/>
    <n v="18.733333333333334"/>
    <n v="106.76156583629893"/>
  </r>
  <r>
    <s v="MECHARD"/>
    <s v="Véronique"/>
    <s v="MECHARD Véronique"/>
    <x v="0"/>
    <s v="Paris"/>
    <d v="2020-12-03T00:00:00"/>
    <n v="6"/>
    <s v="Compétence Front"/>
    <n v="8"/>
    <n v="500"/>
    <n v="4000"/>
    <n v="2"/>
    <s v="Virement"/>
    <n v="3084"/>
    <n v="39"/>
    <x v="0"/>
    <n v="4"/>
    <d v="1971-12-14T00:00:00"/>
    <d v="2007-05-19T00:00:00"/>
    <x v="192"/>
    <n v="15.502777777777778"/>
    <n v="258.01827629457085"/>
  </r>
  <r>
    <s v="MERCIER"/>
    <s v="Evelyne"/>
    <s v="MERCIER Evelyne"/>
    <x v="5"/>
    <s v="Paris"/>
    <d v="2021-03-17T00:00:00"/>
    <n v="8"/>
    <s v="Compétence Fullstack"/>
    <n v="5"/>
    <n v="800"/>
    <n v="4000"/>
    <n v="2"/>
    <s v="Virement"/>
    <n v="3701"/>
    <n v="96"/>
    <x v="0"/>
    <n v="4"/>
    <d v="1947-10-20T00:00:00"/>
    <d v="2018-10-23T00:00:00"/>
    <x v="193"/>
    <n v="4.0750000000000002"/>
    <n v="981.59509202453978"/>
  </r>
  <r>
    <s v="MERLAUD"/>
    <s v="Jacqueline"/>
    <s v="MERLAUD Jacqueline"/>
    <x v="5"/>
    <s v="Paris"/>
    <d v="2020-09-12T00:00:00"/>
    <n v="1"/>
    <s v="Intervention sur site"/>
    <n v="10"/>
    <n v="1200"/>
    <n v="12000"/>
    <n v="1"/>
    <s v="Chèque"/>
    <n v="1124"/>
    <n v="3"/>
    <x v="0"/>
    <n v="0"/>
    <d v="1953-11-24T00:00:00"/>
    <d v="2015-02-17T00:00:00"/>
    <x v="194"/>
    <n v="7.7583333333333337"/>
    <n v="1546.7239527389902"/>
  </r>
  <r>
    <s v="MERLAUD"/>
    <s v="Jacqueline"/>
    <s v="MERLAUD Jacqueline"/>
    <x v="5"/>
    <s v="Paris"/>
    <d v="2021-03-29T00:00:00"/>
    <n v="1"/>
    <s v="Intervention sur site"/>
    <n v="2"/>
    <n v="1200"/>
    <n v="2400"/>
    <n v="1"/>
    <s v="Chèque"/>
    <n v="1124"/>
    <n v="3"/>
    <x v="0"/>
    <n v="3"/>
    <d v="1953-11-24T00:00:00"/>
    <d v="2000-09-14T00:00:00"/>
    <x v="194"/>
    <n v="22.183333333333334"/>
    <n v="108.1893313298272"/>
  </r>
  <r>
    <s v="MERLAUD"/>
    <s v="Jacqueline"/>
    <s v="MERLAUD Jacqueline"/>
    <x v="5"/>
    <s v="Paris"/>
    <d v="2020-09-14T00:00:00"/>
    <n v="8"/>
    <s v="Compétence Fullstack"/>
    <n v="8"/>
    <n v="800"/>
    <n v="6400"/>
    <n v="1"/>
    <s v="Chèque"/>
    <n v="1124"/>
    <n v="3"/>
    <x v="0"/>
    <n v="1"/>
    <d v="1953-11-24T00:00:00"/>
    <d v="2003-09-11T00:00:00"/>
    <x v="194"/>
    <n v="19.191666666666666"/>
    <n v="333.47807207989581"/>
  </r>
  <r>
    <s v="MESROBIAN"/>
    <s v="Joël"/>
    <s v="MESROBIAN Joël"/>
    <x v="3"/>
    <s v="Paris"/>
    <d v="2020-09-02T00:00:00"/>
    <n v="3"/>
    <s v="Déploiement technique"/>
    <n v="5"/>
    <n v="1300"/>
    <n v="6500"/>
    <n v="2"/>
    <s v="Virement"/>
    <n v="1407"/>
    <n v="3"/>
    <x v="1"/>
    <n v="4"/>
    <d v="1958-01-07T00:00:00"/>
    <d v="1999-10-13T00:00:00"/>
    <x v="195"/>
    <n v="23.102777777777778"/>
    <n v="281.35144883972589"/>
  </r>
  <r>
    <s v="MESROBIAN"/>
    <s v="Joël"/>
    <s v="MESROBIAN Joël"/>
    <x v="3"/>
    <s v="Paris"/>
    <d v="2021-01-22T00:00:00"/>
    <n v="3"/>
    <s v="Déploiement technique"/>
    <n v="6"/>
    <n v="1300"/>
    <n v="7800"/>
    <n v="3"/>
    <s v="Espèce"/>
    <n v="1407"/>
    <n v="3"/>
    <x v="1"/>
    <n v="4"/>
    <d v="1958-01-07T00:00:00"/>
    <d v="2003-05-07T00:00:00"/>
    <x v="195"/>
    <n v="19.536111111111111"/>
    <n v="399.26062846580407"/>
  </r>
  <r>
    <s v="MESROBIAN"/>
    <s v="Joël"/>
    <s v="MESROBIAN Joël"/>
    <x v="3"/>
    <s v="Paris"/>
    <d v="2020-06-25T00:00:00"/>
    <n v="8"/>
    <s v="Compétence Fullstack"/>
    <n v="8"/>
    <n v="800"/>
    <n v="6400"/>
    <n v="1"/>
    <s v="Chèque"/>
    <n v="1407"/>
    <n v="3"/>
    <x v="1"/>
    <n v="5"/>
    <d v="1958-01-07T00:00:00"/>
    <d v="2008-10-17T00:00:00"/>
    <x v="195"/>
    <n v="14.091666666666667"/>
    <n v="454.16913069189826"/>
  </r>
  <r>
    <s v="MIANET"/>
    <s v="Georges"/>
    <s v="MIANET Georges"/>
    <x v="4"/>
    <s v="Paris"/>
    <d v="2021-01-05T00:00:00"/>
    <n v="5"/>
    <s v="Audit sécurité"/>
    <n v="3"/>
    <n v="2000"/>
    <n v="6000"/>
    <n v="3"/>
    <s v="Espèce"/>
    <n v="3733"/>
    <n v="85"/>
    <x v="1"/>
    <n v="5"/>
    <d v="1950-04-24T00:00:00"/>
    <d v="2011-03-26T00:00:00"/>
    <x v="104"/>
    <n v="11.65"/>
    <n v="515.02145922746774"/>
  </r>
  <r>
    <s v="MIANET"/>
    <s v="Marie-Thérése"/>
    <s v="MIANET Marie-Thérése"/>
    <x v="1"/>
    <s v="Paris"/>
    <d v="2020-11-25T00:00:00"/>
    <n v="3"/>
    <s v="Déploiement technique"/>
    <n v="2"/>
    <n v="1300"/>
    <n v="2600"/>
    <n v="2"/>
    <s v="Virement"/>
    <n v="1039"/>
    <n v="52"/>
    <x v="0"/>
    <n v="3"/>
    <d v="1956-08-14T00:00:00"/>
    <d v="2003-04-22T00:00:00"/>
    <x v="196"/>
    <n v="19.577777777777779"/>
    <n v="132.80363223609532"/>
  </r>
  <r>
    <s v="MIANET"/>
    <s v="Georges"/>
    <s v="MIANET Georges"/>
    <x v="4"/>
    <s v="Paris"/>
    <d v="2021-05-03T00:00:00"/>
    <n v="7"/>
    <s v="Compétence Back"/>
    <n v="1"/>
    <n v="600"/>
    <n v="600"/>
    <n v="1"/>
    <s v="Chèque"/>
    <n v="3733"/>
    <n v="85"/>
    <x v="1"/>
    <n v="0"/>
    <d v="1950-04-24T00:00:00"/>
    <d v="2015-03-14T00:00:00"/>
    <x v="104"/>
    <n v="7.6833333333333336"/>
    <n v="78.091106290672442"/>
  </r>
  <r>
    <s v="MIANET"/>
    <s v="Marie-Thérése"/>
    <s v="MIANET Marie-Thérése"/>
    <x v="1"/>
    <s v="Paris"/>
    <d v="2021-05-15T00:00:00"/>
    <n v="2"/>
    <s v="Formation CRM"/>
    <n v="7"/>
    <n v="700"/>
    <n v="4900"/>
    <n v="1"/>
    <s v="Chèque"/>
    <n v="1039"/>
    <n v="52"/>
    <x v="0"/>
    <n v="3"/>
    <d v="1956-08-14T00:00:00"/>
    <d v="2015-08-18T00:00:00"/>
    <x v="196"/>
    <n v="7.2555555555555555"/>
    <n v="675.34456355283305"/>
  </r>
  <r>
    <s v="MIANET"/>
    <s v="Georges"/>
    <s v="MIANET Georges"/>
    <x v="4"/>
    <s v="Paris"/>
    <d v="2021-02-25T00:00:00"/>
    <n v="2"/>
    <s v="Formation CRM"/>
    <n v="2"/>
    <n v="700"/>
    <n v="1400"/>
    <n v="1"/>
    <s v="Chèque"/>
    <n v="3733"/>
    <n v="85"/>
    <x v="1"/>
    <n v="2"/>
    <d v="1950-04-24T00:00:00"/>
    <d v="2010-08-27T00:00:00"/>
    <x v="104"/>
    <n v="12.230555555555556"/>
    <n v="114.46740858505564"/>
  </r>
  <r>
    <s v="MIANET"/>
    <s v="Marie-Thérése"/>
    <s v="MIANET Marie-Thérése"/>
    <x v="1"/>
    <s v="Paris"/>
    <d v="2020-11-12T00:00:00"/>
    <n v="3"/>
    <s v="Déploiement technique"/>
    <n v="9"/>
    <n v="1300"/>
    <n v="11700"/>
    <n v="2"/>
    <s v="Virement"/>
    <n v="1039"/>
    <n v="52"/>
    <x v="0"/>
    <n v="3"/>
    <d v="1956-08-14T00:00:00"/>
    <d v="2004-09-24T00:00:00"/>
    <x v="196"/>
    <n v="18.155555555555555"/>
    <n v="644.43084455324356"/>
  </r>
  <r>
    <s v="MICELI"/>
    <s v="Stéphane"/>
    <s v="MICELI Stéphane"/>
    <x v="2"/>
    <s v="Paris"/>
    <d v="2020-07-19T00:00:00"/>
    <n v="7"/>
    <s v="Compétence Back"/>
    <n v="1"/>
    <n v="600"/>
    <n v="600"/>
    <n v="1"/>
    <s v="Chèque"/>
    <n v="2748"/>
    <n v="1"/>
    <x v="1"/>
    <n v="0"/>
    <d v="1968-05-22T00:00:00"/>
    <d v="2016-07-07T00:00:00"/>
    <x v="197"/>
    <n v="6.3694444444444445"/>
    <n v="94.199738334060186"/>
  </r>
  <r>
    <s v="MICELI"/>
    <s v="Stéphane"/>
    <s v="MICELI Stéphane"/>
    <x v="2"/>
    <s v="Paris"/>
    <d v="2020-12-29T00:00:00"/>
    <n v="6"/>
    <s v="Compétence Front"/>
    <n v="8"/>
    <n v="500"/>
    <n v="4000"/>
    <n v="1"/>
    <s v="Chèque"/>
    <n v="2748"/>
    <n v="1"/>
    <x v="1"/>
    <n v="3"/>
    <d v="1968-05-22T00:00:00"/>
    <d v="2009-10-10T00:00:00"/>
    <x v="197"/>
    <n v="13.111111111111111"/>
    <n v="305.08474576271186"/>
  </r>
  <r>
    <s v="MICELI"/>
    <s v="Stéphane"/>
    <s v="MICELI Stéphane"/>
    <x v="2"/>
    <s v="Paris"/>
    <d v="2021-05-28T00:00:00"/>
    <n v="6"/>
    <s v="Compétence Front"/>
    <n v="1"/>
    <n v="500"/>
    <n v="500"/>
    <n v="1"/>
    <s v="Chèque"/>
    <n v="2748"/>
    <n v="1"/>
    <x v="1"/>
    <n v="0"/>
    <d v="1968-05-22T00:00:00"/>
    <d v="2021-01-19T00:00:00"/>
    <x v="197"/>
    <n v="1.836111111111111"/>
    <n v="272.31467473524964"/>
  </r>
  <r>
    <s v="MILLET"/>
    <s v="Pasquale"/>
    <s v="MILLET Pasquale"/>
    <x v="1"/>
    <s v="Paris"/>
    <d v="2020-10-08T00:00:00"/>
    <n v="3"/>
    <s v="Déploiement technique"/>
    <n v="6"/>
    <n v="1300"/>
    <n v="7800"/>
    <n v="3"/>
    <s v="Espèce"/>
    <n v="2355"/>
    <n v="0"/>
    <x v="1"/>
    <n v="0"/>
    <d v="1961-01-20T00:00:00"/>
    <d v="2013-02-06T00:00:00"/>
    <x v="198"/>
    <n v="9.7888888888888896"/>
    <n v="796.82179341657206"/>
  </r>
  <r>
    <s v="MILLET"/>
    <s v="Pasquale"/>
    <s v="MILLET Pasquale"/>
    <x v="1"/>
    <s v="Paris"/>
    <d v="2020-11-18T00:00:00"/>
    <n v="8"/>
    <s v="Compétence Fullstack"/>
    <n v="3"/>
    <n v="800"/>
    <n v="2400"/>
    <n v="2"/>
    <s v="Virement"/>
    <n v="2355"/>
    <n v="0"/>
    <x v="1"/>
    <n v="0"/>
    <d v="1961-01-20T00:00:00"/>
    <d v="2004-05-01T00:00:00"/>
    <x v="198"/>
    <n v="18.552777777777777"/>
    <n v="129.36068273693667"/>
  </r>
  <r>
    <s v="MILLET"/>
    <s v="Pasquale"/>
    <s v="MILLET Pasquale"/>
    <x v="1"/>
    <s v="Paris"/>
    <d v="2020-08-16T00:00:00"/>
    <n v="1"/>
    <s v="Intervention sur site"/>
    <n v="10"/>
    <n v="1200"/>
    <n v="12000"/>
    <n v="2"/>
    <s v="Virement"/>
    <n v="2355"/>
    <n v="0"/>
    <x v="1"/>
    <n v="0"/>
    <d v="1961-01-20T00:00:00"/>
    <d v="2006-06-07T00:00:00"/>
    <x v="198"/>
    <n v="16.452777777777779"/>
    <n v="729.36012156002016"/>
  </r>
  <r>
    <s v="MOINARD"/>
    <s v="Loïc"/>
    <s v="MOINARD Loïc"/>
    <x v="3"/>
    <s v="Paris"/>
    <d v="2021-05-20T00:00:00"/>
    <n v="6"/>
    <s v="Compétence Front"/>
    <n v="3"/>
    <n v="500"/>
    <n v="1500"/>
    <n v="1"/>
    <s v="Chèque"/>
    <n v="2113"/>
    <n v="58"/>
    <x v="1"/>
    <n v="1"/>
    <d v="1961-11-18T00:00:00"/>
    <d v="1999-08-11T00:00:00"/>
    <x v="199"/>
    <n v="23.274999999999999"/>
    <n v="64.446831364124606"/>
  </r>
  <r>
    <s v="MOINARD"/>
    <s v="Loïc"/>
    <s v="MOINARD Loïc"/>
    <x v="3"/>
    <s v="Paris"/>
    <d v="2020-10-20T00:00:00"/>
    <n v="9"/>
    <s v="Support et TMA"/>
    <n v="10"/>
    <n v="500"/>
    <n v="5000"/>
    <n v="2"/>
    <s v="Virement"/>
    <n v="2113"/>
    <n v="58"/>
    <x v="1"/>
    <n v="2"/>
    <d v="1961-11-18T00:00:00"/>
    <d v="2013-10-25T00:00:00"/>
    <x v="199"/>
    <n v="9.0694444444444446"/>
    <n v="551.30168453292492"/>
  </r>
  <r>
    <s v="MOINARD"/>
    <s v="Loïc"/>
    <s v="MOINARD Loïc"/>
    <x v="3"/>
    <s v="Paris"/>
    <d v="2020-12-08T00:00:00"/>
    <n v="3"/>
    <s v="Déploiement technique"/>
    <n v="1"/>
    <n v="1300"/>
    <n v="1300"/>
    <n v="1"/>
    <s v="Chèque"/>
    <n v="2113"/>
    <n v="58"/>
    <x v="1"/>
    <n v="2"/>
    <d v="1961-11-18T00:00:00"/>
    <d v="2017-03-21T00:00:00"/>
    <x v="199"/>
    <n v="5.6638888888888888"/>
    <n v="229.52427660617951"/>
  </r>
  <r>
    <s v="MOITA"/>
    <s v="Jeanne-Marie"/>
    <s v="MOITA Jeanne-Marie"/>
    <x v="0"/>
    <s v="Paris"/>
    <d v="2020-06-04T00:00:00"/>
    <n v="3"/>
    <s v="Déploiement technique"/>
    <n v="5"/>
    <n v="1300"/>
    <n v="6500"/>
    <n v="3"/>
    <s v="Espèce"/>
    <n v="1658"/>
    <n v="65"/>
    <x v="0"/>
    <n v="2"/>
    <d v="1958-04-27T00:00:00"/>
    <d v="2006-07-14T00:00:00"/>
    <x v="200"/>
    <n v="16.350000000000001"/>
    <n v="397.55351681957183"/>
  </r>
  <r>
    <s v="MOITA"/>
    <s v="Jeanne-Marie"/>
    <s v="MOITA Jeanne-Marie"/>
    <x v="0"/>
    <s v="Paris"/>
    <d v="2021-04-05T00:00:00"/>
    <n v="2"/>
    <s v="Formation CRM"/>
    <n v="7"/>
    <n v="700"/>
    <n v="4900"/>
    <n v="3"/>
    <s v="Espèce"/>
    <n v="1658"/>
    <n v="65"/>
    <x v="0"/>
    <n v="1"/>
    <d v="1958-04-27T00:00:00"/>
    <d v="2013-08-09T00:00:00"/>
    <x v="200"/>
    <n v="9.280555555555555"/>
    <n v="527.98563304399886"/>
  </r>
  <r>
    <s v="MOITA"/>
    <s v="Jeanne-Marie"/>
    <s v="MOITA Jeanne-Marie"/>
    <x v="0"/>
    <s v="Paris"/>
    <d v="2020-10-19T00:00:00"/>
    <n v="9"/>
    <s v="Support et TMA"/>
    <n v="3"/>
    <n v="500"/>
    <n v="1500"/>
    <n v="1"/>
    <s v="Chèque"/>
    <n v="1658"/>
    <n v="65"/>
    <x v="0"/>
    <n v="0"/>
    <d v="1958-04-27T00:00:00"/>
    <d v="2003-09-30T00:00:00"/>
    <x v="200"/>
    <n v="19.138888888888889"/>
    <n v="78.374455732946302"/>
  </r>
  <r>
    <s v="MONTFORT"/>
    <s v="Huong"/>
    <s v="MONTFORT Huong"/>
    <x v="5"/>
    <s v="Paris"/>
    <d v="2020-06-12T00:00:00"/>
    <n v="3"/>
    <s v="Déploiement technique"/>
    <n v="2"/>
    <n v="1300"/>
    <n v="2600"/>
    <n v="1"/>
    <s v="Chèque"/>
    <n v="2273"/>
    <n v="60"/>
    <x v="1"/>
    <n v="4"/>
    <d v="1956-07-16T00:00:00"/>
    <d v="2008-10-03T00:00:00"/>
    <x v="201"/>
    <n v="14.130555555555556"/>
    <n v="183.99842736386867"/>
  </r>
  <r>
    <s v="MONTFORT"/>
    <s v="Huong"/>
    <s v="MONTFORT Huong"/>
    <x v="5"/>
    <s v="Paris"/>
    <d v="2021-03-24T00:00:00"/>
    <n v="10"/>
    <s v="Gestion projet Agile"/>
    <n v="8"/>
    <n v="1000"/>
    <n v="8000"/>
    <n v="3"/>
    <s v="Espèce"/>
    <n v="2273"/>
    <n v="60"/>
    <x v="1"/>
    <n v="0"/>
    <d v="1956-07-16T00:00:00"/>
    <d v="2016-11-16T00:00:00"/>
    <x v="201"/>
    <n v="6.0111111111111111"/>
    <n v="1330.8687615526803"/>
  </r>
  <r>
    <s v="MONTFORT"/>
    <s v="Huong"/>
    <s v="MONTFORT Huong"/>
    <x v="5"/>
    <s v="Paris"/>
    <d v="2021-01-07T00:00:00"/>
    <n v="7"/>
    <s v="Compétence Back"/>
    <n v="8"/>
    <n v="600"/>
    <n v="4800"/>
    <n v="2"/>
    <s v="Virement"/>
    <n v="2273"/>
    <n v="60"/>
    <x v="1"/>
    <n v="2"/>
    <d v="1956-07-16T00:00:00"/>
    <d v="2018-04-08T00:00:00"/>
    <x v="201"/>
    <n v="4.6166666666666663"/>
    <n v="1039.7111913357401"/>
  </r>
  <r>
    <s v="NAIMI"/>
    <s v="Chantal"/>
    <s v="NAIMI Chantal"/>
    <x v="4"/>
    <s v="Paris"/>
    <d v="2021-04-03T00:00:00"/>
    <n v="6"/>
    <s v="Compétence Front"/>
    <n v="10"/>
    <n v="500"/>
    <n v="5000"/>
    <n v="2"/>
    <s v="Virement"/>
    <n v="1552"/>
    <n v="96"/>
    <x v="0"/>
    <n v="2"/>
    <d v="1941-12-08T00:00:00"/>
    <d v="2003-02-17T00:00:00"/>
    <x v="202"/>
    <n v="19.758333333333333"/>
    <n v="253.05778152678195"/>
  </r>
  <r>
    <s v="NICOLLE"/>
    <s v="Françoise"/>
    <s v="NICOLLE Françoise"/>
    <x v="3"/>
    <s v="Paris"/>
    <d v="2020-11-02T00:00:00"/>
    <n v="5"/>
    <s v="Audit sécurité"/>
    <n v="1"/>
    <n v="2000"/>
    <n v="2000"/>
    <n v="1"/>
    <s v="Chèque"/>
    <n v="1887"/>
    <n v="96"/>
    <x v="0"/>
    <n v="4"/>
    <d v="1986-04-13T00:00:00"/>
    <d v="2002-03-08T00:00:00"/>
    <x v="203"/>
    <n v="20.7"/>
    <n v="96.618357487922708"/>
  </r>
  <r>
    <s v="OBEL"/>
    <s v="Rolande"/>
    <s v="OBEL Rolande"/>
    <x v="2"/>
    <s v="Paris"/>
    <d v="2020-07-22T00:00:00"/>
    <n v="7"/>
    <s v="Compétence Back"/>
    <n v="3"/>
    <n v="600"/>
    <n v="1800"/>
    <n v="1"/>
    <s v="Chèque"/>
    <n v="1623"/>
    <n v="44"/>
    <x v="0"/>
    <n v="0"/>
    <d v="1960-08-01T00:00:00"/>
    <d v="2012-10-20T00:00:00"/>
    <x v="204"/>
    <n v="10.083333333333334"/>
    <n v="178.51239669421486"/>
  </r>
  <r>
    <s v="OCLOO"/>
    <s v="Thérése"/>
    <s v="OCLOO Thérése"/>
    <x v="2"/>
    <s v="Paris"/>
    <d v="2020-10-28T00:00:00"/>
    <n v="4"/>
    <s v="Conseil et architecture"/>
    <n v="7"/>
    <n v="5000"/>
    <n v="35000"/>
    <n v="3"/>
    <s v="Espèce"/>
    <n v="3385"/>
    <n v="24"/>
    <x v="0"/>
    <n v="2"/>
    <d v="1958-04-07T00:00:00"/>
    <d v="2015-05-31T00:00:00"/>
    <x v="205"/>
    <n v="7.4722222222222223"/>
    <n v="4684.0148698884759"/>
  </r>
  <r>
    <s v="ONG"/>
    <s v="Daniel"/>
    <s v="ONG Daniel"/>
    <x v="4"/>
    <s v="Paris"/>
    <d v="2020-11-08T00:00:00"/>
    <n v="7"/>
    <s v="Compétence Back"/>
    <n v="5"/>
    <n v="600"/>
    <n v="3000"/>
    <n v="3"/>
    <s v="Espèce"/>
    <n v="3639"/>
    <n v="67"/>
    <x v="1"/>
    <n v="1"/>
    <d v="1959-04-12T00:00:00"/>
    <d v="2007-12-26T00:00:00"/>
    <x v="206"/>
    <n v="14.9"/>
    <n v="201.34228187919462"/>
  </r>
  <r>
    <s v="PARINET"/>
    <s v="Jean-Louis"/>
    <s v="PARINET Jean-Louis"/>
    <x v="4"/>
    <s v="Paris"/>
    <d v="2020-06-03T00:00:00"/>
    <n v="1"/>
    <s v="Intervention sur site"/>
    <n v="4"/>
    <n v="1200"/>
    <n v="4800"/>
    <n v="3"/>
    <s v="Espèce"/>
    <n v="1091"/>
    <n v="37"/>
    <x v="1"/>
    <n v="5"/>
    <d v="1976-01-07T00:00:00"/>
    <d v="2004-11-29T00:00:00"/>
    <x v="207"/>
    <n v="17.975000000000001"/>
    <n v="267.03755215577189"/>
  </r>
  <r>
    <s v="PARTOUCHE"/>
    <s v="Robert"/>
    <s v="PARTOUCHE Robert"/>
    <x v="2"/>
    <s v="Paris"/>
    <d v="2020-10-18T00:00:00"/>
    <n v="3"/>
    <s v="Déploiement technique"/>
    <n v="5"/>
    <n v="1300"/>
    <n v="6500"/>
    <n v="3"/>
    <s v="Espèce"/>
    <n v="3389"/>
    <n v="77"/>
    <x v="1"/>
    <n v="4"/>
    <d v="1969-03-19T00:00:00"/>
    <d v="2021-03-25T00:00:00"/>
    <x v="208"/>
    <n v="1.6527777777777777"/>
    <n v="3932.7731092436975"/>
  </r>
  <r>
    <s v="PAVARD"/>
    <s v="Annie"/>
    <s v="PAVARD Annie"/>
    <x v="4"/>
    <s v="Paris"/>
    <d v="2020-08-14T00:00:00"/>
    <n v="6"/>
    <s v="Compétence Front"/>
    <n v="10"/>
    <n v="500"/>
    <n v="5000"/>
    <n v="2"/>
    <s v="Virement"/>
    <n v="2686"/>
    <n v="20"/>
    <x v="0"/>
    <n v="5"/>
    <d v="1964-02-04T00:00:00"/>
    <d v="1998-07-09T00:00:00"/>
    <x v="17"/>
    <n v="24.363888888888887"/>
    <n v="205.22175350587165"/>
  </r>
  <r>
    <s v="PEDRO"/>
    <s v="Francis"/>
    <s v="PEDRO Francis"/>
    <x v="3"/>
    <s v="Paris"/>
    <d v="2020-10-12T00:00:00"/>
    <n v="2"/>
    <s v="Formation CRM"/>
    <n v="8"/>
    <n v="700"/>
    <n v="5600"/>
    <n v="3"/>
    <s v="Espèce"/>
    <n v="2239"/>
    <n v="52"/>
    <x v="1"/>
    <n v="1"/>
    <d v="1958-10-05T00:00:00"/>
    <d v="2010-07-19T00:00:00"/>
    <x v="209"/>
    <n v="12.33611111111111"/>
    <n v="453.9518126548075"/>
  </r>
  <r>
    <s v="PENALVA"/>
    <s v="Isabelle"/>
    <s v="PENALVA Isabelle"/>
    <x v="5"/>
    <s v="Paris"/>
    <d v="2020-07-10T00:00:00"/>
    <n v="7"/>
    <s v="Compétence Back"/>
    <n v="2"/>
    <n v="600"/>
    <n v="1200"/>
    <n v="2"/>
    <s v="Virement"/>
    <n v="2842"/>
    <n v="18"/>
    <x v="0"/>
    <n v="0"/>
    <d v="1963-05-31T00:00:00"/>
    <d v="2008-10-12T00:00:00"/>
    <x v="210"/>
    <n v="14.105555555555556"/>
    <n v="85.072863332020475"/>
  </r>
  <r>
    <s v="PERFETTO"/>
    <s v="Pascal"/>
    <s v="PERFETTO Pascal"/>
    <x v="1"/>
    <s v="Paris"/>
    <d v="2020-06-26T00:00:00"/>
    <n v="10"/>
    <s v="Gestion projet Agile"/>
    <n v="8"/>
    <n v="1000"/>
    <n v="8000"/>
    <n v="2"/>
    <s v="Virement"/>
    <n v="3544"/>
    <n v="65"/>
    <x v="1"/>
    <n v="0"/>
    <d v="1957-05-13T00:00:00"/>
    <d v="2015-12-04T00:00:00"/>
    <x v="211"/>
    <n v="6.9611111111111112"/>
    <n v="1149.2418196328811"/>
  </r>
  <r>
    <s v="PERRUCHON"/>
    <s v="Fabrice"/>
    <s v="PERRUCHON Fabrice"/>
    <x v="3"/>
    <s v="Paris"/>
    <d v="2020-10-10T00:00:00"/>
    <n v="1"/>
    <s v="Intervention sur site"/>
    <n v="3"/>
    <n v="1200"/>
    <n v="3600"/>
    <n v="1"/>
    <s v="Chèque"/>
    <n v="1235"/>
    <n v="15"/>
    <x v="1"/>
    <n v="1"/>
    <d v="1974-02-19T00:00:00"/>
    <d v="2015-01-21T00:00:00"/>
    <x v="212"/>
    <n v="7.8305555555555557"/>
    <n v="459.73749556580344"/>
  </r>
  <r>
    <s v="PESNOT"/>
    <s v="Laurent"/>
    <s v="PESNOT Laurent"/>
    <x v="3"/>
    <s v="Paris"/>
    <d v="2020-01-28T00:00:00"/>
    <n v="5"/>
    <s v="Audit sécurité"/>
    <n v="10"/>
    <n v="2000"/>
    <n v="20000"/>
    <n v="2"/>
    <s v="Virement"/>
    <n v="1694"/>
    <n v="55"/>
    <x v="1"/>
    <n v="0"/>
    <d v="1945-07-03T00:00:00"/>
    <d v="2005-02-28T00:00:00"/>
    <x v="213"/>
    <n v="17.722222222222221"/>
    <n v="1128.5266457680252"/>
  </r>
  <r>
    <s v="PIDERIT"/>
    <s v="Claude"/>
    <s v="PIDERIT Claude"/>
    <x v="4"/>
    <s v="Paris"/>
    <d v="2020-08-18T00:00:00"/>
    <n v="10"/>
    <s v="Gestion projet Agile"/>
    <n v="7"/>
    <n v="1000"/>
    <n v="7000"/>
    <n v="2"/>
    <s v="Virement"/>
    <n v="2766"/>
    <n v="90"/>
    <x v="0"/>
    <n v="5"/>
    <d v="1978-12-15T00:00:00"/>
    <d v="2003-12-14T00:00:00"/>
    <x v="214"/>
    <n v="18.933333333333334"/>
    <n v="369.71830985915494"/>
  </r>
  <r>
    <s v="POINSOT"/>
    <s v="Pierre"/>
    <s v="POINSOT Pierre"/>
    <x v="0"/>
    <s v="Paris"/>
    <d v="2020-07-31T00:00:00"/>
    <n v="4"/>
    <s v="Conseil et architecture"/>
    <n v="8"/>
    <n v="5000"/>
    <n v="40000"/>
    <n v="2"/>
    <s v="Virement"/>
    <n v="2088"/>
    <n v="94"/>
    <x v="1"/>
    <n v="0"/>
    <d v="1980-02-01T00:00:00"/>
    <d v="2020-12-10T00:00:00"/>
    <x v="215"/>
    <n v="1.9444444444444444"/>
    <n v="20571.428571428572"/>
  </r>
  <r>
    <s v="POISSON"/>
    <s v="Daniel"/>
    <s v="POISSON Daniel"/>
    <x v="4"/>
    <s v="Paris"/>
    <d v="2020-07-16T00:00:00"/>
    <n v="3"/>
    <s v="Déploiement technique"/>
    <n v="9"/>
    <n v="1300"/>
    <n v="11700"/>
    <n v="1"/>
    <s v="Chèque"/>
    <n v="1929"/>
    <n v="18"/>
    <x v="1"/>
    <n v="3"/>
    <d v="1955-03-01T00:00:00"/>
    <d v="2005-05-20T00:00:00"/>
    <x v="216"/>
    <n v="17.5"/>
    <n v="668.57142857142856"/>
  </r>
  <r>
    <s v="PONTALIER"/>
    <s v="Thierry"/>
    <s v="PONTALIER Thierry"/>
    <x v="0"/>
    <s v="Paris"/>
    <d v="2020-10-17T00:00:00"/>
    <n v="7"/>
    <s v="Compétence Back"/>
    <n v="2"/>
    <n v="600"/>
    <n v="1200"/>
    <n v="2"/>
    <s v="Virement"/>
    <n v="1567"/>
    <n v="75"/>
    <x v="1"/>
    <n v="0"/>
    <d v="1963-03-28T00:00:00"/>
    <d v="2021-01-08T00:00:00"/>
    <x v="217"/>
    <n v="1.8666666666666667"/>
    <n v="642.85714285714289"/>
  </r>
  <r>
    <s v="POTRIQUET"/>
    <s v="Claudette"/>
    <s v="POTRIQUET Claudette"/>
    <x v="3"/>
    <s v="Paris"/>
    <d v="2020-09-30T00:00:00"/>
    <n v="7"/>
    <s v="Compétence Back"/>
    <n v="2"/>
    <n v="600"/>
    <n v="1200"/>
    <n v="2"/>
    <s v="Virement"/>
    <n v="2310"/>
    <n v="34"/>
    <x v="0"/>
    <n v="1"/>
    <d v="1952-09-25T00:00:00"/>
    <d v="2018-04-30T00:00:00"/>
    <x v="218"/>
    <n v="4.5555555555555554"/>
    <n v="263.41463414634148"/>
  </r>
  <r>
    <s v="POUYADOU"/>
    <s v="Josette"/>
    <s v="POUYADOU Josette"/>
    <x v="5"/>
    <s v="Paris"/>
    <d v="2020-06-23T00:00:00"/>
    <n v="1"/>
    <s v="Intervention sur site"/>
    <n v="4"/>
    <n v="1200"/>
    <n v="4800"/>
    <n v="1"/>
    <s v="Chèque"/>
    <n v="2951"/>
    <n v="23"/>
    <x v="0"/>
    <n v="5"/>
    <d v="1961-01-07T00:00:00"/>
    <d v="2006-10-21T00:00:00"/>
    <x v="219"/>
    <n v="16.080555555555556"/>
    <n v="298.49714976679911"/>
  </r>
  <r>
    <s v="PUAULT"/>
    <s v="Françoise"/>
    <s v="PUAULT Françoise"/>
    <x v="3"/>
    <s v="Paris"/>
    <d v="2021-04-24T00:00:00"/>
    <n v="1"/>
    <s v="Intervention sur site"/>
    <n v="3"/>
    <n v="1200"/>
    <n v="3600"/>
    <n v="2"/>
    <s v="Virement"/>
    <n v="2420"/>
    <n v="66"/>
    <x v="0"/>
    <n v="1"/>
    <d v="1955-10-21T00:00:00"/>
    <d v="2006-10-31T00:00:00"/>
    <x v="220"/>
    <n v="16.055555555555557"/>
    <n v="224.22145328719722"/>
  </r>
  <r>
    <s v="QUINTIN"/>
    <s v="Martine"/>
    <s v="QUINTIN Martine"/>
    <x v="0"/>
    <s v="Paris"/>
    <d v="2021-01-02T00:00:00"/>
    <n v="4"/>
    <s v="Conseil et architecture"/>
    <n v="2"/>
    <n v="5000"/>
    <n v="10000"/>
    <n v="3"/>
    <s v="Espèce"/>
    <n v="1109"/>
    <n v="93"/>
    <x v="0"/>
    <n v="5"/>
    <d v="1974-09-12T00:00:00"/>
    <d v="1999-11-16T00:00:00"/>
    <x v="221"/>
    <n v="23.011111111111113"/>
    <n v="434.57267020762913"/>
  </r>
  <r>
    <s v="RAGEUL"/>
    <s v="Marielle"/>
    <s v="RAGEUL Marielle"/>
    <x v="1"/>
    <s v="Paris"/>
    <d v="2021-05-14T00:00:00"/>
    <n v="4"/>
    <s v="Conseil et architecture"/>
    <n v="2"/>
    <n v="5000"/>
    <n v="10000"/>
    <n v="2"/>
    <s v="Virement"/>
    <n v="1201"/>
    <n v="91"/>
    <x v="0"/>
    <n v="3"/>
    <d v="1956-01-31T00:00:00"/>
    <d v="2001-05-24T00:00:00"/>
    <x v="222"/>
    <n v="21.488888888888887"/>
    <n v="465.35677352637026"/>
  </r>
  <r>
    <s v="RAMBEAUD"/>
    <s v="Christian"/>
    <s v="RAMBEAUD Christian"/>
    <x v="3"/>
    <s v="Paris"/>
    <d v="2020-06-09T00:00:00"/>
    <n v="8"/>
    <s v="Compétence Fullstack"/>
    <n v="10"/>
    <n v="800"/>
    <n v="8000"/>
    <n v="3"/>
    <s v="Espèce"/>
    <n v="3586"/>
    <n v="33"/>
    <x v="1"/>
    <n v="3"/>
    <d v="1961-12-24T00:00:00"/>
    <d v="1999-09-13T00:00:00"/>
    <x v="223"/>
    <n v="23.18611111111111"/>
    <n v="345.03414400383372"/>
  </r>
  <r>
    <s v="RAMOND"/>
    <s v="Vincent"/>
    <s v="RAMOND Vincent"/>
    <x v="0"/>
    <s v="Paris"/>
    <d v="2020-10-25T00:00:00"/>
    <n v="6"/>
    <s v="Compétence Front"/>
    <n v="7"/>
    <n v="500"/>
    <n v="3500"/>
    <n v="1"/>
    <s v="Chèque"/>
    <n v="1684"/>
    <n v="59"/>
    <x v="1"/>
    <n v="4"/>
    <d v="1955-01-01T00:00:00"/>
    <d v="2002-12-26T00:00:00"/>
    <x v="224"/>
    <n v="19.899999999999999"/>
    <n v="175.87939698492463"/>
  </r>
  <r>
    <s v="RAMOS"/>
    <s v="Yvan"/>
    <s v="RAMOS Yvan"/>
    <x v="0"/>
    <s v="Paris"/>
    <d v="2020-09-28T00:00:00"/>
    <n v="4"/>
    <s v="Conseil et architecture"/>
    <n v="1"/>
    <n v="5000"/>
    <n v="5000"/>
    <n v="3"/>
    <s v="Espèce"/>
    <n v="2540"/>
    <n v="34"/>
    <x v="1"/>
    <n v="5"/>
    <d v="1980-02-23T00:00:00"/>
    <d v="2018-10-09T00:00:00"/>
    <x v="225"/>
    <n v="4.1138888888888889"/>
    <n v="1215.3950033760973"/>
  </r>
  <r>
    <s v="REBY-FAYARD"/>
    <s v="Luc"/>
    <s v="REBY-FAYARD Luc"/>
    <x v="5"/>
    <s v="Paris"/>
    <d v="2021-05-12T00:00:00"/>
    <n v="4"/>
    <s v="Conseil et architecture"/>
    <n v="1"/>
    <n v="5000"/>
    <n v="5000"/>
    <n v="2"/>
    <s v="Virement"/>
    <n v="2446"/>
    <n v="34"/>
    <x v="1"/>
    <n v="3"/>
    <d v="1955-11-16T00:00:00"/>
    <d v="2002-04-14T00:00:00"/>
    <x v="226"/>
    <n v="20.6"/>
    <n v="242.71844660194174"/>
  </r>
  <r>
    <s v="REMUND"/>
    <s v="Marie-Marthe"/>
    <s v="REMUND Marie-Marthe"/>
    <x v="1"/>
    <s v="Paris"/>
    <d v="2021-03-12T00:00:00"/>
    <n v="2"/>
    <s v="Formation CRM"/>
    <n v="9"/>
    <n v="700"/>
    <n v="6300"/>
    <n v="3"/>
    <s v="Espèce"/>
    <n v="1467"/>
    <n v="34"/>
    <x v="0"/>
    <n v="1"/>
    <d v="1956-10-09T00:00:00"/>
    <d v="2021-10-17T00:00:00"/>
    <x v="227"/>
    <n v="1.0916666666666666"/>
    <n v="5770.9923664122143"/>
  </r>
  <r>
    <s v="RENIER"/>
    <s v="Monique"/>
    <s v="RENIER Monique"/>
    <x v="0"/>
    <s v="Paris"/>
    <d v="2020-06-08T00:00:00"/>
    <n v="2"/>
    <s v="Formation CRM"/>
    <n v="6"/>
    <n v="700"/>
    <n v="4200"/>
    <n v="1"/>
    <s v="Chèque"/>
    <n v="1034"/>
    <n v="35"/>
    <x v="0"/>
    <n v="2"/>
    <d v="1960-08-05T00:00:00"/>
    <d v="2018-12-20T00:00:00"/>
    <x v="228"/>
    <n v="3.9166666666666665"/>
    <n v="1072.3404255319149"/>
  </r>
  <r>
    <s v="REVERDITO"/>
    <s v="Marie-Jeanne"/>
    <s v="REVERDITO Marie-Jeanne"/>
    <x v="2"/>
    <s v="Paris"/>
    <d v="2021-02-22T00:00:00"/>
    <n v="3"/>
    <s v="Déploiement technique"/>
    <n v="9"/>
    <n v="1300"/>
    <n v="11700"/>
    <n v="2"/>
    <s v="Virement"/>
    <n v="1605"/>
    <n v="42"/>
    <x v="0"/>
    <n v="2"/>
    <d v="1958-04-13T00:00:00"/>
    <d v="1999-06-08T00:00:00"/>
    <x v="229"/>
    <n v="23.45"/>
    <n v="498.93390191897657"/>
  </r>
  <r>
    <s v="RIDEAU"/>
    <s v="Paul"/>
    <s v="RIDEAU Paul"/>
    <x v="1"/>
    <s v="Paris"/>
    <d v="2021-02-07T00:00:00"/>
    <n v="6"/>
    <s v="Compétence Front"/>
    <n v="3"/>
    <n v="500"/>
    <n v="1500"/>
    <n v="3"/>
    <s v="Espèce"/>
    <n v="2862"/>
    <n v="68"/>
    <x v="1"/>
    <n v="3"/>
    <d v="1975-11-01T00:00:00"/>
    <d v="2008-08-26T00:00:00"/>
    <x v="230"/>
    <n v="14.233333333333333"/>
    <n v="105.3864168618267"/>
  </r>
  <r>
    <s v="RIEGERT"/>
    <s v="Raymonde"/>
    <s v="RIEGERT Raymonde"/>
    <x v="0"/>
    <s v="Paris"/>
    <d v="2021-06-14T00:00:00"/>
    <n v="3"/>
    <s v="Déploiement technique"/>
    <n v="4"/>
    <n v="1300"/>
    <n v="5200"/>
    <n v="1"/>
    <s v="Chèque"/>
    <n v="2923"/>
    <n v="66"/>
    <x v="0"/>
    <n v="4"/>
    <d v="1951-02-07T00:00:00"/>
    <d v="1999-06-23T00:00:00"/>
    <x v="231"/>
    <n v="23.408333333333335"/>
    <n v="222.14311142755429"/>
  </r>
  <r>
    <s v="RIESI"/>
    <s v="François"/>
    <s v="RIESI François"/>
    <x v="3"/>
    <s v="Paris"/>
    <d v="2021-05-01T00:00:00"/>
    <n v="9"/>
    <s v="Support et TMA"/>
    <n v="5"/>
    <n v="500"/>
    <n v="2500"/>
    <n v="1"/>
    <s v="Chèque"/>
    <n v="3546"/>
    <n v="74"/>
    <x v="1"/>
    <n v="1"/>
    <d v="1952-11-29T00:00:00"/>
    <d v="2011-10-23T00:00:00"/>
    <x v="232"/>
    <n v="11.074999999999999"/>
    <n v="225.73363431151242"/>
  </r>
  <r>
    <s v="ROBERT"/>
    <s v="Marie-Josée"/>
    <s v="ROBERT Marie-Josée"/>
    <x v="0"/>
    <s v="Paris"/>
    <d v="2020-12-18T00:00:00"/>
    <n v="2"/>
    <s v="Formation CRM"/>
    <n v="7"/>
    <n v="700"/>
    <n v="4900"/>
    <n v="3"/>
    <s v="Espèce"/>
    <n v="2348"/>
    <n v="16"/>
    <x v="0"/>
    <n v="1"/>
    <d v="1977-04-20T00:00:00"/>
    <d v="2009-06-19T00:00:00"/>
    <x v="233"/>
    <n v="13.419444444444444"/>
    <n v="365.14179258952601"/>
  </r>
  <r>
    <s v="ROBERT"/>
    <s v="Viviane"/>
    <s v="ROBERT Viviane"/>
    <x v="0"/>
    <s v="Paris"/>
    <d v="2021-04-29T00:00:00"/>
    <n v="4"/>
    <s v="Conseil et architecture"/>
    <n v="6"/>
    <n v="5000"/>
    <n v="30000"/>
    <n v="2"/>
    <s v="Virement"/>
    <n v="1577"/>
    <n v="39"/>
    <x v="0"/>
    <n v="1"/>
    <d v="1963-06-27T00:00:00"/>
    <d v="2012-02-09T00:00:00"/>
    <x v="234"/>
    <n v="10.780555555555555"/>
    <n v="2782.7879412522548"/>
  </r>
  <r>
    <s v="RODIER"/>
    <s v="Régis"/>
    <s v="RODIER Régis"/>
    <x v="2"/>
    <s v="Paris"/>
    <d v="2021-05-13T00:00:00"/>
    <n v="4"/>
    <s v="Conseil et architecture"/>
    <n v="4"/>
    <n v="5000"/>
    <n v="20000"/>
    <n v="1"/>
    <s v="Chèque"/>
    <n v="1499"/>
    <n v="52"/>
    <x v="1"/>
    <n v="5"/>
    <d v="1954-04-01T00:00:00"/>
    <d v="2008-12-20T00:00:00"/>
    <x v="235"/>
    <n v="13.916666666666666"/>
    <n v="1437.1257485029942"/>
  </r>
  <r>
    <s v="ROGUET"/>
    <s v="Daniel"/>
    <s v="ROGUET Daniel"/>
    <x v="5"/>
    <s v="Paris"/>
    <d v="2020-11-23T00:00:00"/>
    <n v="1"/>
    <s v="Intervention sur site"/>
    <n v="9"/>
    <n v="1200"/>
    <n v="10800"/>
    <n v="2"/>
    <s v="Virement"/>
    <n v="2677"/>
    <n v="48"/>
    <x v="1"/>
    <n v="1"/>
    <d v="1976-01-11T00:00:00"/>
    <d v="2014-02-15T00:00:00"/>
    <x v="236"/>
    <n v="8.7638888888888893"/>
    <n v="1232.3296354992076"/>
  </r>
  <r>
    <s v="ROLLAIS-LARROUSSE"/>
    <s v="Colette"/>
    <s v="ROLLAIS-LARROUSSE Colette"/>
    <x v="5"/>
    <s v="Paris"/>
    <d v="2020-06-01T00:00:00"/>
    <n v="5"/>
    <s v="Audit sécurité"/>
    <n v="7"/>
    <n v="2000"/>
    <n v="14000"/>
    <n v="1"/>
    <s v="Chèque"/>
    <n v="2307"/>
    <n v="10"/>
    <x v="0"/>
    <n v="4"/>
    <d v="1963-12-11T00:00:00"/>
    <d v="2005-12-09T00:00:00"/>
    <x v="237"/>
    <n v="16.947222222222223"/>
    <n v="826.09408293722333"/>
  </r>
  <r>
    <s v="ROLLAND"/>
    <s v="Nathalie"/>
    <s v="ROLLAND Nathalie"/>
    <x v="1"/>
    <s v="Paris"/>
    <d v="2020-08-12T00:00:00"/>
    <n v="1"/>
    <s v="Intervention sur site"/>
    <n v="1"/>
    <n v="1200"/>
    <n v="1200"/>
    <n v="3"/>
    <s v="Espèce"/>
    <n v="2448"/>
    <n v="57"/>
    <x v="0"/>
    <n v="0"/>
    <d v="1978-06-18T00:00:00"/>
    <d v="2017-04-02T00:00:00"/>
    <x v="238"/>
    <n v="5.6333333333333337"/>
    <n v="213.01775147928993"/>
  </r>
  <r>
    <s v="ROSAR"/>
    <s v="Georgette"/>
    <s v="ROSAR Georgette"/>
    <x v="3"/>
    <s v="Paris"/>
    <d v="2021-04-29T00:00:00"/>
    <n v="5"/>
    <s v="Audit sécurité"/>
    <n v="9"/>
    <n v="2000"/>
    <n v="18000"/>
    <n v="2"/>
    <s v="Virement"/>
    <n v="2240"/>
    <n v="99"/>
    <x v="0"/>
    <n v="2"/>
    <d v="1960-06-15T00:00:00"/>
    <d v="2008-08-18T00:00:00"/>
    <x v="239"/>
    <n v="14.255555555555556"/>
    <n v="1262.6656274356976"/>
  </r>
  <r>
    <s v="ROSSO"/>
    <s v="Robert"/>
    <s v="ROSSO Robert"/>
    <x v="2"/>
    <s v="Paris"/>
    <d v="2020-12-16T00:00:00"/>
    <n v="1"/>
    <s v="Intervention sur site"/>
    <n v="5"/>
    <n v="1200"/>
    <n v="6000"/>
    <n v="1"/>
    <s v="Chèque"/>
    <n v="1643"/>
    <n v="84"/>
    <x v="1"/>
    <n v="2"/>
    <d v="1963-08-20T00:00:00"/>
    <d v="2020-05-22T00:00:00"/>
    <x v="240"/>
    <n v="2.4944444444444445"/>
    <n v="2405.3452115812916"/>
  </r>
  <r>
    <s v="ROTENBERG"/>
    <s v="Michel"/>
    <s v="ROTENBERG Michel"/>
    <x v="0"/>
    <s v="Paris"/>
    <d v="2020-11-04T00:00:00"/>
    <n v="5"/>
    <s v="Audit sécurité"/>
    <n v="6"/>
    <n v="2000"/>
    <n v="12000"/>
    <n v="1"/>
    <s v="Chèque"/>
    <n v="3455"/>
    <n v="16"/>
    <x v="1"/>
    <n v="4"/>
    <d v="1946-07-19T00:00:00"/>
    <d v="2018-01-11T00:00:00"/>
    <x v="241"/>
    <n v="4.8583333333333334"/>
    <n v="2469.9828473413377"/>
  </r>
  <r>
    <s v="ROULET"/>
    <s v="Christiane"/>
    <s v="ROULET Christiane"/>
    <x v="4"/>
    <s v="Paris"/>
    <d v="2020-12-01T00:00:00"/>
    <n v="7"/>
    <s v="Compétence Back"/>
    <n v="7"/>
    <n v="600"/>
    <n v="4200"/>
    <n v="2"/>
    <s v="Virement"/>
    <n v="1341"/>
    <n v="96"/>
    <x v="0"/>
    <n v="3"/>
    <d v="1975-04-18T00:00:00"/>
    <d v="2009-09-18T00:00:00"/>
    <x v="242"/>
    <n v="13.172222222222222"/>
    <n v="318.85280472374524"/>
  </r>
  <r>
    <s v="SAADA"/>
    <s v="Martine"/>
    <s v="SAADA Martine"/>
    <x v="1"/>
    <s v="Paris"/>
    <d v="2021-03-27T00:00:00"/>
    <n v="5"/>
    <s v="Audit sécurité"/>
    <n v="5"/>
    <n v="2000"/>
    <n v="10000"/>
    <n v="3"/>
    <s v="Espèce"/>
    <n v="1608"/>
    <n v="99"/>
    <x v="0"/>
    <n v="0"/>
    <d v="1970-03-22T00:00:00"/>
    <d v="2003-06-09T00:00:00"/>
    <x v="243"/>
    <n v="19.447222222222223"/>
    <n v="514.21225539208683"/>
  </r>
  <r>
    <s v="SACCHET"/>
    <s v="Marie-Thérése"/>
    <s v="SACCHET Marie-Thérése"/>
    <x v="1"/>
    <s v="Paris"/>
    <d v="2021-02-10T00:00:00"/>
    <n v="6"/>
    <s v="Compétence Front"/>
    <n v="9"/>
    <n v="500"/>
    <n v="4500"/>
    <n v="1"/>
    <s v="Chèque"/>
    <n v="2058"/>
    <n v="76"/>
    <x v="0"/>
    <n v="1"/>
    <d v="1948-03-18T00:00:00"/>
    <d v="2017-11-29T00:00:00"/>
    <x v="244"/>
    <n v="4.9749999999999996"/>
    <n v="904.52261306532671"/>
  </r>
  <r>
    <s v="SAILLANT"/>
    <s v="Marie-Claude"/>
    <s v="SAILLANT Marie-Claude"/>
    <x v="2"/>
    <s v="Paris"/>
    <d v="2020-07-22T00:00:00"/>
    <n v="5"/>
    <s v="Audit sécurité"/>
    <n v="4"/>
    <n v="2000"/>
    <n v="8000"/>
    <n v="3"/>
    <s v="Espèce"/>
    <n v="1776"/>
    <n v="89"/>
    <x v="0"/>
    <n v="0"/>
    <d v="1977-02-28T00:00:00"/>
    <d v="2006-06-18T00:00:00"/>
    <x v="245"/>
    <n v="16.422222222222221"/>
    <n v="487.14479025710426"/>
  </r>
  <r>
    <s v="SAPIENCE"/>
    <s v="Alain"/>
    <s v="SAPIENCE Alain"/>
    <x v="1"/>
    <s v="Paris"/>
    <d v="2021-03-05T00:00:00"/>
    <n v="8"/>
    <s v="Compétence Fullstack"/>
    <n v="6"/>
    <n v="800"/>
    <n v="4800"/>
    <n v="2"/>
    <s v="Virement"/>
    <n v="2832"/>
    <n v="72"/>
    <x v="1"/>
    <n v="3"/>
    <d v="1966-03-09T00:00:00"/>
    <d v="2020-03-26T00:00:00"/>
    <x v="246"/>
    <n v="2.65"/>
    <n v="1811.3207547169811"/>
  </r>
  <r>
    <s v="SARFATI"/>
    <s v="Pascal"/>
    <s v="SARFATI Pascal"/>
    <x v="2"/>
    <s v="Paris"/>
    <d v="2020-11-25T00:00:00"/>
    <n v="9"/>
    <s v="Support et TMA"/>
    <n v="1"/>
    <n v="500"/>
    <n v="500"/>
    <n v="2"/>
    <s v="Virement"/>
    <n v="1459"/>
    <n v="3"/>
    <x v="1"/>
    <n v="4"/>
    <d v="1947-10-28T00:00:00"/>
    <d v="2012-11-22T00:00:00"/>
    <x v="247"/>
    <n v="9.9944444444444436"/>
    <n v="50.027793218454704"/>
  </r>
  <r>
    <s v="SAYAVONG"/>
    <s v="Henriette"/>
    <s v="SAYAVONG Henriette"/>
    <x v="4"/>
    <s v="Paris"/>
    <d v="2020-10-21T00:00:00"/>
    <n v="9"/>
    <s v="Support et TMA"/>
    <n v="8"/>
    <n v="500"/>
    <n v="4000"/>
    <n v="2"/>
    <s v="Virement"/>
    <n v="2506"/>
    <n v="45"/>
    <x v="0"/>
    <n v="3"/>
    <d v="1944-09-23T00:00:00"/>
    <d v="2021-10-13T00:00:00"/>
    <x v="248"/>
    <n v="1.1027777777777779"/>
    <n v="3627.2040302267001"/>
  </r>
  <r>
    <s v="SCHUSTER"/>
    <s v="Bernadette"/>
    <s v="SCHUSTER Bernadette"/>
    <x v="4"/>
    <s v="Paris"/>
    <d v="2021-04-18T00:00:00"/>
    <n v="4"/>
    <s v="Conseil et architecture"/>
    <n v="3"/>
    <n v="5000"/>
    <n v="15000"/>
    <n v="3"/>
    <s v="Espèce"/>
    <n v="2684"/>
    <n v="74"/>
    <x v="0"/>
    <n v="3"/>
    <d v="1953-03-27T00:00:00"/>
    <d v="2016-12-02T00:00:00"/>
    <x v="249"/>
    <n v="5.9666666666666668"/>
    <n v="2513.9664804469271"/>
  </r>
  <r>
    <s v="SCOTTI"/>
    <s v="Georgette"/>
    <s v="SCOTTI Georgette"/>
    <x v="3"/>
    <s v="Paris"/>
    <d v="2021-02-27T00:00:00"/>
    <n v="8"/>
    <s v="Compétence Fullstack"/>
    <n v="1"/>
    <n v="800"/>
    <n v="800"/>
    <n v="3"/>
    <s v="Espèce"/>
    <n v="2035"/>
    <n v="99"/>
    <x v="0"/>
    <n v="4"/>
    <d v="1974-11-17T00:00:00"/>
    <d v="2013-12-01T00:00:00"/>
    <x v="250"/>
    <n v="8.969444444444445"/>
    <n v="89.191700216785378"/>
  </r>
  <r>
    <s v="SENG"/>
    <s v="Cécile"/>
    <s v="SENG Cécile"/>
    <x v="0"/>
    <s v="Paris"/>
    <d v="2021-05-27T00:00:00"/>
    <n v="1"/>
    <s v="Intervention sur site"/>
    <n v="8"/>
    <n v="1200"/>
    <n v="9600"/>
    <n v="3"/>
    <s v="Espèce"/>
    <n v="1399"/>
    <n v="35"/>
    <x v="0"/>
    <n v="1"/>
    <d v="1955-11-29T00:00:00"/>
    <d v="1998-06-05T00:00:00"/>
    <x v="251"/>
    <n v="24.458333333333332"/>
    <n v="392.50425894378196"/>
  </r>
  <r>
    <s v="SENILLE"/>
    <s v="Marthe"/>
    <s v="SENILLE Marthe"/>
    <x v="0"/>
    <s v="Paris"/>
    <d v="2020-10-19T00:00:00"/>
    <n v="7"/>
    <s v="Compétence Back"/>
    <n v="9"/>
    <n v="600"/>
    <n v="5400"/>
    <n v="1"/>
    <s v="Chèque"/>
    <n v="2466"/>
    <n v="73"/>
    <x v="0"/>
    <n v="3"/>
    <d v="1961-06-22T00:00:00"/>
    <d v="2011-08-28T00:00:00"/>
    <x v="252"/>
    <n v="11.227777777777778"/>
    <n v="480.9500247402276"/>
  </r>
  <r>
    <s v="SENTEX"/>
    <s v="Stéphane"/>
    <s v="SENTEX Stéphane"/>
    <x v="2"/>
    <s v="Paris"/>
    <d v="2021-04-09T00:00:00"/>
    <n v="4"/>
    <s v="Conseil et architecture"/>
    <n v="4"/>
    <n v="5000"/>
    <n v="20000"/>
    <n v="1"/>
    <s v="Chèque"/>
    <n v="2449"/>
    <n v="47"/>
    <x v="1"/>
    <n v="0"/>
    <d v="1974-02-24T00:00:00"/>
    <d v="2007-08-19T00:00:00"/>
    <x v="253"/>
    <n v="15.252777777777778"/>
    <n v="1311.2365689309779"/>
  </r>
  <r>
    <s v="SINSEAU"/>
    <s v="Annie"/>
    <s v="SINSEAU Annie"/>
    <x v="5"/>
    <s v="Paris"/>
    <d v="2021-05-16T00:00:00"/>
    <n v="5"/>
    <s v="Audit sécurité"/>
    <n v="4"/>
    <n v="2000"/>
    <n v="8000"/>
    <n v="1"/>
    <s v="Chèque"/>
    <n v="2428"/>
    <n v="34"/>
    <x v="0"/>
    <n v="3"/>
    <d v="1956-03-06T00:00:00"/>
    <d v="2009-09-16T00:00:00"/>
    <x v="254"/>
    <n v="13.177777777777777"/>
    <n v="607.08263069139969"/>
  </r>
  <r>
    <s v="SOK"/>
    <s v="Myriam"/>
    <s v="SOK Myriam"/>
    <x v="2"/>
    <s v="Paris"/>
    <d v="2020-07-31T00:00:00"/>
    <n v="6"/>
    <s v="Compétence Front"/>
    <n v="7"/>
    <n v="500"/>
    <n v="3500"/>
    <n v="3"/>
    <s v="Espèce"/>
    <n v="2967"/>
    <n v="88"/>
    <x v="0"/>
    <n v="2"/>
    <d v="1976-03-25T00:00:00"/>
    <d v="2007-09-16T00:00:00"/>
    <x v="255"/>
    <n v="15.177777777777777"/>
    <n v="230.60029282576869"/>
  </r>
  <r>
    <s v="SONG"/>
    <s v="Aline"/>
    <s v="SONG Aline"/>
    <x v="1"/>
    <s v="Paris"/>
    <d v="2021-06-23T00:00:00"/>
    <n v="9"/>
    <s v="Support et TMA"/>
    <n v="8"/>
    <n v="500"/>
    <n v="4000"/>
    <n v="2"/>
    <s v="Virement"/>
    <n v="2058"/>
    <n v="97"/>
    <x v="0"/>
    <n v="4"/>
    <d v="1960-03-16T00:00:00"/>
    <d v="2002-07-04T00:00:00"/>
    <x v="256"/>
    <n v="20.377777777777776"/>
    <n v="196.29225736095967"/>
  </r>
  <r>
    <s v="STOEFFLER"/>
    <s v="Jean-Marc"/>
    <s v="STOEFFLER Jean-Marc"/>
    <x v="1"/>
    <s v="Paris"/>
    <d v="2020-12-17T00:00:00"/>
    <n v="8"/>
    <s v="Compétence Fullstack"/>
    <n v="4"/>
    <n v="800"/>
    <n v="3200"/>
    <n v="3"/>
    <s v="Espèce"/>
    <n v="3257"/>
    <n v="48"/>
    <x v="1"/>
    <n v="0"/>
    <d v="1953-01-19T00:00:00"/>
    <d v="2014-04-11T00:00:00"/>
    <x v="257"/>
    <n v="8.6083333333333325"/>
    <n v="371.73281703775416"/>
  </r>
  <r>
    <s v="SUON"/>
    <s v="William"/>
    <s v="SUON William"/>
    <x v="0"/>
    <s v="Paris"/>
    <d v="2021-01-28T00:00:00"/>
    <n v="7"/>
    <s v="Compétence Back"/>
    <n v="3"/>
    <n v="600"/>
    <n v="1800"/>
    <n v="3"/>
    <s v="Espèce"/>
    <n v="3562"/>
    <n v="89"/>
    <x v="1"/>
    <n v="3"/>
    <d v="1971-12-07T00:00:00"/>
    <d v="2007-09-14T00:00:00"/>
    <x v="258"/>
    <n v="15.183333333333334"/>
    <n v="118.55104281009879"/>
  </r>
  <r>
    <s v="SURENA"/>
    <s v="Adrienne"/>
    <s v="SURENA Adrienne"/>
    <x v="1"/>
    <s v="Paris"/>
    <d v="2021-05-29T00:00:00"/>
    <n v="5"/>
    <s v="Audit sécurité"/>
    <n v="10"/>
    <n v="2000"/>
    <n v="20000"/>
    <n v="3"/>
    <s v="Espèce"/>
    <n v="2919"/>
    <n v="15"/>
    <x v="0"/>
    <n v="4"/>
    <d v="1949-11-13T00:00:00"/>
    <d v="2020-11-19T00:00:00"/>
    <x v="259"/>
    <n v="2.0027777777777778"/>
    <n v="9986.1303744798897"/>
  </r>
  <r>
    <s v="TAIEB"/>
    <s v="Michel"/>
    <s v="TAIEB Michel"/>
    <x v="0"/>
    <s v="Paris"/>
    <d v="2020-12-30T00:00:00"/>
    <n v="3"/>
    <s v="Déploiement technique"/>
    <n v="4"/>
    <n v="1300"/>
    <n v="5200"/>
    <n v="3"/>
    <s v="Espèce"/>
    <n v="3076"/>
    <n v="88"/>
    <x v="1"/>
    <n v="0"/>
    <d v="1950-09-24T00:00:00"/>
    <d v="2011-11-24T00:00:00"/>
    <x v="260"/>
    <n v="10.988888888888889"/>
    <n v="473.2052578361982"/>
  </r>
  <r>
    <s v="TAMBURRINI"/>
    <s v="Marie-Claire"/>
    <s v="TAMBURRINI Marie-Claire"/>
    <x v="4"/>
    <s v="Paris"/>
    <d v="2021-05-27T00:00:00"/>
    <n v="2"/>
    <s v="Formation CRM"/>
    <n v="7"/>
    <n v="700"/>
    <n v="4900"/>
    <n v="3"/>
    <s v="Espèce"/>
    <n v="1588"/>
    <n v="48"/>
    <x v="0"/>
    <n v="4"/>
    <d v="1974-11-20T00:00:00"/>
    <d v="2020-08-14T00:00:00"/>
    <x v="261"/>
    <n v="2.2666666666666666"/>
    <n v="2161.7647058823532"/>
  </r>
  <r>
    <s v="TAN"/>
    <s v="Joelle"/>
    <s v="TAN Joelle"/>
    <x v="4"/>
    <s v="Paris"/>
    <d v="2021-05-02T00:00:00"/>
    <n v="4"/>
    <s v="Conseil et architecture"/>
    <n v="4"/>
    <n v="5000"/>
    <n v="20000"/>
    <n v="3"/>
    <s v="Espèce"/>
    <n v="1379"/>
    <n v="12"/>
    <x v="0"/>
    <n v="5"/>
    <d v="1981-06-27T00:00:00"/>
    <d v="2020-10-31T00:00:00"/>
    <x v="262"/>
    <n v="2.0555555555555554"/>
    <n v="9729.72972972973"/>
  </r>
  <r>
    <s v="TAN"/>
    <s v="Nathalie"/>
    <s v="TAN Nathalie"/>
    <x v="1"/>
    <s v="Paris"/>
    <d v="2020-12-19T00:00:00"/>
    <n v="1"/>
    <s v="Intervention sur site"/>
    <n v="5"/>
    <n v="1200"/>
    <n v="6000"/>
    <n v="3"/>
    <s v="Espèce"/>
    <n v="1786"/>
    <n v="79"/>
    <x v="0"/>
    <n v="2"/>
    <d v="1974-11-10T00:00:00"/>
    <d v="2014-11-05T00:00:00"/>
    <x v="263"/>
    <n v="8.0416666666666661"/>
    <n v="746.11398963730574"/>
  </r>
  <r>
    <s v="TANG"/>
    <s v="Armelle"/>
    <s v="TANG Armelle"/>
    <x v="4"/>
    <s v="Paris"/>
    <d v="2021-03-03T00:00:00"/>
    <n v="3"/>
    <s v="Déploiement technique"/>
    <n v="9"/>
    <n v="1300"/>
    <n v="11700"/>
    <n v="1"/>
    <s v="Chèque"/>
    <n v="1539"/>
    <n v="65"/>
    <x v="0"/>
    <n v="2"/>
    <d v="1956-10-04T00:00:00"/>
    <d v="2002-01-22T00:00:00"/>
    <x v="264"/>
    <n v="20.827777777777779"/>
    <n v="561.74979994665239"/>
  </r>
  <r>
    <s v="TARDIF"/>
    <s v="Marie-Paule"/>
    <s v="TARDIF Marie-Paule"/>
    <x v="2"/>
    <s v="Paris"/>
    <d v="2021-02-02T00:00:00"/>
    <n v="8"/>
    <s v="Compétence Fullstack"/>
    <n v="8"/>
    <n v="800"/>
    <n v="6400"/>
    <n v="1"/>
    <s v="Chèque"/>
    <n v="1570"/>
    <n v="69"/>
    <x v="0"/>
    <n v="5"/>
    <d v="1954-08-24T00:00:00"/>
    <d v="2001-02-20T00:00:00"/>
    <x v="265"/>
    <n v="21.75"/>
    <n v="294.25287356321837"/>
  </r>
  <r>
    <s v="THAO"/>
    <s v="Sylvain"/>
    <s v="THAO Sylvain"/>
    <x v="1"/>
    <s v="Paris"/>
    <d v="2020-08-01T00:00:00"/>
    <n v="5"/>
    <s v="Audit sécurité"/>
    <n v="5"/>
    <n v="2000"/>
    <n v="10000"/>
    <n v="1"/>
    <s v="Chèque"/>
    <n v="4067"/>
    <n v="34"/>
    <x v="1"/>
    <n v="3"/>
    <d v="1957-01-30T00:00:00"/>
    <d v="2018-09-11T00:00:00"/>
    <x v="266"/>
    <n v="4.1916666666666664"/>
    <n v="2385.685884691849"/>
  </r>
  <r>
    <s v="THIAM"/>
    <s v="Anne-Marie"/>
    <s v="THIAM Anne-Marie"/>
    <x v="4"/>
    <s v="Paris"/>
    <d v="2020-09-06T00:00:00"/>
    <n v="3"/>
    <s v="Déploiement technique"/>
    <n v="5"/>
    <n v="1300"/>
    <n v="6500"/>
    <n v="1"/>
    <s v="Chèque"/>
    <n v="1259"/>
    <n v="2"/>
    <x v="0"/>
    <n v="4"/>
    <d v="1963-09-26T00:00:00"/>
    <d v="2000-01-25T00:00:00"/>
    <x v="267"/>
    <n v="22.819444444444443"/>
    <n v="284.84479610468657"/>
  </r>
  <r>
    <s v="THOQUENNE"/>
    <s v="Lydia"/>
    <s v="THOQUENNE Lydia"/>
    <x v="3"/>
    <s v="Paris"/>
    <d v="2020-06-25T00:00:00"/>
    <n v="2"/>
    <s v="Formation CRM"/>
    <n v="8"/>
    <n v="700"/>
    <n v="5600"/>
    <n v="3"/>
    <s v="Espèce"/>
    <n v="1307"/>
    <n v="64"/>
    <x v="0"/>
    <n v="5"/>
    <d v="1952-08-06T00:00:00"/>
    <d v="2000-07-31T00:00:00"/>
    <x v="268"/>
    <n v="22.305555555555557"/>
    <n v="251.05853051058529"/>
  </r>
  <r>
    <s v="VANNAXAY"/>
    <s v="Francis"/>
    <s v="VANNAXAY Francis"/>
    <x v="3"/>
    <s v="Strasbourg"/>
    <d v="2020-10-03T00:00:00"/>
    <n v="4"/>
    <s v="Conseil et architecture"/>
    <n v="9"/>
    <n v="5000"/>
    <n v="45000"/>
    <n v="1"/>
    <s v="Chèque"/>
    <n v="3578"/>
    <n v="47"/>
    <x v="1"/>
    <n v="3"/>
    <d v="1961-07-09T00:00:00"/>
    <d v="2003-02-25T00:00:00"/>
    <x v="269"/>
    <n v="19.736111111111111"/>
    <n v="2280.0844475721324"/>
  </r>
  <r>
    <s v="VANNAXAY"/>
    <s v="Francis"/>
    <s v="VANNAXAY Francis"/>
    <x v="3"/>
    <s v="Strasbourg"/>
    <d v="2020-12-18T00:00:00"/>
    <n v="5"/>
    <s v="Audit sécurité"/>
    <n v="3"/>
    <n v="2000"/>
    <n v="6000"/>
    <n v="2"/>
    <s v="Virement"/>
    <n v="3578"/>
    <n v="47"/>
    <x v="1"/>
    <n v="4"/>
    <d v="1961-07-09T00:00:00"/>
    <d v="2012-01-30T00:00:00"/>
    <x v="269"/>
    <n v="10.805555555555555"/>
    <n v="555.26992287917744"/>
  </r>
  <r>
    <s v="VASSEUR"/>
    <s v="Christiane"/>
    <s v="VASSEUR Christiane"/>
    <x v="4"/>
    <s v="Strasbourg"/>
    <d v="2021-01-09T00:00:00"/>
    <n v="1"/>
    <s v="Intervention sur site"/>
    <n v="9"/>
    <n v="1200"/>
    <n v="10800"/>
    <n v="1"/>
    <s v="Chèque"/>
    <n v="2181"/>
    <n v="90"/>
    <x v="0"/>
    <n v="5"/>
    <d v="1960-04-29T00:00:00"/>
    <d v="2011-11-17T00:00:00"/>
    <x v="270"/>
    <n v="11.008333333333333"/>
    <n v="981.07494322482967"/>
  </r>
  <r>
    <s v="VASSEUR"/>
    <s v="Christiane"/>
    <s v="VASSEUR Christiane"/>
    <x v="4"/>
    <s v="Strasbourg"/>
    <d v="2021-06-13T00:00:00"/>
    <n v="3"/>
    <s v="Déploiement technique"/>
    <n v="3"/>
    <n v="1300"/>
    <n v="3900"/>
    <n v="3"/>
    <s v="Espèce"/>
    <n v="2181"/>
    <n v="90"/>
    <x v="0"/>
    <n v="3"/>
    <d v="1960-04-29T00:00:00"/>
    <d v="2014-07-23T00:00:00"/>
    <x v="270"/>
    <n v="8.3249999999999993"/>
    <n v="468.46846846846853"/>
  </r>
  <r>
    <s v="VIAND"/>
    <s v="Monique"/>
    <s v="VIAND Monique"/>
    <x v="4"/>
    <s v="Strasbourg"/>
    <d v="2021-04-22T00:00:00"/>
    <n v="5"/>
    <s v="Audit sécurité"/>
    <n v="9"/>
    <n v="2000"/>
    <n v="18000"/>
    <n v="1"/>
    <s v="Chèque"/>
    <n v="1891"/>
    <n v="47"/>
    <x v="0"/>
    <n v="3"/>
    <d v="1947-02-15T00:00:00"/>
    <d v="2018-12-30T00:00:00"/>
    <x v="271"/>
    <n v="3.8888888888888888"/>
    <n v="4628.5714285714284"/>
  </r>
  <r>
    <s v="VIAND"/>
    <s v="Monique"/>
    <s v="VIAND Monique"/>
    <x v="4"/>
    <s v="Strasbourg"/>
    <d v="2021-05-15T00:00:00"/>
    <n v="7"/>
    <s v="Compétence Back"/>
    <n v="1"/>
    <n v="600"/>
    <n v="600"/>
    <n v="2"/>
    <s v="Virement"/>
    <n v="1891"/>
    <n v="47"/>
    <x v="0"/>
    <n v="3"/>
    <d v="1947-02-15T00:00:00"/>
    <d v="2011-09-10T00:00:00"/>
    <x v="271"/>
    <n v="11.194444444444445"/>
    <n v="53.598014888337467"/>
  </r>
  <r>
    <s v="VIDON"/>
    <s v="Marie-Louise"/>
    <s v="VIDON Marie-Louise"/>
    <x v="4"/>
    <s v="Strasbourg"/>
    <d v="2020-07-14T00:00:00"/>
    <n v="8"/>
    <s v="Compétence Fullstack"/>
    <n v="9"/>
    <n v="800"/>
    <n v="7200"/>
    <n v="1"/>
    <s v="Chèque"/>
    <n v="1994"/>
    <n v="49"/>
    <x v="0"/>
    <n v="0"/>
    <d v="1945-12-14T00:00:00"/>
    <d v="2021-10-16T00:00:00"/>
    <x v="272"/>
    <n v="1.0944444444444446"/>
    <n v="6578.6802030456847"/>
  </r>
  <r>
    <s v="VIDON"/>
    <s v="Marie-Louise"/>
    <s v="VIDON Marie-Louise"/>
    <x v="4"/>
    <s v="Strasbourg"/>
    <d v="2021-06-25T00:00:00"/>
    <n v="10"/>
    <s v="Gestion projet Agile"/>
    <n v="6"/>
    <n v="1000"/>
    <n v="6000"/>
    <n v="2"/>
    <s v="Virement"/>
    <n v="1994"/>
    <n v="49"/>
    <x v="0"/>
    <n v="2"/>
    <d v="1945-12-14T00:00:00"/>
    <d v="2020-03-05T00:00:00"/>
    <x v="272"/>
    <n v="2.7083333333333335"/>
    <n v="2215.3846153846152"/>
  </r>
  <r>
    <s v="VINET"/>
    <s v="Marie-José"/>
    <s v="VINET Marie-José"/>
    <x v="0"/>
    <s v="Strasbourg"/>
    <d v="2020-11-19T00:00:00"/>
    <n v="4"/>
    <s v="Conseil et architecture"/>
    <n v="3"/>
    <n v="5000"/>
    <n v="15000"/>
    <n v="1"/>
    <s v="Chèque"/>
    <n v="3465"/>
    <n v="59"/>
    <x v="0"/>
    <n v="4"/>
    <d v="1948-10-21T00:00:00"/>
    <d v="2015-10-19T00:00:00"/>
    <x v="273"/>
    <n v="7.0861111111111112"/>
    <n v="2116.8169345354763"/>
  </r>
  <r>
    <s v="VINET"/>
    <s v="Marie-José"/>
    <s v="VINET Marie-José"/>
    <x v="0"/>
    <s v="Strasbourg"/>
    <d v="2020-09-26T00:00:00"/>
    <n v="7"/>
    <s v="Compétence Back"/>
    <n v="4"/>
    <n v="600"/>
    <n v="2400"/>
    <n v="1"/>
    <s v="Chèque"/>
    <n v="3465"/>
    <n v="59"/>
    <x v="0"/>
    <n v="0"/>
    <d v="1948-10-21T00:00:00"/>
    <d v="2008-06-19T00:00:00"/>
    <x v="273"/>
    <n v="14.419444444444444"/>
    <n v="166.44191870545174"/>
  </r>
  <r>
    <s v="ZANOTI"/>
    <s v="Monique"/>
    <s v="ZANOTI Monique"/>
    <x v="2"/>
    <s v="Strasbourg"/>
    <d v="2020-10-20T00:00:00"/>
    <n v="6"/>
    <s v="Compétence Front"/>
    <n v="9"/>
    <n v="500"/>
    <n v="4500"/>
    <n v="3"/>
    <s v="Espèce"/>
    <n v="2720"/>
    <n v="17"/>
    <x v="0"/>
    <n v="0"/>
    <d v="1946-08-04T00:00:00"/>
    <d v="2006-07-25T00:00:00"/>
    <x v="274"/>
    <n v="16.319444444444443"/>
    <n v="275.74468085106383"/>
  </r>
  <r>
    <s v="ZANOTI"/>
    <s v="Monique"/>
    <s v="ZANOTI Monique"/>
    <x v="2"/>
    <s v="Strasbourg"/>
    <d v="2021-04-10T00:00:00"/>
    <n v="7"/>
    <s v="Compétence Back"/>
    <n v="7"/>
    <n v="600"/>
    <n v="4200"/>
    <n v="1"/>
    <s v="Chèque"/>
    <n v="2720"/>
    <n v="17"/>
    <x v="0"/>
    <n v="1"/>
    <d v="1946-08-04T00:00:00"/>
    <d v="2015-09-13T00:00:00"/>
    <x v="274"/>
    <n v="7.1861111111111109"/>
    <n v="584.46076536528801"/>
  </r>
  <r>
    <s v="ZAOUI"/>
    <s v="Liliane"/>
    <s v="ZAOUI Liliane"/>
    <x v="4"/>
    <s v="Strasbourg"/>
    <d v="2020-11-30T00:00:00"/>
    <n v="9"/>
    <s v="Support et TMA"/>
    <n v="5"/>
    <n v="500"/>
    <n v="2500"/>
    <n v="1"/>
    <s v="Chèque"/>
    <n v="1602"/>
    <n v="13"/>
    <x v="0"/>
    <n v="3"/>
    <d v="1949-10-08T00:00:00"/>
    <d v="2002-08-04T00:00:00"/>
    <x v="275"/>
    <n v="20.294444444444444"/>
    <n v="123.18642211880646"/>
  </r>
  <r>
    <s v="ZAOUI"/>
    <s v="Liliane"/>
    <s v="ZAOUI Liliane"/>
    <x v="4"/>
    <s v="Strasbourg"/>
    <d v="2020-10-02T00:00:00"/>
    <n v="10"/>
    <s v="Gestion projet Agile"/>
    <n v="5"/>
    <n v="1000"/>
    <n v="5000"/>
    <n v="2"/>
    <s v="Virement"/>
    <n v="1602"/>
    <n v="13"/>
    <x v="0"/>
    <n v="2"/>
    <d v="1949-10-08T00:00:00"/>
    <d v="2000-08-09T00:00:00"/>
    <x v="275"/>
    <n v="22.280555555555555"/>
    <n v="224.4109213315048"/>
  </r>
  <r>
    <s v="ZENOU"/>
    <s v="Robert"/>
    <s v="ZENOU Robert"/>
    <x v="2"/>
    <s v="Strasbourg"/>
    <d v="2021-06-04T00:00:00"/>
    <n v="4"/>
    <s v="Conseil et architecture"/>
    <n v="1"/>
    <n v="5000"/>
    <n v="5000"/>
    <n v="1"/>
    <s v="Chèque"/>
    <n v="2189"/>
    <n v="39"/>
    <x v="1"/>
    <n v="2"/>
    <d v="1955-05-26T00:00:00"/>
    <d v="2020-06-04T00:00:00"/>
    <x v="276"/>
    <n v="2.4611111111111112"/>
    <n v="2031.6027088036117"/>
  </r>
  <r>
    <s v="ZENOU"/>
    <s v="Robert"/>
    <s v="ZENOU Robert"/>
    <x v="2"/>
    <s v="Strasbourg"/>
    <d v="2020-06-06T00:00:00"/>
    <n v="6"/>
    <s v="Compétence Front"/>
    <n v="7"/>
    <n v="500"/>
    <n v="3500"/>
    <n v="3"/>
    <s v="Espèce"/>
    <n v="2189"/>
    <n v="39"/>
    <x v="1"/>
    <n v="0"/>
    <d v="1955-05-26T00:00:00"/>
    <d v="2012-11-16T00:00:00"/>
    <x v="276"/>
    <n v="10.011111111111111"/>
    <n v="349.61154273029967"/>
  </r>
  <r>
    <s v="ZHOU"/>
    <s v="Philippe"/>
    <s v="ZHOU Philippe"/>
    <x v="1"/>
    <s v="Strasbourg"/>
    <d v="2020-08-30T00:00:00"/>
    <n v="3"/>
    <s v="Déploiement technique"/>
    <n v="1"/>
    <n v="1300"/>
    <n v="1300"/>
    <n v="2"/>
    <s v="Virement"/>
    <n v="2392"/>
    <n v="36"/>
    <x v="1"/>
    <n v="5"/>
    <d v="1983-06-13T00:00:00"/>
    <d v="2020-04-22T00:00:00"/>
    <x v="277"/>
    <n v="2.5777777777777779"/>
    <n v="504.31034482758616"/>
  </r>
  <r>
    <s v="ZIHOUNE"/>
    <s v="Christiane"/>
    <s v="ZIHOUNE Christiane"/>
    <x v="4"/>
    <s v="Strasbourg"/>
    <d v="2021-02-15T00:00:00"/>
    <n v="8"/>
    <s v="Compétence Fullstack"/>
    <n v="9"/>
    <n v="800"/>
    <n v="7200"/>
    <n v="3"/>
    <s v="Espèce"/>
    <n v="1088"/>
    <n v="18"/>
    <x v="0"/>
    <n v="1"/>
    <d v="1960-06-01T00:00:00"/>
    <d v="2004-11-17T00:00:00"/>
    <x v="278"/>
    <n v="18.008333333333333"/>
    <n v="399.81490050902363"/>
  </r>
  <r>
    <s v="ZOUC"/>
    <s v="Fred"/>
    <s v="ZOUC Fred"/>
    <x v="3"/>
    <s v="Strasbourg"/>
    <d v="2020-11-11T00:00:00"/>
    <n v="2"/>
    <s v="Formation CRM"/>
    <n v="7"/>
    <n v="700"/>
    <n v="4900"/>
    <n v="1"/>
    <s v="Chèque"/>
    <n v="3552"/>
    <n v="19"/>
    <x v="1"/>
    <n v="4"/>
    <d v="1957-10-08T00:00:00"/>
    <d v="1998-03-22T00:00:00"/>
    <x v="279"/>
    <n v="24.661111111111111"/>
    <n v="198.6933994142824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ABSCHEN"/>
    <s v="Paul"/>
    <x v="0"/>
    <s v="Département 5"/>
    <x v="0"/>
    <x v="0"/>
    <n v="3"/>
    <x v="0"/>
    <n v="5"/>
    <n v="1300"/>
    <n v="6500"/>
    <n v="3"/>
    <x v="0"/>
    <n v="2746"/>
    <n v="46"/>
    <x v="0"/>
    <n v="0"/>
    <d v="1974-11-11T00:00:00"/>
    <d v="2012-01-27T00:00:00"/>
    <x v="0"/>
    <x v="0"/>
    <x v="0"/>
  </r>
  <r>
    <s v="AMARA"/>
    <s v="Nicolas"/>
    <x v="1"/>
    <s v="Département 5"/>
    <x v="1"/>
    <x v="1"/>
    <n v="3"/>
    <x v="0"/>
    <n v="5"/>
    <n v="1300"/>
    <n v="6500"/>
    <n v="2"/>
    <x v="1"/>
    <n v="5646"/>
    <n v="65"/>
    <x v="0"/>
    <n v="3"/>
    <d v="1949-10-20T00:00:00"/>
    <d v="2015-02-19T00:00:00"/>
    <x v="1"/>
    <x v="1"/>
    <x v="1"/>
  </r>
  <r>
    <s v="BAH"/>
    <s v="Paule"/>
    <x v="2"/>
    <s v="Département 5"/>
    <x v="1"/>
    <x v="2"/>
    <n v="6"/>
    <x v="1"/>
    <n v="4"/>
    <n v="500"/>
    <n v="2000"/>
    <n v="1"/>
    <x v="2"/>
    <n v="1187"/>
    <n v="42"/>
    <x v="1"/>
    <n v="5"/>
    <d v="1959-11-29T00:00:00"/>
    <d v="2001-02-22T00:00:00"/>
    <x v="2"/>
    <x v="2"/>
    <x v="2"/>
  </r>
  <r>
    <s v="BENSIMHON"/>
    <s v="Pascal"/>
    <x v="3"/>
    <s v="Département 5"/>
    <x v="1"/>
    <x v="3"/>
    <n v="3"/>
    <x v="0"/>
    <n v="2"/>
    <n v="1300"/>
    <n v="2600"/>
    <n v="3"/>
    <x v="0"/>
    <n v="3123"/>
    <n v="40"/>
    <x v="0"/>
    <n v="4"/>
    <d v="1956-08-29T00:00:00"/>
    <d v="2005-12-28T00:00:00"/>
    <x v="3"/>
    <x v="3"/>
    <x v="3"/>
  </r>
  <r>
    <s v="BSIRI"/>
    <s v="Marie-Rose"/>
    <x v="4"/>
    <s v="Département 5"/>
    <x v="1"/>
    <x v="4"/>
    <n v="10"/>
    <x v="2"/>
    <n v="9"/>
    <n v="1000"/>
    <n v="9000"/>
    <n v="1"/>
    <x v="2"/>
    <n v="2193"/>
    <n v="26"/>
    <x v="1"/>
    <n v="5"/>
    <d v="1974-09-01T00:00:00"/>
    <d v="2009-05-29T00:00:00"/>
    <x v="4"/>
    <x v="4"/>
    <x v="4"/>
  </r>
  <r>
    <s v="CHAMBLAS"/>
    <s v="Paule"/>
    <x v="5"/>
    <s v="Département 5"/>
    <x v="1"/>
    <x v="5"/>
    <n v="3"/>
    <x v="0"/>
    <n v="3"/>
    <n v="1300"/>
    <n v="3900"/>
    <n v="1"/>
    <x v="2"/>
    <n v="1516"/>
    <n v="61"/>
    <x v="1"/>
    <n v="3"/>
    <d v="1974-03-05T00:00:00"/>
    <d v="2011-03-09T00:00:00"/>
    <x v="5"/>
    <x v="5"/>
    <x v="5"/>
  </r>
  <r>
    <s v="CHAVES"/>
    <s v="Thierry"/>
    <x v="6"/>
    <s v="Département 5"/>
    <x v="1"/>
    <x v="6"/>
    <n v="3"/>
    <x v="0"/>
    <n v="3"/>
    <n v="1300"/>
    <n v="3900"/>
    <n v="1"/>
    <x v="2"/>
    <n v="2224"/>
    <n v="27"/>
    <x v="0"/>
    <n v="0"/>
    <d v="1971-05-02T00:00:00"/>
    <d v="1998-04-13T00:00:00"/>
    <x v="6"/>
    <x v="6"/>
    <x v="6"/>
  </r>
  <r>
    <s v="CHI"/>
    <s v="Nicole"/>
    <x v="7"/>
    <s v="Département 5"/>
    <x v="1"/>
    <x v="7"/>
    <n v="8"/>
    <x v="3"/>
    <n v="7"/>
    <n v="800"/>
    <n v="5600"/>
    <n v="2"/>
    <x v="1"/>
    <n v="2739"/>
    <n v="10"/>
    <x v="1"/>
    <n v="0"/>
    <d v="1962-04-01T00:00:00"/>
    <d v="2003-05-03T00:00:00"/>
    <x v="7"/>
    <x v="7"/>
    <x v="7"/>
  </r>
  <r>
    <s v="COMTE"/>
    <s v="Martin"/>
    <x v="8"/>
    <s v="Département 5"/>
    <x v="1"/>
    <x v="8"/>
    <n v="10"/>
    <x v="2"/>
    <n v="4"/>
    <n v="1000"/>
    <n v="4000"/>
    <n v="2"/>
    <x v="1"/>
    <n v="1208"/>
    <n v="11"/>
    <x v="0"/>
    <n v="0"/>
    <d v="1966-09-06T00:00:00"/>
    <d v="2004-04-05T00:00:00"/>
    <x v="8"/>
    <x v="8"/>
    <x v="8"/>
  </r>
  <r>
    <s v="CORBET"/>
    <s v="Marie-Thérése"/>
    <x v="9"/>
    <s v="Département 5"/>
    <x v="1"/>
    <x v="9"/>
    <n v="4"/>
    <x v="4"/>
    <n v="9"/>
    <n v="5000"/>
    <n v="45000"/>
    <n v="2"/>
    <x v="1"/>
    <n v="870"/>
    <n v="69"/>
    <x v="1"/>
    <n v="5"/>
    <d v="1976-11-04T00:00:00"/>
    <d v="2014-04-30T00:00:00"/>
    <x v="9"/>
    <x v="9"/>
    <x v="9"/>
  </r>
  <r>
    <s v="DESROSES"/>
    <s v="Martine"/>
    <x v="10"/>
    <s v="Département 5"/>
    <x v="1"/>
    <x v="10"/>
    <n v="7"/>
    <x v="5"/>
    <n v="10"/>
    <n v="600"/>
    <n v="6000"/>
    <n v="3"/>
    <x v="0"/>
    <n v="2860"/>
    <n v="60"/>
    <x v="1"/>
    <n v="3"/>
    <d v="1971-05-27T00:00:00"/>
    <d v="2005-01-03T00:00:00"/>
    <x v="10"/>
    <x v="10"/>
    <x v="10"/>
  </r>
  <r>
    <s v="EL KAABI"/>
    <s v="Nicole"/>
    <x v="11"/>
    <s v="Département 5"/>
    <x v="1"/>
    <x v="11"/>
    <n v="9"/>
    <x v="6"/>
    <n v="2"/>
    <n v="500"/>
    <n v="1000"/>
    <n v="3"/>
    <x v="0"/>
    <n v="2106"/>
    <n v="50"/>
    <x v="1"/>
    <n v="3"/>
    <d v="1960-02-25T00:00:00"/>
    <d v="2009-07-15T00:00:00"/>
    <x v="11"/>
    <x v="11"/>
    <x v="11"/>
  </r>
  <r>
    <s v="FALZON"/>
    <s v="Patricia"/>
    <x v="12"/>
    <s v="Département 5"/>
    <x v="1"/>
    <x v="12"/>
    <n v="5"/>
    <x v="7"/>
    <n v="5"/>
    <n v="2000"/>
    <n v="10000"/>
    <n v="1"/>
    <x v="2"/>
    <n v="1626"/>
    <n v="76"/>
    <x v="1"/>
    <n v="1"/>
    <d v="1957-11-07T00:00:00"/>
    <d v="1999-04-24T00:00:00"/>
    <x v="12"/>
    <x v="12"/>
    <x v="12"/>
  </r>
  <r>
    <s v="FARIDI"/>
    <s v="Marie-Thérése"/>
    <x v="13"/>
    <s v="Département 5"/>
    <x v="1"/>
    <x v="13"/>
    <n v="4"/>
    <x v="4"/>
    <n v="6"/>
    <n v="5000"/>
    <n v="30000"/>
    <n v="3"/>
    <x v="0"/>
    <n v="3228"/>
    <n v="89"/>
    <x v="1"/>
    <n v="0"/>
    <d v="1964-07-15T00:00:00"/>
    <d v="2011-09-08T00:00:00"/>
    <x v="13"/>
    <x v="13"/>
    <x v="13"/>
  </r>
  <r>
    <s v="FAUCHEUX"/>
    <s v="Michel"/>
    <x v="14"/>
    <s v="Département 5"/>
    <x v="1"/>
    <x v="14"/>
    <n v="1"/>
    <x v="8"/>
    <n v="3"/>
    <n v="1200"/>
    <n v="3600"/>
    <n v="2"/>
    <x v="1"/>
    <n v="1831"/>
    <n v="73"/>
    <x v="0"/>
    <n v="1"/>
    <d v="1964-02-27T00:00:00"/>
    <d v="2005-07-13T00:00:00"/>
    <x v="14"/>
    <x v="14"/>
    <x v="14"/>
  </r>
  <r>
    <s v="FAUQUIER"/>
    <s v="Mireille"/>
    <x v="15"/>
    <s v="Département 5"/>
    <x v="1"/>
    <x v="15"/>
    <n v="6"/>
    <x v="1"/>
    <n v="4"/>
    <n v="500"/>
    <n v="2000"/>
    <n v="2"/>
    <x v="1"/>
    <n v="1942"/>
    <n v="56"/>
    <x v="1"/>
    <n v="5"/>
    <d v="1953-10-11T00:00:00"/>
    <d v="2017-09-21T00:00:00"/>
    <x v="15"/>
    <x v="15"/>
    <x v="15"/>
  </r>
  <r>
    <s v="FERNANDEZ"/>
    <s v="Yvette"/>
    <x v="16"/>
    <s v="Département 5"/>
    <x v="1"/>
    <x v="15"/>
    <n v="2"/>
    <x v="9"/>
    <n v="8"/>
    <n v="700"/>
    <n v="5600"/>
    <n v="1"/>
    <x v="2"/>
    <n v="2752"/>
    <n v="62"/>
    <x v="1"/>
    <n v="2"/>
    <d v="1960-04-04T00:00:00"/>
    <d v="2000-03-19T00:00:00"/>
    <x v="16"/>
    <x v="16"/>
    <x v="16"/>
  </r>
  <r>
    <s v="FERNANDEZ"/>
    <s v="Suzanne"/>
    <x v="17"/>
    <s v="Département 5"/>
    <x v="1"/>
    <x v="16"/>
    <n v="5"/>
    <x v="7"/>
    <n v="2"/>
    <n v="2000"/>
    <n v="4000"/>
    <n v="1"/>
    <x v="2"/>
    <n v="3691"/>
    <n v="57"/>
    <x v="1"/>
    <n v="0"/>
    <d v="1949-11-01T00:00:00"/>
    <d v="2007-12-02T00:00:00"/>
    <x v="17"/>
    <x v="17"/>
    <x v="17"/>
  </r>
  <r>
    <s v="GEORGET"/>
    <s v="Philippe"/>
    <x v="18"/>
    <s v="Département 5"/>
    <x v="1"/>
    <x v="17"/>
    <n v="7"/>
    <x v="5"/>
    <n v="5"/>
    <n v="600"/>
    <n v="3000"/>
    <n v="3"/>
    <x v="0"/>
    <n v="2283"/>
    <n v="97"/>
    <x v="0"/>
    <n v="2"/>
    <d v="1958-02-22T00:00:00"/>
    <d v="2000-10-11T00:00:00"/>
    <x v="18"/>
    <x v="18"/>
    <x v="18"/>
  </r>
  <r>
    <s v="GHIBAUDO"/>
    <s v="Nicole"/>
    <x v="19"/>
    <s v="Département 5"/>
    <x v="1"/>
    <x v="18"/>
    <n v="1"/>
    <x v="8"/>
    <n v="2"/>
    <n v="1200"/>
    <n v="2400"/>
    <n v="3"/>
    <x v="0"/>
    <n v="1445"/>
    <n v="4"/>
    <x v="1"/>
    <n v="0"/>
    <d v="1955-11-24T00:00:00"/>
    <d v="2004-07-31T00:00:00"/>
    <x v="19"/>
    <x v="19"/>
    <x v="19"/>
  </r>
  <r>
    <s v="GORZINSKY"/>
    <s v="Odette"/>
    <x v="20"/>
    <s v="Département 5"/>
    <x v="1"/>
    <x v="19"/>
    <n v="2"/>
    <x v="9"/>
    <n v="5"/>
    <n v="700"/>
    <n v="3500"/>
    <n v="2"/>
    <x v="1"/>
    <n v="2866"/>
    <n v="35"/>
    <x v="1"/>
    <n v="4"/>
    <d v="1972-07-24T00:00:00"/>
    <d v="2012-06-04T00:00:00"/>
    <x v="20"/>
    <x v="20"/>
    <x v="20"/>
  </r>
  <r>
    <s v="GUELT"/>
    <s v="Monique"/>
    <x v="21"/>
    <s v="Département 5"/>
    <x v="1"/>
    <x v="20"/>
    <n v="6"/>
    <x v="1"/>
    <n v="2"/>
    <n v="500"/>
    <n v="1000"/>
    <n v="2"/>
    <x v="1"/>
    <n v="2833"/>
    <n v="61"/>
    <x v="1"/>
    <n v="4"/>
    <d v="1955-07-16T00:00:00"/>
    <d v="2019-03-03T00:00:00"/>
    <x v="21"/>
    <x v="21"/>
    <x v="21"/>
  </r>
  <r>
    <s v="LAUB"/>
    <s v="Nicole"/>
    <x v="22"/>
    <s v="Département 5"/>
    <x v="1"/>
    <x v="21"/>
    <n v="1"/>
    <x v="8"/>
    <n v="4"/>
    <n v="1200"/>
    <n v="4800"/>
    <n v="1"/>
    <x v="2"/>
    <n v="2121"/>
    <n v="87"/>
    <x v="1"/>
    <n v="5"/>
    <d v="1949-08-25T00:00:00"/>
    <d v="2006-01-03T00:00:00"/>
    <x v="22"/>
    <x v="22"/>
    <x v="22"/>
  </r>
  <r>
    <s v="LE LOCH"/>
    <s v="Nicole"/>
    <x v="23"/>
    <s v="Département 5"/>
    <x v="1"/>
    <x v="22"/>
    <n v="3"/>
    <x v="0"/>
    <n v="2"/>
    <n v="1300"/>
    <n v="2600"/>
    <n v="1"/>
    <x v="2"/>
    <n v="3596"/>
    <n v="54"/>
    <x v="1"/>
    <n v="4"/>
    <d v="1951-03-02T00:00:00"/>
    <d v="2015-03-29T00:00:00"/>
    <x v="23"/>
    <x v="23"/>
    <x v="23"/>
  </r>
  <r>
    <s v="LEMAIRE"/>
    <s v="Philippe"/>
    <x v="24"/>
    <s v="Département 5"/>
    <x v="2"/>
    <x v="23"/>
    <n v="9"/>
    <x v="6"/>
    <n v="5"/>
    <n v="500"/>
    <n v="2500"/>
    <n v="2"/>
    <x v="1"/>
    <n v="3388"/>
    <n v="30"/>
    <x v="0"/>
    <n v="4"/>
    <d v="1957-08-18T00:00:00"/>
    <d v="2005-12-08T00:00:00"/>
    <x v="24"/>
    <x v="24"/>
    <x v="24"/>
  </r>
  <r>
    <s v="LOBJOY"/>
    <s v="Patrick"/>
    <x v="25"/>
    <s v="Département 5"/>
    <x v="2"/>
    <x v="24"/>
    <n v="2"/>
    <x v="9"/>
    <n v="10"/>
    <n v="700"/>
    <n v="7000"/>
    <n v="2"/>
    <x v="1"/>
    <n v="1759"/>
    <n v="71"/>
    <x v="0"/>
    <n v="4"/>
    <d v="1981-06-17T00:00:00"/>
    <d v="2018-02-07T00:00:00"/>
    <x v="25"/>
    <x v="25"/>
    <x v="25"/>
  </r>
  <r>
    <s v="MIANET"/>
    <s v="Marie-Thérése"/>
    <x v="26"/>
    <s v="Département 5"/>
    <x v="2"/>
    <x v="25"/>
    <n v="7"/>
    <x v="5"/>
    <n v="6"/>
    <n v="600"/>
    <n v="3600"/>
    <n v="1"/>
    <x v="2"/>
    <n v="1039"/>
    <n v="52"/>
    <x v="1"/>
    <n v="3"/>
    <d v="1956-08-14T00:00:00"/>
    <d v="2014-07-14T00:00:00"/>
    <x v="26"/>
    <x v="26"/>
    <x v="26"/>
  </r>
  <r>
    <s v="MIANET"/>
    <s v="Marie-Thérése"/>
    <x v="26"/>
    <s v="Département 5"/>
    <x v="2"/>
    <x v="26"/>
    <n v="9"/>
    <x v="6"/>
    <n v="2"/>
    <n v="500"/>
    <n v="1000"/>
    <n v="3"/>
    <x v="0"/>
    <n v="1039"/>
    <n v="52"/>
    <x v="1"/>
    <n v="3"/>
    <d v="1956-08-14T00:00:00"/>
    <d v="1998-05-28T00:00:00"/>
    <x v="26"/>
    <x v="27"/>
    <x v="27"/>
  </r>
  <r>
    <s v="MIANET"/>
    <s v="Marie-Thérése"/>
    <x v="26"/>
    <s v="Département 5"/>
    <x v="2"/>
    <x v="27"/>
    <n v="8"/>
    <x v="3"/>
    <n v="2"/>
    <n v="800"/>
    <n v="1600"/>
    <n v="2"/>
    <x v="1"/>
    <n v="1039"/>
    <n v="52"/>
    <x v="1"/>
    <n v="3"/>
    <d v="1956-08-14T00:00:00"/>
    <d v="2018-12-04T00:00:00"/>
    <x v="26"/>
    <x v="28"/>
    <x v="28"/>
  </r>
  <r>
    <s v="MILLET"/>
    <s v="Pasquale"/>
    <x v="27"/>
    <s v="Département 5"/>
    <x v="2"/>
    <x v="28"/>
    <n v="10"/>
    <x v="2"/>
    <n v="1"/>
    <n v="1000"/>
    <n v="1000"/>
    <n v="2"/>
    <x v="1"/>
    <n v="2355"/>
    <n v="0"/>
    <x v="0"/>
    <n v="0"/>
    <d v="1961-01-20T00:00:00"/>
    <d v="2011-12-31T00:00:00"/>
    <x v="27"/>
    <x v="29"/>
    <x v="29"/>
  </r>
  <r>
    <s v="MILLET"/>
    <s v="Pasquale"/>
    <x v="27"/>
    <s v="Département 5"/>
    <x v="2"/>
    <x v="23"/>
    <n v="8"/>
    <x v="3"/>
    <n v="10"/>
    <n v="800"/>
    <n v="8000"/>
    <n v="3"/>
    <x v="0"/>
    <n v="2355"/>
    <n v="0"/>
    <x v="0"/>
    <n v="0"/>
    <d v="1961-01-20T00:00:00"/>
    <d v="2001-04-06T00:00:00"/>
    <x v="27"/>
    <x v="30"/>
    <x v="30"/>
  </r>
  <r>
    <s v="MILLET"/>
    <s v="Pasquale"/>
    <x v="27"/>
    <s v="Département 5"/>
    <x v="2"/>
    <x v="29"/>
    <n v="7"/>
    <x v="5"/>
    <n v="3"/>
    <n v="600"/>
    <n v="1800"/>
    <n v="1"/>
    <x v="2"/>
    <n v="2355"/>
    <n v="0"/>
    <x v="0"/>
    <n v="0"/>
    <d v="1961-01-20T00:00:00"/>
    <d v="2020-01-22T00:00:00"/>
    <x v="27"/>
    <x v="31"/>
    <x v="31"/>
  </r>
  <r>
    <s v="PERFETTO"/>
    <s v="Pascal"/>
    <x v="28"/>
    <s v="Département 5"/>
    <x v="2"/>
    <x v="30"/>
    <n v="1"/>
    <x v="8"/>
    <n v="10"/>
    <n v="1200"/>
    <n v="12000"/>
    <n v="1"/>
    <x v="2"/>
    <n v="3544"/>
    <n v="65"/>
    <x v="0"/>
    <n v="3"/>
    <d v="1957-05-13T00:00:00"/>
    <d v="1999-08-17T00:00:00"/>
    <x v="28"/>
    <x v="32"/>
    <x v="32"/>
  </r>
  <r>
    <s v="RAGEUL"/>
    <s v="Marielle"/>
    <x v="29"/>
    <s v="Département 5"/>
    <x v="2"/>
    <x v="22"/>
    <n v="6"/>
    <x v="1"/>
    <n v="4"/>
    <n v="500"/>
    <n v="2000"/>
    <n v="3"/>
    <x v="0"/>
    <n v="1201"/>
    <n v="91"/>
    <x v="1"/>
    <n v="1"/>
    <d v="1956-01-31T00:00:00"/>
    <d v="2001-09-15T00:00:00"/>
    <x v="29"/>
    <x v="33"/>
    <x v="33"/>
  </r>
  <r>
    <s v="REMUND"/>
    <s v="Marie-Marthe"/>
    <x v="30"/>
    <s v="Département 5"/>
    <x v="2"/>
    <x v="30"/>
    <n v="2"/>
    <x v="9"/>
    <n v="6"/>
    <n v="700"/>
    <n v="4200"/>
    <n v="1"/>
    <x v="2"/>
    <n v="1467"/>
    <n v="34"/>
    <x v="1"/>
    <n v="2"/>
    <d v="1956-10-09T00:00:00"/>
    <d v="2018-01-11T00:00:00"/>
    <x v="30"/>
    <x v="34"/>
    <x v="34"/>
  </r>
  <r>
    <s v="RIDEAU"/>
    <s v="Paul"/>
    <x v="31"/>
    <s v="Département 5"/>
    <x v="2"/>
    <x v="19"/>
    <n v="8"/>
    <x v="3"/>
    <n v="3"/>
    <n v="800"/>
    <n v="2400"/>
    <n v="1"/>
    <x v="2"/>
    <n v="2862"/>
    <n v="68"/>
    <x v="0"/>
    <n v="4"/>
    <d v="1975-11-01T00:00:00"/>
    <d v="2017-06-06T00:00:00"/>
    <x v="31"/>
    <x v="35"/>
    <x v="35"/>
  </r>
  <r>
    <s v="ROLLAND"/>
    <s v="Nathalie"/>
    <x v="32"/>
    <s v="Département 5"/>
    <x v="2"/>
    <x v="31"/>
    <n v="10"/>
    <x v="2"/>
    <n v="2"/>
    <n v="1000"/>
    <n v="2000"/>
    <n v="2"/>
    <x v="1"/>
    <n v="2448"/>
    <n v="57"/>
    <x v="1"/>
    <n v="3"/>
    <d v="1978-06-18T00:00:00"/>
    <d v="2012-12-20T00:00:00"/>
    <x v="32"/>
    <x v="36"/>
    <x v="36"/>
  </r>
  <r>
    <s v="SAADA"/>
    <s v="Martine"/>
    <x v="33"/>
    <s v="Département 5"/>
    <x v="2"/>
    <x v="32"/>
    <n v="8"/>
    <x v="3"/>
    <n v="4"/>
    <n v="800"/>
    <n v="3200"/>
    <n v="3"/>
    <x v="0"/>
    <n v="1608"/>
    <n v="99"/>
    <x v="1"/>
    <n v="0"/>
    <d v="1970-03-22T00:00:00"/>
    <d v="2005-09-27T00:00:00"/>
    <x v="33"/>
    <x v="37"/>
    <x v="37"/>
  </r>
  <r>
    <s v="SACCHET"/>
    <s v="Marie-Thérése"/>
    <x v="34"/>
    <s v="Département 5"/>
    <x v="2"/>
    <x v="33"/>
    <n v="10"/>
    <x v="2"/>
    <n v="7"/>
    <n v="1000"/>
    <n v="7000"/>
    <n v="1"/>
    <x v="2"/>
    <n v="2058"/>
    <n v="76"/>
    <x v="1"/>
    <n v="1"/>
    <d v="1948-03-18T00:00:00"/>
    <d v="2013-08-28T00:00:00"/>
    <x v="34"/>
    <x v="38"/>
    <x v="38"/>
  </r>
  <r>
    <s v="SAPIENCE"/>
    <s v="Alain"/>
    <x v="35"/>
    <s v="Département 5"/>
    <x v="2"/>
    <x v="34"/>
    <n v="6"/>
    <x v="1"/>
    <n v="10"/>
    <n v="500"/>
    <n v="5000"/>
    <n v="3"/>
    <x v="0"/>
    <n v="2832"/>
    <n v="72"/>
    <x v="0"/>
    <n v="0"/>
    <d v="1966-03-09T00:00:00"/>
    <d v="2017-05-23T00:00:00"/>
    <x v="35"/>
    <x v="39"/>
    <x v="39"/>
  </r>
  <r>
    <s v="SONG"/>
    <s v="Aline"/>
    <x v="36"/>
    <s v="Département 5"/>
    <x v="2"/>
    <x v="35"/>
    <n v="9"/>
    <x v="6"/>
    <n v="3"/>
    <n v="500"/>
    <n v="1500"/>
    <n v="3"/>
    <x v="0"/>
    <n v="2058"/>
    <n v="97"/>
    <x v="1"/>
    <n v="3"/>
    <d v="1960-03-16T00:00:00"/>
    <d v="1999-10-19T00:00:00"/>
    <x v="36"/>
    <x v="40"/>
    <x v="40"/>
  </r>
  <r>
    <s v="STOEFFLER"/>
    <s v="Jean-Marc"/>
    <x v="37"/>
    <s v="Département 5"/>
    <x v="2"/>
    <x v="36"/>
    <n v="9"/>
    <x v="6"/>
    <n v="7"/>
    <n v="500"/>
    <n v="3500"/>
    <n v="1"/>
    <x v="2"/>
    <n v="3257"/>
    <n v="48"/>
    <x v="0"/>
    <n v="4"/>
    <d v="1953-01-19T00:00:00"/>
    <d v="2006-07-07T00:00:00"/>
    <x v="37"/>
    <x v="41"/>
    <x v="41"/>
  </r>
  <r>
    <s v="SURENA"/>
    <s v="Adrienne"/>
    <x v="38"/>
    <s v="Département 5"/>
    <x v="2"/>
    <x v="21"/>
    <n v="9"/>
    <x v="6"/>
    <n v="10"/>
    <n v="500"/>
    <n v="5000"/>
    <n v="1"/>
    <x v="2"/>
    <n v="2919"/>
    <n v="15"/>
    <x v="1"/>
    <n v="4"/>
    <d v="1949-11-13T00:00:00"/>
    <d v="2014-12-19T00:00:00"/>
    <x v="38"/>
    <x v="42"/>
    <x v="42"/>
  </r>
  <r>
    <s v="TAN"/>
    <s v="Nathalie"/>
    <x v="39"/>
    <s v="Département 5"/>
    <x v="2"/>
    <x v="37"/>
    <n v="8"/>
    <x v="3"/>
    <n v="7"/>
    <n v="800"/>
    <n v="5600"/>
    <n v="1"/>
    <x v="2"/>
    <n v="1786"/>
    <n v="79"/>
    <x v="1"/>
    <n v="0"/>
    <d v="1974-11-10T00:00:00"/>
    <d v="2001-01-09T00:00:00"/>
    <x v="39"/>
    <x v="43"/>
    <x v="43"/>
  </r>
  <r>
    <s v="THAO"/>
    <s v="Sylvain"/>
    <x v="40"/>
    <s v="Département 5"/>
    <x v="2"/>
    <x v="38"/>
    <n v="9"/>
    <x v="6"/>
    <n v="5"/>
    <n v="500"/>
    <n v="2500"/>
    <n v="2"/>
    <x v="1"/>
    <n v="4067"/>
    <n v="34"/>
    <x v="0"/>
    <n v="4"/>
    <d v="1957-01-30T00:00:00"/>
    <d v="2006-05-19T00:00:00"/>
    <x v="40"/>
    <x v="44"/>
    <x v="44"/>
  </r>
  <r>
    <s v="ZHOU"/>
    <s v="Philippe"/>
    <x v="41"/>
    <s v="Département 5"/>
    <x v="3"/>
    <x v="39"/>
    <n v="4"/>
    <x v="4"/>
    <n v="1"/>
    <n v="5000"/>
    <n v="5000"/>
    <n v="1"/>
    <x v="2"/>
    <n v="2392"/>
    <n v="36"/>
    <x v="0"/>
    <n v="2"/>
    <d v="1983-06-13T00:00:00"/>
    <d v="2018-10-11T00:00:00"/>
    <x v="41"/>
    <x v="45"/>
    <x v="4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s v="ABSCHEN"/>
    <s v="Paul"/>
    <x v="0"/>
    <s v="Département 5"/>
    <x v="0"/>
    <x v="0"/>
    <n v="5"/>
    <x v="0"/>
    <n v="10"/>
    <n v="2000"/>
    <n v="20000"/>
    <n v="2"/>
    <x v="0"/>
    <n v="2746"/>
    <n v="46"/>
    <x v="0"/>
    <n v="3"/>
    <d v="1974-11-11T00:00:00"/>
    <d v="2000-12-16T00:00:00"/>
    <x v="0"/>
    <n v="21.927777777777777"/>
    <n v="912.08512794527496"/>
  </r>
  <r>
    <s v="AMARA"/>
    <s v="Nicolas"/>
    <x v="1"/>
    <s v="Département 5"/>
    <x v="1"/>
    <x v="1"/>
    <n v="9"/>
    <x v="1"/>
    <n v="9"/>
    <n v="500"/>
    <n v="4500"/>
    <n v="1"/>
    <x v="1"/>
    <n v="5646"/>
    <n v="65"/>
    <x v="0"/>
    <n v="5"/>
    <d v="1949-10-20T00:00:00"/>
    <d v="1998-05-31T00:00:00"/>
    <x v="1"/>
    <n v="24.472222222222221"/>
    <n v="183.88195232690126"/>
  </r>
  <r>
    <s v="BAH"/>
    <s v="Paule"/>
    <x v="2"/>
    <s v="Département 5"/>
    <x v="1"/>
    <x v="2"/>
    <n v="2"/>
    <x v="2"/>
    <n v="1"/>
    <n v="700"/>
    <n v="700"/>
    <n v="3"/>
    <x v="2"/>
    <n v="1187"/>
    <n v="42"/>
    <x v="1"/>
    <n v="5"/>
    <d v="1959-11-29T00:00:00"/>
    <d v="2008-10-22T00:00:00"/>
    <x v="2"/>
    <n v="14.077777777777778"/>
    <n v="49.723756906077348"/>
  </r>
  <r>
    <s v="BENSIMHON"/>
    <s v="Pascal"/>
    <x v="3"/>
    <s v="Département 5"/>
    <x v="1"/>
    <x v="3"/>
    <n v="9"/>
    <x v="1"/>
    <n v="3"/>
    <n v="500"/>
    <n v="1500"/>
    <n v="1"/>
    <x v="1"/>
    <n v="3123"/>
    <n v="40"/>
    <x v="0"/>
    <n v="3"/>
    <d v="1956-08-29T00:00:00"/>
    <d v="2011-03-21T00:00:00"/>
    <x v="3"/>
    <n v="11.66388888888889"/>
    <n v="128.60204810669205"/>
  </r>
  <r>
    <s v="BSIRI"/>
    <s v="Marie-Rose"/>
    <x v="4"/>
    <s v="Département 5"/>
    <x v="1"/>
    <x v="4"/>
    <n v="7"/>
    <x v="3"/>
    <n v="5"/>
    <n v="600"/>
    <n v="3000"/>
    <n v="1"/>
    <x v="1"/>
    <n v="2193"/>
    <n v="26"/>
    <x v="1"/>
    <n v="1"/>
    <d v="1974-09-01T00:00:00"/>
    <d v="2001-12-01T00:00:00"/>
    <x v="4"/>
    <n v="20.969444444444445"/>
    <n v="143.06530666313418"/>
  </r>
  <r>
    <s v="CHAMBLAS"/>
    <s v="Paule"/>
    <x v="5"/>
    <s v="Département 5"/>
    <x v="1"/>
    <x v="5"/>
    <n v="8"/>
    <x v="4"/>
    <n v="7"/>
    <n v="800"/>
    <n v="5600"/>
    <n v="2"/>
    <x v="0"/>
    <n v="1516"/>
    <n v="61"/>
    <x v="1"/>
    <n v="5"/>
    <d v="1974-03-05T00:00:00"/>
    <d v="2003-07-22T00:00:00"/>
    <x v="5"/>
    <n v="19.327777777777779"/>
    <n v="289.73843058350099"/>
  </r>
  <r>
    <s v="CHAVES"/>
    <s v="Thierry"/>
    <x v="6"/>
    <s v="Département 5"/>
    <x v="1"/>
    <x v="6"/>
    <n v="3"/>
    <x v="5"/>
    <n v="5"/>
    <n v="1300"/>
    <n v="6500"/>
    <n v="2"/>
    <x v="0"/>
    <n v="2224"/>
    <n v="27"/>
    <x v="0"/>
    <n v="5"/>
    <d v="1971-05-02T00:00:00"/>
    <d v="2010-07-06T00:00:00"/>
    <x v="6"/>
    <n v="12.372222222222222"/>
    <n v="525.37045352492146"/>
  </r>
  <r>
    <s v="CHI"/>
    <s v="Nicole"/>
    <x v="7"/>
    <s v="Département 5"/>
    <x v="1"/>
    <x v="7"/>
    <n v="1"/>
    <x v="6"/>
    <n v="4"/>
    <n v="1200"/>
    <n v="4800"/>
    <n v="2"/>
    <x v="0"/>
    <n v="2739"/>
    <n v="10"/>
    <x v="1"/>
    <n v="4"/>
    <d v="1962-04-01T00:00:00"/>
    <d v="2010-11-01T00:00:00"/>
    <x v="7"/>
    <n v="12.052777777777777"/>
    <n v="398.2484443420143"/>
  </r>
  <r>
    <s v="COMTE"/>
    <s v="Martin"/>
    <x v="8"/>
    <s v="Département 5"/>
    <x v="1"/>
    <x v="8"/>
    <n v="3"/>
    <x v="5"/>
    <n v="5"/>
    <n v="1300"/>
    <n v="6500"/>
    <n v="2"/>
    <x v="0"/>
    <n v="1208"/>
    <n v="11"/>
    <x v="0"/>
    <n v="2"/>
    <d v="1966-09-06T00:00:00"/>
    <d v="2007-07-25T00:00:00"/>
    <x v="8"/>
    <n v="15.319444444444445"/>
    <n v="424.29737080689029"/>
  </r>
  <r>
    <s v="CORBET"/>
    <s v="Marie-Thérése"/>
    <x v="9"/>
    <s v="Département 5"/>
    <x v="1"/>
    <x v="9"/>
    <n v="7"/>
    <x v="3"/>
    <n v="7"/>
    <n v="600"/>
    <n v="4200"/>
    <n v="3"/>
    <x v="2"/>
    <n v="870"/>
    <n v="69"/>
    <x v="1"/>
    <n v="2"/>
    <d v="1976-11-04T00:00:00"/>
    <d v="2011-08-03T00:00:00"/>
    <x v="9"/>
    <n v="11.297222222222222"/>
    <n v="371.77280550774526"/>
  </r>
  <r>
    <s v="DESROSES"/>
    <s v="Martine"/>
    <x v="10"/>
    <s v="Département 5"/>
    <x v="1"/>
    <x v="10"/>
    <n v="6"/>
    <x v="7"/>
    <n v="8"/>
    <n v="500"/>
    <n v="4000"/>
    <n v="3"/>
    <x v="2"/>
    <n v="2860"/>
    <n v="60"/>
    <x v="1"/>
    <n v="1"/>
    <d v="1971-05-27T00:00:00"/>
    <d v="2017-01-29T00:00:00"/>
    <x v="10"/>
    <n v="5.8083333333333336"/>
    <n v="688.66571018651359"/>
  </r>
  <r>
    <s v="EL KAABI"/>
    <s v="Nicole"/>
    <x v="11"/>
    <s v="Département 5"/>
    <x v="1"/>
    <x v="11"/>
    <n v="2"/>
    <x v="2"/>
    <n v="3"/>
    <n v="700"/>
    <n v="2100"/>
    <n v="2"/>
    <x v="0"/>
    <n v="2106"/>
    <n v="50"/>
    <x v="1"/>
    <n v="4"/>
    <d v="1960-02-25T00:00:00"/>
    <d v="2009-10-22T00:00:00"/>
    <x v="11"/>
    <n v="13.077777777777778"/>
    <n v="160.57774001699235"/>
  </r>
  <r>
    <s v="FALZON"/>
    <s v="Patricia"/>
    <x v="12"/>
    <s v="Département 5"/>
    <x v="1"/>
    <x v="12"/>
    <n v="8"/>
    <x v="4"/>
    <n v="3"/>
    <n v="800"/>
    <n v="2400"/>
    <n v="2"/>
    <x v="0"/>
    <n v="1626"/>
    <n v="76"/>
    <x v="1"/>
    <n v="5"/>
    <d v="1957-11-07T00:00:00"/>
    <d v="2016-11-27T00:00:00"/>
    <x v="12"/>
    <n v="5.9805555555555552"/>
    <n v="401.30051091500235"/>
  </r>
  <r>
    <s v="FARIDI"/>
    <s v="Marie-Thérése"/>
    <x v="13"/>
    <s v="Département 5"/>
    <x v="1"/>
    <x v="13"/>
    <n v="6"/>
    <x v="7"/>
    <n v="10"/>
    <n v="500"/>
    <n v="5000"/>
    <n v="1"/>
    <x v="1"/>
    <n v="3228"/>
    <n v="89"/>
    <x v="1"/>
    <n v="3"/>
    <d v="1964-07-15T00:00:00"/>
    <d v="2004-04-09T00:00:00"/>
    <x v="13"/>
    <n v="18.613888888888887"/>
    <n v="268.61662438442028"/>
  </r>
  <r>
    <s v="FAUCHEUX"/>
    <s v="Michel"/>
    <x v="14"/>
    <s v="Département 5"/>
    <x v="1"/>
    <x v="14"/>
    <n v="9"/>
    <x v="1"/>
    <n v="9"/>
    <n v="500"/>
    <n v="4500"/>
    <n v="2"/>
    <x v="0"/>
    <n v="1831"/>
    <n v="73"/>
    <x v="0"/>
    <n v="5"/>
    <d v="1964-02-27T00:00:00"/>
    <d v="2003-02-16T00:00:00"/>
    <x v="14"/>
    <n v="19.761111111111113"/>
    <n v="227.71998875456845"/>
  </r>
  <r>
    <s v="FAUQUIER"/>
    <s v="Mireille"/>
    <x v="15"/>
    <s v="Département 5"/>
    <x v="1"/>
    <x v="15"/>
    <n v="1"/>
    <x v="6"/>
    <n v="3"/>
    <n v="1200"/>
    <n v="3600"/>
    <n v="1"/>
    <x v="1"/>
    <n v="1942"/>
    <n v="56"/>
    <x v="1"/>
    <n v="3"/>
    <d v="1953-10-11T00:00:00"/>
    <d v="2017-09-21T00:00:00"/>
    <x v="15"/>
    <n v="5.1638888888888888"/>
    <n v="697.1490048413126"/>
  </r>
  <r>
    <s v="FERNANDEZ"/>
    <s v="Suzanne"/>
    <x v="16"/>
    <s v="Département 5"/>
    <x v="1"/>
    <x v="16"/>
    <n v="4"/>
    <x v="8"/>
    <n v="2"/>
    <n v="5000"/>
    <n v="10000"/>
    <n v="1"/>
    <x v="1"/>
    <n v="3691"/>
    <n v="57"/>
    <x v="1"/>
    <n v="1"/>
    <d v="1949-11-01T00:00:00"/>
    <d v="2001-06-27T00:00:00"/>
    <x v="16"/>
    <n v="21.397222222222222"/>
    <n v="467.35038296767493"/>
  </r>
  <r>
    <s v="FERNANDEZ"/>
    <s v="Yvette"/>
    <x v="17"/>
    <s v="Département 5"/>
    <x v="1"/>
    <x v="17"/>
    <n v="1"/>
    <x v="6"/>
    <n v="1"/>
    <n v="1200"/>
    <n v="1200"/>
    <n v="1"/>
    <x v="1"/>
    <n v="2752"/>
    <n v="62"/>
    <x v="1"/>
    <n v="2"/>
    <d v="1960-04-04T00:00:00"/>
    <d v="2009-04-13T00:00:00"/>
    <x v="17"/>
    <n v="13.602777777777778"/>
    <n v="88.217275883193793"/>
  </r>
  <r>
    <s v="GEORGET"/>
    <s v="Philippe"/>
    <x v="18"/>
    <s v="Département 5"/>
    <x v="1"/>
    <x v="18"/>
    <n v="8"/>
    <x v="4"/>
    <n v="3"/>
    <n v="800"/>
    <n v="2400"/>
    <n v="2"/>
    <x v="0"/>
    <n v="2283"/>
    <n v="97"/>
    <x v="0"/>
    <n v="4"/>
    <d v="1958-02-22T00:00:00"/>
    <d v="2012-05-08T00:00:00"/>
    <x v="18"/>
    <n v="10.533333333333333"/>
    <n v="227.84810126582278"/>
  </r>
  <r>
    <s v="GHIBAUDO"/>
    <s v="Nicole"/>
    <x v="19"/>
    <s v="Département 5"/>
    <x v="1"/>
    <x v="19"/>
    <n v="2"/>
    <x v="2"/>
    <n v="10"/>
    <n v="700"/>
    <n v="7000"/>
    <n v="3"/>
    <x v="2"/>
    <n v="1445"/>
    <n v="4"/>
    <x v="1"/>
    <n v="5"/>
    <d v="1955-11-24T00:00:00"/>
    <d v="2016-08-04T00:00:00"/>
    <x v="19"/>
    <n v="6.2944444444444443"/>
    <n v="1112.0917917034421"/>
  </r>
  <r>
    <s v="GORZINSKY"/>
    <s v="Odette"/>
    <x v="20"/>
    <s v="Département 5"/>
    <x v="1"/>
    <x v="20"/>
    <n v="4"/>
    <x v="8"/>
    <n v="7"/>
    <n v="5000"/>
    <n v="35000"/>
    <n v="3"/>
    <x v="2"/>
    <n v="2866"/>
    <n v="35"/>
    <x v="1"/>
    <n v="4"/>
    <d v="1972-07-24T00:00:00"/>
    <d v="2002-08-25T00:00:00"/>
    <x v="20"/>
    <n v="20.236111111111111"/>
    <n v="1729.5813315030887"/>
  </r>
  <r>
    <s v="GUELT"/>
    <s v="Monique"/>
    <x v="21"/>
    <s v="Département 5"/>
    <x v="1"/>
    <x v="21"/>
    <n v="8"/>
    <x v="4"/>
    <n v="10"/>
    <n v="800"/>
    <n v="8000"/>
    <n v="2"/>
    <x v="0"/>
    <n v="2833"/>
    <n v="61"/>
    <x v="1"/>
    <n v="4"/>
    <d v="1955-07-16T00:00:00"/>
    <d v="2001-09-14T00:00:00"/>
    <x v="21"/>
    <n v="21.183333333333334"/>
    <n v="377.65538945712035"/>
  </r>
  <r>
    <s v="LAUB"/>
    <s v="Nicole"/>
    <x v="22"/>
    <s v="Département 5"/>
    <x v="1"/>
    <x v="22"/>
    <n v="1"/>
    <x v="6"/>
    <n v="5"/>
    <n v="1200"/>
    <n v="6000"/>
    <n v="2"/>
    <x v="0"/>
    <n v="2121"/>
    <n v="87"/>
    <x v="1"/>
    <n v="5"/>
    <d v="1949-08-25T00:00:00"/>
    <d v="2002-06-02T00:00:00"/>
    <x v="22"/>
    <n v="20.466666666666665"/>
    <n v="293.15960912052122"/>
  </r>
  <r>
    <s v="LE LOCH"/>
    <s v="Nicole"/>
    <x v="23"/>
    <s v="Département 5"/>
    <x v="1"/>
    <x v="23"/>
    <n v="4"/>
    <x v="8"/>
    <n v="2"/>
    <n v="5000"/>
    <n v="10000"/>
    <n v="1"/>
    <x v="1"/>
    <n v="3596"/>
    <n v="54"/>
    <x v="1"/>
    <n v="4"/>
    <d v="1951-03-02T00:00:00"/>
    <d v="2011-01-24T00:00:00"/>
    <x v="23"/>
    <n v="11.822222222222223"/>
    <n v="845.86466165413526"/>
  </r>
  <r>
    <s v="LEMAIRE"/>
    <s v="Philippe"/>
    <x v="24"/>
    <s v="Département 5"/>
    <x v="2"/>
    <x v="24"/>
    <n v="8"/>
    <x v="4"/>
    <n v="5"/>
    <n v="800"/>
    <n v="4000"/>
    <n v="2"/>
    <x v="0"/>
    <n v="3388"/>
    <n v="30"/>
    <x v="0"/>
    <n v="5"/>
    <d v="1957-08-18T00:00:00"/>
    <d v="2010-06-09T00:00:00"/>
    <x v="24"/>
    <n v="12.447222222222223"/>
    <n v="321.3568399910734"/>
  </r>
  <r>
    <s v="LOBJOY"/>
    <s v="Patrick"/>
    <x v="25"/>
    <s v="Département 5"/>
    <x v="2"/>
    <x v="25"/>
    <n v="8"/>
    <x v="4"/>
    <n v="7"/>
    <n v="800"/>
    <n v="5600"/>
    <n v="1"/>
    <x v="1"/>
    <n v="1759"/>
    <n v="71"/>
    <x v="0"/>
    <n v="3"/>
    <d v="1981-06-17T00:00:00"/>
    <d v="2004-04-06T00:00:00"/>
    <x v="25"/>
    <n v="18.622222222222224"/>
    <n v="300.71599045346062"/>
  </r>
  <r>
    <s v="MIANET"/>
    <s v="Marie-Thérése"/>
    <x v="26"/>
    <s v="Département 5"/>
    <x v="2"/>
    <x v="26"/>
    <n v="3"/>
    <x v="5"/>
    <n v="2"/>
    <n v="1300"/>
    <n v="2600"/>
    <n v="2"/>
    <x v="0"/>
    <n v="1039"/>
    <n v="52"/>
    <x v="1"/>
    <n v="3"/>
    <d v="1956-08-14T00:00:00"/>
    <d v="2003-04-22T00:00:00"/>
    <x v="26"/>
    <n v="19.577777777777779"/>
    <n v="132.80363223609532"/>
  </r>
  <r>
    <s v="MIANET"/>
    <s v="Marie-Thérése"/>
    <x v="26"/>
    <s v="Département 5"/>
    <x v="2"/>
    <x v="27"/>
    <n v="2"/>
    <x v="2"/>
    <n v="7"/>
    <n v="700"/>
    <n v="4900"/>
    <n v="1"/>
    <x v="1"/>
    <n v="1039"/>
    <n v="52"/>
    <x v="1"/>
    <n v="3"/>
    <d v="1956-08-14T00:00:00"/>
    <d v="2015-08-18T00:00:00"/>
    <x v="26"/>
    <n v="7.2555555555555555"/>
    <n v="675.34456355283305"/>
  </r>
  <r>
    <s v="MIANET"/>
    <s v="Marie-Thérése"/>
    <x v="26"/>
    <s v="Département 5"/>
    <x v="2"/>
    <x v="28"/>
    <n v="3"/>
    <x v="5"/>
    <n v="9"/>
    <n v="1300"/>
    <n v="11700"/>
    <n v="2"/>
    <x v="0"/>
    <n v="1039"/>
    <n v="52"/>
    <x v="1"/>
    <n v="3"/>
    <d v="1956-08-14T00:00:00"/>
    <d v="2004-09-24T00:00:00"/>
    <x v="26"/>
    <n v="18.155555555555555"/>
    <n v="644.43084455324356"/>
  </r>
  <r>
    <s v="MILLET"/>
    <s v="Pasquale"/>
    <x v="27"/>
    <s v="Département 5"/>
    <x v="2"/>
    <x v="29"/>
    <n v="3"/>
    <x v="5"/>
    <n v="6"/>
    <n v="1300"/>
    <n v="7800"/>
    <n v="3"/>
    <x v="2"/>
    <n v="2355"/>
    <n v="0"/>
    <x v="0"/>
    <n v="0"/>
    <d v="1961-01-20T00:00:00"/>
    <d v="2013-02-06T00:00:00"/>
    <x v="27"/>
    <n v="9.7888888888888896"/>
    <n v="796.82179341657206"/>
  </r>
  <r>
    <s v="MILLET"/>
    <s v="Pasquale"/>
    <x v="27"/>
    <s v="Département 5"/>
    <x v="2"/>
    <x v="30"/>
    <n v="8"/>
    <x v="4"/>
    <n v="3"/>
    <n v="800"/>
    <n v="2400"/>
    <n v="2"/>
    <x v="0"/>
    <n v="2355"/>
    <n v="0"/>
    <x v="0"/>
    <n v="0"/>
    <d v="1961-01-20T00:00:00"/>
    <d v="2004-05-01T00:00:00"/>
    <x v="27"/>
    <n v="18.552777777777777"/>
    <n v="129.36068273693667"/>
  </r>
  <r>
    <s v="MILLET"/>
    <s v="Pasquale"/>
    <x v="27"/>
    <s v="Département 5"/>
    <x v="2"/>
    <x v="31"/>
    <n v="1"/>
    <x v="6"/>
    <n v="10"/>
    <n v="1200"/>
    <n v="12000"/>
    <n v="2"/>
    <x v="0"/>
    <n v="2355"/>
    <n v="0"/>
    <x v="0"/>
    <n v="0"/>
    <d v="1961-01-20T00:00:00"/>
    <d v="2006-06-07T00:00:00"/>
    <x v="27"/>
    <n v="16.452777777777779"/>
    <n v="729.36012156002016"/>
  </r>
  <r>
    <s v="PERFETTO"/>
    <s v="Pascal"/>
    <x v="28"/>
    <s v="Département 5"/>
    <x v="2"/>
    <x v="25"/>
    <n v="10"/>
    <x v="9"/>
    <n v="8"/>
    <n v="1000"/>
    <n v="8000"/>
    <n v="2"/>
    <x v="0"/>
    <n v="3544"/>
    <n v="65"/>
    <x v="0"/>
    <n v="0"/>
    <d v="1957-05-13T00:00:00"/>
    <d v="2015-12-04T00:00:00"/>
    <x v="28"/>
    <n v="6.9611111111111112"/>
    <n v="1149.2418196328811"/>
  </r>
  <r>
    <s v="RAGEUL"/>
    <s v="Marielle"/>
    <x v="29"/>
    <s v="Département 5"/>
    <x v="2"/>
    <x v="32"/>
    <n v="4"/>
    <x v="8"/>
    <n v="2"/>
    <n v="5000"/>
    <n v="10000"/>
    <n v="2"/>
    <x v="0"/>
    <n v="1201"/>
    <n v="91"/>
    <x v="1"/>
    <n v="3"/>
    <d v="1956-01-31T00:00:00"/>
    <d v="2001-05-24T00:00:00"/>
    <x v="29"/>
    <n v="21.488888888888887"/>
    <n v="465.35677352637026"/>
  </r>
  <r>
    <s v="REMUND"/>
    <s v="Marie-Marthe"/>
    <x v="30"/>
    <s v="Département 5"/>
    <x v="2"/>
    <x v="33"/>
    <n v="2"/>
    <x v="2"/>
    <n v="9"/>
    <n v="700"/>
    <n v="6300"/>
    <n v="3"/>
    <x v="2"/>
    <n v="1467"/>
    <n v="34"/>
    <x v="1"/>
    <n v="1"/>
    <d v="1956-10-09T00:00:00"/>
    <d v="2021-10-17T00:00:00"/>
    <x v="30"/>
    <n v="1.0916666666666666"/>
    <n v="5770.9923664122143"/>
  </r>
  <r>
    <s v="RIDEAU"/>
    <s v="Paul"/>
    <x v="31"/>
    <s v="Département 5"/>
    <x v="2"/>
    <x v="34"/>
    <n v="6"/>
    <x v="7"/>
    <n v="3"/>
    <n v="500"/>
    <n v="1500"/>
    <n v="3"/>
    <x v="2"/>
    <n v="2862"/>
    <n v="68"/>
    <x v="0"/>
    <n v="3"/>
    <d v="1975-11-01T00:00:00"/>
    <d v="2008-08-26T00:00:00"/>
    <x v="31"/>
    <n v="14.233333333333333"/>
    <n v="105.3864168618267"/>
  </r>
  <r>
    <s v="ROLLAND"/>
    <s v="Nathalie"/>
    <x v="32"/>
    <s v="Département 5"/>
    <x v="2"/>
    <x v="6"/>
    <n v="1"/>
    <x v="6"/>
    <n v="1"/>
    <n v="1200"/>
    <n v="1200"/>
    <n v="3"/>
    <x v="2"/>
    <n v="2448"/>
    <n v="57"/>
    <x v="1"/>
    <n v="0"/>
    <d v="1978-06-18T00:00:00"/>
    <d v="2017-04-02T00:00:00"/>
    <x v="32"/>
    <n v="5.6333333333333337"/>
    <n v="213.01775147928993"/>
  </r>
  <r>
    <s v="SAADA"/>
    <s v="Martine"/>
    <x v="33"/>
    <s v="Département 5"/>
    <x v="2"/>
    <x v="35"/>
    <n v="5"/>
    <x v="0"/>
    <n v="5"/>
    <n v="2000"/>
    <n v="10000"/>
    <n v="3"/>
    <x v="2"/>
    <n v="1608"/>
    <n v="99"/>
    <x v="1"/>
    <n v="0"/>
    <d v="1970-03-22T00:00:00"/>
    <d v="2003-06-09T00:00:00"/>
    <x v="33"/>
    <n v="19.447222222222223"/>
    <n v="514.21225539208683"/>
  </r>
  <r>
    <s v="SACCHET"/>
    <s v="Marie-Thérése"/>
    <x v="34"/>
    <s v="Département 5"/>
    <x v="2"/>
    <x v="36"/>
    <n v="6"/>
    <x v="7"/>
    <n v="9"/>
    <n v="500"/>
    <n v="4500"/>
    <n v="1"/>
    <x v="1"/>
    <n v="2058"/>
    <n v="76"/>
    <x v="1"/>
    <n v="1"/>
    <d v="1948-03-18T00:00:00"/>
    <d v="2017-11-29T00:00:00"/>
    <x v="34"/>
    <n v="4.9749999999999996"/>
    <n v="904.52261306532671"/>
  </r>
  <r>
    <s v="SAPIENCE"/>
    <s v="Alain"/>
    <x v="35"/>
    <s v="Département 5"/>
    <x v="2"/>
    <x v="37"/>
    <n v="8"/>
    <x v="4"/>
    <n v="6"/>
    <n v="800"/>
    <n v="4800"/>
    <n v="2"/>
    <x v="0"/>
    <n v="2832"/>
    <n v="72"/>
    <x v="0"/>
    <n v="3"/>
    <d v="1966-03-09T00:00:00"/>
    <d v="2020-03-26T00:00:00"/>
    <x v="35"/>
    <n v="2.65"/>
    <n v="1811.3207547169811"/>
  </r>
  <r>
    <s v="SONG"/>
    <s v="Aline"/>
    <x v="36"/>
    <s v="Département 5"/>
    <x v="2"/>
    <x v="38"/>
    <n v="9"/>
    <x v="1"/>
    <n v="8"/>
    <n v="500"/>
    <n v="4000"/>
    <n v="2"/>
    <x v="0"/>
    <n v="2058"/>
    <n v="97"/>
    <x v="1"/>
    <n v="4"/>
    <d v="1960-03-16T00:00:00"/>
    <d v="2002-07-04T00:00:00"/>
    <x v="36"/>
    <n v="20.377777777777776"/>
    <n v="196.29225736095967"/>
  </r>
  <r>
    <s v="STOEFFLER"/>
    <s v="Jean-Marc"/>
    <x v="37"/>
    <s v="Département 5"/>
    <x v="2"/>
    <x v="39"/>
    <n v="8"/>
    <x v="4"/>
    <n v="4"/>
    <n v="800"/>
    <n v="3200"/>
    <n v="3"/>
    <x v="2"/>
    <n v="3257"/>
    <n v="48"/>
    <x v="0"/>
    <n v="0"/>
    <d v="1953-01-19T00:00:00"/>
    <d v="2014-04-11T00:00:00"/>
    <x v="37"/>
    <n v="8.6083333333333325"/>
    <n v="371.73281703775416"/>
  </r>
  <r>
    <s v="SURENA"/>
    <s v="Adrienne"/>
    <x v="38"/>
    <s v="Département 5"/>
    <x v="2"/>
    <x v="40"/>
    <n v="5"/>
    <x v="0"/>
    <n v="10"/>
    <n v="2000"/>
    <n v="20000"/>
    <n v="3"/>
    <x v="2"/>
    <n v="2919"/>
    <n v="15"/>
    <x v="1"/>
    <n v="4"/>
    <d v="1949-11-13T00:00:00"/>
    <d v="2020-11-19T00:00:00"/>
    <x v="38"/>
    <n v="2.0027777777777778"/>
    <n v="9986.1303744798897"/>
  </r>
  <r>
    <s v="TAN"/>
    <s v="Nathalie"/>
    <x v="39"/>
    <s v="Département 5"/>
    <x v="2"/>
    <x v="41"/>
    <n v="1"/>
    <x v="6"/>
    <n v="5"/>
    <n v="1200"/>
    <n v="6000"/>
    <n v="3"/>
    <x v="2"/>
    <n v="1786"/>
    <n v="79"/>
    <x v="1"/>
    <n v="2"/>
    <d v="1974-11-10T00:00:00"/>
    <d v="2014-11-05T00:00:00"/>
    <x v="39"/>
    <n v="8.0416666666666661"/>
    <n v="746.11398963730574"/>
  </r>
  <r>
    <s v="THAO"/>
    <s v="Sylvain"/>
    <x v="40"/>
    <s v="Département 5"/>
    <x v="2"/>
    <x v="42"/>
    <n v="5"/>
    <x v="0"/>
    <n v="5"/>
    <n v="2000"/>
    <n v="10000"/>
    <n v="1"/>
    <x v="1"/>
    <n v="4067"/>
    <n v="34"/>
    <x v="0"/>
    <n v="3"/>
    <d v="1957-01-30T00:00:00"/>
    <d v="2018-09-11T00:00:00"/>
    <x v="40"/>
    <n v="4.1916666666666664"/>
    <n v="2385.685884691849"/>
  </r>
  <r>
    <s v="ZHOU"/>
    <s v="Philippe"/>
    <x v="41"/>
    <s v="Département 5"/>
    <x v="3"/>
    <x v="24"/>
    <n v="3"/>
    <x v="5"/>
    <n v="1"/>
    <n v="1300"/>
    <n v="1300"/>
    <n v="2"/>
    <x v="0"/>
    <n v="2392"/>
    <n v="36"/>
    <x v="0"/>
    <n v="5"/>
    <d v="1983-06-13T00:00:00"/>
    <d v="2020-04-22T00:00:00"/>
    <x v="41"/>
    <n v="2.5777777777777779"/>
    <n v="504.310344827586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88950-B55E-40DB-A991-D3D17DB6FE59}" name="Tableau croisé dynamique1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6:D14" firstHeaderRow="1" firstDataRow="2" firstDataCol="1" rowPageCount="1" colPageCount="1"/>
  <pivotFields count="23">
    <pivotField showAll="0"/>
    <pivotField showAll="0"/>
    <pivotField showAll="0"/>
    <pivotField axis="axisPage" showAll="0">
      <items count="7">
        <item x="3"/>
        <item x="2"/>
        <item x="4"/>
        <item x="0"/>
        <item x="1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axis="axisCol" showAll="0">
      <items count="3">
        <item x="0"/>
        <item x="1"/>
        <item t="default"/>
      </items>
    </pivotField>
    <pivotField showAll="0"/>
    <pivotField numFmtId="15" showAll="0"/>
    <pivotField numFmtId="14" showAll="0"/>
    <pivotField axis="axisRow" dataField="1" numFmtId="1" showAll="0">
      <items count="281">
        <item x="205"/>
        <item x="16"/>
        <item x="90"/>
        <item x="63"/>
        <item x="187"/>
        <item x="1"/>
        <item x="38"/>
        <item x="153"/>
        <item x="56"/>
        <item x="48"/>
        <item x="154"/>
        <item x="113"/>
        <item x="174"/>
        <item x="32"/>
        <item x="146"/>
        <item x="109"/>
        <item x="262"/>
        <item x="5"/>
        <item x="226"/>
        <item x="217"/>
        <item x="157"/>
        <item x="136"/>
        <item x="133"/>
        <item x="147"/>
        <item x="78"/>
        <item x="216"/>
        <item x="37"/>
        <item x="80"/>
        <item x="22"/>
        <item x="55"/>
        <item x="13"/>
        <item x="40"/>
        <item x="135"/>
        <item x="20"/>
        <item x="169"/>
        <item x="130"/>
        <item x="65"/>
        <item x="170"/>
        <item x="46"/>
        <item x="72"/>
        <item x="233"/>
        <item x="245"/>
        <item x="171"/>
        <item x="150"/>
        <item x="92"/>
        <item x="25"/>
        <item x="151"/>
        <item x="138"/>
        <item x="91"/>
        <item x="255"/>
        <item x="3"/>
        <item x="62"/>
        <item x="178"/>
        <item x="236"/>
        <item x="209"/>
        <item x="49"/>
        <item x="41"/>
        <item x="160"/>
        <item x="27"/>
        <item x="116"/>
        <item x="143"/>
        <item x="242"/>
        <item x="51"/>
        <item x="261"/>
        <item x="250"/>
        <item x="54"/>
        <item x="57"/>
        <item x="70"/>
        <item x="115"/>
        <item x="223"/>
        <item x="60"/>
        <item x="163"/>
        <item x="126"/>
        <item x="67"/>
        <item x="253"/>
        <item x="214"/>
        <item x="149"/>
        <item x="4"/>
        <item x="73"/>
        <item x="112"/>
        <item x="36"/>
        <item x="184"/>
        <item x="76"/>
        <item x="94"/>
        <item x="68"/>
        <item x="82"/>
        <item x="190"/>
        <item x="21"/>
        <item x="258"/>
        <item x="86"/>
        <item x="98"/>
        <item x="185"/>
        <item x="66"/>
        <item x="24"/>
        <item x="100"/>
        <item x="210"/>
        <item x="172"/>
        <item x="197"/>
        <item x="15"/>
        <item x="19"/>
        <item x="101"/>
        <item x="145"/>
        <item x="102"/>
        <item x="124"/>
        <item x="128"/>
        <item x="42"/>
        <item x="84"/>
        <item x="69"/>
        <item x="103"/>
        <item x="159"/>
        <item x="47"/>
        <item x="107"/>
        <item x="17"/>
        <item x="81"/>
        <item x="2"/>
        <item x="237"/>
        <item x="267"/>
        <item x="240"/>
        <item x="234"/>
        <item x="134"/>
        <item x="212"/>
        <item x="118"/>
        <item x="180"/>
        <item x="219"/>
        <item x="167"/>
        <item x="168"/>
        <item x="75"/>
        <item x="175"/>
        <item x="99"/>
        <item x="7"/>
        <item x="108"/>
        <item x="224"/>
        <item x="110"/>
        <item x="152"/>
        <item x="201"/>
        <item x="269"/>
        <item x="252"/>
        <item x="10"/>
        <item x="120"/>
        <item x="221"/>
        <item x="228"/>
        <item x="206"/>
        <item x="239"/>
        <item x="278"/>
        <item x="121"/>
        <item x="270"/>
        <item x="85"/>
        <item x="74"/>
        <item x="131"/>
        <item x="179"/>
        <item x="125"/>
        <item x="161"/>
        <item x="164"/>
        <item x="119"/>
        <item x="129"/>
        <item x="11"/>
        <item x="123"/>
        <item x="39"/>
        <item x="18"/>
        <item x="173"/>
        <item x="45"/>
        <item x="156"/>
        <item x="61"/>
        <item x="158"/>
        <item x="183"/>
        <item x="182"/>
        <item x="64"/>
        <item x="155"/>
        <item x="111"/>
        <item x="208"/>
        <item x="87"/>
        <item x="127"/>
        <item x="12"/>
        <item x="8"/>
        <item x="30"/>
        <item x="122"/>
        <item x="211"/>
        <item x="9"/>
        <item x="43"/>
        <item x="144"/>
        <item x="202"/>
        <item x="89"/>
        <item x="137"/>
        <item x="229"/>
        <item x="207"/>
        <item x="176"/>
        <item x="95"/>
        <item x="193"/>
        <item x="194"/>
        <item x="142"/>
        <item x="279"/>
        <item x="195"/>
        <item x="196"/>
        <item x="23"/>
        <item x="198"/>
        <item x="199"/>
        <item x="264"/>
        <item x="83"/>
        <item x="200"/>
        <item x="33"/>
        <item x="213"/>
        <item x="203"/>
        <item x="181"/>
        <item x="148"/>
        <item x="114"/>
        <item x="254"/>
        <item x="230"/>
        <item x="50"/>
        <item x="251"/>
        <item x="238"/>
        <item x="227"/>
        <item x="222"/>
        <item x="188"/>
        <item x="165"/>
        <item x="243"/>
        <item x="79"/>
        <item x="276"/>
        <item x="162"/>
        <item x="141"/>
        <item x="218"/>
        <item x="225"/>
        <item x="77"/>
        <item x="265"/>
        <item x="35"/>
        <item x="235"/>
        <item x="106"/>
        <item x="192"/>
        <item x="0"/>
        <item x="244"/>
        <item x="29"/>
        <item x="249"/>
        <item x="105"/>
        <item x="88"/>
        <item x="246"/>
        <item x="232"/>
        <item x="220"/>
        <item x="268"/>
        <item x="166"/>
        <item x="34"/>
        <item x="132"/>
        <item x="97"/>
        <item x="256"/>
        <item x="231"/>
        <item x="139"/>
        <item x="260"/>
        <item x="59"/>
        <item x="186"/>
        <item x="104"/>
        <item x="257"/>
        <item x="259"/>
        <item x="263"/>
        <item x="275"/>
        <item x="266"/>
        <item x="177"/>
        <item x="53"/>
        <item x="140"/>
        <item x="71"/>
        <item x="273"/>
        <item x="44"/>
        <item x="277"/>
        <item x="6"/>
        <item x="247"/>
        <item x="14"/>
        <item x="191"/>
        <item x="96"/>
        <item x="93"/>
        <item x="26"/>
        <item x="58"/>
        <item x="271"/>
        <item x="117"/>
        <item x="274"/>
        <item x="241"/>
        <item x="28"/>
        <item x="272"/>
        <item x="52"/>
        <item x="215"/>
        <item x="248"/>
        <item x="31"/>
        <item x="189"/>
        <item x="204"/>
        <item t="default"/>
      </items>
    </pivotField>
    <pivotField numFmtId="1" showAll="0"/>
    <pivotField numFmtId="1" showAll="0"/>
    <pivotField axis="axisRow" showAll="0">
      <items count="238">
        <item n="30s" x="232"/>
        <item x="129"/>
        <item x="48"/>
        <item x="42"/>
        <item x="130"/>
        <item x="91"/>
        <item x="147"/>
        <item x="27"/>
        <item x="122"/>
        <item x="87"/>
        <item x="217"/>
        <item n="40s" sd="0" x="233"/>
        <item x="189"/>
        <item x="180"/>
        <item x="133"/>
        <item x="112"/>
        <item x="109"/>
        <item x="123"/>
        <item x="65"/>
        <item x="179"/>
        <item x="32"/>
        <item x="67"/>
        <item x="18"/>
        <item x="47"/>
        <item x="34"/>
        <item x="111"/>
        <item x="16"/>
        <item x="143"/>
        <item x="107"/>
        <item x="54"/>
        <item x="144"/>
        <item x="40"/>
        <item x="59"/>
        <item x="195"/>
        <item x="204"/>
        <item x="145"/>
        <item x="126"/>
        <item x="77"/>
        <item x="127"/>
        <item x="114"/>
        <item x="76"/>
        <item x="213"/>
        <item x="2"/>
        <item x="52"/>
        <item x="150"/>
        <item x="198"/>
        <item x="173"/>
        <item x="35"/>
        <item x="136"/>
        <item x="22"/>
        <item x="94"/>
        <item x="119"/>
        <item x="203"/>
        <item x="44"/>
        <item x="216"/>
        <item x="208"/>
        <item x="57"/>
        <item x="93"/>
        <item x="186"/>
        <item x="138"/>
        <item x="103"/>
        <item x="211"/>
        <item x="177"/>
        <item x="125"/>
        <item x="3"/>
        <item x="60"/>
        <item x="90"/>
        <item x="31"/>
        <item x="156"/>
        <item x="63"/>
        <item x="79"/>
        <item n="50s" sd="0" x="234"/>
        <item x="69"/>
        <item x="161"/>
        <item x="17"/>
        <item x="214"/>
        <item x="157"/>
        <item x="55"/>
        <item x="20"/>
        <item x="174"/>
        <item x="146"/>
        <item x="165"/>
        <item x="12"/>
        <item x="15"/>
        <item x="121"/>
        <item x="101"/>
        <item x="105"/>
        <item x="36"/>
        <item x="71"/>
        <item x="56"/>
        <item x="135"/>
        <item x="41"/>
        <item x="13"/>
        <item x="68"/>
        <item x="1"/>
        <item x="199"/>
        <item x="220"/>
        <item x="201"/>
        <item x="196"/>
        <item x="110"/>
        <item x="176"/>
        <item x="96"/>
        <item x="152"/>
        <item x="182"/>
        <item x="141"/>
        <item x="142"/>
        <item x="62"/>
        <item x="148"/>
        <item x="83"/>
        <item x="5"/>
        <item n="60s" sd="0" x="236"/>
        <item x="187"/>
        <item x="88"/>
        <item x="128"/>
        <item x="166"/>
        <item x="222"/>
        <item x="210"/>
        <item x="8"/>
        <item x="184"/>
        <item x="191"/>
        <item x="170"/>
        <item x="200"/>
        <item x="230"/>
        <item x="98"/>
        <item x="223"/>
        <item x="72"/>
        <item x="61"/>
        <item x="151"/>
        <item x="102"/>
        <item x="97"/>
        <item x="106"/>
        <item x="9"/>
        <item x="100"/>
        <item x="33"/>
        <item x="14"/>
        <item x="39"/>
        <item x="132"/>
        <item x="51"/>
        <item x="134"/>
        <item x="155"/>
        <item x="154"/>
        <item x="53"/>
        <item x="131"/>
        <item x="89"/>
        <item x="172"/>
        <item x="73"/>
        <item x="104"/>
        <item x="10"/>
        <item x="6"/>
        <item x="25"/>
        <item x="99"/>
        <item x="175"/>
        <item x="7"/>
        <item x="37"/>
        <item x="120"/>
        <item x="167"/>
        <item x="75"/>
        <item x="113"/>
        <item x="192"/>
        <item x="171"/>
        <item x="80"/>
        <item x="164"/>
        <item x="118"/>
        <item x="231"/>
        <item x="19"/>
        <item x="218"/>
        <item x="70"/>
        <item x="28"/>
        <item x="168"/>
        <item x="153"/>
        <item x="124"/>
        <item x="92"/>
        <item x="212"/>
        <item x="43"/>
        <item x="209"/>
        <item x="190"/>
        <item x="185"/>
        <item x="159"/>
        <item x="139"/>
        <item x="66"/>
        <item x="229"/>
        <item x="137"/>
        <item x="117"/>
        <item x="181"/>
        <item x="188"/>
        <item x="64"/>
        <item x="219"/>
        <item x="30"/>
        <item x="197"/>
        <item x="86"/>
        <item x="163"/>
        <item x="0"/>
        <item x="24"/>
        <item x="207"/>
        <item x="85"/>
        <item x="74"/>
        <item n="70s" sd="0" x="235"/>
        <item x="194"/>
        <item x="183"/>
        <item x="221"/>
        <item x="140"/>
        <item x="29"/>
        <item x="108"/>
        <item x="82"/>
        <item x="193"/>
        <item x="115"/>
        <item x="215"/>
        <item x="50"/>
        <item x="158"/>
        <item x="84"/>
        <item x="228"/>
        <item x="149"/>
        <item x="46"/>
        <item x="116"/>
        <item x="58"/>
        <item x="226"/>
        <item x="38"/>
        <item x="4"/>
        <item x="205"/>
        <item x="11"/>
        <item x="162"/>
        <item x="81"/>
        <item x="78"/>
        <item x="21"/>
        <item x="49"/>
        <item x="224"/>
        <item x="95"/>
        <item x="227"/>
        <item x="202"/>
        <item x="23"/>
        <item x="225"/>
        <item x="45"/>
        <item x="178"/>
        <item x="206"/>
        <item x="26"/>
        <item x="160"/>
        <item x="169"/>
        <item t="default"/>
      </items>
    </pivotField>
  </pivotFields>
  <rowFields count="2">
    <field x="22"/>
    <field x="19"/>
  </rowFields>
  <rowItems count="7">
    <i>
      <x/>
    </i>
    <i r="1">
      <x v="5"/>
    </i>
    <i>
      <x v="11"/>
    </i>
    <i>
      <x v="71"/>
    </i>
    <i>
      <x v="110"/>
    </i>
    <i>
      <x v="196"/>
    </i>
    <i t="grand">
      <x/>
    </i>
  </rowItems>
  <colFields count="1">
    <field x="15"/>
  </colFields>
  <colItems count="3">
    <i>
      <x/>
    </i>
    <i>
      <x v="1"/>
    </i>
    <i t="grand">
      <x/>
    </i>
  </colItems>
  <pageFields count="1">
    <pageField fld="3" item="4" hier="-1"/>
  </pageFields>
  <dataFields count="1">
    <dataField name="Nombre de AGE" fld="19" subtotal="count" baseField="19" baseItem="0"/>
  </dataFields>
  <formats count="10"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15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22" type="button" dataOnly="0" labelOnly="1" outline="0" axis="axisRow" fieldPosition="0"/>
    </format>
    <format dxfId="72">
      <pivotArea dataOnly="0" labelOnly="1" fieldPosition="0">
        <references count="1">
          <reference field="22" count="5">
            <x v="0"/>
            <x v="11"/>
            <x v="71"/>
            <x v="110"/>
            <x v="196"/>
          </reference>
        </references>
      </pivotArea>
    </format>
    <format dxfId="71">
      <pivotArea dataOnly="0" labelOnly="1" grandRow="1" outline="0" fieldPosition="0"/>
    </format>
    <format dxfId="70">
      <pivotArea dataOnly="0" labelOnly="1" fieldPosition="0">
        <references count="1">
          <reference field="15" count="0"/>
        </references>
      </pivotArea>
    </format>
    <format dxfId="6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01888-5AE1-4837-98C1-15370E0CB856}" name="Tableau croisé dynamique4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7">
  <location ref="A62:D69" firstHeaderRow="1" firstDataRow="2" firstDataCol="1" rowPageCount="1" colPageCount="1"/>
  <pivotFields count="22">
    <pivotField showAll="0"/>
    <pivotField showAll="0"/>
    <pivotField showAll="0"/>
    <pivotField axis="axisPage" showAll="0">
      <items count="7">
        <item x="3"/>
        <item x="2"/>
        <item x="4"/>
        <item x="0"/>
        <item x="1"/>
        <item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axis="axisCol" showAll="0">
      <items count="3">
        <item x="0"/>
        <item x="1"/>
        <item t="default"/>
      </items>
    </pivotField>
    <pivotField showAll="0"/>
    <pivotField numFmtId="15" showAll="0"/>
    <pivotField numFmtId="14" showAll="0"/>
    <pivotField axis="axisRow" dataField="1" numFmtId="1" showAll="0">
      <items count="9">
        <item x="0"/>
        <item n="30s" x="1"/>
        <item n="40s" x="2"/>
        <item n="50s" x="3"/>
        <item n="60s" x="4"/>
        <item n="70s" x="5"/>
        <item x="6"/>
        <item x="7"/>
        <item t="default"/>
      </items>
    </pivotField>
    <pivotField numFmtId="1" showAll="0"/>
    <pivotField numFmtId="1" showAll="0"/>
  </pivotFields>
  <rowFields count="1">
    <field x="19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5"/>
  </colFields>
  <colItems count="3">
    <i>
      <x/>
    </i>
    <i>
      <x v="1"/>
    </i>
    <i t="grand">
      <x/>
    </i>
  </colItems>
  <pageFields count="1">
    <pageField fld="3" item="4" hier="-1"/>
  </pageFields>
  <dataFields count="1">
    <dataField name="Nombre de AGE" fld="19" subtotal="count" baseField="19" baseItem="1"/>
  </dataFields>
  <formats count="1">
    <format dxfId="79">
      <pivotArea dataOnly="0" labelOnly="1" fieldPosition="0">
        <references count="1">
          <reference field="19" count="5">
            <x v="1"/>
            <x v="2"/>
            <x v="3"/>
            <x v="4"/>
            <x v="5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2DCEA-A035-4B63-9215-8F9C29980635}" name="Tableau croisé dynamique1" cacheId="4" applyNumberFormats="0" applyBorderFormats="0" applyFontFormats="0" applyPatternFormats="0" applyAlignmentFormats="0" applyWidthHeightFormats="1" dataCaption="Valeurs" updatedVersion="8" minRefreshableVersion="3" useAutoFormatting="1" subtotalHiddenItems="1" itemPrintTitles="1" createdVersion="8" indent="0" outline="1" outlineData="1" multipleFieldFilters="0">
  <location ref="I4:O9" firstHeaderRow="0" firstDataRow="1" firstDataCol="1" rowPageCount="1" colPageCount="1"/>
  <pivotFields count="9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axis="axisRow" allDrilled="1" subtotalTop="0" showAll="0" sortType="descending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7" hier="37" name="[Tableau25].[GENRE].[All]" cap="All"/>
  </pageFields>
  <dataFields count="6">
    <dataField name="EMP DISTINCT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 SAL" fld="3" baseField="0" baseItem="0"/>
    <dataField name="M SAL" fld="4" subtotal="average" baseField="0" baseItem="2"/>
    <dataField name="% SAL" fld="8" showDataAs="percentOfCol" baseField="0" baseItem="0" numFmtId="10">
      <extLst>
        <ext xmlns:x14="http://schemas.microsoft.com/office/spreadsheetml/2009/9/main" uri="{E15A36E0-9728-4e99-A89B-3F7291B0FE68}">
          <x14:dataField sourceField="3" uniqueName="[__Xl2].[Measures].[Somme de SALAIRE 2]"/>
        </ext>
      </extLst>
    </dataField>
    <dataField name="S PR" fld="5" baseField="0" baseItem="0"/>
    <dataField name="M PR" fld="6" subtotal="average" baseField="0" baseItem="3"/>
  </dataFields>
  <formats count="5">
    <format dxfId="50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5"/>
          </reference>
          <reference field="0" count="1">
            <x v="1"/>
          </reference>
        </references>
      </pivotArea>
    </format>
    <format dxfId="48">
      <pivotArea field="0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2"/>
          </reference>
          <reference field="0" count="1">
            <x v="1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2"/>
          </reference>
          <reference field="0" count="1">
            <x v="2"/>
          </reference>
        </references>
      </pivotArea>
    </format>
  </formats>
  <conditionalFormats count="12">
    <conditionalFormat priority="1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1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1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1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1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1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7">
      <pivotAreas count="4"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3"/>
            </reference>
          </references>
        </pivotArea>
      </pivotAreas>
    </conditionalFormat>
    <conditionalFormat priority="8">
      <pivotAreas count="4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3"/>
            </reference>
          </references>
        </pivotArea>
      </pivotAreas>
    </conditionalFormat>
    <conditionalFormat priority="9">
      <pivotAreas count="4"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3"/>
            </reference>
          </references>
        </pivotArea>
      </pivotAreas>
    </conditionalFormat>
    <conditionalFormat priority="10">
      <pivotAreas count="4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</pivotAreas>
    </conditionalFormat>
    <conditionalFormat priority="11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3"/>
            </reference>
          </references>
        </pivotArea>
      </pivotAreas>
    </conditionalFormat>
    <conditionalFormat priority="12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"/>
            </reference>
          </references>
        </pivotArea>
      </pivotAreas>
    </conditionalFormat>
  </conditional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EMP DISTINCT"/>
    <pivotHierarchy dragToData="1"/>
    <pivotHierarchy dragToData="1" caption="M SAL"/>
    <pivotHierarchy dragToData="1"/>
    <pivotHierarchy dragToData="1" caption="M P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26"/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hase2.xlsx!Tableau25">
        <x15:activeTabTopLevelEntity name="[Tableau25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886A7-F5AF-4C55-A4D7-D8CDCEE328FC}" name="Tableau croisé dynamique3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9:D44" firstHeaderRow="0" firstDataRow="1" firstDataCol="1" rowPageCount="1" colPageCount="1"/>
  <pivotFields count="27">
    <pivotField showAll="0"/>
    <pivotField showAll="0"/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axis="axisRow" showAll="0">
      <items count="5">
        <item sd="0" x="0"/>
        <item sd="0" x="1"/>
        <item sd="0" x="2"/>
        <item sd="0"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6" showAll="0"/>
    <pivotField axis="axisPage" showAll="0">
      <items count="3">
        <item x="1"/>
        <item x="0"/>
        <item t="default"/>
      </items>
    </pivotField>
    <pivotField dataField="1" showAll="0"/>
    <pivotField numFmtId="15" showAll="0"/>
    <pivotField numFmtId="14" showAll="0"/>
    <pivotField numFmtId="1" showAll="0"/>
    <pivotField numFmtId="1" showAll="0"/>
    <pivotField numFmtId="1" showAll="0"/>
    <pivotField dataField="1"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2">
    <field x="4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5" hier="-1"/>
  </pageFields>
  <dataFields count="3">
    <dataField name="SENFANTS" fld="16" baseField="0" baseItem="0"/>
    <dataField name="SAL" fld="13" baseField="0" baseItem="0"/>
    <dataField name="Somme de RAV" fld="22" baseField="0" baseItem="0"/>
  </dataFields>
  <formats count="9">
    <format dxfId="59">
      <pivotArea collapsedLevelsAreSubtotals="1" fieldPosition="0">
        <references count="2">
          <reference field="4294967294" count="1" selected="0">
            <x v="2"/>
          </reference>
          <reference field="4" count="1">
            <x v="0"/>
          </reference>
        </references>
      </pivotArea>
    </format>
    <format dxfId="58">
      <pivotArea collapsedLevelsAreSubtotals="1" fieldPosition="0">
        <references count="2">
          <reference field="4294967294" count="1" selected="0">
            <x v="2"/>
          </reference>
          <reference field="4" count="1">
            <x v="1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2"/>
          </reference>
          <reference field="4" count="1">
            <x v="2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2"/>
          </reference>
          <reference field="4" count="1">
            <x v="3"/>
          </reference>
        </references>
      </pivotArea>
    </format>
    <format dxfId="55">
      <pivotArea field="4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54">
      <pivotArea collapsedLevelsAreSubtotals="1" fieldPosition="0">
        <references count="3">
          <reference field="4294967294" count="1" selected="0">
            <x v="2"/>
          </reference>
          <reference field="2" count="1">
            <x v="0"/>
          </reference>
          <reference field="4" count="1" selected="0">
            <x v="0"/>
          </reference>
        </references>
      </pivotArea>
    </format>
    <format dxfId="53">
      <pivotArea collapsedLevelsAreSubtotals="1" fieldPosition="0">
        <references count="3">
          <reference field="4294967294" count="1" selected="0">
            <x v="2"/>
          </reference>
          <reference field="2" count="23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</reference>
          <reference field="4" count="1" selected="0">
            <x v="1"/>
          </reference>
        </references>
      </pivotArea>
    </format>
    <format dxfId="52">
      <pivotArea collapsedLevelsAreSubtotals="1" fieldPosition="0">
        <references count="3">
          <reference field="4294967294" count="1" selected="0">
            <x v="2"/>
          </reference>
          <reference field="2" count="17"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  <reference field="4" count="1" selected="0">
            <x v="2"/>
          </reference>
        </references>
      </pivotArea>
    </format>
    <format dxfId="51">
      <pivotArea collapsedLevelsAreSubtotals="1" fieldPosition="0">
        <references count="3">
          <reference field="4294967294" count="1" selected="0">
            <x v="2"/>
          </reference>
          <reference field="2" count="1">
            <x v="41"/>
          </reference>
          <reference field="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D608D-B05D-448C-B388-997F95A60AE1}" name="Tableau croisé dynamique2" cacheId="5" applyNumberFormats="0" applyBorderFormats="0" applyFontFormats="0" applyPatternFormats="0" applyAlignmentFormats="0" applyWidthHeightFormats="1" dataCaption="Valeurs" updatedVersion="8" minRefreshableVersion="3" showDrill="0" useAutoFormatting="1" subtotalHiddenItems="1" itemPrintTitles="1" createdVersion="8" indent="0" outline="1" outlineData="1" multipleFieldFilters="0">
  <location ref="A4:G9" firstHeaderRow="0" firstDataRow="1" firstDataCol="1" rowPageCount="1" colPageCount="1"/>
  <pivotFields count="9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sortType="ascending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6" hier="15" name="[Tableau2].[GENRE].[All]" cap="All"/>
  </pageFields>
  <dataFields count="6">
    <dataField name="EMP DISTINCT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S SAL" fld="2" baseField="0" baseItem="0"/>
    <dataField name="M SAL" fld="3" subtotal="average" baseField="0" baseItem="0"/>
    <dataField name="% SAL" fld="8" showDataAs="percentOfCol" baseField="0" baseItem="0" numFmtId="10">
      <extLst>
        <ext xmlns:x14="http://schemas.microsoft.com/office/spreadsheetml/2009/9/main" uri="{E15A36E0-9728-4e99-A89B-3F7291B0FE68}">
          <x14:dataField sourceField="2" uniqueName="[__Xl2].[Measures].[Somme de SALAIRE]"/>
        </ext>
      </extLst>
    </dataField>
    <dataField name="S PRIME" fld="4" baseField="0" baseItem="0"/>
    <dataField name="M PR" fld="5" subtotal="average" baseField="0" baseItem="0"/>
  </dataFields>
  <formats count="4">
    <format dxfId="63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  <format dxfId="62">
      <pivotArea field="0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5"/>
          </reference>
          <reference field="0" count="1">
            <x v="1"/>
          </reference>
        </references>
      </pivotArea>
    </format>
    <format dxfId="60">
      <pivotArea field="0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</formats>
  <conditionalFormats count="12">
    <conditionalFormat priority="13">
      <pivotAreas count="4"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5"/>
            </reference>
            <reference field="0" count="1">
              <x v="3"/>
            </reference>
          </references>
        </pivotArea>
      </pivotAreas>
    </conditionalFormat>
    <conditionalFormat priority="14">
      <pivotAreas count="4"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4"/>
            </reference>
            <reference field="0" count="1">
              <x v="3"/>
            </reference>
          </references>
        </pivotArea>
      </pivotAreas>
    </conditionalFormat>
    <conditionalFormat priority="15">
      <pivotAreas count="4"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3"/>
            </reference>
            <reference field="0" count="1">
              <x v="3"/>
            </reference>
          </references>
        </pivotArea>
      </pivotAreas>
    </conditionalFormat>
    <conditionalFormat priority="16">
      <pivotAreas count="4"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0" count="1">
              <x v="3"/>
            </reference>
          </references>
        </pivotArea>
      </pivotAreas>
    </conditionalFormat>
    <conditionalFormat priority="17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0" count="1">
              <x v="3"/>
            </reference>
          </references>
        </pivotArea>
      </pivotAreas>
    </conditionalFormat>
    <conditionalFormat priority="18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3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2"/>
            </reference>
            <reference field="7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2"/>
            </reference>
            <reference field="7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3">
            <reference field="4294967294" count="1" selected="0">
              <x v="4"/>
            </reference>
            <reference field="0" count="1" selected="0">
              <x v="1"/>
            </reference>
            <reference field="7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3">
            <reference field="4294967294" count="1" selected="0">
              <x v="3"/>
            </reference>
            <reference field="0" count="1" selected="0">
              <x v="1"/>
            </reference>
            <reference field="7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2"/>
            </reference>
            <reference field="7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0" count="1" selected="0">
              <x v="1"/>
            </reference>
            <reference field="7" count="23"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</reference>
          </references>
        </pivotArea>
      </pivotAreas>
    </conditionalFormat>
  </conditional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EMP DISTINCT"/>
    <pivotHierarchy dragToData="1" caption="S SAL"/>
    <pivotHierarchy dragToData="1" caption="M SAL"/>
    <pivotHierarchy dragToData="1" caption="S PRIME"/>
    <pivotHierarchy dragToData="1" caption="M PR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RESENTATION SEANCE 7.xlsx!Tableau2">
        <x15:activeTabTopLevelEntity name="[Tableau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312BD-7ABA-462E-9EBC-E2A84C6B664B}" name="Tableau croisé dynamique6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H39:K44" firstHeaderRow="0" firstDataRow="1" firstDataCol="1" rowPageCount="1" colPageCount="1"/>
  <pivotFields count="27">
    <pivotField showAll="0"/>
    <pivotField showAll="0"/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axis="axisRow" showAll="0">
      <items count="5">
        <item n="Lille" sd="0" x="0"/>
        <item sd="0" x="1"/>
        <item sd="0" x="2"/>
        <item sd="0"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6" showAll="0"/>
    <pivotField axis="axisPage" showAll="0">
      <items count="3">
        <item x="1"/>
        <item x="0"/>
        <item t="default"/>
      </items>
    </pivotField>
    <pivotField dataField="1"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5" hier="-1"/>
  </pageFields>
  <dataFields count="3">
    <dataField name="S ENFANTS" fld="16" baseField="0" baseItem="0"/>
    <dataField name="SAL" fld="13" baseField="0" baseItem="0"/>
    <dataField name="RAVII" fld="22" baseField="0" baseItem="0"/>
  </dataFields>
  <formats count="5">
    <format dxfId="68">
      <pivotArea collapsedLevelsAreSubtotals="1" fieldPosition="0">
        <references count="2">
          <reference field="4294967294" count="1" selected="0">
            <x v="2"/>
          </reference>
          <reference field="4" count="1">
            <x v="0"/>
          </reference>
        </references>
      </pivotArea>
    </format>
    <format dxfId="67">
      <pivotArea collapsedLevelsAreSubtotals="1" fieldPosition="0">
        <references count="2">
          <reference field="4294967294" count="1" selected="0">
            <x v="2"/>
          </reference>
          <reference field="4" count="1">
            <x v="1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2"/>
          </reference>
          <reference field="4" count="1">
            <x v="2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2"/>
          </reference>
          <reference field="4" count="1">
            <x v="3"/>
          </reference>
        </references>
      </pivotArea>
    </format>
    <format dxfId="64">
      <pivotArea field="4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617EA-FF65-4FAA-B887-FE663B553578}" name="Tableau croisé dynamique2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A3:C10" firstHeaderRow="0" firstDataRow="1" firstDataCol="1"/>
  <pivotFields count="23">
    <pivotField showAll="0"/>
    <pivotField showAll="0"/>
    <pivotField showAll="0"/>
    <pivotField axis="axisRow" showAll="0">
      <items count="7">
        <item n="D 1" x="3"/>
        <item n="D 2" x="2"/>
        <item n="D 3" x="4"/>
        <item n="D 4" x="0"/>
        <item n="D 5" x="1"/>
        <item n="D 6"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281">
        <item x="205"/>
        <item x="16"/>
        <item x="90"/>
        <item x="63"/>
        <item x="187"/>
        <item x="1"/>
        <item x="38"/>
        <item x="153"/>
        <item x="56"/>
        <item x="48"/>
        <item x="154"/>
        <item x="113"/>
        <item x="174"/>
        <item x="32"/>
        <item x="146"/>
        <item x="109"/>
        <item x="262"/>
        <item x="5"/>
        <item x="226"/>
        <item x="217"/>
        <item x="157"/>
        <item x="136"/>
        <item x="133"/>
        <item x="147"/>
        <item x="78"/>
        <item x="216"/>
        <item x="37"/>
        <item x="80"/>
        <item x="22"/>
        <item x="55"/>
        <item x="13"/>
        <item x="40"/>
        <item x="135"/>
        <item x="20"/>
        <item x="169"/>
        <item x="130"/>
        <item x="65"/>
        <item x="170"/>
        <item x="46"/>
        <item x="72"/>
        <item x="233"/>
        <item x="245"/>
        <item x="171"/>
        <item x="150"/>
        <item x="92"/>
        <item x="25"/>
        <item x="151"/>
        <item x="138"/>
        <item x="91"/>
        <item x="255"/>
        <item x="3"/>
        <item x="62"/>
        <item x="178"/>
        <item x="236"/>
        <item x="209"/>
        <item x="49"/>
        <item x="41"/>
        <item x="160"/>
        <item x="27"/>
        <item x="116"/>
        <item x="143"/>
        <item x="242"/>
        <item x="51"/>
        <item x="261"/>
        <item x="250"/>
        <item x="54"/>
        <item x="57"/>
        <item x="70"/>
        <item x="115"/>
        <item x="223"/>
        <item x="60"/>
        <item x="163"/>
        <item x="126"/>
        <item x="67"/>
        <item x="253"/>
        <item x="214"/>
        <item x="149"/>
        <item x="4"/>
        <item x="73"/>
        <item x="112"/>
        <item x="36"/>
        <item x="184"/>
        <item x="76"/>
        <item x="94"/>
        <item x="68"/>
        <item x="82"/>
        <item x="190"/>
        <item x="21"/>
        <item x="258"/>
        <item x="86"/>
        <item x="98"/>
        <item x="185"/>
        <item x="66"/>
        <item x="24"/>
        <item x="100"/>
        <item x="210"/>
        <item x="172"/>
        <item x="197"/>
        <item x="15"/>
        <item x="19"/>
        <item x="101"/>
        <item x="145"/>
        <item x="102"/>
        <item x="124"/>
        <item x="128"/>
        <item x="42"/>
        <item x="84"/>
        <item x="69"/>
        <item x="103"/>
        <item x="159"/>
        <item x="47"/>
        <item x="107"/>
        <item x="17"/>
        <item x="81"/>
        <item x="2"/>
        <item x="237"/>
        <item x="267"/>
        <item x="240"/>
        <item x="234"/>
        <item x="134"/>
        <item x="212"/>
        <item x="118"/>
        <item x="180"/>
        <item x="219"/>
        <item x="167"/>
        <item x="168"/>
        <item x="75"/>
        <item x="175"/>
        <item x="99"/>
        <item x="7"/>
        <item x="108"/>
        <item x="224"/>
        <item x="110"/>
        <item x="152"/>
        <item x="201"/>
        <item x="269"/>
        <item x="252"/>
        <item x="10"/>
        <item x="120"/>
        <item x="221"/>
        <item x="228"/>
        <item x="206"/>
        <item x="239"/>
        <item x="278"/>
        <item x="121"/>
        <item x="270"/>
        <item x="85"/>
        <item x="74"/>
        <item x="131"/>
        <item x="179"/>
        <item x="125"/>
        <item x="161"/>
        <item x="164"/>
        <item x="119"/>
        <item x="129"/>
        <item x="11"/>
        <item x="123"/>
        <item x="39"/>
        <item x="18"/>
        <item x="173"/>
        <item x="45"/>
        <item x="156"/>
        <item x="61"/>
        <item x="158"/>
        <item x="183"/>
        <item x="182"/>
        <item x="64"/>
        <item x="155"/>
        <item x="111"/>
        <item x="208"/>
        <item x="87"/>
        <item x="127"/>
        <item x="12"/>
        <item x="8"/>
        <item x="30"/>
        <item x="122"/>
        <item x="211"/>
        <item x="9"/>
        <item x="43"/>
        <item x="144"/>
        <item x="202"/>
        <item x="89"/>
        <item x="137"/>
        <item x="229"/>
        <item x="207"/>
        <item x="176"/>
        <item x="95"/>
        <item x="193"/>
        <item x="194"/>
        <item x="142"/>
        <item x="279"/>
        <item x="195"/>
        <item x="196"/>
        <item x="23"/>
        <item x="198"/>
        <item x="199"/>
        <item x="264"/>
        <item x="83"/>
        <item x="200"/>
        <item x="33"/>
        <item x="213"/>
        <item x="203"/>
        <item x="181"/>
        <item x="148"/>
        <item x="114"/>
        <item x="254"/>
        <item x="230"/>
        <item x="50"/>
        <item x="251"/>
        <item x="238"/>
        <item x="227"/>
        <item x="222"/>
        <item x="188"/>
        <item x="165"/>
        <item x="243"/>
        <item x="79"/>
        <item x="276"/>
        <item x="162"/>
        <item x="141"/>
        <item x="218"/>
        <item x="225"/>
        <item x="77"/>
        <item x="265"/>
        <item x="35"/>
        <item x="235"/>
        <item x="106"/>
        <item x="192"/>
        <item x="0"/>
        <item x="244"/>
        <item x="29"/>
        <item x="249"/>
        <item x="105"/>
        <item x="88"/>
        <item x="246"/>
        <item x="232"/>
        <item x="220"/>
        <item x="268"/>
        <item x="166"/>
        <item x="34"/>
        <item x="132"/>
        <item x="97"/>
        <item x="256"/>
        <item x="231"/>
        <item x="139"/>
        <item x="260"/>
        <item x="59"/>
        <item x="186"/>
        <item x="104"/>
        <item x="257"/>
        <item x="259"/>
        <item x="263"/>
        <item x="275"/>
        <item x="266"/>
        <item x="177"/>
        <item x="53"/>
        <item x="140"/>
        <item x="71"/>
        <item x="273"/>
        <item x="44"/>
        <item x="277"/>
        <item x="6"/>
        <item x="247"/>
        <item x="14"/>
        <item x="191"/>
        <item x="96"/>
        <item x="93"/>
        <item x="26"/>
        <item x="58"/>
        <item x="271"/>
        <item x="117"/>
        <item x="274"/>
        <item x="241"/>
        <item x="28"/>
        <item x="272"/>
        <item x="52"/>
        <item x="215"/>
        <item x="248"/>
        <item x="31"/>
        <item x="189"/>
        <item x="204"/>
        <item t="default"/>
      </items>
    </pivotField>
    <pivotField numFmtId="1" showAll="0"/>
    <pivotField numFmtId="1" showAll="0"/>
    <pivotField showAll="0" defaultSubtota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Nombre de FACTURATION2" fld="10" subtotal="count" showDataAs="percentOfCol" baseField="3" baseItem="0" numFmtId="10"/>
    <dataField name="Somme de FACTURATION" fld="10" baseField="0" baseItem="0"/>
  </dataFields>
  <formats count="2">
    <format dxfId="45">
      <pivotArea dataOnly="0" labelOnly="1" fieldPosition="0">
        <references count="1">
          <reference field="3" count="0"/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3" count="0"/>
        </references>
      </pivotArea>
    </format>
  </format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3" format="41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C0C46-E456-4E26-825F-FED52507DBF2}" name="Tableau croisé dynamique22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A25:C32" firstHeaderRow="0" firstDataRow="1" firstDataCol="1"/>
  <pivotFields count="22">
    <pivotField showAll="0"/>
    <pivotField showAll="0"/>
    <pivotField showAll="0"/>
    <pivotField axis="axisRow" showAll="0">
      <items count="7">
        <item n="D 1" x="3"/>
        <item n="D 2" x="2"/>
        <item n="D 3" x="4"/>
        <item n="D 4" x="0"/>
        <item n="D 5" x="1"/>
        <item n="D 6" x="5"/>
        <item t="default"/>
      </items>
    </pivotField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/>
    <pivotField numFmtId="1" showAll="0"/>
    <pivotField numFmtId="1"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showDataAs="percentOfCol" baseField="3" baseItem="0" numFmtId="10"/>
    <dataField name="Somme de FACTURATION2" fld="10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1"/>
          </reference>
          <reference field="3" count="1" selected="0">
            <x v="0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1"/>
          </reference>
          <reference field="3" count="1" selected="0">
            <x v="1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1"/>
          </reference>
          <reference field="3" count="1" selected="0">
            <x v="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1"/>
          </reference>
          <reference field="3" count="1" selected="0">
            <x v="3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1"/>
          </reference>
          <reference field="3" count="1" selected="0">
            <x v="4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1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A2FC9-DC6D-4BCC-9494-C5AB3F1E4940}" name="Tableau croisé dynamique8" cacheId="2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>
  <location ref="A55:E66" firstHeaderRow="0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7"/>
        <item x="5"/>
        <item x="1"/>
        <item x="3"/>
        <item x="4"/>
        <item x="0"/>
        <item x="9"/>
        <item x="2"/>
        <item x="8"/>
        <item x="6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me de FACTURATION" fld="10" baseField="0" baseItem="0"/>
    <dataField name="% FACTURATION" fld="10" showDataAs="percentOfCol" baseField="7" baseItem="0" numFmtId="10"/>
    <dataField name="Somme de QUANTITE2" fld="8" baseField="0" baseItem="0"/>
    <dataField name="% QUANTITE" fld="8" showDataAs="percentOfCol" baseField="7" baseItem="6" numFmtId="10"/>
  </dataFields>
  <formats count="1">
    <format dxfId="34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E005-1DFD-4B2B-B77F-C22A8736F159}" name="Tableau croisé dynamique7" cacheId="2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>
  <location ref="A30:G41" firstHeaderRow="0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7"/>
        <item x="5"/>
        <item x="1"/>
        <item x="3"/>
        <item x="4"/>
        <item x="0"/>
        <item x="9"/>
        <item x="2"/>
        <item x="8"/>
        <item x="6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me de FACTURATION" fld="10" baseField="0" baseItem="0"/>
    <dataField name="% FACTURATION" fld="10" showDataAs="percentOfCol" baseField="7" baseItem="0" numFmtId="10"/>
    <dataField name="Moyenne de FACTURATION3" fld="10" subtotal="average" baseField="7" baseItem="0"/>
    <dataField name="Somme de QUANTITE2" fld="8" baseField="0" baseItem="0"/>
    <dataField name="% QUANTITE" fld="8" showDataAs="percentOfCol" baseField="7" baseItem="6" numFmtId="10"/>
    <dataField name="Moyenne de QUANTITE" fld="8" subtotal="average" baseField="7" baseItem="0"/>
  </dataFields>
  <formats count="9">
    <format dxfId="43">
      <pivotArea collapsedLevelsAreSubtotals="1" fieldPosition="0">
        <references count="2">
          <reference field="4294967294" count="1" selected="0">
            <x v="2"/>
          </reference>
          <reference field="7" count="1">
            <x v="4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2"/>
          </reference>
          <reference field="7" count="1">
            <x v="5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2"/>
          </reference>
          <reference field="7" count="1">
            <x v="9"/>
          </reference>
        </references>
      </pivotArea>
    </format>
    <format dxfId="40">
      <pivotArea field="7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39">
      <pivotArea outline="0" fieldPosition="0">
        <references count="1">
          <reference field="4294967294" count="1">
            <x v="4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5"/>
          </reference>
          <reference field="7" count="1">
            <x v="4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5"/>
          </reference>
          <reference field="7" count="1">
            <x v="5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5"/>
          </reference>
          <reference field="7" count="1">
            <x v="9"/>
          </reference>
        </references>
      </pivotArea>
    </format>
    <format dxfId="35">
      <pivotArea field="7" grandRow="1" outline="0" collapsedLevelsAreSubtotals="1" axis="axisRow" fieldPosition="0">
        <references count="1">
          <reference field="4294967294" count="1" selected="0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CFC4A-833C-42A7-B95C-AB1AC963E899}" name="Tableau croisé dynamique24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3:E18" firstHeaderRow="0" firstDataRow="1" firstDataCol="1" rowPageCount="1" colPageCount="1"/>
  <pivotFields count="27">
    <pivotField showAll="0"/>
    <pivotField showAll="0"/>
    <pivotField showAll="0"/>
    <pivotField showAll="0"/>
    <pivotField axis="axisRow" showAll="0">
      <items count="5">
        <item sd="0" x="0"/>
        <item sd="0" x="1"/>
        <item sd="0" x="2"/>
        <item sd="0"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3"/>
        <item x="7"/>
        <item x="4"/>
        <item x="8"/>
        <item x="5"/>
        <item x="2"/>
        <item x="9"/>
        <item x="6"/>
        <item x="1"/>
        <item t="default"/>
      </items>
    </pivotField>
    <pivotField dataField="1" showAll="0"/>
    <pivotField showAll="0"/>
    <pivotField dataField="1" showAll="0"/>
    <pivotField showAll="0"/>
    <pivotField showAll="0">
      <items count="4">
        <item x="1"/>
        <item x="2"/>
        <item x="0"/>
        <item t="default"/>
      </items>
    </pivotField>
    <pivotField showAll="0"/>
    <pivotField numFmtId="6" showAll="0"/>
    <pivotField axis="axisRow" showAll="0">
      <items count="3">
        <item x="1"/>
        <item x="0"/>
        <item t="default"/>
      </items>
    </pivotField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hier="-1"/>
  </pageFields>
  <dataFields count="4">
    <dataField name="Somme de FACTURATION" fld="10" baseField="0" baseItem="0"/>
    <dataField name="Somme de FACTURATION2" fld="10" showDataAs="percentOfCol" baseField="4" baseItem="0" numFmtId="10"/>
    <dataField name="Somme de QUANTITE" fld="8" baseField="0" baseItem="0"/>
    <dataField name="Somme de QUANTITE2" fld="8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ED29B-EC0E-4CF1-9C3E-87A7A6AE10DB}" name="Tableau croisé dynamique23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E8" firstHeaderRow="0" firstDataRow="1" firstDataCol="1" rowPageCount="1" colPageCount="1"/>
  <pivotFields count="27">
    <pivotField showAll="0"/>
    <pivotField showAll="0"/>
    <pivotField showAll="0"/>
    <pivotField showAll="0"/>
    <pivotField axis="axisRow" showAll="0">
      <items count="5">
        <item sd="0" x="0"/>
        <item sd="0" x="1"/>
        <item sd="0" x="2"/>
        <item sd="0"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7"/>
        <item x="5"/>
        <item x="1"/>
        <item x="3"/>
        <item x="4"/>
        <item x="0"/>
        <item x="9"/>
        <item x="2"/>
        <item x="8"/>
        <item x="6"/>
        <item t="default"/>
      </items>
    </pivotField>
    <pivotField dataField="1" showAll="0"/>
    <pivotField showAll="0"/>
    <pivotField dataField="1" showAll="0"/>
    <pivotField showAll="0"/>
    <pivotField showAll="0">
      <items count="4">
        <item x="2"/>
        <item x="0"/>
        <item x="1"/>
        <item t="default"/>
      </items>
    </pivotField>
    <pivotField showAll="0"/>
    <pivotField numFmtId="6" showAll="0"/>
    <pivotField axis="axisRow" showAll="0">
      <items count="3">
        <item x="1"/>
        <item x="0"/>
        <item t="default"/>
      </items>
    </pivotField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4"/>
    <field x="1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7" hier="-1"/>
  </pageFields>
  <dataFields count="4">
    <dataField name="Somme de FACTURATION" fld="10" baseField="0" baseItem="0"/>
    <dataField name="Somme de FACTURATION2" fld="10" showDataAs="percentOfCol" baseField="4" baseItem="0" numFmtId="10"/>
    <dataField name="Somme de QUANTITE" fld="8" baseField="0" baseItem="0"/>
    <dataField name="Somme de QUANTITE2" fld="8" showDataAs="percentOfCol" baseField="4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ED20E-00F9-42DA-9FA1-57D625DFEB11}" name="Tableau croisé dynamique26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J3:K19" firstHeaderRow="1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5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omme de FACTURATION" fld="10" showDataAs="runTotal" baseField="5" baseItem="4"/>
  </dataFields>
  <conditionalFormats count="2"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C63CD-1CB3-4BA3-9AA9-601E81374A09}" name="Tableau croisé dynamique25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0:C46" firstHeaderRow="0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sd="0"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5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showDataAs="runTotal" baseField="5" baseItem="1"/>
    <dataField name="Somme de QUANTITE" fld="8" showDataAs="runTotal" baseField="5" baseItem="1"/>
  </dataFields>
  <conditionalFormats count="5">
    <conditionalFormat priority="1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>
              <x v="2"/>
            </reference>
            <reference field="24" count="1" selected="0">
              <x v="2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E09FF-C331-4540-8F50-33AC7C12A1E0}" name="Tableau croisé dynamique2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">
  <location ref="A3:C19" firstHeaderRow="0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5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showDataAs="runTotal" baseField="5" baseItem="4"/>
    <dataField name="Somme de QUANTITE" fld="8" showDataAs="runTotal" baseField="5" baseItem="1"/>
  </dataFields>
  <conditionalFormats count="4">
    <conditionalFormat priority="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3">
            <reference field="4294967294" count="1" selected="0">
              <x v="1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53BF6-02BC-4911-B4BA-65DC92A3EFE7}" name="Tableau croisé dynamique27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H30:I46" firstHeaderRow="1" firstDataRow="1" firstDataCol="1"/>
  <pivotFields count="27"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sd="0" x="1"/>
        <item x="2"/>
        <item x="3"/>
        <item x="4"/>
        <item sd="0" x="5"/>
      </items>
    </pivotField>
    <pivotField axis="axisRow" showAll="0" defaultSubtotal="0">
      <items count="4">
        <item sd="0" x="0"/>
        <item x="1"/>
        <item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2">
    <field x="24"/>
    <field x="5"/>
  </rowFields>
  <rowItems count="16">
    <i>
      <x v="1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omme de FACTURATION" fld="10" showDataAs="runTotal" baseField="5" baseItem="1"/>
  </dataFields>
  <conditionalFormats count="3"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7">
              <x v="6"/>
              <x v="7"/>
              <x v="8"/>
              <x v="9"/>
              <x v="10"/>
              <x v="11"/>
              <x v="12"/>
            </reference>
            <reference field="24" count="1" selected="0">
              <x v="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>
              <x v="2"/>
            </reference>
            <reference field="24" count="1" selected="0">
              <x v="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6">
              <x v="1"/>
              <x v="2"/>
              <x v="3"/>
              <x v="4"/>
              <x v="5"/>
              <x v="6"/>
            </reference>
            <reference field="24" count="1" selected="0">
              <x v="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152DE-2E89-4FC5-AF01-136510D50FED}" name="Tableau croisé dynamique15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55:F98" firstHeaderRow="0" firstDataRow="1" firstDataCol="1"/>
  <pivotFields count="27">
    <pivotField showAll="0"/>
    <pivotField showAll="0"/>
    <pivotField axis="axisRow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dataField="1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mme de ANCIENNETE" fld="20" baseField="0" baseItem="0" numFmtId="1"/>
    <dataField name="Somme de FACTURATION" fld="10" baseField="0" baseItem="0"/>
    <dataField name="Somme de QUANTITE" fld="8" baseField="0" baseItem="0"/>
    <dataField name="Moyenne de AGE" fld="19" subtotal="average" baseField="2" baseItem="0" numFmtId="1"/>
    <dataField name="Somme de IND TALENTS" fld="25" baseField="0" baseItem="0" numFmtId="165"/>
  </dataFields>
  <formats count="3"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79463D-2107-4083-9A2C-D7137D7A371F}" name="Tableau croisé dynamique1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3">
  <location ref="I3:J9" firstHeaderRow="1" firstDataRow="1" firstDataCol="1"/>
  <pivotFields count="27">
    <pivotField showAll="0"/>
    <pivotField showAll="0"/>
    <pivotField axis="axisRow" showAll="0" measureFilter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6">
    <i>
      <x v="9"/>
    </i>
    <i>
      <x v="25"/>
    </i>
    <i>
      <x v="30"/>
    </i>
    <i>
      <x v="35"/>
    </i>
    <i>
      <x v="38"/>
    </i>
    <i t="grand">
      <x/>
    </i>
  </rowItems>
  <colItems count="1">
    <i/>
  </colItems>
  <dataFields count="1">
    <dataField name="Somme de IND TALENTS" fld="25" baseField="2" baseItem="0" numFmtId="164"/>
  </dataFields>
  <formats count="8"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2" type="button" dataOnly="0" labelOnly="1" outline="0" axis="axisRow" fieldPosition="0"/>
    </format>
    <format dxfId="19">
      <pivotArea dataOnly="0" labelOnly="1" fieldPosition="0">
        <references count="1">
          <reference field="2" count="0"/>
        </references>
      </pivotArea>
    </format>
    <format dxfId="18">
      <pivotArea dataOnly="0" labelOnly="1" grandRow="1" outline="0" fieldPosition="0"/>
    </format>
    <format dxfId="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outline="0" collapsedLevelsAreSubtotals="1" fieldPosition="0"/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F2979-C0FC-4F45-95D2-0FBD5BC295E2}" name="Tableau croisé dynamique11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2">
  <location ref="A3:F46" firstHeaderRow="0" firstDataRow="1" firstDataCol="1"/>
  <pivotFields count="27">
    <pivotField showAll="0"/>
    <pivotField showAll="0"/>
    <pivotField axis="axisRow" showAll="0" sortType="ascending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dataField="1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1" showAll="0">
      <items count="47">
        <item x="31"/>
        <item x="21"/>
        <item x="28"/>
        <item x="45"/>
        <item x="25"/>
        <item x="34"/>
        <item x="15"/>
        <item x="35"/>
        <item x="39"/>
        <item x="23"/>
        <item x="1"/>
        <item x="42"/>
        <item x="26"/>
        <item x="9"/>
        <item x="38"/>
        <item x="36"/>
        <item x="20"/>
        <item x="0"/>
        <item x="29"/>
        <item x="13"/>
        <item x="5"/>
        <item x="11"/>
        <item x="4"/>
        <item x="17"/>
        <item x="41"/>
        <item x="44"/>
        <item x="22"/>
        <item x="3"/>
        <item x="24"/>
        <item x="37"/>
        <item x="14"/>
        <item x="10"/>
        <item x="19"/>
        <item x="8"/>
        <item x="7"/>
        <item x="33"/>
        <item x="30"/>
        <item x="2"/>
        <item x="43"/>
        <item x="18"/>
        <item x="16"/>
        <item x="40"/>
        <item x="32"/>
        <item x="12"/>
        <item x="27"/>
        <item x="6"/>
        <item t="default"/>
      </items>
    </pivotField>
    <pivotField numFmtId="1" showAll="0"/>
    <pivotField dragToRow="0" dragToCol="0" dragToPage="0"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mme de ANCIENNETE" fld="20" baseField="0" baseItem="0" numFmtId="1"/>
    <dataField name="Somme de FACTURATION" fld="10" baseField="0" baseItem="0"/>
    <dataField name="Somme de QUANTITE" fld="8" baseField="0" baseItem="0"/>
    <dataField name="Moyenne de AGE" fld="19" subtotal="average" baseField="2" baseItem="0" numFmtId="1"/>
    <dataField name="Somme de IND TALENTS" fld="25" baseField="2" baseItem="0" numFmtId="165"/>
  </dataFields>
  <formats count="5">
    <format dxfId="2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5">
      <pivotArea collapsedLevelsAreSubtotals="1" fieldPosition="0">
        <references count="1">
          <reference field="2" count="0"/>
        </references>
      </pivotArea>
    </format>
    <format dxfId="24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61F9C-A28B-49A3-A619-E87631571B81}" name="Tableau croisé dynamique16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4">
  <location ref="I55:J61" firstHeaderRow="1" firstDataRow="1" firstDataCol="1"/>
  <pivotFields count="27">
    <pivotField showAll="0"/>
    <pivotField showAll="0"/>
    <pivotField axis="axisRow" showAll="0" measureFilter="1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6">
    <i>
      <x v="19"/>
    </i>
    <i>
      <x v="30"/>
    </i>
    <i>
      <x v="34"/>
    </i>
    <i>
      <x v="35"/>
    </i>
    <i>
      <x v="38"/>
    </i>
    <i t="grand">
      <x/>
    </i>
  </rowItems>
  <colItems count="1">
    <i/>
  </colItems>
  <dataFields count="1">
    <dataField name="Somme de IND TALENTS" fld="25" baseField="0" baseItem="0" numFmtId="164"/>
  </dataFields>
  <formats count="2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DEF0AD-25DB-4C2B-9D05-4ADC72329B19}" name="Tableau croisé dynamique20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J43:K48" firstHeaderRow="1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IND ATELIER" fld="26" baseField="0" baseItem="0"/>
  </dataFields>
  <formats count="1">
    <format dxfId="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C20D55-1AB8-448C-B213-181364663A04}" name="Tableau croisé dynamique19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43:H48" firstHeaderRow="0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omme de FACTURATION" fld="10" baseField="0" baseItem="0"/>
    <dataField name="Moyenne de FACTURATION2" fld="10" subtotal="average" baseField="4" baseItem="0" numFmtId="1"/>
    <dataField name="Somme de SALAIRE" fld="13" baseField="0" baseItem="0" numFmtId="1"/>
    <dataField name="Moyenne de SALAIRE2" fld="13" subtotal="average" baseField="4" baseItem="0" numFmtId="1"/>
    <dataField name="Somme de QUANTITE" fld="8" baseField="0" baseItem="0" numFmtId="1"/>
    <dataField name="Moyenne de QUANTITE2" fld="8" subtotal="average" baseField="4" baseItem="0"/>
    <dataField name="Somme de IND ATELIER" fld="26" baseField="0" baseItem="0"/>
  </dataFields>
  <formats count="5">
    <format dxfId="5">
      <pivotArea outline="0" collapsedLevelsAreSubtotals="1" fieldPosition="0"/>
    </format>
    <format dxfId="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174F0-F443-4844-95CE-96BAC01CFE9C}" name="Tableau croisé dynamique18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8">
  <location ref="J3:K8" firstHeaderRow="1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IND ATELIER" fld="26" baseField="0" baseItem="0" numFmtId="2"/>
  </dataFields>
  <formats count="1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FD8AB-0ECE-434F-B2C7-1431AED89021}" name="Tableau croisé dynamique17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H8" firstHeaderRow="0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dataField="1"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omme de FACTURATION" fld="10" baseField="0" baseItem="0"/>
    <dataField name="Moyenne de FACTURATION2" fld="10" subtotal="average" baseField="4" baseItem="0"/>
    <dataField name="Somme de SALAIRE" fld="13" baseField="0" baseItem="0"/>
    <dataField name="Moyenne de SALAIRE2" fld="13" subtotal="average" baseField="4" baseItem="0" numFmtId="1"/>
    <dataField name="Somme de QUANTITE2" fld="8" baseField="0" baseItem="0"/>
    <dataField name="Moyenne de QUANTITE" fld="8" subtotal="average" baseField="4" baseItem="0" numFmtId="2"/>
    <dataField name="Somme de IND ATELIER" fld="26" baseField="0" baseItem="0" numFmtId="2"/>
  </dataFields>
  <formats count="6">
    <format dxfId="1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1"/>
          </reference>
          <reference field="4" count="1">
            <x v="1"/>
          </reference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4" count="1">
            <x v="2"/>
          </reference>
        </references>
      </pivotArea>
    </format>
    <format dxfId="8">
      <pivotArea field="4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D9E63-AE16-4FA8-A89B-994E511D8B89}" name="Tableau croisé dynamique23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3:C38" firstHeaderRow="0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showAll="0"/>
    <pivotField showAll="0">
      <items count="4">
        <item x="1"/>
        <item x="2"/>
        <item x="0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% TOTAL GENERAL" fld="10" showDataAs="percentOfTotal" baseField="4" baseItem="0" numFmtId="10"/>
    <dataField name="Somme de FACTURATION" fld="10" baseField="0" baseItem="0"/>
  </dataField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4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4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4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4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6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4" format="47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4" format="48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BE4A0-E635-4A2E-B426-5B7AF57E0671}" name="Tableau croisé dynamique22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>
  <location ref="A3:C7" firstHeaderRow="0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showAll="0"/>
    <pivotField showAll="0">
      <items count="4">
        <item h="1" x="2"/>
        <item x="0"/>
        <item h="1" x="1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% TOTAL GENERAL" fld="10" showDataAs="percentOfTotal" baseField="4" baseItem="0" numFmtId="10"/>
    <dataField name="Somme de FACTURATION" fld="10" baseField="0" baseItem="0"/>
  </dataFields>
  <chartFormats count="25">
    <chartFormat chart="0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3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3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9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50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5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3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5" format="54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5" format="55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4E0C2-6784-4D8B-8051-57BB467E4314}" name="Tableau croisé dynamique38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7:C80" firstHeaderRow="0" firstDataRow="1" firstDataCol="1"/>
  <pivotFields count="27">
    <pivotField showAll="0"/>
    <pivotField showAll="0"/>
    <pivotField axis="axisRow" showAll="0" sortType="descending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7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43">
    <i>
      <x v="9"/>
    </i>
    <i>
      <x v="13"/>
    </i>
    <i>
      <x v="28"/>
    </i>
    <i>
      <x v="27"/>
    </i>
    <i>
      <x v="12"/>
    </i>
    <i>
      <x v="4"/>
    </i>
    <i>
      <x v="25"/>
    </i>
    <i>
      <x v="34"/>
    </i>
    <i>
      <x v="1"/>
    </i>
    <i>
      <x/>
    </i>
    <i>
      <x v="26"/>
    </i>
    <i>
      <x v="10"/>
    </i>
    <i>
      <x v="39"/>
    </i>
    <i>
      <x v="7"/>
    </i>
    <i>
      <x v="17"/>
    </i>
    <i>
      <x v="35"/>
    </i>
    <i>
      <x v="41"/>
    </i>
    <i>
      <x v="38"/>
    </i>
    <i>
      <x v="22"/>
    </i>
    <i>
      <x v="30"/>
    </i>
    <i>
      <x v="8"/>
    </i>
    <i>
      <x v="16"/>
    </i>
    <i>
      <x v="5"/>
    </i>
    <i>
      <x v="6"/>
    </i>
    <i>
      <x v="14"/>
    </i>
    <i>
      <x v="37"/>
    </i>
    <i>
      <x v="20"/>
    </i>
    <i>
      <x v="33"/>
    </i>
    <i>
      <x v="18"/>
    </i>
    <i>
      <x v="3"/>
    </i>
    <i>
      <x v="23"/>
    </i>
    <i>
      <x v="40"/>
    </i>
    <i>
      <x v="24"/>
    </i>
    <i>
      <x v="31"/>
    </i>
    <i>
      <x v="19"/>
    </i>
    <i>
      <x v="2"/>
    </i>
    <i>
      <x v="32"/>
    </i>
    <i>
      <x v="29"/>
    </i>
    <i>
      <x v="15"/>
    </i>
    <i>
      <x v="36"/>
    </i>
    <i>
      <x v="11"/>
    </i>
    <i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1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E6F40-0A37-4C2E-AC92-D2CD32C1E7D3}" name="Tableau croisé dynamique45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F116:I123" firstHeaderRow="1" firstDataRow="2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axis="axisCol" showAll="0">
      <items count="3">
        <item x="1"/>
        <item x="0"/>
        <item t="default"/>
      </items>
    </pivotField>
    <pivotField showAll="0"/>
    <pivotField numFmtId="15" showAll="0"/>
    <pivotField numFmtId="14" showAll="0"/>
    <pivotField axis="axisRow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omme de FACTURATION" fld="10" baseField="0" baseItem="0"/>
  </dataFields>
  <conditionalFormats count="2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1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0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22AEC-D7EE-4117-8F3C-7257851FC38C}" name="Tableau croisé dynamique40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85:C98" firstHeaderRow="0" firstDataRow="1" firstDataCol="1"/>
  <pivotFields count="27">
    <pivotField showAll="0"/>
    <pivotField showAll="0"/>
    <pivotField showAll="0"/>
    <pivotField showAll="0"/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dataField="1" showAll="0"/>
    <pivotField showAll="0"/>
    <pivotField showAll="0">
      <items count="4">
        <item x="2"/>
        <item x="0"/>
        <item x="1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showAll="0" defaultSubtotal="0">
      <items count="4">
        <item sd="0" x="0"/>
        <item x="1"/>
        <item sd="0"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3">
    <i>
      <x v="1"/>
    </i>
    <i>
      <x v="7"/>
    </i>
    <i>
      <x v="6"/>
    </i>
    <i>
      <x v="8"/>
    </i>
    <i>
      <x v="10"/>
    </i>
    <i>
      <x v="5"/>
    </i>
    <i>
      <x v="3"/>
    </i>
    <i>
      <x v="2"/>
    </i>
    <i>
      <x v="9"/>
    </i>
    <i>
      <x v="4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2C49B0-7A2A-4137-84FB-8CD0A956D93B}" name="Tableau croisé dynamique33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3:F8" firstHeaderRow="1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FACTURATION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EB357-7471-462C-ADB2-A53A2AE73BDB}" name="Tableau croisé dynamique37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28:G32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FACTURATION2" fld="10" showDataAs="percentOfCol" baseField="1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57441-3185-4F9B-9B65-78E360801638}" name="Tableau croisé dynamique39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37:G80" firstHeaderRow="0" firstDataRow="1" firstDataCol="1"/>
  <pivotFields count="27">
    <pivotField showAll="0"/>
    <pivotField showAll="0"/>
    <pivotField axis="axisRow" showAll="0" sortType="descending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43">
    <i>
      <x v="20"/>
    </i>
    <i>
      <x v="27"/>
    </i>
    <i>
      <x v="38"/>
    </i>
    <i>
      <x/>
    </i>
    <i>
      <x v="26"/>
    </i>
    <i>
      <x v="29"/>
    </i>
    <i>
      <x v="23"/>
    </i>
    <i>
      <x v="33"/>
    </i>
    <i>
      <x v="16"/>
    </i>
    <i>
      <x v="40"/>
    </i>
    <i>
      <x v="28"/>
    </i>
    <i>
      <x v="21"/>
    </i>
    <i>
      <x v="19"/>
    </i>
    <i>
      <x v="8"/>
    </i>
    <i>
      <x v="6"/>
    </i>
    <i>
      <x v="30"/>
    </i>
    <i>
      <x v="39"/>
    </i>
    <i>
      <x v="22"/>
    </i>
    <i>
      <x v="25"/>
    </i>
    <i>
      <x v="5"/>
    </i>
    <i>
      <x v="13"/>
    </i>
    <i>
      <x v="7"/>
    </i>
    <i>
      <x v="35"/>
    </i>
    <i>
      <x v="34"/>
    </i>
    <i>
      <x v="14"/>
    </i>
    <i>
      <x v="1"/>
    </i>
    <i>
      <x v="9"/>
    </i>
    <i>
      <x v="24"/>
    </i>
    <i>
      <x v="36"/>
    </i>
    <i>
      <x v="10"/>
    </i>
    <i>
      <x v="15"/>
    </i>
    <i>
      <x v="37"/>
    </i>
    <i>
      <x v="4"/>
    </i>
    <i>
      <x v="12"/>
    </i>
    <i>
      <x v="18"/>
    </i>
    <i>
      <x v="11"/>
    </i>
    <i>
      <x v="3"/>
    </i>
    <i>
      <x v="31"/>
    </i>
    <i>
      <x v="41"/>
    </i>
    <i>
      <x v="17"/>
    </i>
    <i>
      <x v="32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4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DFA494-D9A4-4FC2-866C-E92BEC62876A}" name="Tableau croisé dynamique41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85:G98" firstHeaderRow="0" firstDataRow="1" firstDataCol="1"/>
  <pivotFields count="27">
    <pivotField showAll="0"/>
    <pivotField showAll="0"/>
    <pivotField showAll="0"/>
    <pivotField showAll="0"/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showAll="0" defaultSubtotal="0">
      <items count="4">
        <item sd="0" x="0"/>
        <item x="1"/>
        <item sd="0" x="2"/>
        <item sd="0" x="3"/>
      </items>
    </pivotField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13">
    <i>
      <x v="9"/>
    </i>
    <i>
      <x v="8"/>
    </i>
    <i>
      <x v="5"/>
    </i>
    <i>
      <x v="11"/>
    </i>
    <i>
      <x v="6"/>
    </i>
    <i>
      <x v="1"/>
    </i>
    <i>
      <x v="3"/>
    </i>
    <i>
      <x v="7"/>
    </i>
    <i>
      <x v="2"/>
    </i>
    <i>
      <x v="12"/>
    </i>
    <i>
      <x v="10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95EAC7-60E5-4C6D-8217-8907501E1B24}" name="Tableau croisé dynamique43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105:G111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axis="axisRow" numFmtId="1" showAll="0" sortType="descending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6">
    <i>
      <x v="4"/>
    </i>
    <i>
      <x v="3"/>
    </i>
    <i>
      <x v="5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A4E21-323E-4A01-9855-C11044F218E9}" name="Tableau croisé dynamique42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05:C111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axis="axisRow" numFmtId="1" showAll="0" sortType="descending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6">
    <i>
      <x v="2"/>
    </i>
    <i>
      <x v="4"/>
    </i>
    <i>
      <x v="3"/>
    </i>
    <i>
      <x v="5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conditionalFormats count="1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A3156-0E2E-45D9-97ED-5B3FEE0C8DCD}" name="Tableau croisé dynamique35" cacheId="3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E12:G23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11">
        <item x="0"/>
        <item x="3"/>
        <item x="7"/>
        <item x="4"/>
        <item x="8"/>
        <item x="5"/>
        <item x="2"/>
        <item x="9"/>
        <item x="6"/>
        <item x="1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2D861-ED29-41AF-9C34-C9049F85803C}" name="Tableau croisé dynamique36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28:C32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FACTURATION2" fld="10" showDataAs="percentOfCol" baseField="1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C10E6E-A336-4CEF-A9A9-0CE0B886A287}" name="Tableau croisé dynamique4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16:D123" firstHeaderRow="1" firstDataRow="2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axis="axisCol" showAll="0">
      <items count="3">
        <item x="1"/>
        <item x="0"/>
        <item t="default"/>
      </items>
    </pivotField>
    <pivotField showAll="0"/>
    <pivotField numFmtId="15" showAll="0"/>
    <pivotField numFmtId="14" showAll="0"/>
    <pivotField axis="axisRow"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9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5"/>
  </colFields>
  <colItems count="3">
    <i>
      <x/>
    </i>
    <i>
      <x v="1"/>
    </i>
    <i t="grand">
      <x/>
    </i>
  </colItems>
  <dataFields count="1">
    <dataField name="Somme de FACTURATION" fld="10" baseField="0" baseItem="0"/>
  </dataFields>
  <conditionalFormats count="2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1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5" count="1" selected="0">
              <x v="0"/>
            </reference>
            <reference field="19" count="5"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ECC13-EA38-42D5-8DE3-37D856DB3F13}" name="Tableau croisé dynamique32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B8" firstHeaderRow="1" firstDataRow="1" firstDataCol="1"/>
  <pivotFields count="27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FACTURATION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A1975-DBDE-464A-B2BF-C3EBCAFC1956}" name="Tableau croisé dynamique34" cacheId="2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12:C23" firstHeaderRow="0" firstDataRow="1" firstDataCol="1"/>
  <pivotFields count="27"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11">
        <item x="7"/>
        <item x="5"/>
        <item x="1"/>
        <item x="3"/>
        <item x="4"/>
        <item x="0"/>
        <item x="9"/>
        <item x="2"/>
        <item x="8"/>
        <item x="6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numFmtId="6" showAll="0"/>
    <pivotField showAll="0"/>
    <pivotField showAll="0"/>
    <pivotField numFmtId="15" showAll="0"/>
    <pivotField numFmtId="14" showAll="0"/>
    <pivotField numFmtI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" showAll="0"/>
    <pivotField numFmtId="1" showAll="0"/>
    <pivotField dragToRow="0" dragToCol="0" dragToPage="0" showAll="0" defaultSubtotal="0"/>
    <pivotField showAll="0" defaultSubtota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omme de FACTURATION" fld="10" baseField="0" baseItem="0"/>
    <dataField name="Somme de QUANTITE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IEMENT2" xr10:uid="{21B50BB7-FE5C-4B48-8F7A-ED0A8C3B941D}" sourceName="PAIEMENT2">
  <pivotTables>
    <pivotTable tabId="14" name="Tableau croisé dynamique23"/>
  </pivotTables>
  <data>
    <tabular pivotCacheId="682187853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IEMENT21" xr10:uid="{5179AB12-E512-41B1-8BE5-C159750E7A3F}" sourceName="PAIEMENT2">
  <pivotTables>
    <pivotTable tabId="14" name="Tableau croisé dynamique24"/>
  </pivotTables>
  <data>
    <tabular pivotCacheId="1323049722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MPLOYE" xr10:uid="{02AB34A3-A3AC-4CBF-BCF1-46817B74CE4C}" sourceName="EMPLOYE">
  <pivotTables>
    <pivotTable tabId="14" name="Tableau croisé dynamique8"/>
  </pivotTables>
  <data>
    <tabular pivotCacheId="682187853">
      <items count="4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7" s="1"/>
        <i x="16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ITE" xr10:uid="{DBEA804A-A3FF-4D28-8D2B-A5ACD3159305}" sourceName="SITE">
  <pivotTables>
    <pivotTable tabId="18" name="Tableau croisé dynamique14"/>
  </pivotTables>
  <data>
    <tabular pivotCacheId="682187853">
      <items count="4">
        <i x="0" s="1"/>
        <i x="1" s="1"/>
        <i x="2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IEMENT22" xr10:uid="{F273C46C-D7D2-4780-8695-07569A92B74A}" sourceName="PAIEMENT2">
  <pivotTables>
    <pivotTable tabId="21" name="Tableau croisé dynamique22"/>
  </pivotTables>
  <data>
    <tabular pivotCacheId="682187853">
      <items count="3">
        <i x="2"/>
        <i x="0" s="1"/>
        <i x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PAIEMENT23" xr10:uid="{DEC36FAF-4C15-487B-B795-F3D181340BA4}" sourceName="PAIEMENT2">
  <pivotTables>
    <pivotTable tabId="21" name="Tableau croisé dynamique23"/>
  </pivotTables>
  <data>
    <tabular pivotCacheId="1323049722">
      <items count="3">
        <i x="1" s="1"/>
        <i x="2" s="1"/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MPLOYE1" xr10:uid="{4205D898-22DE-4B97-9645-5F1BBEA8F552}" sourceName="EMPLOYE">
  <pivotTables>
    <pivotTable tabId="22" name="Tableau croisé dynamique24"/>
    <pivotTable tabId="22" name="Tableau croisé dynamique26"/>
  </pivotTables>
  <data>
    <tabular pivotCacheId="682187853">
      <items count="4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7" s="1"/>
        <i x="16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ITE1" xr10:uid="{0356AE3D-926E-4BDD-9CD1-897454B166D1}" sourceName="SITE">
  <pivotTables>
    <pivotTable tabId="22" name="Tableau croisé dynamique24"/>
    <pivotTable tabId="22" name="Tableau croisé dynamique26"/>
  </pivotTables>
  <data>
    <tabular pivotCacheId="682187853">
      <items count="4">
        <i x="0" s="1"/>
        <i x="1" s="1"/>
        <i x="2" s="1"/>
        <i x="3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MPLOYE2" xr10:uid="{699F90DD-C089-4A78-96B2-ADE540D12D42}" sourceName="EMPLOYE">
  <pivotTables>
    <pivotTable tabId="22" name="Tableau croisé dynamique25"/>
    <pivotTable tabId="22" name="Tableau croisé dynamique27"/>
  </pivotTables>
  <data>
    <tabular pivotCacheId="1323049722">
      <items count="4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IEMENT2 4" xr10:uid="{D598FA48-97F5-4589-AE36-7CD1D7A6F86A}" cache="Segment_PAIEMENT22" caption="PAIEMENT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IEMENT2" xr10:uid="{EA86F715-80CD-4D34-939D-CD021B8FE173}" cache="Segment_PAIEMENT2" caption="PAIEMENT2" rowHeight="234950"/>
  <slicer name="PAIEMENT2 1" xr10:uid="{95880C02-BF29-400D-8CB6-28858EB58B1D}" cache="Segment_PAIEMENT21" caption="PAIEMENT2" rowHeight="234950"/>
  <slicer name="EMPLOYE" xr10:uid="{CB4ACE64-923F-409F-A01F-28CFC39CC842}" cache="Segment_EMPLOYE" caption="EMPLOYE" startItem="18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 1" xr10:uid="{EE71449D-C0B6-40DF-BA59-4510AE006B7F}" cache="Segment_EMPLOYE1" caption="EMPLOYE" startItem="25" rowHeight="234950"/>
  <slicer name="SITE 1" xr10:uid="{E408EF01-2779-4851-B0F3-911DCEA2D957}" cache="Segment_SITE1" caption="SITE" rowHeight="234950"/>
  <slicer name="EMPLOYE 2" xr10:uid="{87285983-020A-4333-819C-DCC4C8A98A5E}" cache="Segment_EMPLOYE2" caption="EMPLOYE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ITE" xr10:uid="{5F8799C1-7D54-4F9D-8F30-566194DE7828}" cache="Segment_SITE" caption="SITE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IEMENT2 2" xr10:uid="{A306CD96-70D8-407D-91FC-413277058FA9}" cache="Segment_PAIEMENT22" caption="PAIEMENT2" rowHeight="234950"/>
  <slicer name="PAIEMENT2 3" xr10:uid="{87DC9D2D-DBA9-4875-A605-F2CABC25E9B6}" cache="Segment_PAIEMENT23" caption="PAIEMENT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F97AE2-0DD2-4751-955E-2CCB21DFFBC3}" name="Tableau1" displayName="Tableau1" ref="A1:V318" totalsRowShown="0">
  <autoFilter ref="A1:V318" xr:uid="{32F97AE2-0DD2-4751-955E-2CCB21DFFBC3}">
    <filterColumn colId="3">
      <filters>
        <filter val="Département 5"/>
      </filters>
    </filterColumn>
  </autoFilter>
  <sortState xmlns:xlrd2="http://schemas.microsoft.com/office/spreadsheetml/2017/richdata2" ref="A3:V316">
    <sortCondition ref="T1:T318"/>
  </sortState>
  <tableColumns count="22">
    <tableColumn id="1" xr3:uid="{056C370E-5F28-4313-886D-B8FAF12BDBA3}" name="NOM"/>
    <tableColumn id="2" xr3:uid="{8B2804DD-8636-46FB-944F-4E759087A9EF}" name="PRENOM"/>
    <tableColumn id="3" xr3:uid="{F6B68C0E-5104-449A-B566-FB7F2B0906CC}" name="EMPLOYE">
      <calculatedColumnFormula>CONCATENATE(A2," ",B2)</calculatedColumnFormula>
    </tableColumn>
    <tableColumn id="4" xr3:uid="{4892AC13-F384-4E4E-9E21-60C4D8C37BDC}" name="DIRECTION"/>
    <tableColumn id="5" xr3:uid="{F1A4DBB1-3611-4C9B-A22E-2250A9ABA579}" name="SITE"/>
    <tableColumn id="6" xr3:uid="{FFF56FFE-274A-46AE-BB51-7BC3FA9E1990}" name="DATE_COMMANDE" dataDxfId="147"/>
    <tableColumn id="7" xr3:uid="{809976E7-2435-48AD-9732-880799FAACA5}" name="REF"/>
    <tableColumn id="8" xr3:uid="{9117E126-8183-42A0-B76B-C8914E8320B3}" name="PRODUIT"/>
    <tableColumn id="9" xr3:uid="{E7C5ACD5-8EC2-42AD-8BB7-412F94452A99}" name="QUANTITE"/>
    <tableColumn id="10" xr3:uid="{2E9506E1-653E-434D-A8DD-D95F50395024}" name="PU"/>
    <tableColumn id="11" xr3:uid="{01BECDE2-ED92-477D-A467-A799BA8FE785}" name="FACTURATION"/>
    <tableColumn id="12" xr3:uid="{3CB5D0F1-C725-468E-B517-11212FE77A17}" name="PAIEMENT"/>
    <tableColumn id="13" xr3:uid="{D2CD66C2-C6DD-45D4-8B35-E02DEBDFAD97}" name="PAIEMENT2"/>
    <tableColumn id="14" xr3:uid="{1CB61A5F-A2D3-44BE-8428-871908C1FF4F}" name="SALAIRE" dataDxfId="146"/>
    <tableColumn id="15" xr3:uid="{A8F76BA8-74A4-4768-A29E-4399B7D5F9B1}" name="PRIME" dataDxfId="145"/>
    <tableColumn id="16" xr3:uid="{F98122D7-1627-44C6-8F7B-1632311A2172}" name="GENRE"/>
    <tableColumn id="17" xr3:uid="{7BA349A4-A4F8-4EA7-9F96-9B5A1713517C}" name="NB ENFANTS"/>
    <tableColumn id="18" xr3:uid="{F2682E8D-3ACD-4FDB-9E27-4770948F67B4}" name="NAISSANCE" dataDxfId="144"/>
    <tableColumn id="19" xr3:uid="{48417D1F-C55F-4097-B12B-B33DBF081BB4}" name="DATECHEZCLIENT" dataDxfId="143"/>
    <tableColumn id="20" xr3:uid="{990C635E-18CC-4B74-BD0C-73598043244F}" name="AGE" dataDxfId="142">
      <calculatedColumnFormula>YEARFRAC(R2,TODAY())</calculatedColumnFormula>
    </tableColumn>
    <tableColumn id="21" xr3:uid="{6CF39C05-6132-4C9D-AF8A-ABD1E6B91FD7}" name="ANCIENNETE" dataDxfId="141">
      <calculatedColumnFormula>YEARFRAC(S2,TODAY())</calculatedColumnFormula>
    </tableColumn>
    <tableColumn id="22" xr3:uid="{975CD445-71E6-4A07-8EFA-25ED357C946F}" name="IT" dataDxfId="140">
      <calculatedColumnFormula>K2/U2</calculatedColumnFormula>
    </tableColumn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8FD6C9-DF38-4A00-80CD-D38A84C65FBE}" name="Tableau14" displayName="Tableau14" ref="A1:V318" totalsRowShown="0">
  <autoFilter ref="A1:V318" xr:uid="{A426FCE3-4807-4389-AA75-F9ADADE5D775}">
    <filterColumn colId="3">
      <filters>
        <filter val="Département 5"/>
      </filters>
    </filterColumn>
  </autoFilter>
  <sortState xmlns:xlrd2="http://schemas.microsoft.com/office/spreadsheetml/2017/richdata2" ref="A2:V315">
    <sortCondition ref="C1:C318"/>
  </sortState>
  <tableColumns count="22">
    <tableColumn id="1" xr3:uid="{2FB4579C-B72B-459D-9890-BA7AA1FBCD7E}" name="NOM"/>
    <tableColumn id="2" xr3:uid="{DCE43771-BAEB-4A7E-9D85-2DC06B5E3AA9}" name="PRENOM"/>
    <tableColumn id="3" xr3:uid="{0A94540C-3425-49E1-ABE8-79DD8F8DBFC7}" name="EMPLOYE">
      <calculatedColumnFormula>CONCATENATE(A2," ",B2)</calculatedColumnFormula>
    </tableColumn>
    <tableColumn id="4" xr3:uid="{8AF787F2-D979-4C63-B5FF-DB6E9BEA0B9B}" name="DIRECTION"/>
    <tableColumn id="5" xr3:uid="{5AB3B80B-87B9-4EDA-BB51-DE06357B9994}" name="SITE"/>
    <tableColumn id="6" xr3:uid="{4840DD84-68D3-48DE-84A8-739C49576358}" name="DATE_COMMANDE" dataDxfId="139"/>
    <tableColumn id="7" xr3:uid="{DACCE7B1-0192-4009-A027-DBA7B8FEF25B}" name="REF"/>
    <tableColumn id="8" xr3:uid="{E3B781E2-7F66-46E0-AF1A-C384BE1CE150}" name="PRODUIT"/>
    <tableColumn id="9" xr3:uid="{FEE5BF28-2754-4C84-8B4F-606C06DE6077}" name="QUANTITE"/>
    <tableColumn id="10" xr3:uid="{A5A78D9D-2994-412B-A5A6-96D70A8A790E}" name="PU"/>
    <tableColumn id="11" xr3:uid="{2861D4E4-688B-447D-99E8-10CE157BD7CE}" name="FACTURATION"/>
    <tableColumn id="12" xr3:uid="{7BBCA253-7E3F-43CE-BAC3-58DF9E127055}" name="PAIEMENT"/>
    <tableColumn id="13" xr3:uid="{8C1B6AC8-B20E-46AC-84A1-2A52E6D3834C}" name="PAIEMENT2"/>
    <tableColumn id="14" xr3:uid="{76B0F779-4D81-4787-9B65-30433241B19B}" name="SALAIRE" dataDxfId="138"/>
    <tableColumn id="15" xr3:uid="{2EA41A0F-2815-48DE-BBE1-3D5B58D081C2}" name="PRIME" dataDxfId="137"/>
    <tableColumn id="16" xr3:uid="{DA6C01AC-92FE-40CC-9D05-1573800CF593}" name="GENRE"/>
    <tableColumn id="17" xr3:uid="{DE82F7D9-4B6E-474A-809D-1962334BA961}" name="NB ENFANTS"/>
    <tableColumn id="18" xr3:uid="{355015B4-C98D-41CC-B5AD-EF30897A7020}" name="NAISSANCE" dataDxfId="136"/>
    <tableColumn id="19" xr3:uid="{46F04D5B-B375-4860-8C4F-607203B8E0CD}" name="DATECHEZCLIENT" dataDxfId="135"/>
    <tableColumn id="20" xr3:uid="{DD6A5307-FB87-4250-9892-670A0A4BFDAF}" name="AGE" dataDxfId="134">
      <calculatedColumnFormula>YEARFRAC(R2,TODAY())</calculatedColumnFormula>
    </tableColumn>
    <tableColumn id="21" xr3:uid="{FE405E36-C9B1-4DA7-B117-00347051BAAC}" name="ANCIENNETE" dataDxfId="133">
      <calculatedColumnFormula>YEARFRAC(S2,TODAY())</calculatedColumnFormula>
    </tableColumn>
    <tableColumn id="22" xr3:uid="{7AFA5D59-7B6E-4533-B619-D5A980AB5582}" name="IT" dataDxfId="132">
      <calculatedColumnFormula>K2/U2</calculatedColumnFormula>
    </tableColumn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ACCB21-74BC-4083-81C3-C7857912071B}" name="Tableau2" displayName="Tableau2" ref="A1:V47" totalsRowShown="0" headerRowDxfId="131" dataDxfId="129" headerRowBorderDxfId="130" tableBorderDxfId="128">
  <autoFilter ref="A1:V47" xr:uid="{F2ACCB21-74BC-4083-81C3-C7857912071B}"/>
  <tableColumns count="22">
    <tableColumn id="1" xr3:uid="{41A733E4-AA4D-42A8-92B5-F151421E24BC}" name="NOM" dataDxfId="127"/>
    <tableColumn id="2" xr3:uid="{0FD51820-A560-4922-BB81-739C2AD087C9}" name="PRENOM" dataDxfId="126"/>
    <tableColumn id="3" xr3:uid="{DF17183F-41C4-4939-B486-02EAEAB646B6}" name="EMPLOYE" dataDxfId="125"/>
    <tableColumn id="4" xr3:uid="{DE88808C-23A7-41C6-A6B3-99948B884FA1}" name="DIRECTION" dataDxfId="124"/>
    <tableColumn id="5" xr3:uid="{D3B5DF35-231C-4611-A4B3-6E4995903206}" name="SITE" dataDxfId="123"/>
    <tableColumn id="6" xr3:uid="{51372B21-7B09-4F2B-A652-9CAD7D191CD6}" name="DATE_COMMANDE" dataDxfId="122"/>
    <tableColumn id="7" xr3:uid="{634870B7-F7BD-4A0C-A7F6-B5E9A38D4EB1}" name="REF" dataDxfId="121"/>
    <tableColumn id="8" xr3:uid="{7B167505-3B62-4BB8-81BC-DF6F1B4CABFC}" name="PRODUIT" dataDxfId="120"/>
    <tableColumn id="9" xr3:uid="{A49E7D95-CCF4-44E0-AD3E-9D8599B30CF5}" name="QUANTITE" dataDxfId="119"/>
    <tableColumn id="10" xr3:uid="{DBFA0190-0C86-4EEE-86C3-815D1945A02C}" name="PU" dataDxfId="118"/>
    <tableColumn id="11" xr3:uid="{93194CF2-9ADF-4F2D-B761-4ECE1AB43230}" name="FACTURATION" dataDxfId="117"/>
    <tableColumn id="12" xr3:uid="{10A6EF1A-6E6C-4825-B89D-341C637DF932}" name="PAIEMENT" dataDxfId="116"/>
    <tableColumn id="13" xr3:uid="{4C2F078F-D83C-455D-9AD4-CCAFEDFB7CF7}" name="PAIEMENT2" dataDxfId="115"/>
    <tableColumn id="14" xr3:uid="{C33BBC64-293B-4AAE-B4E8-6299A7D70F24}" name="SALAIRE" dataDxfId="114"/>
    <tableColumn id="15" xr3:uid="{4D70E5CC-D434-40A3-B59A-E3768C3D1B57}" name="PRIME" dataDxfId="113"/>
    <tableColumn id="16" xr3:uid="{3B982C15-0CF6-4948-A949-05178C44F89C}" name="GENRE" dataDxfId="112"/>
    <tableColumn id="17" xr3:uid="{98D67F54-A52A-4EF4-A732-887864F2030E}" name="NB ENFANTS" dataDxfId="111"/>
    <tableColumn id="18" xr3:uid="{2D15454E-F886-420F-B9AA-983D3F727D49}" name="NAISSANCE" dataDxfId="110"/>
    <tableColumn id="19" xr3:uid="{53E6585C-702C-4D4D-BF2C-391598C76DB2}" name="DATECHEZCLIENT" dataDxfId="109"/>
    <tableColumn id="20" xr3:uid="{916D8EA7-0965-4786-9B72-3157610D64EC}" name="AGE" dataDxfId="108"/>
    <tableColumn id="21" xr3:uid="{DB90CCAC-7A94-4C49-8E17-0BA22BD44017}" name="ANCIENNETE" dataDxfId="107"/>
    <tableColumn id="22" xr3:uid="{0F28E241-AFA1-4C64-9886-780D04107F61}" name="IT" dataDxfId="106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D51C795-587B-43EA-9A58-275DEBC264E1}" name="Tableau25" displayName="Tableau25" ref="A1:V47" totalsRowShown="0" headerRowDxfId="105" dataDxfId="103" headerRowBorderDxfId="104" tableBorderDxfId="102">
  <autoFilter ref="A1:V47" xr:uid="{484A6E9B-0E06-40C2-B741-4AAD78E1C530}"/>
  <tableColumns count="22">
    <tableColumn id="1" xr3:uid="{135A2619-1E13-4799-B3C4-0F2A5093EFCA}" name="NOM" dataDxfId="101"/>
    <tableColumn id="2" xr3:uid="{7E232C68-54A5-448F-8E9E-D8D9637C4D10}" name="PRENOM" dataDxfId="100"/>
    <tableColumn id="3" xr3:uid="{48F328CF-68CF-40B9-AE33-76CB27C89674}" name="EMPLOYE" dataDxfId="99"/>
    <tableColumn id="4" xr3:uid="{B42D78CF-E2ED-4B00-BCD4-5603C7B6A8A3}" name="DIRECTION" dataDxfId="98"/>
    <tableColumn id="5" xr3:uid="{E29C23AF-4856-4B7B-A63F-3B420C6B8D08}" name="SITE" dataDxfId="97"/>
    <tableColumn id="6" xr3:uid="{A6B88ED8-5F2F-482F-9338-5FF668EA45DE}" name="DATE_COMMANDE" dataDxfId="96"/>
    <tableColumn id="7" xr3:uid="{BA8F3945-799A-47F6-B280-8D1630E897AB}" name="REF" dataDxfId="95"/>
    <tableColumn id="8" xr3:uid="{11B13CA5-566B-4C75-A275-77AF09ED77DB}" name="PRODUIT" dataDxfId="94"/>
    <tableColumn id="9" xr3:uid="{B998B897-CEC3-4722-9B00-AC926B3DBCBE}" name="QUANTITE" dataDxfId="93"/>
    <tableColumn id="10" xr3:uid="{83231EC7-970C-4DF9-A4E9-868E7E67F6F2}" name="PU" dataDxfId="92"/>
    <tableColumn id="11" xr3:uid="{3A35FA26-2683-4E56-986B-F6497858850F}" name="FACTURATION" dataDxfId="91"/>
    <tableColumn id="12" xr3:uid="{F2ACD68D-09F6-410B-B32B-FB9990C8728F}" name="PAIEMENT" dataDxfId="90"/>
    <tableColumn id="13" xr3:uid="{AC09B2C5-FDCA-462E-A042-7DB7C303B556}" name="PAIEMENT2" dataDxfId="89"/>
    <tableColumn id="14" xr3:uid="{5C2A9E02-EC5E-42ED-B52C-C87E3522AF3D}" name="SALAIRE" dataDxfId="88"/>
    <tableColumn id="15" xr3:uid="{1D166736-E976-4E05-B258-B042EDB0DD17}" name="PRIME" dataDxfId="87"/>
    <tableColumn id="16" xr3:uid="{CC5CD26A-54E6-48A3-A117-95F319ADA12D}" name="GENRE" dataDxfId="86"/>
    <tableColumn id="17" xr3:uid="{75031880-EBED-45D1-A764-E788388E64C7}" name="NB ENFANTS" dataDxfId="85"/>
    <tableColumn id="18" xr3:uid="{12F711C0-9453-4BEB-92D5-6191B637095A}" name="NAISSANCE" dataDxfId="84"/>
    <tableColumn id="19" xr3:uid="{B4F3A360-9A5F-43D0-B2E6-3D6D5D8459B8}" name="DATECHEZCLIENT" dataDxfId="83"/>
    <tableColumn id="20" xr3:uid="{FC5F6D6F-FEB1-46A7-A46C-ADAF77315310}" name="AGE" dataDxfId="82"/>
    <tableColumn id="21" xr3:uid="{8B0DDD4F-275B-432D-AEAA-4DE0928880E2}" name="ANCIENNETE" dataDxfId="81"/>
    <tableColumn id="22" xr3:uid="{187E6BF5-6F5D-482D-9613-829C10280FB1}" name="IT" dataDxfId="80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C82D65-B4B5-416A-BD52-16DE67974AA2}" name="Tableau7" displayName="Tableau7" ref="A3:B7" totalsRowShown="0" dataDxfId="33">
  <autoFilter ref="A3:B7" xr:uid="{9DC82D65-B4B5-416A-BD52-16DE67974AA2}"/>
  <tableColumns count="2">
    <tableColumn id="1" xr3:uid="{9737D8C9-EE04-4565-AE4D-2AA8875C57B7}" name="PROVINCE" dataDxfId="32"/>
    <tableColumn id="2" xr3:uid="{7DD3329C-FE38-47C6-8270-59403ECB522C}" name="FACTURATION" dataDxfId="31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COMMANDE" xr10:uid="{2E51EB63-7A54-431B-9814-801BE82B1D67}" sourceName="DATE_COMMANDE">
  <pivotTables>
    <pivotTable tabId="14" name="Tableau croisé dynamique7"/>
    <pivotTable tabId="14" name="Tableau croisé dynamique8"/>
  </pivotTables>
  <state minimalRefreshVersion="6" lastRefreshVersion="6" pivotCacheId="682187853" filterType="unknown">
    <bounds startDate="2019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_COMMANDE" xr10:uid="{58E8629D-88E1-48F2-B4B2-70556A884C14}" cache="ChronologieNative_DATE_COMMANDE" caption="DATE_COMMANDE" level="2" selectionLevel="2" scrollPosition="2019-03-16T00:00:00"/>
  <timeline name="DATE_COMMANDE 1" xr10:uid="{1B5569E0-D7C0-49AE-91A6-06AF2D9E6CEB}" cache="ChronologieNative_DATE_COMMANDE" caption="DATE_COMMANDE" level="2" selectionLevel="2" scrollPosition="2019-04-01T00:00:00"/>
</timeline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microsoft.com/office/2007/relationships/slicer" Target="../slicers/slicer2.xml"/><Relationship Id="rId5" Type="http://schemas.openxmlformats.org/officeDocument/2006/relationships/drawing" Target="../drawings/drawing9.xml"/><Relationship Id="rId4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7" Type="http://schemas.microsoft.com/office/2007/relationships/slicer" Target="../slicers/slicer3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7" Type="http://schemas.microsoft.com/office/2007/relationships/slicer" Target="../slicers/slicer4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drawing" Target="../drawings/drawing12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2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5" Type="http://schemas.openxmlformats.org/officeDocument/2006/relationships/drawing" Target="../drawings/drawing13.xml"/><Relationship Id="rId4" Type="http://schemas.openxmlformats.org/officeDocument/2006/relationships/pivotTable" Target="../pivotTables/pivotTable2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4" Type="http://schemas.microsoft.com/office/2007/relationships/slicer" Target="../slicers/slicer5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4.xml"/><Relationship Id="rId13" Type="http://schemas.openxmlformats.org/officeDocument/2006/relationships/pivotTable" Target="../pivotTables/pivotTable39.xml"/><Relationship Id="rId3" Type="http://schemas.openxmlformats.org/officeDocument/2006/relationships/pivotTable" Target="../pivotTables/pivotTable29.xml"/><Relationship Id="rId7" Type="http://schemas.openxmlformats.org/officeDocument/2006/relationships/pivotTable" Target="../pivotTables/pivotTable33.xml"/><Relationship Id="rId12" Type="http://schemas.openxmlformats.org/officeDocument/2006/relationships/pivotTable" Target="../pivotTables/pivotTable38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pivotTable" Target="../pivotTables/pivotTable32.xml"/><Relationship Id="rId11" Type="http://schemas.openxmlformats.org/officeDocument/2006/relationships/pivotTable" Target="../pivotTables/pivotTable37.xml"/><Relationship Id="rId5" Type="http://schemas.openxmlformats.org/officeDocument/2006/relationships/pivotTable" Target="../pivotTables/pivotTable31.xml"/><Relationship Id="rId10" Type="http://schemas.openxmlformats.org/officeDocument/2006/relationships/pivotTable" Target="../pivotTables/pivotTable36.xml"/><Relationship Id="rId4" Type="http://schemas.openxmlformats.org/officeDocument/2006/relationships/pivotTable" Target="../pivotTables/pivotTable30.xml"/><Relationship Id="rId9" Type="http://schemas.openxmlformats.org/officeDocument/2006/relationships/pivotTable" Target="../pivotTables/pivotTable35.xml"/><Relationship Id="rId14" Type="http://schemas.openxmlformats.org/officeDocument/2006/relationships/pivotTable" Target="../pivotTables/pivot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42BB0-206A-4F48-BFFA-A4D92063DA5E}">
  <sheetPr>
    <tabColor theme="5" tint="0.59999389629810485"/>
  </sheetPr>
  <dimension ref="A1:K15"/>
  <sheetViews>
    <sheetView workbookViewId="0">
      <selection activeCell="I3" sqref="I3"/>
    </sheetView>
  </sheetViews>
  <sheetFormatPr baseColWidth="10" defaultColWidth="10.6640625" defaultRowHeight="14.4" x14ac:dyDescent="0.3"/>
  <cols>
    <col min="7" max="7" width="36.6640625" customWidth="1"/>
    <col min="9" max="9" width="20.5546875" bestFit="1" customWidth="1"/>
    <col min="10" max="10" width="27.109375" bestFit="1" customWidth="1"/>
    <col min="11" max="11" width="18" bestFit="1" customWidth="1"/>
  </cols>
  <sheetData>
    <row r="1" spans="1:11" x14ac:dyDescent="0.3">
      <c r="A1" s="68" t="s">
        <v>0</v>
      </c>
      <c r="B1" s="69"/>
      <c r="C1" s="69"/>
      <c r="D1" s="69"/>
    </row>
    <row r="2" spans="1:11" x14ac:dyDescent="0.3">
      <c r="A2" s="69"/>
      <c r="B2" s="69"/>
      <c r="C2" s="69"/>
      <c r="D2" s="69"/>
      <c r="G2" s="66" t="s">
        <v>1</v>
      </c>
      <c r="H2" s="67"/>
      <c r="I2" s="38" t="s">
        <v>2</v>
      </c>
      <c r="J2" s="38" t="s">
        <v>3</v>
      </c>
      <c r="K2" s="38" t="s">
        <v>4</v>
      </c>
    </row>
    <row r="3" spans="1:11" x14ac:dyDescent="0.3">
      <c r="A3" s="69"/>
      <c r="B3" s="69"/>
      <c r="C3" s="69"/>
      <c r="D3" s="69"/>
      <c r="G3" s="67"/>
      <c r="H3" s="67"/>
      <c r="I3" s="38" t="s">
        <v>5</v>
      </c>
      <c r="J3" s="38" t="s">
        <v>6</v>
      </c>
      <c r="K3" s="38" t="s">
        <v>7</v>
      </c>
    </row>
    <row r="4" spans="1:11" x14ac:dyDescent="0.3">
      <c r="A4" s="69"/>
      <c r="B4" s="69"/>
      <c r="C4" s="69"/>
      <c r="D4" s="69"/>
      <c r="G4" s="67"/>
      <c r="H4" s="67"/>
      <c r="I4" s="38" t="s">
        <v>8</v>
      </c>
      <c r="J4" s="38" t="s">
        <v>9</v>
      </c>
    </row>
    <row r="5" spans="1:11" x14ac:dyDescent="0.3">
      <c r="A5" s="69"/>
      <c r="B5" s="69"/>
      <c r="C5" s="69"/>
      <c r="D5" s="69"/>
      <c r="G5" s="67"/>
      <c r="H5" s="67"/>
      <c r="I5" s="38" t="s">
        <v>10</v>
      </c>
      <c r="J5" s="38" t="s">
        <v>11</v>
      </c>
    </row>
    <row r="6" spans="1:11" x14ac:dyDescent="0.3">
      <c r="G6" s="67"/>
      <c r="H6" s="67"/>
      <c r="I6" s="38" t="s">
        <v>12</v>
      </c>
      <c r="J6" s="38" t="s">
        <v>13</v>
      </c>
    </row>
    <row r="7" spans="1:11" x14ac:dyDescent="0.3">
      <c r="G7" s="67"/>
      <c r="H7" s="67"/>
      <c r="I7" s="38" t="s">
        <v>14</v>
      </c>
      <c r="J7" s="38" t="s">
        <v>15</v>
      </c>
    </row>
    <row r="8" spans="1:11" x14ac:dyDescent="0.3">
      <c r="G8" s="67"/>
      <c r="H8" s="67"/>
      <c r="I8" s="38" t="s">
        <v>16</v>
      </c>
      <c r="J8" s="38" t="s">
        <v>17</v>
      </c>
    </row>
    <row r="10" spans="1:11" ht="23.4" x14ac:dyDescent="0.45">
      <c r="A10" s="70" t="s">
        <v>18</v>
      </c>
      <c r="B10" s="70"/>
      <c r="C10" s="70"/>
      <c r="D10" s="70"/>
    </row>
    <row r="11" spans="1:11" ht="23.4" x14ac:dyDescent="0.45">
      <c r="A11" s="65" t="s">
        <v>19</v>
      </c>
      <c r="B11" s="65"/>
      <c r="C11" s="65"/>
      <c r="D11" s="65"/>
    </row>
    <row r="12" spans="1:11" ht="23.4" x14ac:dyDescent="0.45">
      <c r="A12" s="65" t="s">
        <v>20</v>
      </c>
      <c r="B12" s="65"/>
      <c r="C12" s="65"/>
      <c r="D12" s="65"/>
    </row>
    <row r="13" spans="1:11" ht="23.4" x14ac:dyDescent="0.45">
      <c r="A13" s="65" t="s">
        <v>21</v>
      </c>
      <c r="B13" s="65"/>
      <c r="C13" s="65"/>
      <c r="D13" s="65"/>
    </row>
    <row r="14" spans="1:11" ht="23.4" x14ac:dyDescent="0.45">
      <c r="A14" s="65" t="s">
        <v>22</v>
      </c>
      <c r="B14" s="65"/>
      <c r="C14" s="65"/>
      <c r="D14" s="65"/>
    </row>
    <row r="15" spans="1:11" ht="23.4" x14ac:dyDescent="0.45">
      <c r="A15" s="65" t="s">
        <v>23</v>
      </c>
      <c r="B15" s="65"/>
      <c r="C15" s="65"/>
      <c r="D15" s="65"/>
    </row>
  </sheetData>
  <mergeCells count="8">
    <mergeCell ref="A15:D15"/>
    <mergeCell ref="G2:H8"/>
    <mergeCell ref="A1:D5"/>
    <mergeCell ref="A10:D10"/>
    <mergeCell ref="A11:D11"/>
    <mergeCell ref="A12:D12"/>
    <mergeCell ref="A13:D13"/>
    <mergeCell ref="A14:D14"/>
  </mergeCells>
  <hyperlinks>
    <hyperlink ref="I2" location="'TABLEAU DE BORDS'!A1" display="TABLEAU DE BORDS" xr:uid="{725B7435-3CB1-40D7-9865-34F51117A460}"/>
    <hyperlink ref="I3" location="'RECORDS &amp; NOTES'!A1" display="RECORDS &amp; NOTES" xr:uid="{BF38C8AD-E88D-4CC3-9DB4-1FBED5DF87C8}"/>
    <hyperlink ref="I4" location="'D19-20'!A1" display="DONNEES 19-20" xr:uid="{92DE0502-F359-466A-BCB0-B51076B714FB}"/>
    <hyperlink ref="I5" location="'D20-21'!A1" display="DONNEES 20-21" xr:uid="{C7F7A62E-0CD4-4A38-9262-EE65EDF970CD}"/>
    <hyperlink ref="I6" location="'19-20'!A1" display="DEP 5 Année 19-20" xr:uid="{F68A0D0D-2A85-4748-A5AE-C38E4FC27341}"/>
    <hyperlink ref="I7" location="'20-21'!A1" display="DEP 5 Année 20-21" xr:uid="{4D265C1A-7D9C-4107-8B9E-F64DD989FA7A}"/>
    <hyperlink ref="I8" location="'RH1'!A1" display="RESOURCES HUMAINE1" xr:uid="{042C3E74-5DAB-4796-A24E-A221918BD80F}"/>
    <hyperlink ref="J2" location="'RH2'!A1" display="RESOURCES HUMAINES2" xr:uid="{9DF0EE5F-F8D2-434C-BE97-8430F6FE62BC}"/>
    <hyperlink ref="J3" location="CAD!A1" display="CA DES DEPARTEMENTS" xr:uid="{C69810DD-8D0F-4E7B-B275-DCB19736292A}"/>
    <hyperlink ref="J4" location="CAS!A1" display="CA DES SITES" xr:uid="{CF0132FE-6F8B-435F-A30C-559BDAD9DBB9}"/>
    <hyperlink ref="J5" location="'PR  MOIS'!A1" display="PRODUITS &amp; MOIS" xr:uid="{74BD897F-45C1-400F-89AA-F08309E1DD2B}"/>
    <hyperlink ref="J6" location="'INDICATEUR TALENTS'!A1" display="INDICATEUR TALENTS" xr:uid="{0AF00DA5-B212-4CD6-BA6A-E6237EA38AA2}"/>
    <hyperlink ref="J7" location="'INDICATEUR ATELIER'!A1" display="INDICATEUR ATELIER" xr:uid="{08C6B1AD-E5F3-489E-8F46-D2B373929A22}"/>
    <hyperlink ref="J8" location="'INDICATEUR DIGITALISATION'!A1" display="INDICATEUR DIGITALISATION" xr:uid="{F2C63AED-4D12-425E-96C2-D1B275C4AFD6}"/>
    <hyperlink ref="K2" location="'CARTE CA'!A1" display="CARTE CA" xr:uid="{F3521CA0-C4FF-44C0-B4D9-2F138BE54E69}"/>
    <hyperlink ref="K3" location="'INDICATEURS SONIC'!A1" display="INDICATEURS SONIC" xr:uid="{2FDBF5BA-B154-4461-B3C1-82B36940432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8A0D-EF0C-441E-A306-78847235161D}">
  <sheetPr>
    <tabColor theme="7" tint="0.59999389629810485"/>
  </sheetPr>
  <dimension ref="A1:X22"/>
  <sheetViews>
    <sheetView topLeftCell="G1" zoomScale="71" workbookViewId="0">
      <selection activeCell="V28" sqref="V28"/>
    </sheetView>
  </sheetViews>
  <sheetFormatPr baseColWidth="10" defaultColWidth="10.6640625" defaultRowHeight="14.4" x14ac:dyDescent="0.3"/>
  <cols>
    <col min="21" max="21" width="21.44140625" bestFit="1" customWidth="1"/>
    <col min="22" max="22" width="22.5546875" bestFit="1" customWidth="1"/>
    <col min="23" max="23" width="18.88671875" bestFit="1" customWidth="1"/>
    <col min="24" max="24" width="13" customWidth="1"/>
  </cols>
  <sheetData>
    <row r="1" spans="1:24" x14ac:dyDescent="0.3">
      <c r="A1" s="71" t="s">
        <v>24</v>
      </c>
      <c r="B1" s="72"/>
      <c r="C1" s="72"/>
      <c r="D1" s="72"/>
      <c r="E1" s="72"/>
    </row>
    <row r="2" spans="1:24" ht="25.8" x14ac:dyDescent="0.5">
      <c r="A2" s="72"/>
      <c r="B2" s="72"/>
      <c r="C2" s="72"/>
      <c r="D2" s="72"/>
      <c r="E2" s="72"/>
      <c r="V2" s="50" t="s">
        <v>25</v>
      </c>
      <c r="X2" s="49"/>
    </row>
    <row r="3" spans="1:24" x14ac:dyDescent="0.3">
      <c r="A3" s="72"/>
      <c r="B3" s="72"/>
      <c r="C3" s="72"/>
      <c r="D3" s="72"/>
      <c r="E3" s="72"/>
    </row>
    <row r="4" spans="1:24" ht="15.6" x14ac:dyDescent="0.3">
      <c r="A4" s="72"/>
      <c r="B4" s="72"/>
      <c r="C4" s="72"/>
      <c r="D4" s="72"/>
      <c r="E4" s="72"/>
      <c r="U4" s="51" t="s">
        <v>26</v>
      </c>
      <c r="V4" s="51" t="s">
        <v>27</v>
      </c>
      <c r="W4" s="51" t="s">
        <v>28</v>
      </c>
    </row>
    <row r="5" spans="1:24" ht="15.6" x14ac:dyDescent="0.3">
      <c r="A5" s="72"/>
      <c r="B5" s="72"/>
      <c r="C5" s="72"/>
      <c r="D5" s="72"/>
      <c r="E5" s="72"/>
      <c r="U5" s="52" t="s">
        <v>29</v>
      </c>
      <c r="V5" s="52">
        <f>GETPIVOTDATA("FACTURATION",'INDICATEURS SONIC'!$A$3)</f>
        <v>255900</v>
      </c>
      <c r="W5" s="52">
        <f>GETPIVOTDATA("FACTURATION",'INDICATEURS SONIC'!$E$3)</f>
        <v>300300</v>
      </c>
    </row>
    <row r="6" spans="1:24" ht="15.6" x14ac:dyDescent="0.3">
      <c r="A6" s="72"/>
      <c r="B6" s="72"/>
      <c r="C6" s="72"/>
      <c r="D6" s="72"/>
      <c r="E6" s="72"/>
      <c r="U6" s="52" t="s">
        <v>30</v>
      </c>
      <c r="V6" s="52">
        <f>GETPIVOTDATA("Somme de QUANTITE",'INDICATEURS SONIC'!$A$12)</f>
        <v>229</v>
      </c>
      <c r="W6" s="52">
        <f>GETPIVOTDATA("Somme de QUANTITE",'INDICATEURS SONIC'!$E$12)</f>
        <v>257</v>
      </c>
    </row>
    <row r="7" spans="1:24" ht="15.6" x14ac:dyDescent="0.3">
      <c r="A7" s="43"/>
      <c r="B7" s="43"/>
      <c r="C7" s="43"/>
      <c r="D7" s="43"/>
      <c r="E7" s="43"/>
      <c r="U7" s="53" t="s">
        <v>31</v>
      </c>
      <c r="V7" s="54">
        <f>GETPIVOTDATA("Somme de FACTURATION2",'INDICATEURS SONIC'!$A$28,"PAIEMENT2","Chèque")</f>
        <v>0.37475576397030091</v>
      </c>
      <c r="W7" s="54">
        <f>GETPIVOTDATA("Somme de FACTURATION2",'INDICATEURS SONIC'!$E$28,"PAIEMENT2","Chèque")</f>
        <v>0.21245421245421245</v>
      </c>
    </row>
    <row r="8" spans="1:24" ht="15.6" x14ac:dyDescent="0.3">
      <c r="A8" s="43"/>
      <c r="B8" s="43"/>
      <c r="C8" s="43"/>
      <c r="D8" s="43"/>
      <c r="E8" s="43"/>
      <c r="U8" s="53" t="s">
        <v>32</v>
      </c>
      <c r="V8" s="54">
        <f>GETPIVOTDATA("Somme de FACTURATION2",'INDICATEURS SONIC'!$A$28,"PAIEMENT2","Espèce")</f>
        <v>0.28214146150840169</v>
      </c>
      <c r="W8" s="54">
        <f>GETPIVOTDATA("Somme de FACTURATION2",'INDICATEURS SONIC'!$E$28,"PAIEMENT2","Espèce")</f>
        <v>0.35597735597735597</v>
      </c>
    </row>
    <row r="9" spans="1:24" ht="15.6" x14ac:dyDescent="0.3">
      <c r="U9" s="53" t="s">
        <v>33</v>
      </c>
      <c r="V9" s="54">
        <f>GETPIVOTDATA("Somme de FACTURATION2",'INDICATEURS SONIC'!$A$28,"PAIEMENT2","Virement")</f>
        <v>0.34310277452129739</v>
      </c>
      <c r="W9" s="54">
        <f>GETPIVOTDATA("Somme de FACTURATION2",'INDICATEURS SONIC'!$E$28,"PAIEMENT2","Virement")</f>
        <v>0.43156843156843155</v>
      </c>
    </row>
    <row r="10" spans="1:24" ht="15.6" x14ac:dyDescent="0.3">
      <c r="U10" s="55" t="s">
        <v>34</v>
      </c>
      <c r="V10" s="55" t="str">
        <f>'INDICATEURS SONIC'!A38</f>
        <v>CORBET Marie-Thérése</v>
      </c>
      <c r="W10" s="55" t="str">
        <f>'INDICATEURS SONIC'!E38</f>
        <v>GORZINSKY Odette</v>
      </c>
    </row>
    <row r="11" spans="1:24" ht="15.6" x14ac:dyDescent="0.3">
      <c r="U11" s="55" t="s">
        <v>34</v>
      </c>
      <c r="V11" s="55" t="str">
        <f>'INDICATEURS SONIC'!A39</f>
        <v>FARIDI Marie-Thérése</v>
      </c>
      <c r="W11" s="55" t="str">
        <f>'INDICATEURS SONIC'!E39</f>
        <v>MILLET Pasquale</v>
      </c>
    </row>
    <row r="12" spans="1:24" ht="15.6" x14ac:dyDescent="0.3">
      <c r="U12" s="55" t="s">
        <v>34</v>
      </c>
      <c r="V12" s="55" t="str">
        <f>'INDICATEURS SONIC'!A40</f>
        <v>PERFETTO Pascal</v>
      </c>
      <c r="W12" s="55" t="str">
        <f>'INDICATEURS SONIC'!E40</f>
        <v>SURENA Adrienne</v>
      </c>
    </row>
    <row r="13" spans="1:24" ht="15.6" x14ac:dyDescent="0.3">
      <c r="U13" s="56" t="s">
        <v>35</v>
      </c>
      <c r="V13" s="57" t="str">
        <f>'INDICATEURS SONIC'!A86</f>
        <v>janv</v>
      </c>
      <c r="W13" s="57" t="str">
        <f>'INDICATEURS SONIC'!E86</f>
        <v>sept</v>
      </c>
    </row>
    <row r="14" spans="1:24" ht="15.6" x14ac:dyDescent="0.3">
      <c r="U14" s="56" t="s">
        <v>35</v>
      </c>
      <c r="V14" s="57" t="str">
        <f>'INDICATEURS SONIC'!A87</f>
        <v>juil</v>
      </c>
      <c r="W14" s="57" t="str">
        <f>'INDICATEURS SONIC'!E87</f>
        <v>août</v>
      </c>
    </row>
    <row r="15" spans="1:24" ht="15.6" x14ac:dyDescent="0.3">
      <c r="U15" s="56" t="s">
        <v>35</v>
      </c>
      <c r="V15" s="57" t="str">
        <f>'INDICATEURS SONIC'!A88</f>
        <v>juin</v>
      </c>
      <c r="W15" s="57" t="str">
        <f>'INDICATEURS SONIC'!E88</f>
        <v>mai</v>
      </c>
    </row>
    <row r="16" spans="1:24" ht="15.6" x14ac:dyDescent="0.3">
      <c r="U16" s="58" t="s">
        <v>36</v>
      </c>
      <c r="V16" s="59" t="str">
        <f>'INDICATEURS SONIC'!A106</f>
        <v>40-50</v>
      </c>
      <c r="W16" s="59" t="str">
        <f>'INDICATEURS SONIC'!E106</f>
        <v>60-70</v>
      </c>
    </row>
    <row r="17" spans="21:23" ht="15.6" x14ac:dyDescent="0.3">
      <c r="U17" s="58" t="s">
        <v>36</v>
      </c>
      <c r="V17" s="59" t="str">
        <f>'INDICATEURS SONIC'!A107</f>
        <v>60-70</v>
      </c>
      <c r="W17" s="59" t="str">
        <f>'INDICATEURS SONIC'!E107</f>
        <v>50-60</v>
      </c>
    </row>
    <row r="18" spans="21:23" ht="15.6" x14ac:dyDescent="0.3">
      <c r="U18" s="60" t="s">
        <v>37</v>
      </c>
      <c r="V18" s="61">
        <f>GETPIVOTDATA("FACTURATION",'INDICATEURS SONIC'!$A$116,"GENRE","homme","AGE",60)</f>
        <v>36900</v>
      </c>
      <c r="W18" s="61">
        <f>GETPIVOTDATA("FACTURATION",'INDICATEURS SONIC'!$F$116,"GENRE","homme","AGE",60)</f>
        <v>51300</v>
      </c>
    </row>
    <row r="19" spans="21:23" ht="15.6" x14ac:dyDescent="0.3">
      <c r="U19" s="60" t="s">
        <v>37</v>
      </c>
      <c r="V19" s="61">
        <f>GETPIVOTDATA("FACTURATION",'INDICATEURS SONIC'!$A$116,"GENRE","homme","AGE",50)</f>
        <v>16500</v>
      </c>
      <c r="W19" s="60">
        <f>GETPIVOTDATA("FACTURATION",'INDICATEURS SONIC'!$F$116,"GENRE","homme","AGE",40)</f>
        <v>27100</v>
      </c>
    </row>
    <row r="20" spans="21:23" ht="15.6" x14ac:dyDescent="0.3">
      <c r="U20" s="60" t="s">
        <v>38</v>
      </c>
      <c r="V20" s="60">
        <f>GETPIVOTDATA("FACTURATION",'INDICATEURS SONIC'!$A$116,"GENRE","femme","AGE",40)</f>
        <v>65500</v>
      </c>
      <c r="W20" s="60">
        <f>GETPIVOTDATA("FACTURATION",'INDICATEURS SONIC'!$F$116,"GENRE","femme","AGE",60)</f>
        <v>69300</v>
      </c>
    </row>
    <row r="21" spans="21:23" ht="15.6" x14ac:dyDescent="0.3">
      <c r="U21" s="60" t="s">
        <v>39</v>
      </c>
      <c r="V21" s="60">
        <f>GETPIVOTDATA("FACTURATION",'INDICATEURS SONIC'!$A$116,"GENRE","femme","AGE",60)</f>
        <v>43500</v>
      </c>
      <c r="W21" s="60">
        <f>GETPIVOTDATA("FACTURATION",'INDICATEURS SONIC'!$F$116,"GENRE","femme","AGE",50)</f>
        <v>54000</v>
      </c>
    </row>
    <row r="22" spans="21:23" x14ac:dyDescent="0.3">
      <c r="V22" s="48" t="s">
        <v>40</v>
      </c>
    </row>
  </sheetData>
  <mergeCells count="1">
    <mergeCell ref="A1:E6"/>
  </mergeCells>
  <hyperlinks>
    <hyperlink ref="V22" location="'INDICATEURS SONIC'!A1" display="'INDICATEURS SONIC'!A1" xr:uid="{53387B8B-D638-4230-86E8-233689E3B002}"/>
    <hyperlink ref="V2" location="PRESENTATION!A1" display="BACK" xr:uid="{6B430753-3177-4CD9-AE2B-784662F6E0A6}"/>
  </hyperlinks>
  <pageMargins left="0.7" right="0.7" top="0.75" bottom="0.75" header="0.3" footer="0.3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7897B-3DAC-4A0B-87A3-7870F00F62DE}">
  <sheetPr>
    <tabColor rgb="FF002060"/>
  </sheetPr>
  <dimension ref="A1:Q29"/>
  <sheetViews>
    <sheetView workbookViewId="0">
      <selection sqref="A1:H2"/>
    </sheetView>
  </sheetViews>
  <sheetFormatPr baseColWidth="10" defaultColWidth="10.6640625" defaultRowHeight="14.4" x14ac:dyDescent="0.3"/>
  <cols>
    <col min="1" max="1" width="6.6640625" customWidth="1"/>
    <col min="2" max="2" width="12.44140625" bestFit="1" customWidth="1"/>
  </cols>
  <sheetData>
    <row r="1" spans="1:17" x14ac:dyDescent="0.3">
      <c r="A1" s="82" t="s">
        <v>41</v>
      </c>
      <c r="B1" s="69"/>
      <c r="C1" s="69"/>
      <c r="D1" s="69"/>
      <c r="E1" s="69"/>
      <c r="F1" s="69"/>
      <c r="G1" s="69"/>
      <c r="H1" s="69"/>
      <c r="I1" s="83" t="s">
        <v>42</v>
      </c>
      <c r="J1" s="84"/>
      <c r="K1" s="84"/>
      <c r="L1" s="84"/>
      <c r="M1" s="84"/>
      <c r="N1" s="84"/>
      <c r="O1" s="84"/>
      <c r="P1" s="84"/>
    </row>
    <row r="2" spans="1:17" ht="25.8" x14ac:dyDescent="0.5">
      <c r="A2" s="69"/>
      <c r="B2" s="69"/>
      <c r="C2" s="69"/>
      <c r="D2" s="69"/>
      <c r="E2" s="69"/>
      <c r="F2" s="69"/>
      <c r="G2" s="69"/>
      <c r="H2" s="69"/>
      <c r="I2" s="84"/>
      <c r="J2" s="84"/>
      <c r="K2" s="84"/>
      <c r="L2" s="84"/>
      <c r="M2" s="84"/>
      <c r="N2" s="84"/>
      <c r="O2" s="84"/>
      <c r="P2" s="84"/>
      <c r="Q2" s="39" t="s">
        <v>25</v>
      </c>
    </row>
    <row r="3" spans="1:17" x14ac:dyDescent="0.3">
      <c r="A3" s="47" t="s">
        <v>43</v>
      </c>
      <c r="B3" s="40" t="s">
        <v>44</v>
      </c>
      <c r="C3" s="80" t="s">
        <v>45</v>
      </c>
      <c r="D3" s="81"/>
      <c r="E3" s="81"/>
      <c r="F3" s="81"/>
      <c r="G3" s="81"/>
      <c r="H3" s="81"/>
      <c r="I3" s="47" t="s">
        <v>43</v>
      </c>
      <c r="J3" s="40" t="s">
        <v>44</v>
      </c>
      <c r="K3" s="80" t="s">
        <v>42</v>
      </c>
      <c r="L3" s="81"/>
      <c r="M3" s="81"/>
      <c r="N3" s="81"/>
      <c r="O3" s="81"/>
      <c r="P3" s="81"/>
    </row>
    <row r="4" spans="1:17" x14ac:dyDescent="0.3">
      <c r="A4" s="41">
        <v>1</v>
      </c>
      <c r="B4" s="42" t="s">
        <v>46</v>
      </c>
      <c r="C4" s="79" t="s">
        <v>47</v>
      </c>
      <c r="D4" s="79"/>
      <c r="E4" s="79"/>
      <c r="F4" s="79"/>
      <c r="G4" s="79"/>
      <c r="H4" s="79"/>
      <c r="I4" s="41">
        <v>1</v>
      </c>
      <c r="J4" s="42" t="s">
        <v>46</v>
      </c>
      <c r="K4" s="79" t="s">
        <v>48</v>
      </c>
      <c r="L4" s="79"/>
      <c r="M4" s="79"/>
      <c r="N4" s="79"/>
      <c r="O4" s="79"/>
      <c r="P4" s="79"/>
    </row>
    <row r="5" spans="1:17" x14ac:dyDescent="0.3">
      <c r="A5" s="41">
        <v>2</v>
      </c>
      <c r="B5" s="42" t="s">
        <v>49</v>
      </c>
      <c r="C5" s="79" t="s">
        <v>50</v>
      </c>
      <c r="D5" s="79"/>
      <c r="E5" s="79"/>
      <c r="F5" s="79"/>
      <c r="G5" s="79"/>
      <c r="H5" s="79"/>
      <c r="I5" s="41">
        <v>2</v>
      </c>
      <c r="J5" s="42" t="s">
        <v>49</v>
      </c>
      <c r="K5" s="79" t="s">
        <v>51</v>
      </c>
      <c r="L5" s="79"/>
      <c r="M5" s="79"/>
      <c r="N5" s="79"/>
      <c r="O5" s="79"/>
      <c r="P5" s="79"/>
    </row>
    <row r="6" spans="1:17" x14ac:dyDescent="0.3">
      <c r="A6" s="41">
        <v>3</v>
      </c>
      <c r="B6" s="46" t="s">
        <v>52</v>
      </c>
      <c r="C6" s="79" t="s">
        <v>53</v>
      </c>
      <c r="D6" s="79"/>
      <c r="E6" s="79"/>
      <c r="F6" s="79"/>
      <c r="G6" s="79"/>
      <c r="H6" s="79"/>
      <c r="I6" s="41">
        <v>3</v>
      </c>
      <c r="J6" s="46" t="s">
        <v>52</v>
      </c>
      <c r="K6" s="78" t="s">
        <v>54</v>
      </c>
      <c r="L6" s="78"/>
      <c r="M6" s="78"/>
      <c r="N6" s="78"/>
      <c r="O6" s="78"/>
      <c r="P6" s="78"/>
    </row>
    <row r="7" spans="1:17" x14ac:dyDescent="0.3">
      <c r="A7" s="41">
        <v>4</v>
      </c>
      <c r="B7" s="46" t="s">
        <v>52</v>
      </c>
      <c r="C7" s="79" t="s">
        <v>55</v>
      </c>
      <c r="D7" s="79"/>
      <c r="E7" s="79"/>
      <c r="F7" s="79"/>
      <c r="G7" s="79"/>
      <c r="H7" s="79"/>
      <c r="I7" s="41">
        <v>4</v>
      </c>
      <c r="J7" s="46" t="s">
        <v>52</v>
      </c>
      <c r="K7" s="78" t="s">
        <v>56</v>
      </c>
      <c r="L7" s="78"/>
      <c r="M7" s="78"/>
      <c r="N7" s="78"/>
      <c r="O7" s="78"/>
      <c r="P7" s="78"/>
    </row>
    <row r="8" spans="1:17" x14ac:dyDescent="0.3">
      <c r="A8" s="41">
        <v>5</v>
      </c>
      <c r="B8" s="46" t="s">
        <v>52</v>
      </c>
      <c r="C8" s="79" t="s">
        <v>57</v>
      </c>
      <c r="D8" s="79"/>
      <c r="E8" s="79"/>
      <c r="F8" s="79"/>
      <c r="G8" s="79"/>
      <c r="H8" s="79"/>
      <c r="I8" s="41">
        <v>5</v>
      </c>
      <c r="J8" s="46" t="s">
        <v>52</v>
      </c>
      <c r="K8" s="78" t="s">
        <v>58</v>
      </c>
      <c r="L8" s="78"/>
      <c r="M8" s="78"/>
      <c r="N8" s="78"/>
      <c r="O8" s="78"/>
      <c r="P8" s="78"/>
    </row>
    <row r="9" spans="1:17" x14ac:dyDescent="0.3">
      <c r="A9" s="41">
        <v>6</v>
      </c>
      <c r="B9" s="46" t="s">
        <v>52</v>
      </c>
      <c r="C9" s="79" t="s">
        <v>59</v>
      </c>
      <c r="D9" s="79"/>
      <c r="E9" s="79"/>
      <c r="F9" s="79"/>
      <c r="G9" s="79"/>
      <c r="H9" s="79"/>
      <c r="I9" s="41">
        <v>6</v>
      </c>
      <c r="J9" s="46" t="s">
        <v>52</v>
      </c>
      <c r="K9" s="78" t="s">
        <v>60</v>
      </c>
      <c r="L9" s="78"/>
      <c r="M9" s="78"/>
      <c r="N9" s="78"/>
      <c r="O9" s="78"/>
      <c r="P9" s="78"/>
    </row>
    <row r="10" spans="1:17" x14ac:dyDescent="0.3">
      <c r="A10" s="41">
        <v>7</v>
      </c>
      <c r="B10" s="46" t="s">
        <v>52</v>
      </c>
      <c r="C10" s="79" t="s">
        <v>61</v>
      </c>
      <c r="D10" s="79"/>
      <c r="E10" s="79"/>
      <c r="F10" s="79"/>
      <c r="G10" s="79"/>
      <c r="H10" s="79"/>
      <c r="I10" s="41">
        <v>7</v>
      </c>
      <c r="J10" s="46" t="s">
        <v>52</v>
      </c>
      <c r="K10" s="78" t="s">
        <v>62</v>
      </c>
      <c r="L10" s="78"/>
      <c r="M10" s="78"/>
      <c r="N10" s="78"/>
      <c r="O10" s="78"/>
      <c r="P10" s="78"/>
    </row>
    <row r="11" spans="1:17" x14ac:dyDescent="0.3">
      <c r="A11" s="41">
        <v>8</v>
      </c>
      <c r="B11" s="46" t="s">
        <v>52</v>
      </c>
      <c r="C11" s="79" t="s">
        <v>63</v>
      </c>
      <c r="D11" s="79"/>
      <c r="E11" s="79"/>
      <c r="F11" s="79"/>
      <c r="G11" s="79"/>
      <c r="H11" s="79"/>
      <c r="I11" s="41">
        <v>8</v>
      </c>
      <c r="J11" s="46" t="s">
        <v>52</v>
      </c>
      <c r="K11" s="78" t="s">
        <v>64</v>
      </c>
      <c r="L11" s="78"/>
      <c r="M11" s="78"/>
      <c r="N11" s="78"/>
      <c r="O11" s="78"/>
      <c r="P11" s="78"/>
    </row>
    <row r="12" spans="1:17" x14ac:dyDescent="0.3">
      <c r="A12" s="41">
        <v>9</v>
      </c>
      <c r="B12" s="46" t="s">
        <v>52</v>
      </c>
      <c r="C12" s="79" t="s">
        <v>65</v>
      </c>
      <c r="D12" s="79"/>
      <c r="E12" s="79"/>
      <c r="F12" s="79"/>
      <c r="G12" s="79"/>
      <c r="H12" s="79"/>
      <c r="I12" s="41">
        <v>9</v>
      </c>
      <c r="J12" s="46" t="s">
        <v>52</v>
      </c>
      <c r="K12" s="78" t="s">
        <v>66</v>
      </c>
      <c r="L12" s="78"/>
      <c r="M12" s="78"/>
      <c r="N12" s="78"/>
      <c r="O12" s="78"/>
      <c r="P12" s="78"/>
    </row>
    <row r="13" spans="1:17" x14ac:dyDescent="0.3">
      <c r="A13" s="41">
        <v>10</v>
      </c>
      <c r="B13" s="42" t="s">
        <v>67</v>
      </c>
      <c r="C13" s="78" t="s">
        <v>68</v>
      </c>
      <c r="D13" s="78"/>
      <c r="E13" s="78"/>
      <c r="F13" s="78"/>
      <c r="G13" s="78"/>
      <c r="H13" s="78"/>
      <c r="I13" s="41">
        <v>10</v>
      </c>
      <c r="J13" s="42" t="s">
        <v>67</v>
      </c>
      <c r="K13" s="78" t="s">
        <v>69</v>
      </c>
      <c r="L13" s="78"/>
      <c r="M13" s="78"/>
      <c r="N13" s="78"/>
      <c r="O13" s="78"/>
      <c r="P13" s="78"/>
    </row>
    <row r="14" spans="1:17" x14ac:dyDescent="0.3">
      <c r="A14" s="41">
        <v>11</v>
      </c>
      <c r="B14" s="42" t="s">
        <v>67</v>
      </c>
      <c r="C14" s="78" t="s">
        <v>70</v>
      </c>
      <c r="D14" s="78"/>
      <c r="E14" s="78"/>
      <c r="F14" s="78"/>
      <c r="G14" s="78"/>
      <c r="H14" s="78"/>
      <c r="I14" s="41">
        <v>11</v>
      </c>
      <c r="J14" s="42" t="s">
        <v>67</v>
      </c>
      <c r="K14" s="78" t="s">
        <v>71</v>
      </c>
      <c r="L14" s="78"/>
      <c r="M14" s="78"/>
      <c r="N14" s="78"/>
      <c r="O14" s="78"/>
      <c r="P14" s="78"/>
    </row>
    <row r="15" spans="1:17" x14ac:dyDescent="0.3">
      <c r="A15" s="41">
        <v>12</v>
      </c>
      <c r="B15" s="42" t="s">
        <v>72</v>
      </c>
      <c r="C15" s="78" t="s">
        <v>73</v>
      </c>
      <c r="D15" s="78"/>
      <c r="E15" s="78"/>
      <c r="F15" s="78"/>
      <c r="G15" s="78"/>
      <c r="H15" s="78"/>
      <c r="I15" s="41">
        <v>12</v>
      </c>
      <c r="J15" s="42" t="s">
        <v>72</v>
      </c>
      <c r="K15" s="78" t="s">
        <v>74</v>
      </c>
      <c r="L15" s="78"/>
      <c r="M15" s="78"/>
      <c r="N15" s="78"/>
      <c r="O15" s="78"/>
      <c r="P15" s="78"/>
    </row>
    <row r="16" spans="1:17" x14ac:dyDescent="0.3">
      <c r="A16" s="41">
        <v>13</v>
      </c>
      <c r="B16" s="42" t="s">
        <v>75</v>
      </c>
      <c r="C16" s="78" t="s">
        <v>76</v>
      </c>
      <c r="D16" s="78"/>
      <c r="E16" s="78"/>
      <c r="F16" s="78"/>
      <c r="G16" s="78"/>
      <c r="H16" s="78"/>
      <c r="I16" s="41">
        <v>13</v>
      </c>
      <c r="J16" s="42" t="s">
        <v>75</v>
      </c>
      <c r="K16" s="78" t="s">
        <v>77</v>
      </c>
      <c r="L16" s="78"/>
      <c r="M16" s="78"/>
      <c r="N16" s="78"/>
      <c r="O16" s="78"/>
      <c r="P16" s="78"/>
    </row>
    <row r="17" spans="1:16" x14ac:dyDescent="0.3">
      <c r="A17" s="41">
        <v>14</v>
      </c>
      <c r="B17" s="44" t="s">
        <v>46</v>
      </c>
      <c r="C17" s="74" t="s">
        <v>78</v>
      </c>
      <c r="D17" s="74"/>
      <c r="E17" s="74"/>
      <c r="F17" s="74"/>
      <c r="G17" s="74"/>
      <c r="H17" s="74"/>
      <c r="I17" s="41">
        <v>26</v>
      </c>
      <c r="J17" s="44" t="s">
        <v>46</v>
      </c>
      <c r="K17" s="74" t="s">
        <v>79</v>
      </c>
      <c r="L17" s="74"/>
      <c r="M17" s="74"/>
      <c r="N17" s="74"/>
      <c r="O17" s="74"/>
      <c r="P17" s="74"/>
    </row>
    <row r="18" spans="1:16" x14ac:dyDescent="0.3">
      <c r="A18" s="41">
        <v>15</v>
      </c>
      <c r="B18" s="44" t="s">
        <v>46</v>
      </c>
      <c r="C18" s="73" t="s">
        <v>80</v>
      </c>
      <c r="D18" s="73"/>
      <c r="E18" s="73"/>
      <c r="F18" s="73"/>
      <c r="G18" s="73"/>
      <c r="H18" s="73"/>
      <c r="I18" s="41">
        <v>27</v>
      </c>
      <c r="J18" s="44" t="s">
        <v>46</v>
      </c>
      <c r="K18" s="73" t="s">
        <v>81</v>
      </c>
      <c r="L18" s="73"/>
      <c r="M18" s="73"/>
      <c r="N18" s="73"/>
      <c r="O18" s="73"/>
      <c r="P18" s="73"/>
    </row>
    <row r="19" spans="1:16" x14ac:dyDescent="0.3">
      <c r="A19" s="41">
        <v>16</v>
      </c>
      <c r="B19" s="44" t="s">
        <v>82</v>
      </c>
      <c r="C19" s="73" t="s">
        <v>83</v>
      </c>
      <c r="D19" s="73"/>
      <c r="E19" s="73"/>
      <c r="F19" s="73"/>
      <c r="G19" s="73"/>
      <c r="H19" s="73"/>
      <c r="I19" s="41">
        <v>28</v>
      </c>
      <c r="J19" s="44" t="s">
        <v>82</v>
      </c>
      <c r="K19" s="73" t="s">
        <v>84</v>
      </c>
      <c r="L19" s="73"/>
      <c r="M19" s="73"/>
      <c r="N19" s="73"/>
      <c r="O19" s="73"/>
      <c r="P19" s="73"/>
    </row>
    <row r="20" spans="1:16" x14ac:dyDescent="0.3">
      <c r="A20" s="41">
        <v>17</v>
      </c>
      <c r="B20" s="44" t="s">
        <v>82</v>
      </c>
      <c r="C20" s="73" t="s">
        <v>85</v>
      </c>
      <c r="D20" s="73"/>
      <c r="E20" s="73"/>
      <c r="F20" s="73"/>
      <c r="G20" s="73"/>
      <c r="H20" s="73"/>
      <c r="I20" s="41">
        <v>29</v>
      </c>
      <c r="J20" s="44" t="s">
        <v>82</v>
      </c>
      <c r="K20" s="73" t="s">
        <v>86</v>
      </c>
      <c r="L20" s="73"/>
      <c r="M20" s="73"/>
      <c r="N20" s="73"/>
      <c r="O20" s="73"/>
      <c r="P20" s="73"/>
    </row>
    <row r="21" spans="1:16" x14ac:dyDescent="0.3">
      <c r="A21" s="41">
        <v>18</v>
      </c>
      <c r="B21" s="45" t="s">
        <v>49</v>
      </c>
      <c r="C21" s="73" t="s">
        <v>87</v>
      </c>
      <c r="D21" s="73"/>
      <c r="E21" s="73"/>
      <c r="F21" s="73"/>
      <c r="G21" s="73"/>
      <c r="H21" s="73"/>
      <c r="I21" s="41">
        <v>30</v>
      </c>
      <c r="J21" s="45" t="s">
        <v>49</v>
      </c>
      <c r="K21" s="73" t="s">
        <v>88</v>
      </c>
      <c r="L21" s="73"/>
      <c r="M21" s="73"/>
      <c r="N21" s="73"/>
      <c r="O21" s="73"/>
      <c r="P21" s="73"/>
    </row>
    <row r="22" spans="1:16" x14ac:dyDescent="0.3">
      <c r="A22" s="41">
        <v>19</v>
      </c>
      <c r="B22" s="45" t="s">
        <v>52</v>
      </c>
      <c r="C22" s="73" t="s">
        <v>89</v>
      </c>
      <c r="D22" s="73"/>
      <c r="E22" s="73"/>
      <c r="F22" s="73"/>
      <c r="G22" s="73"/>
      <c r="H22" s="73"/>
      <c r="I22" s="41">
        <v>31</v>
      </c>
      <c r="J22" s="45" t="s">
        <v>52</v>
      </c>
      <c r="K22" s="73" t="s">
        <v>90</v>
      </c>
      <c r="L22" s="73"/>
      <c r="M22" s="73"/>
      <c r="N22" s="73"/>
      <c r="O22" s="73"/>
      <c r="P22" s="73"/>
    </row>
    <row r="23" spans="1:16" x14ac:dyDescent="0.3">
      <c r="A23" s="41">
        <v>20</v>
      </c>
      <c r="B23" s="45" t="s">
        <v>52</v>
      </c>
      <c r="C23" s="73" t="s">
        <v>91</v>
      </c>
      <c r="D23" s="73"/>
      <c r="E23" s="73"/>
      <c r="F23" s="73"/>
      <c r="G23" s="73"/>
      <c r="H23" s="73"/>
      <c r="I23" s="41">
        <v>32</v>
      </c>
      <c r="J23" s="45" t="s">
        <v>52</v>
      </c>
      <c r="K23" s="73" t="s">
        <v>92</v>
      </c>
      <c r="L23" s="73"/>
      <c r="M23" s="73"/>
      <c r="N23" s="73"/>
      <c r="O23" s="73"/>
      <c r="P23" s="73"/>
    </row>
    <row r="24" spans="1:16" x14ac:dyDescent="0.3">
      <c r="A24" s="41">
        <v>21</v>
      </c>
      <c r="B24" s="45" t="s">
        <v>52</v>
      </c>
      <c r="C24" s="73" t="s">
        <v>93</v>
      </c>
      <c r="D24" s="73"/>
      <c r="E24" s="73"/>
      <c r="F24" s="73"/>
      <c r="G24" s="73"/>
      <c r="H24" s="73"/>
      <c r="I24" s="41">
        <v>33</v>
      </c>
      <c r="J24" s="45" t="s">
        <v>52</v>
      </c>
      <c r="K24" s="73" t="s">
        <v>92</v>
      </c>
      <c r="L24" s="73"/>
      <c r="M24" s="73"/>
      <c r="N24" s="73"/>
      <c r="O24" s="73"/>
      <c r="P24" s="73"/>
    </row>
    <row r="25" spans="1:16" x14ac:dyDescent="0.3">
      <c r="A25" s="41">
        <v>22</v>
      </c>
      <c r="B25" s="45" t="s">
        <v>52</v>
      </c>
      <c r="C25" s="73" t="s">
        <v>94</v>
      </c>
      <c r="D25" s="73"/>
      <c r="E25" s="73"/>
      <c r="F25" s="73"/>
      <c r="G25" s="73"/>
      <c r="H25" s="73"/>
      <c r="I25" s="41">
        <v>34</v>
      </c>
      <c r="J25" s="45" t="s">
        <v>52</v>
      </c>
      <c r="K25" s="73" t="s">
        <v>92</v>
      </c>
      <c r="L25" s="73"/>
      <c r="M25" s="73"/>
      <c r="N25" s="73"/>
      <c r="O25" s="73"/>
      <c r="P25" s="73"/>
    </row>
    <row r="26" spans="1:16" x14ac:dyDescent="0.3">
      <c r="A26" s="41">
        <v>23</v>
      </c>
      <c r="B26" s="44" t="s">
        <v>67</v>
      </c>
      <c r="C26" s="73" t="s">
        <v>95</v>
      </c>
      <c r="D26" s="73"/>
      <c r="E26" s="73"/>
      <c r="F26" s="73"/>
      <c r="G26" s="73"/>
      <c r="H26" s="73"/>
      <c r="I26" s="41">
        <v>35</v>
      </c>
      <c r="J26" s="44" t="s">
        <v>67</v>
      </c>
      <c r="K26" s="75" t="s">
        <v>96</v>
      </c>
      <c r="L26" s="76"/>
      <c r="M26" s="76"/>
      <c r="N26" s="76"/>
      <c r="O26" s="76"/>
      <c r="P26" s="77"/>
    </row>
    <row r="27" spans="1:16" x14ac:dyDescent="0.3">
      <c r="A27" s="41">
        <v>24</v>
      </c>
      <c r="B27" s="44" t="s">
        <v>67</v>
      </c>
      <c r="C27" s="73" t="s">
        <v>97</v>
      </c>
      <c r="D27" s="73"/>
      <c r="E27" s="73"/>
      <c r="F27" s="73"/>
      <c r="G27" s="73"/>
      <c r="H27" s="73"/>
      <c r="I27" s="41">
        <v>36</v>
      </c>
      <c r="J27" s="44" t="s">
        <v>67</v>
      </c>
      <c r="K27" s="73" t="s">
        <v>98</v>
      </c>
      <c r="L27" s="73"/>
      <c r="M27" s="73"/>
      <c r="N27" s="73"/>
      <c r="O27" s="73"/>
      <c r="P27" s="73"/>
    </row>
    <row r="28" spans="1:16" x14ac:dyDescent="0.3">
      <c r="A28" s="41">
        <v>25</v>
      </c>
      <c r="B28" s="44" t="s">
        <v>99</v>
      </c>
      <c r="C28" s="73" t="s">
        <v>100</v>
      </c>
      <c r="D28" s="73"/>
      <c r="E28" s="73"/>
      <c r="F28" s="73"/>
      <c r="G28" s="73"/>
      <c r="H28" s="73"/>
      <c r="I28" s="41">
        <v>37</v>
      </c>
      <c r="J28" s="44" t="s">
        <v>99</v>
      </c>
      <c r="K28" s="73" t="s">
        <v>101</v>
      </c>
      <c r="L28" s="73"/>
      <c r="M28" s="73"/>
      <c r="N28" s="73"/>
      <c r="O28" s="73"/>
      <c r="P28" s="73"/>
    </row>
    <row r="29" spans="1:16" x14ac:dyDescent="0.3">
      <c r="A29" s="41">
        <v>26</v>
      </c>
      <c r="B29" s="44" t="s">
        <v>75</v>
      </c>
      <c r="C29" s="73" t="s">
        <v>102</v>
      </c>
      <c r="D29" s="73"/>
      <c r="E29" s="73"/>
      <c r="F29" s="73"/>
      <c r="G29" s="73"/>
      <c r="H29" s="73"/>
      <c r="I29" s="41">
        <v>38</v>
      </c>
      <c r="J29" s="44" t="s">
        <v>75</v>
      </c>
      <c r="K29" s="73" t="s">
        <v>103</v>
      </c>
      <c r="L29" s="73"/>
      <c r="M29" s="73"/>
      <c r="N29" s="73"/>
      <c r="O29" s="73"/>
      <c r="P29" s="73"/>
    </row>
  </sheetData>
  <mergeCells count="56">
    <mergeCell ref="A1:H2"/>
    <mergeCell ref="I1:P2"/>
    <mergeCell ref="C7:H7"/>
    <mergeCell ref="C8:H8"/>
    <mergeCell ref="C9:H9"/>
    <mergeCell ref="K3:P3"/>
    <mergeCell ref="K4:P4"/>
    <mergeCell ref="K5:P5"/>
    <mergeCell ref="K6:P6"/>
    <mergeCell ref="K7:P7"/>
    <mergeCell ref="C10:H10"/>
    <mergeCell ref="C11:H11"/>
    <mergeCell ref="C12:H12"/>
    <mergeCell ref="C3:H3"/>
    <mergeCell ref="C4:H4"/>
    <mergeCell ref="C5:H5"/>
    <mergeCell ref="C6:H6"/>
    <mergeCell ref="C13:H13"/>
    <mergeCell ref="C14:H14"/>
    <mergeCell ref="C15:H15"/>
    <mergeCell ref="C16:H16"/>
    <mergeCell ref="C21:H21"/>
    <mergeCell ref="C22:H22"/>
    <mergeCell ref="C23:H23"/>
    <mergeCell ref="C24:H24"/>
    <mergeCell ref="C17:H17"/>
    <mergeCell ref="C18:H18"/>
    <mergeCell ref="C19:H19"/>
    <mergeCell ref="C20:H20"/>
    <mergeCell ref="C25:H25"/>
    <mergeCell ref="C26:H26"/>
    <mergeCell ref="C27:H27"/>
    <mergeCell ref="C28:H28"/>
    <mergeCell ref="C29:H29"/>
    <mergeCell ref="K14:P14"/>
    <mergeCell ref="K15:P15"/>
    <mergeCell ref="K16:P16"/>
    <mergeCell ref="K8:P8"/>
    <mergeCell ref="K9:P9"/>
    <mergeCell ref="K10:P10"/>
    <mergeCell ref="K11:P11"/>
    <mergeCell ref="K12:P12"/>
    <mergeCell ref="K13:P13"/>
    <mergeCell ref="K17:P17"/>
    <mergeCell ref="K18:P18"/>
    <mergeCell ref="K19:P19"/>
    <mergeCell ref="K26:P26"/>
    <mergeCell ref="K27:P27"/>
    <mergeCell ref="K28:P28"/>
    <mergeCell ref="K29:P29"/>
    <mergeCell ref="K20:P20"/>
    <mergeCell ref="K21:P21"/>
    <mergeCell ref="K22:P22"/>
    <mergeCell ref="K23:P23"/>
    <mergeCell ref="K24:P24"/>
    <mergeCell ref="K25:P25"/>
  </mergeCells>
  <hyperlinks>
    <hyperlink ref="Q2" location="PRESENTATION!A1" display="BACK" xr:uid="{F6876B04-CAB6-449D-B1BD-99EABA05FB9E}"/>
    <hyperlink ref="B4" location="'RH1'!A1" display="'RH1'!A1" xr:uid="{FF111B72-E634-4552-A24F-B19DD023D660}"/>
    <hyperlink ref="B17" location="'RH1'!A1" display="'RH1'!A1" xr:uid="{4D18FAF8-CDA3-4889-A73B-0AC138934C97}"/>
    <hyperlink ref="J17" location="'RH1'!A1" display="'RH1'!A1" xr:uid="{AA0EB866-89EE-4406-87ED-622FEFC480FB}"/>
    <hyperlink ref="J4" location="'RH1'!A1" display="'RH1'!A1" xr:uid="{84CFB3BB-F7BE-4CD7-A2EB-8E06DF0ADAD4}"/>
    <hyperlink ref="J18" location="'RH1'!A1" display="'RH1'!A1" xr:uid="{728270E2-F44B-48BD-B9CB-4B0040328123}"/>
    <hyperlink ref="B18" location="'RH1'!A1" display="'RH1'!A1" xr:uid="{44A73C20-8C66-4A19-B3DA-BFEAE625F340}"/>
    <hyperlink ref="B19" location="'RH2'!A1" display="'RH2'!A1" xr:uid="{333F09F2-7624-463B-A80A-905846A746E4}"/>
    <hyperlink ref="J19" location="'RH2'!A1" display="'RH2'!A1" xr:uid="{6A53E7A3-3917-4453-9C7F-C90F6730CE09}"/>
    <hyperlink ref="J20" location="'RH2'!A1" display="'RH2'!A1" xr:uid="{68FA4508-537A-48FB-845B-446749FF43AF}"/>
    <hyperlink ref="B20" location="'RH2'!A1" display="'RH2'!A1" xr:uid="{48AC12DB-29FC-42F2-9739-517665F21390}"/>
    <hyperlink ref="B5" location="CAD!A1" display="CAD!A1" xr:uid="{9A3A9A85-069C-4B91-9B9F-52ACF0AE2EBB}"/>
    <hyperlink ref="J5" location="CAD!A1" display="CAD!A1" xr:uid="{E890012C-CE0A-4593-85F4-38EDC9340345}"/>
    <hyperlink ref="B21" location="CAD!A1" display="CAD!A1" xr:uid="{165B76E0-08C2-4C1A-AA19-FC8216124B0B}"/>
    <hyperlink ref="J21" location="CAD!A1" display="CAD!A1" xr:uid="{BE6EE531-6C2E-41F9-B1D9-FD29000AC828}"/>
    <hyperlink ref="B6" location="CAS!A1" display="CAS!A1" xr:uid="{2622285A-52A5-4EF3-AAE4-82BF57DF69A7}"/>
    <hyperlink ref="B7" location="CAS!A1" display="CAS!A1" xr:uid="{74BB84AA-BF6B-4DAA-872B-0EE88515A652}"/>
    <hyperlink ref="B8" location="CAS!A1" display="CAS!A1" xr:uid="{8606A29E-11FB-487E-9046-59928E8B8700}"/>
    <hyperlink ref="B9" location="CAS!A1" display="CAS!A1" xr:uid="{DC89987B-5405-4C12-A426-BD058785610C}"/>
    <hyperlink ref="J6" location="CAS!A1" display="CAS!A1" xr:uid="{91B3FBAD-DB73-489B-BFFF-00915173B96D}"/>
    <hyperlink ref="J7" location="CAS!A1" display="CAS!A1" xr:uid="{F116617C-826A-42BA-93DB-D91E41A51421}"/>
    <hyperlink ref="J8" location="CAS!A1" display="CAS!A1" xr:uid="{4387BCD1-3D87-4D8B-B646-7498044ED918}"/>
    <hyperlink ref="J9" location="CAS!A1" display="CAS!A1" xr:uid="{7AAE1B26-28F3-4A58-9C69-B3198CEC6371}"/>
    <hyperlink ref="B22" location="CAS!A1" display="CAS!A1" xr:uid="{B04B0F3A-9C68-498E-84AD-076A47A4A5CA}"/>
    <hyperlink ref="B23" location="CAS!A1" display="CAS!A1" xr:uid="{A9C49B3A-3242-467F-93BF-0CD9A3DD68AB}"/>
    <hyperlink ref="B24" location="CAS!A1" display="CAS!A1" xr:uid="{D550BF65-AEBE-4160-99B2-B4B679B70D67}"/>
    <hyperlink ref="B25" location="CAS!A1" display="CAS!A1" xr:uid="{6BB66073-E1C1-4C54-A8E8-DBD866C44FC7}"/>
    <hyperlink ref="J22" location="CAS!A1" display="CAS!A1" xr:uid="{3F5E128D-249B-4356-B41F-D1F070CAEC08}"/>
    <hyperlink ref="J23" location="CAS!A1" display="CAS!A1" xr:uid="{A18ED225-B5D4-420E-B210-CC9FDA05B2EB}"/>
    <hyperlink ref="J24" location="CAS!A1" display="CAS!A1" xr:uid="{93D50A1A-C844-4609-A34C-0C578FA92BF7}"/>
    <hyperlink ref="J25" location="CAS!A1" display="CAS!A1" xr:uid="{823B7EE6-9C82-4285-A56C-E826356AF476}"/>
    <hyperlink ref="B10" location="CAS!A1" display="CAS!A1" xr:uid="{29A3D086-FCFC-40D8-839B-DA5AAE73DE12}"/>
    <hyperlink ref="B11" location="CAS!A1" display="CAS!A1" xr:uid="{9F60DF4E-FC20-481A-9BB6-CDCA5974E2F2}"/>
    <hyperlink ref="B12" location="CAS!A1" display="CAS!A1" xr:uid="{D31A7E2D-DDB9-48A2-858D-F63B7FA80CC4}"/>
    <hyperlink ref="J10" location="CAS!A1" display="CAS!A1" xr:uid="{8D0993AC-ADC7-48C9-95CC-529B5DB45AC9}"/>
    <hyperlink ref="J11" location="CAS!A1" display="CAS!A1" xr:uid="{90D17BDA-7532-4A54-9EEB-878A4EA3217D}"/>
    <hyperlink ref="J12" location="CAS!A1" display="CAS!A1" xr:uid="{BE83C014-B9A6-4858-BF7C-12036D449354}"/>
    <hyperlink ref="B13" location="'PR  MOIS'!A1" display="'PR  MOIS'!A1" xr:uid="{9AD816AF-0EB9-4A0E-B48D-6CA34DBD7F71}"/>
    <hyperlink ref="J13" location="'PR  MOIS'!A1" display="'PR  MOIS'!A1" xr:uid="{70DBC0E1-FE4A-4009-9DE8-EF1C2CCECA97}"/>
    <hyperlink ref="B14" location="'PR  MOIS'!A1" display="'PR  MOIS'!A1" xr:uid="{61DFAE88-08B1-4B22-B496-153C8AF9F43A}"/>
    <hyperlink ref="J14" location="'PR  MOIS'!A1" display="'PR  MOIS'!A1" xr:uid="{B025681B-D976-4EF2-AA26-619ECFD55F52}"/>
    <hyperlink ref="B26" location="'PR  MOIS'!A1" display="'PR  MOIS'!A1" xr:uid="{42E0A6E2-F75A-473F-863E-A3E14D2D9C30}"/>
    <hyperlink ref="J26" location="'PR  MOIS'!A1" display="'PR  MOIS'!A1" xr:uid="{27803C2A-DE51-4C79-8916-8017B3695177}"/>
    <hyperlink ref="B27" location="'PR  MOIS'!A1" display="'PR  MOIS'!A1" xr:uid="{4216C2A5-65D8-4149-9BAD-7B4D8DBDD80C}"/>
    <hyperlink ref="J27" location="'PR  MOIS'!A1" display="'PR  MOIS'!A1" xr:uid="{C718CF45-B7CC-4C38-85D4-C1C9912D4591}"/>
    <hyperlink ref="B15" location="'INDICATEUR TALENTS'!A1" display="'INDICATEUR TALENTS'!A1" xr:uid="{A1D070B5-B560-43CE-98E5-47229DA07648}"/>
    <hyperlink ref="J15" location="'INDICATEUR TALENTS'!A1" display="'INDICATEUR TALENTS'!A1" xr:uid="{2319100D-F9B5-402A-B613-1D6B8450065E}"/>
    <hyperlink ref="B28" location="'INDICATEUR ATELIER'!A1" display="'INDICATEUR ATELIER'!A1" xr:uid="{B7D3CB87-B597-48FE-811E-EDE3476E05BA}"/>
    <hyperlink ref="J28" location="'INDICATEUR ATELIER'!A1" display="'INDICATEUR ATELIER'!A1" xr:uid="{682BFF19-40AB-4345-8327-5E950AEC34FE}"/>
    <hyperlink ref="J29" location="'INDICATEUR DIGITALISATION'!A1" display="'INDICATEUR DIGITALISATION'!A1" xr:uid="{24CCDE60-7B9E-45C2-913B-B53E1F0CDBE4}"/>
    <hyperlink ref="B29" location="'INDICATEUR DIGITALISATION'!A1" display="'INDICATEUR DIGITALISATION'!A1" xr:uid="{0B32CC6B-AC20-4C65-A7CB-13102699E698}"/>
    <hyperlink ref="B16" location="'INDICATEUR DIGITALISATION'!A1" display="'INDICATEUR DIGITALISATION'!A1" xr:uid="{A63BF51A-6AD5-4D19-9895-84BB3324B6C9}"/>
    <hyperlink ref="J16" location="'INDICATEUR DIGITALISATION'!A1" display="'INDICATEUR DIGITALISATION'!A1" xr:uid="{E21156A8-9D59-467F-ADCA-E035C037D4B2}"/>
  </hyperlink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X318"/>
  <sheetViews>
    <sheetView workbookViewId="0">
      <selection activeCell="H112" sqref="H112"/>
    </sheetView>
  </sheetViews>
  <sheetFormatPr baseColWidth="10" defaultColWidth="10.6640625" defaultRowHeight="14.4" x14ac:dyDescent="0.3"/>
  <cols>
    <col min="1" max="1" width="18.109375" bestFit="1" customWidth="1"/>
    <col min="2" max="2" width="12.88671875" bestFit="1" customWidth="1"/>
    <col min="3" max="3" width="27" bestFit="1" customWidth="1"/>
    <col min="4" max="4" width="13.109375" bestFit="1" customWidth="1"/>
    <col min="5" max="5" width="9.6640625" bestFit="1" customWidth="1"/>
    <col min="6" max="6" width="18.6640625" customWidth="1"/>
    <col min="7" max="7" width="5.88671875" customWidth="1"/>
    <col min="8" max="8" width="20" bestFit="1" customWidth="1"/>
    <col min="9" max="9" width="11.5546875" customWidth="1"/>
    <col min="10" max="10" width="5.33203125" customWidth="1"/>
    <col min="11" max="11" width="14.88671875" customWidth="1"/>
    <col min="12" max="12" width="11.5546875" customWidth="1"/>
    <col min="13" max="13" width="12.5546875" customWidth="1"/>
    <col min="14" max="14" width="9.5546875" customWidth="1"/>
    <col min="15" max="15" width="8.109375" customWidth="1"/>
    <col min="16" max="16" width="8.5546875" customWidth="1"/>
    <col min="17" max="17" width="13.33203125" customWidth="1"/>
    <col min="18" max="18" width="12.33203125" customWidth="1"/>
    <col min="19" max="19" width="17.33203125" customWidth="1"/>
    <col min="20" max="20" width="6.109375" style="5" customWidth="1"/>
    <col min="21" max="21" width="13.6640625" style="5" customWidth="1"/>
    <col min="22" max="22" width="7.44140625" style="5" bestFit="1" customWidth="1"/>
  </cols>
  <sheetData>
    <row r="1" spans="1:24" x14ac:dyDescent="0.3">
      <c r="A1" t="s">
        <v>104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s="5" t="s">
        <v>36</v>
      </c>
      <c r="U1" s="5" t="s">
        <v>123</v>
      </c>
      <c r="V1" s="5" t="s">
        <v>124</v>
      </c>
    </row>
    <row r="2" spans="1:24" hidden="1" x14ac:dyDescent="0.3">
      <c r="A2" t="s">
        <v>125</v>
      </c>
      <c r="B2" t="s">
        <v>126</v>
      </c>
      <c r="C2" t="str">
        <f t="shared" ref="C2:C65" si="0">CONCATENATE(A2," ",B2)</f>
        <v>ABENHAÏM Myriam</v>
      </c>
      <c r="D2" t="s">
        <v>127</v>
      </c>
      <c r="E2" t="s">
        <v>128</v>
      </c>
      <c r="F2" s="1">
        <v>43745</v>
      </c>
      <c r="G2">
        <v>10</v>
      </c>
      <c r="H2" t="s">
        <v>129</v>
      </c>
      <c r="I2">
        <v>2</v>
      </c>
      <c r="J2">
        <v>1000</v>
      </c>
      <c r="K2">
        <v>2000</v>
      </c>
      <c r="L2">
        <v>2</v>
      </c>
      <c r="M2" t="s">
        <v>130</v>
      </c>
      <c r="N2" s="2">
        <v>2257</v>
      </c>
      <c r="O2" s="3">
        <v>40</v>
      </c>
      <c r="P2" t="s">
        <v>131</v>
      </c>
      <c r="Q2">
        <v>1</v>
      </c>
      <c r="R2" s="4">
        <v>19661</v>
      </c>
      <c r="S2" s="1">
        <v>39053</v>
      </c>
      <c r="T2" s="5">
        <f t="shared" ref="T2:T65" ca="1" si="1">YEARFRAC(R2,TODAY())</f>
        <v>71.038888888888891</v>
      </c>
      <c r="U2" s="5">
        <f t="shared" ref="U2:U65" ca="1" si="2">YEARFRAC(S2,TODAY())</f>
        <v>17.947222222222223</v>
      </c>
      <c r="V2" s="5">
        <f t="shared" ref="V2:V65" ca="1" si="3">K2/U2</f>
        <v>111.43785791673115</v>
      </c>
    </row>
    <row r="3" spans="1:24" ht="25.8" x14ac:dyDescent="0.5">
      <c r="A3" t="s">
        <v>132</v>
      </c>
      <c r="B3" t="s">
        <v>133</v>
      </c>
      <c r="C3" t="str">
        <f t="shared" si="0"/>
        <v>ZHOU Philippe</v>
      </c>
      <c r="D3" t="s">
        <v>134</v>
      </c>
      <c r="E3" t="s">
        <v>135</v>
      </c>
      <c r="F3" s="1">
        <v>43682</v>
      </c>
      <c r="G3">
        <v>4</v>
      </c>
      <c r="H3" t="s">
        <v>136</v>
      </c>
      <c r="I3">
        <v>1</v>
      </c>
      <c r="J3">
        <v>5000</v>
      </c>
      <c r="K3">
        <v>5000</v>
      </c>
      <c r="L3">
        <v>1</v>
      </c>
      <c r="M3" t="s">
        <v>137</v>
      </c>
      <c r="N3" s="2">
        <v>2392</v>
      </c>
      <c r="O3" s="3">
        <v>36</v>
      </c>
      <c r="P3" t="s">
        <v>138</v>
      </c>
      <c r="Q3">
        <v>2</v>
      </c>
      <c r="R3" s="4">
        <v>30480</v>
      </c>
      <c r="S3" s="1">
        <v>43384</v>
      </c>
      <c r="T3" s="5">
        <f t="shared" ca="1" si="1"/>
        <v>41.416666666666664</v>
      </c>
      <c r="U3" s="5">
        <f t="shared" ca="1" si="2"/>
        <v>6.0888888888888886</v>
      </c>
      <c r="V3" s="5">
        <f t="shared" ca="1" si="3"/>
        <v>821.16788321167883</v>
      </c>
      <c r="X3" s="39" t="s">
        <v>25</v>
      </c>
    </row>
    <row r="4" spans="1:24" hidden="1" x14ac:dyDescent="0.3">
      <c r="A4" t="s">
        <v>139</v>
      </c>
      <c r="B4" t="s">
        <v>140</v>
      </c>
      <c r="C4" t="str">
        <f t="shared" si="0"/>
        <v>ADAMO Stéphane</v>
      </c>
      <c r="D4" t="s">
        <v>141</v>
      </c>
      <c r="E4" t="s">
        <v>128</v>
      </c>
      <c r="F4" s="1">
        <v>43768</v>
      </c>
      <c r="G4">
        <v>4</v>
      </c>
      <c r="H4" t="s">
        <v>136</v>
      </c>
      <c r="I4">
        <v>6</v>
      </c>
      <c r="J4">
        <v>5000</v>
      </c>
      <c r="K4">
        <v>30000</v>
      </c>
      <c r="L4">
        <v>2</v>
      </c>
      <c r="M4" t="s">
        <v>130</v>
      </c>
      <c r="N4" s="2">
        <v>2982</v>
      </c>
      <c r="O4" s="3">
        <v>68</v>
      </c>
      <c r="P4" t="s">
        <v>138</v>
      </c>
      <c r="Q4">
        <v>3</v>
      </c>
      <c r="R4" s="4">
        <v>23361</v>
      </c>
      <c r="S4" s="1">
        <v>37403</v>
      </c>
      <c r="T4" s="5">
        <f t="shared" ca="1" si="1"/>
        <v>60.908333333333331</v>
      </c>
      <c r="U4" s="5">
        <f t="shared" ca="1" si="2"/>
        <v>22.461111111111112</v>
      </c>
      <c r="V4" s="5">
        <f t="shared" ca="1" si="3"/>
        <v>1335.6418501113035</v>
      </c>
    </row>
    <row r="5" spans="1:24" hidden="1" x14ac:dyDescent="0.3">
      <c r="A5" t="s">
        <v>142</v>
      </c>
      <c r="B5" t="s">
        <v>143</v>
      </c>
      <c r="C5" t="str">
        <f t="shared" si="0"/>
        <v>AGAPOF Brigitte</v>
      </c>
      <c r="D5" t="s">
        <v>144</v>
      </c>
      <c r="E5" t="s">
        <v>145</v>
      </c>
      <c r="F5" s="1">
        <v>43867</v>
      </c>
      <c r="G5">
        <v>8</v>
      </c>
      <c r="H5" t="s">
        <v>146</v>
      </c>
      <c r="I5">
        <v>5</v>
      </c>
      <c r="J5">
        <v>800</v>
      </c>
      <c r="K5">
        <v>4000</v>
      </c>
      <c r="L5">
        <v>3</v>
      </c>
      <c r="M5" t="s">
        <v>147</v>
      </c>
      <c r="N5">
        <v>926</v>
      </c>
      <c r="O5" s="3">
        <v>67</v>
      </c>
      <c r="P5" t="s">
        <v>131</v>
      </c>
      <c r="Q5">
        <v>3</v>
      </c>
      <c r="R5" s="4">
        <v>27843</v>
      </c>
      <c r="S5" s="1">
        <v>39944</v>
      </c>
      <c r="T5" s="5">
        <f t="shared" ca="1" si="1"/>
        <v>48.636111111111113</v>
      </c>
      <c r="U5" s="5">
        <f t="shared" ca="1" si="2"/>
        <v>15.505555555555556</v>
      </c>
      <c r="V5" s="5">
        <f t="shared" ca="1" si="3"/>
        <v>257.97205302758869</v>
      </c>
    </row>
    <row r="6" spans="1:24" hidden="1" x14ac:dyDescent="0.3">
      <c r="A6" t="s">
        <v>148</v>
      </c>
      <c r="B6" t="s">
        <v>149</v>
      </c>
      <c r="C6" t="str">
        <f t="shared" si="0"/>
        <v>ALEMBERT Jean</v>
      </c>
      <c r="D6" t="s">
        <v>127</v>
      </c>
      <c r="E6" t="s">
        <v>145</v>
      </c>
      <c r="F6" s="1">
        <v>43955</v>
      </c>
      <c r="G6">
        <v>2</v>
      </c>
      <c r="H6" t="s">
        <v>150</v>
      </c>
      <c r="I6">
        <v>5</v>
      </c>
      <c r="J6">
        <v>700</v>
      </c>
      <c r="K6">
        <v>3500</v>
      </c>
      <c r="L6">
        <v>3</v>
      </c>
      <c r="M6" t="s">
        <v>147</v>
      </c>
      <c r="N6" s="2">
        <v>1325</v>
      </c>
      <c r="O6" s="3">
        <v>97</v>
      </c>
      <c r="P6" t="s">
        <v>138</v>
      </c>
      <c r="Q6">
        <v>2</v>
      </c>
      <c r="R6" s="4">
        <v>27041</v>
      </c>
      <c r="S6" s="1">
        <v>41874</v>
      </c>
      <c r="T6" s="5">
        <f t="shared" ca="1" si="1"/>
        <v>50.836111111111109</v>
      </c>
      <c r="U6" s="5">
        <f t="shared" ca="1" si="2"/>
        <v>10.222222222222221</v>
      </c>
      <c r="V6" s="5">
        <f t="shared" ca="1" si="3"/>
        <v>342.39130434782612</v>
      </c>
    </row>
    <row r="7" spans="1:24" x14ac:dyDescent="0.3">
      <c r="A7" t="s">
        <v>151</v>
      </c>
      <c r="B7" t="s">
        <v>152</v>
      </c>
      <c r="C7" t="str">
        <f t="shared" si="0"/>
        <v>LOBJOY Patrick</v>
      </c>
      <c r="D7" t="s">
        <v>134</v>
      </c>
      <c r="E7" t="s">
        <v>153</v>
      </c>
      <c r="F7" s="1">
        <v>43918</v>
      </c>
      <c r="G7">
        <v>2</v>
      </c>
      <c r="H7" t="s">
        <v>150</v>
      </c>
      <c r="I7">
        <v>10</v>
      </c>
      <c r="J7">
        <v>700</v>
      </c>
      <c r="K7">
        <v>7000</v>
      </c>
      <c r="L7">
        <v>2</v>
      </c>
      <c r="M7" t="s">
        <v>130</v>
      </c>
      <c r="N7" s="2">
        <v>1759</v>
      </c>
      <c r="O7" s="3">
        <v>71</v>
      </c>
      <c r="P7" t="s">
        <v>138</v>
      </c>
      <c r="Q7">
        <v>4</v>
      </c>
      <c r="R7" s="4">
        <v>29754</v>
      </c>
      <c r="S7" s="1">
        <v>43138</v>
      </c>
      <c r="T7" s="5">
        <f t="shared" ca="1" si="1"/>
        <v>43.405555555555559</v>
      </c>
      <c r="U7" s="5">
        <f t="shared" ca="1" si="2"/>
        <v>6.7666666666666666</v>
      </c>
      <c r="V7" s="5">
        <f t="shared" ca="1" si="3"/>
        <v>1034.4827586206898</v>
      </c>
    </row>
    <row r="8" spans="1:24" hidden="1" x14ac:dyDescent="0.3">
      <c r="A8" t="s">
        <v>154</v>
      </c>
      <c r="B8" t="s">
        <v>155</v>
      </c>
      <c r="C8" t="str">
        <f t="shared" si="0"/>
        <v>AMELLAL Henri</v>
      </c>
      <c r="D8" t="s">
        <v>144</v>
      </c>
      <c r="E8" t="s">
        <v>145</v>
      </c>
      <c r="F8" s="1">
        <v>43903</v>
      </c>
      <c r="G8">
        <v>6</v>
      </c>
      <c r="H8" t="s">
        <v>156</v>
      </c>
      <c r="I8">
        <v>4</v>
      </c>
      <c r="J8">
        <v>500</v>
      </c>
      <c r="K8">
        <v>2000</v>
      </c>
      <c r="L8">
        <v>3</v>
      </c>
      <c r="M8" t="s">
        <v>147</v>
      </c>
      <c r="N8" s="2">
        <v>4417</v>
      </c>
      <c r="O8" s="3">
        <v>57</v>
      </c>
      <c r="P8" t="s">
        <v>138</v>
      </c>
      <c r="Q8">
        <v>1</v>
      </c>
      <c r="R8" s="4">
        <v>17526</v>
      </c>
      <c r="S8" s="1">
        <v>38778</v>
      </c>
      <c r="T8" s="5">
        <f t="shared" ca="1" si="1"/>
        <v>76.88333333333334</v>
      </c>
      <c r="U8" s="5">
        <f t="shared" ca="1" si="2"/>
        <v>18.697222222222223</v>
      </c>
      <c r="V8" s="5">
        <f t="shared" ca="1" si="3"/>
        <v>106.96776110533352</v>
      </c>
    </row>
    <row r="9" spans="1:24" hidden="1" x14ac:dyDescent="0.3">
      <c r="A9" t="s">
        <v>154</v>
      </c>
      <c r="B9" t="s">
        <v>157</v>
      </c>
      <c r="C9" t="str">
        <f t="shared" si="0"/>
        <v>AMELLAL Viviane</v>
      </c>
      <c r="D9" t="s">
        <v>127</v>
      </c>
      <c r="E9" t="s">
        <v>145</v>
      </c>
      <c r="F9" s="1">
        <v>43989</v>
      </c>
      <c r="G9">
        <v>4</v>
      </c>
      <c r="H9" t="s">
        <v>136</v>
      </c>
      <c r="I9">
        <v>10</v>
      </c>
      <c r="J9">
        <v>5000</v>
      </c>
      <c r="K9">
        <v>50000</v>
      </c>
      <c r="L9">
        <v>1</v>
      </c>
      <c r="M9" t="s">
        <v>137</v>
      </c>
      <c r="N9" s="2">
        <v>2808</v>
      </c>
      <c r="O9" s="3">
        <v>82</v>
      </c>
      <c r="P9" t="s">
        <v>131</v>
      </c>
      <c r="Q9">
        <v>1</v>
      </c>
      <c r="R9" s="4">
        <v>22786</v>
      </c>
      <c r="S9" s="1">
        <v>38746</v>
      </c>
      <c r="T9" s="5">
        <f t="shared" ca="1" si="1"/>
        <v>62.480555555555554</v>
      </c>
      <c r="U9" s="5">
        <f t="shared" ca="1" si="2"/>
        <v>18.788888888888888</v>
      </c>
      <c r="V9" s="5">
        <f t="shared" ca="1" si="3"/>
        <v>2661.1472501478415</v>
      </c>
    </row>
    <row r="10" spans="1:24" hidden="1" x14ac:dyDescent="0.3">
      <c r="A10" t="s">
        <v>154</v>
      </c>
      <c r="B10" t="s">
        <v>158</v>
      </c>
      <c r="C10" t="str">
        <f t="shared" si="0"/>
        <v>AMELLAL Jean-Marc</v>
      </c>
      <c r="D10" t="s">
        <v>144</v>
      </c>
      <c r="E10" t="s">
        <v>145</v>
      </c>
      <c r="F10" s="1">
        <v>43907</v>
      </c>
      <c r="G10">
        <v>1</v>
      </c>
      <c r="H10" t="s">
        <v>159</v>
      </c>
      <c r="I10">
        <v>3</v>
      </c>
      <c r="J10">
        <v>1200</v>
      </c>
      <c r="K10">
        <v>3600</v>
      </c>
      <c r="L10">
        <v>1</v>
      </c>
      <c r="M10" t="s">
        <v>137</v>
      </c>
      <c r="N10" s="2">
        <v>2051</v>
      </c>
      <c r="O10" s="3">
        <v>91</v>
      </c>
      <c r="P10" t="s">
        <v>138</v>
      </c>
      <c r="Q10">
        <v>4</v>
      </c>
      <c r="R10" s="4">
        <v>21569</v>
      </c>
      <c r="S10" s="1">
        <v>40319</v>
      </c>
      <c r="T10" s="5">
        <f t="shared" ca="1" si="1"/>
        <v>65.816666666666663</v>
      </c>
      <c r="U10" s="5">
        <f t="shared" ca="1" si="2"/>
        <v>14.477777777777778</v>
      </c>
      <c r="V10" s="5">
        <f t="shared" ca="1" si="3"/>
        <v>248.65694551036071</v>
      </c>
    </row>
    <row r="11" spans="1:24" hidden="1" x14ac:dyDescent="0.3">
      <c r="A11" t="s">
        <v>160</v>
      </c>
      <c r="B11" t="s">
        <v>161</v>
      </c>
      <c r="C11" t="str">
        <f t="shared" si="0"/>
        <v>ANGONIN Jean-Pierre</v>
      </c>
      <c r="D11" t="s">
        <v>162</v>
      </c>
      <c r="E11" t="s">
        <v>145</v>
      </c>
      <c r="F11" s="1">
        <v>43678</v>
      </c>
      <c r="G11">
        <v>6</v>
      </c>
      <c r="H11" t="s">
        <v>156</v>
      </c>
      <c r="I11">
        <v>8</v>
      </c>
      <c r="J11">
        <v>500</v>
      </c>
      <c r="K11">
        <v>4000</v>
      </c>
      <c r="L11">
        <v>3</v>
      </c>
      <c r="M11" t="s">
        <v>147</v>
      </c>
      <c r="N11" s="2">
        <v>2990</v>
      </c>
      <c r="O11" s="3">
        <v>65</v>
      </c>
      <c r="P11" t="s">
        <v>138</v>
      </c>
      <c r="Q11">
        <v>1</v>
      </c>
      <c r="R11" s="4">
        <v>21447</v>
      </c>
      <c r="S11" s="1">
        <v>37796</v>
      </c>
      <c r="T11" s="5">
        <f t="shared" ca="1" si="1"/>
        <v>66.150000000000006</v>
      </c>
      <c r="U11" s="5">
        <f t="shared" ca="1" si="2"/>
        <v>21.386111111111113</v>
      </c>
      <c r="V11" s="5">
        <f t="shared" ca="1" si="3"/>
        <v>187.03727756851538</v>
      </c>
    </row>
    <row r="12" spans="1:24" hidden="1" x14ac:dyDescent="0.3">
      <c r="A12" t="s">
        <v>163</v>
      </c>
      <c r="B12" t="s">
        <v>164</v>
      </c>
      <c r="C12" t="str">
        <f t="shared" si="0"/>
        <v>AZOURA Marie-France</v>
      </c>
      <c r="D12" t="s">
        <v>127</v>
      </c>
      <c r="E12" t="s">
        <v>145</v>
      </c>
      <c r="F12" s="1">
        <v>43884</v>
      </c>
      <c r="G12">
        <v>10</v>
      </c>
      <c r="H12" t="s">
        <v>129</v>
      </c>
      <c r="I12">
        <v>8</v>
      </c>
      <c r="J12">
        <v>1000</v>
      </c>
      <c r="K12">
        <v>8000</v>
      </c>
      <c r="L12">
        <v>1</v>
      </c>
      <c r="M12" t="s">
        <v>137</v>
      </c>
      <c r="N12" s="2">
        <v>3342</v>
      </c>
      <c r="O12" s="3">
        <v>41</v>
      </c>
      <c r="P12" t="s">
        <v>131</v>
      </c>
      <c r="Q12">
        <v>0</v>
      </c>
      <c r="R12" s="4">
        <v>22383</v>
      </c>
      <c r="S12" s="1">
        <v>40901</v>
      </c>
      <c r="T12" s="5">
        <f t="shared" ca="1" si="1"/>
        <v>63.586111111111109</v>
      </c>
      <c r="U12" s="5">
        <f t="shared" ca="1" si="2"/>
        <v>12.886111111111111</v>
      </c>
      <c r="V12" s="5">
        <f t="shared" ca="1" si="3"/>
        <v>620.82345333045919</v>
      </c>
    </row>
    <row r="13" spans="1:24" hidden="1" x14ac:dyDescent="0.3">
      <c r="A13" t="s">
        <v>165</v>
      </c>
      <c r="B13" t="s">
        <v>166</v>
      </c>
      <c r="C13" t="str">
        <f t="shared" si="0"/>
        <v>AZRIA Maryse</v>
      </c>
      <c r="D13" t="s">
        <v>141</v>
      </c>
      <c r="E13" t="s">
        <v>145</v>
      </c>
      <c r="F13" s="1">
        <v>43847</v>
      </c>
      <c r="G13">
        <v>1</v>
      </c>
      <c r="H13" t="s">
        <v>159</v>
      </c>
      <c r="I13">
        <v>8</v>
      </c>
      <c r="J13">
        <v>1200</v>
      </c>
      <c r="K13">
        <v>9600</v>
      </c>
      <c r="L13">
        <v>3</v>
      </c>
      <c r="M13" t="s">
        <v>147</v>
      </c>
      <c r="N13" s="2">
        <v>1767</v>
      </c>
      <c r="O13" s="3">
        <v>37</v>
      </c>
      <c r="P13" t="s">
        <v>131</v>
      </c>
      <c r="Q13">
        <v>3</v>
      </c>
      <c r="R13" s="4">
        <v>21937</v>
      </c>
      <c r="S13" s="1">
        <v>42032</v>
      </c>
      <c r="T13" s="5">
        <f t="shared" ca="1" si="1"/>
        <v>64.808333333333337</v>
      </c>
      <c r="U13" s="5">
        <f t="shared" ca="1" si="2"/>
        <v>9.7916666666666661</v>
      </c>
      <c r="V13" s="5">
        <f t="shared" ca="1" si="3"/>
        <v>980.42553191489367</v>
      </c>
    </row>
    <row r="14" spans="1:24" hidden="1" x14ac:dyDescent="0.3">
      <c r="A14" t="s">
        <v>167</v>
      </c>
      <c r="B14" t="s">
        <v>168</v>
      </c>
      <c r="C14" t="str">
        <f t="shared" si="0"/>
        <v>BACH Ginette</v>
      </c>
      <c r="D14" t="s">
        <v>144</v>
      </c>
      <c r="E14" t="s">
        <v>145</v>
      </c>
      <c r="F14" s="1">
        <v>43736</v>
      </c>
      <c r="G14">
        <v>2</v>
      </c>
      <c r="H14" t="s">
        <v>150</v>
      </c>
      <c r="I14">
        <v>8</v>
      </c>
      <c r="J14">
        <v>700</v>
      </c>
      <c r="K14">
        <v>5600</v>
      </c>
      <c r="L14">
        <v>3</v>
      </c>
      <c r="M14" t="s">
        <v>147</v>
      </c>
      <c r="N14" s="2">
        <v>3114</v>
      </c>
      <c r="O14" s="3">
        <v>45</v>
      </c>
      <c r="P14" t="s">
        <v>131</v>
      </c>
      <c r="Q14">
        <v>2</v>
      </c>
      <c r="R14" s="4">
        <v>21570</v>
      </c>
      <c r="S14" s="1">
        <v>42622</v>
      </c>
      <c r="T14" s="5">
        <f t="shared" ca="1" si="1"/>
        <v>65.813888888888883</v>
      </c>
      <c r="U14" s="5">
        <f t="shared" ca="1" si="2"/>
        <v>8.1777777777777771</v>
      </c>
      <c r="V14" s="5">
        <f t="shared" ca="1" si="3"/>
        <v>684.78260869565224</v>
      </c>
    </row>
    <row r="15" spans="1:24" x14ac:dyDescent="0.3">
      <c r="A15" t="s">
        <v>169</v>
      </c>
      <c r="B15" t="s">
        <v>170</v>
      </c>
      <c r="C15" t="str">
        <f t="shared" si="0"/>
        <v>ROLLAND Nathalie</v>
      </c>
      <c r="D15" t="s">
        <v>134</v>
      </c>
      <c r="E15" t="s">
        <v>153</v>
      </c>
      <c r="F15" s="1">
        <v>43690</v>
      </c>
      <c r="G15">
        <v>10</v>
      </c>
      <c r="H15" t="s">
        <v>129</v>
      </c>
      <c r="I15">
        <v>2</v>
      </c>
      <c r="J15">
        <v>1000</v>
      </c>
      <c r="K15">
        <v>2000</v>
      </c>
      <c r="L15">
        <v>2</v>
      </c>
      <c r="M15" t="s">
        <v>130</v>
      </c>
      <c r="N15" s="2">
        <v>2448</v>
      </c>
      <c r="O15" s="3">
        <v>57</v>
      </c>
      <c r="P15" t="s">
        <v>131</v>
      </c>
      <c r="Q15">
        <v>3</v>
      </c>
      <c r="R15" s="4">
        <v>28659</v>
      </c>
      <c r="S15" s="1">
        <v>41263</v>
      </c>
      <c r="T15" s="5">
        <f t="shared" ca="1" si="1"/>
        <v>46.402777777777779</v>
      </c>
      <c r="U15" s="5">
        <f t="shared" ca="1" si="2"/>
        <v>11.897222222222222</v>
      </c>
      <c r="V15" s="5">
        <f t="shared" ca="1" si="3"/>
        <v>168.10646742937195</v>
      </c>
    </row>
    <row r="16" spans="1:24" hidden="1" x14ac:dyDescent="0.3">
      <c r="A16" t="s">
        <v>171</v>
      </c>
      <c r="B16" t="s">
        <v>172</v>
      </c>
      <c r="C16" t="str">
        <f t="shared" si="0"/>
        <v>BARNAUD Janine</v>
      </c>
      <c r="D16" t="s">
        <v>173</v>
      </c>
      <c r="E16" t="s">
        <v>145</v>
      </c>
      <c r="F16" s="1">
        <v>43690</v>
      </c>
      <c r="G16">
        <v>3</v>
      </c>
      <c r="H16" t="s">
        <v>174</v>
      </c>
      <c r="I16">
        <v>2</v>
      </c>
      <c r="J16">
        <v>1300</v>
      </c>
      <c r="K16">
        <v>2600</v>
      </c>
      <c r="L16">
        <v>3</v>
      </c>
      <c r="M16" t="s">
        <v>147</v>
      </c>
      <c r="N16" s="2">
        <v>2362</v>
      </c>
      <c r="O16" s="3">
        <v>52</v>
      </c>
      <c r="P16" t="s">
        <v>131</v>
      </c>
      <c r="Q16">
        <v>1</v>
      </c>
      <c r="R16" s="4">
        <v>17463</v>
      </c>
      <c r="S16" s="1">
        <v>41281</v>
      </c>
      <c r="T16" s="5">
        <f t="shared" ca="1" si="1"/>
        <v>77.055555555555557</v>
      </c>
      <c r="U16" s="5">
        <f t="shared" ca="1" si="2"/>
        <v>11.85</v>
      </c>
      <c r="V16" s="5">
        <f t="shared" ca="1" si="3"/>
        <v>219.40928270042195</v>
      </c>
    </row>
    <row r="17" spans="1:22" hidden="1" x14ac:dyDescent="0.3">
      <c r="A17" t="s">
        <v>175</v>
      </c>
      <c r="B17" t="s">
        <v>176</v>
      </c>
      <c r="C17" t="str">
        <f t="shared" si="0"/>
        <v>BARRACHINA Monique</v>
      </c>
      <c r="D17" t="s">
        <v>141</v>
      </c>
      <c r="E17" t="s">
        <v>145</v>
      </c>
      <c r="F17" s="1">
        <v>43898</v>
      </c>
      <c r="G17">
        <v>1</v>
      </c>
      <c r="H17" t="s">
        <v>159</v>
      </c>
      <c r="I17">
        <v>5</v>
      </c>
      <c r="J17">
        <v>1200</v>
      </c>
      <c r="K17">
        <v>6000</v>
      </c>
      <c r="L17">
        <v>1</v>
      </c>
      <c r="M17" t="s">
        <v>137</v>
      </c>
      <c r="N17" s="2">
        <v>1624</v>
      </c>
      <c r="O17" s="3">
        <v>94</v>
      </c>
      <c r="P17" t="s">
        <v>131</v>
      </c>
      <c r="Q17">
        <v>0</v>
      </c>
      <c r="R17" s="4">
        <v>24627</v>
      </c>
      <c r="S17" s="1">
        <v>38887</v>
      </c>
      <c r="T17" s="5">
        <f t="shared" ca="1" si="1"/>
        <v>57.44166666666667</v>
      </c>
      <c r="U17" s="5">
        <f t="shared" ca="1" si="2"/>
        <v>18.399999999999999</v>
      </c>
      <c r="V17" s="5">
        <f t="shared" ca="1" si="3"/>
        <v>326.08695652173918</v>
      </c>
    </row>
    <row r="18" spans="1:22" hidden="1" x14ac:dyDescent="0.3">
      <c r="A18" t="s">
        <v>177</v>
      </c>
      <c r="B18" t="s">
        <v>178</v>
      </c>
      <c r="C18" t="str">
        <f t="shared" si="0"/>
        <v>BARRANDON Margaret</v>
      </c>
      <c r="D18" t="s">
        <v>162</v>
      </c>
      <c r="E18" t="s">
        <v>145</v>
      </c>
      <c r="F18" s="1">
        <v>43677</v>
      </c>
      <c r="G18">
        <v>6</v>
      </c>
      <c r="H18" t="s">
        <v>156</v>
      </c>
      <c r="I18">
        <v>2</v>
      </c>
      <c r="J18">
        <v>500</v>
      </c>
      <c r="K18">
        <v>1000</v>
      </c>
      <c r="L18">
        <v>2</v>
      </c>
      <c r="M18" t="s">
        <v>130</v>
      </c>
      <c r="N18" s="2">
        <v>1586</v>
      </c>
      <c r="O18" s="3">
        <v>58</v>
      </c>
      <c r="P18" t="s">
        <v>131</v>
      </c>
      <c r="Q18">
        <v>2</v>
      </c>
      <c r="R18" s="4">
        <v>31073</v>
      </c>
      <c r="S18" s="1">
        <v>42764</v>
      </c>
      <c r="T18" s="5">
        <f t="shared" ca="1" si="1"/>
        <v>39.797222222222224</v>
      </c>
      <c r="U18" s="5">
        <f t="shared" ca="1" si="2"/>
        <v>7.7888888888888888</v>
      </c>
      <c r="V18" s="5">
        <f t="shared" ca="1" si="3"/>
        <v>128.38801711840227</v>
      </c>
    </row>
    <row r="19" spans="1:22" hidden="1" x14ac:dyDescent="0.3">
      <c r="A19" t="s">
        <v>177</v>
      </c>
      <c r="B19" t="s">
        <v>178</v>
      </c>
      <c r="C19" t="str">
        <f t="shared" si="0"/>
        <v>BARRANDON Margaret</v>
      </c>
      <c r="D19" t="s">
        <v>162</v>
      </c>
      <c r="E19" t="s">
        <v>145</v>
      </c>
      <c r="F19" s="1">
        <v>43793</v>
      </c>
      <c r="G19">
        <v>6</v>
      </c>
      <c r="H19" t="s">
        <v>156</v>
      </c>
      <c r="I19">
        <v>6</v>
      </c>
      <c r="J19">
        <v>500</v>
      </c>
      <c r="K19">
        <v>3000</v>
      </c>
      <c r="L19">
        <v>3</v>
      </c>
      <c r="M19" t="s">
        <v>147</v>
      </c>
      <c r="N19" s="2">
        <v>1586</v>
      </c>
      <c r="O19" s="3">
        <v>58</v>
      </c>
      <c r="P19" t="s">
        <v>131</v>
      </c>
      <c r="Q19">
        <v>1</v>
      </c>
      <c r="R19" s="4">
        <v>31073</v>
      </c>
      <c r="S19" s="1">
        <v>39600</v>
      </c>
      <c r="T19" s="5">
        <f t="shared" ca="1" si="1"/>
        <v>39.797222222222224</v>
      </c>
      <c r="U19" s="5">
        <f t="shared" ca="1" si="2"/>
        <v>16.45</v>
      </c>
      <c r="V19" s="5">
        <f t="shared" ca="1" si="3"/>
        <v>182.37082066869303</v>
      </c>
    </row>
    <row r="20" spans="1:22" hidden="1" x14ac:dyDescent="0.3">
      <c r="A20" t="s">
        <v>179</v>
      </c>
      <c r="B20" t="s">
        <v>180</v>
      </c>
      <c r="C20" t="str">
        <f t="shared" si="0"/>
        <v>BASS Thierry</v>
      </c>
      <c r="D20" t="s">
        <v>127</v>
      </c>
      <c r="E20" t="s">
        <v>145</v>
      </c>
      <c r="F20" s="1">
        <v>43651</v>
      </c>
      <c r="G20">
        <v>2</v>
      </c>
      <c r="H20" t="s">
        <v>150</v>
      </c>
      <c r="I20">
        <v>6</v>
      </c>
      <c r="J20">
        <v>700</v>
      </c>
      <c r="K20">
        <v>4200</v>
      </c>
      <c r="L20">
        <v>3</v>
      </c>
      <c r="M20" t="s">
        <v>147</v>
      </c>
      <c r="N20" s="2">
        <v>2271</v>
      </c>
      <c r="O20" s="3">
        <v>34</v>
      </c>
      <c r="P20" t="s">
        <v>138</v>
      </c>
      <c r="Q20">
        <v>5</v>
      </c>
      <c r="R20" s="4">
        <v>23411</v>
      </c>
      <c r="S20" s="1">
        <v>38050</v>
      </c>
      <c r="T20" s="5">
        <f t="shared" ca="1" si="1"/>
        <v>60.774999999999999</v>
      </c>
      <c r="U20" s="5">
        <f t="shared" ca="1" si="2"/>
        <v>20.691666666666666</v>
      </c>
      <c r="V20" s="5">
        <f t="shared" ca="1" si="3"/>
        <v>202.98026580749095</v>
      </c>
    </row>
    <row r="21" spans="1:22" hidden="1" x14ac:dyDescent="0.3">
      <c r="A21" t="s">
        <v>179</v>
      </c>
      <c r="B21" t="s">
        <v>180</v>
      </c>
      <c r="C21" t="str">
        <f t="shared" si="0"/>
        <v>BASS Thierry</v>
      </c>
      <c r="D21" t="s">
        <v>127</v>
      </c>
      <c r="E21" t="s">
        <v>145</v>
      </c>
      <c r="F21" s="1">
        <v>43839</v>
      </c>
      <c r="G21">
        <v>4</v>
      </c>
      <c r="H21" t="s">
        <v>136</v>
      </c>
      <c r="I21">
        <v>10</v>
      </c>
      <c r="J21">
        <v>5000</v>
      </c>
      <c r="K21">
        <v>50000</v>
      </c>
      <c r="L21">
        <v>1</v>
      </c>
      <c r="M21" t="s">
        <v>137</v>
      </c>
      <c r="N21" s="2">
        <v>2271</v>
      </c>
      <c r="O21" s="3">
        <v>34</v>
      </c>
      <c r="P21" t="s">
        <v>138</v>
      </c>
      <c r="Q21">
        <v>1</v>
      </c>
      <c r="R21" s="4">
        <v>23411</v>
      </c>
      <c r="S21" s="1">
        <v>38579</v>
      </c>
      <c r="T21" s="5">
        <f t="shared" ca="1" si="1"/>
        <v>60.774999999999999</v>
      </c>
      <c r="U21" s="5">
        <f t="shared" ca="1" si="2"/>
        <v>19.244444444444444</v>
      </c>
      <c r="V21" s="5">
        <f t="shared" ca="1" si="3"/>
        <v>2598.1524249422632</v>
      </c>
    </row>
    <row r="22" spans="1:22" hidden="1" x14ac:dyDescent="0.3">
      <c r="A22" t="s">
        <v>181</v>
      </c>
      <c r="B22" t="s">
        <v>182</v>
      </c>
      <c r="C22" t="str">
        <f t="shared" si="0"/>
        <v>BAUDET Arlette</v>
      </c>
      <c r="D22" t="s">
        <v>162</v>
      </c>
      <c r="E22" t="s">
        <v>145</v>
      </c>
      <c r="F22" s="1">
        <v>43968</v>
      </c>
      <c r="G22">
        <v>10</v>
      </c>
      <c r="H22" t="s">
        <v>129</v>
      </c>
      <c r="I22">
        <v>7</v>
      </c>
      <c r="J22">
        <v>1000</v>
      </c>
      <c r="K22">
        <v>7000</v>
      </c>
      <c r="L22">
        <v>3</v>
      </c>
      <c r="M22" t="s">
        <v>147</v>
      </c>
      <c r="N22" s="2">
        <v>3092</v>
      </c>
      <c r="O22" s="3">
        <v>88</v>
      </c>
      <c r="P22" t="s">
        <v>131</v>
      </c>
      <c r="Q22">
        <v>2</v>
      </c>
      <c r="R22" s="4">
        <v>21895</v>
      </c>
      <c r="S22" s="1">
        <v>41382</v>
      </c>
      <c r="T22" s="5">
        <f t="shared" ca="1" si="1"/>
        <v>64.922222222222217</v>
      </c>
      <c r="U22" s="5">
        <f t="shared" ca="1" si="2"/>
        <v>11.569444444444445</v>
      </c>
      <c r="V22" s="5">
        <f t="shared" ca="1" si="3"/>
        <v>605.0420168067227</v>
      </c>
    </row>
    <row r="23" spans="1:22" hidden="1" x14ac:dyDescent="0.3">
      <c r="A23" t="s">
        <v>181</v>
      </c>
      <c r="B23" t="s">
        <v>183</v>
      </c>
      <c r="C23" t="str">
        <f t="shared" si="0"/>
        <v>BAUDET Michele</v>
      </c>
      <c r="D23" t="s">
        <v>127</v>
      </c>
      <c r="E23" t="s">
        <v>145</v>
      </c>
      <c r="F23" s="1">
        <v>43748</v>
      </c>
      <c r="G23">
        <v>8</v>
      </c>
      <c r="H23" t="s">
        <v>146</v>
      </c>
      <c r="I23">
        <v>7</v>
      </c>
      <c r="J23">
        <v>800</v>
      </c>
      <c r="K23">
        <v>5600</v>
      </c>
      <c r="L23">
        <v>2</v>
      </c>
      <c r="M23" t="s">
        <v>130</v>
      </c>
      <c r="N23" s="2">
        <v>3018</v>
      </c>
      <c r="O23" s="3">
        <v>26</v>
      </c>
      <c r="P23" t="s">
        <v>131</v>
      </c>
      <c r="Q23">
        <v>5</v>
      </c>
      <c r="R23" s="4">
        <v>24566</v>
      </c>
      <c r="S23" s="1">
        <v>37486</v>
      </c>
      <c r="T23" s="5">
        <f t="shared" ca="1" si="1"/>
        <v>57.608333333333334</v>
      </c>
      <c r="U23" s="5">
        <f t="shared" ca="1" si="2"/>
        <v>22.236111111111111</v>
      </c>
      <c r="V23" s="5">
        <f t="shared" ca="1" si="3"/>
        <v>251.84259837601499</v>
      </c>
    </row>
    <row r="24" spans="1:22" hidden="1" x14ac:dyDescent="0.3">
      <c r="A24" t="s">
        <v>181</v>
      </c>
      <c r="B24" t="s">
        <v>182</v>
      </c>
      <c r="C24" t="str">
        <f t="shared" si="0"/>
        <v>BAUDET Arlette</v>
      </c>
      <c r="D24" t="s">
        <v>162</v>
      </c>
      <c r="E24" t="s">
        <v>145</v>
      </c>
      <c r="F24" s="1">
        <v>43953</v>
      </c>
      <c r="G24">
        <v>9</v>
      </c>
      <c r="H24" t="s">
        <v>184</v>
      </c>
      <c r="I24">
        <v>2</v>
      </c>
      <c r="J24">
        <v>500</v>
      </c>
      <c r="K24">
        <v>1000</v>
      </c>
      <c r="L24">
        <v>1</v>
      </c>
      <c r="M24" t="s">
        <v>137</v>
      </c>
      <c r="N24" s="2">
        <v>3092</v>
      </c>
      <c r="O24" s="3">
        <v>88</v>
      </c>
      <c r="P24" t="s">
        <v>131</v>
      </c>
      <c r="Q24">
        <v>4</v>
      </c>
      <c r="R24" s="4">
        <v>21895</v>
      </c>
      <c r="S24" s="1">
        <v>42979</v>
      </c>
      <c r="T24" s="5">
        <f t="shared" ca="1" si="1"/>
        <v>64.922222222222217</v>
      </c>
      <c r="U24" s="5">
        <f t="shared" ca="1" si="2"/>
        <v>7.2</v>
      </c>
      <c r="V24" s="5">
        <f t="shared" ca="1" si="3"/>
        <v>138.88888888888889</v>
      </c>
    </row>
    <row r="25" spans="1:22" hidden="1" x14ac:dyDescent="0.3">
      <c r="A25" t="s">
        <v>181</v>
      </c>
      <c r="B25" t="s">
        <v>183</v>
      </c>
      <c r="C25" t="str">
        <f t="shared" si="0"/>
        <v>BAUDET Michele</v>
      </c>
      <c r="D25" t="s">
        <v>127</v>
      </c>
      <c r="E25" t="s">
        <v>145</v>
      </c>
      <c r="F25" s="1">
        <v>43636</v>
      </c>
      <c r="G25">
        <v>3</v>
      </c>
      <c r="H25" t="s">
        <v>174</v>
      </c>
      <c r="I25">
        <v>2</v>
      </c>
      <c r="J25">
        <v>1300</v>
      </c>
      <c r="K25">
        <v>2600</v>
      </c>
      <c r="L25">
        <v>1</v>
      </c>
      <c r="M25" t="s">
        <v>137</v>
      </c>
      <c r="N25" s="2">
        <v>3018</v>
      </c>
      <c r="O25" s="3">
        <v>26</v>
      </c>
      <c r="P25" t="s">
        <v>131</v>
      </c>
      <c r="Q25">
        <v>4</v>
      </c>
      <c r="R25" s="4">
        <v>24566</v>
      </c>
      <c r="S25" s="1">
        <v>39198</v>
      </c>
      <c r="T25" s="5">
        <f t="shared" ca="1" si="1"/>
        <v>57.608333333333334</v>
      </c>
      <c r="U25" s="5">
        <f t="shared" ca="1" si="2"/>
        <v>17.547222222222221</v>
      </c>
      <c r="V25" s="5">
        <f t="shared" ca="1" si="3"/>
        <v>148.17160044324839</v>
      </c>
    </row>
    <row r="26" spans="1:22" hidden="1" x14ac:dyDescent="0.3">
      <c r="A26" t="s">
        <v>185</v>
      </c>
      <c r="B26" t="s">
        <v>186</v>
      </c>
      <c r="C26" t="str">
        <f t="shared" si="0"/>
        <v>BEAUDEAU Gérard</v>
      </c>
      <c r="D26" t="s">
        <v>173</v>
      </c>
      <c r="E26" t="s">
        <v>145</v>
      </c>
      <c r="F26" s="1">
        <v>43998</v>
      </c>
      <c r="G26">
        <v>10</v>
      </c>
      <c r="H26" t="s">
        <v>129</v>
      </c>
      <c r="I26">
        <v>4</v>
      </c>
      <c r="J26">
        <v>1000</v>
      </c>
      <c r="K26">
        <v>4000</v>
      </c>
      <c r="L26">
        <v>2</v>
      </c>
      <c r="M26" t="s">
        <v>130</v>
      </c>
      <c r="N26" s="2">
        <v>1541</v>
      </c>
      <c r="O26" s="3">
        <v>11</v>
      </c>
      <c r="P26" t="s">
        <v>138</v>
      </c>
      <c r="Q26">
        <v>1</v>
      </c>
      <c r="R26" s="4">
        <v>28584</v>
      </c>
      <c r="S26" s="1">
        <v>39131</v>
      </c>
      <c r="T26" s="5">
        <f t="shared" ca="1" si="1"/>
        <v>46.608333333333334</v>
      </c>
      <c r="U26" s="5">
        <f t="shared" ca="1" si="2"/>
        <v>17.736111111111111</v>
      </c>
      <c r="V26" s="5">
        <f t="shared" ca="1" si="3"/>
        <v>225.52858261550509</v>
      </c>
    </row>
    <row r="27" spans="1:22" hidden="1" x14ac:dyDescent="0.3">
      <c r="A27" t="s">
        <v>185</v>
      </c>
      <c r="B27" t="s">
        <v>186</v>
      </c>
      <c r="C27" t="str">
        <f t="shared" si="0"/>
        <v>BEAUDEAU Gérard</v>
      </c>
      <c r="D27" t="s">
        <v>173</v>
      </c>
      <c r="E27" t="s">
        <v>145</v>
      </c>
      <c r="F27" s="1">
        <v>43990</v>
      </c>
      <c r="G27">
        <v>3</v>
      </c>
      <c r="H27" t="s">
        <v>174</v>
      </c>
      <c r="I27">
        <v>5</v>
      </c>
      <c r="J27">
        <v>1300</v>
      </c>
      <c r="K27">
        <v>6500</v>
      </c>
      <c r="L27">
        <v>2</v>
      </c>
      <c r="M27" t="s">
        <v>130</v>
      </c>
      <c r="N27" s="2">
        <v>1541</v>
      </c>
      <c r="O27" s="3">
        <v>11</v>
      </c>
      <c r="P27" t="s">
        <v>138</v>
      </c>
      <c r="Q27">
        <v>0</v>
      </c>
      <c r="R27" s="4">
        <v>28584</v>
      </c>
      <c r="S27" s="1">
        <v>40376</v>
      </c>
      <c r="T27" s="5">
        <f t="shared" ca="1" si="1"/>
        <v>46.608333333333334</v>
      </c>
      <c r="U27" s="5">
        <f t="shared" ca="1" si="2"/>
        <v>14.322222222222223</v>
      </c>
      <c r="V27" s="5">
        <f t="shared" ca="1" si="3"/>
        <v>453.8401861908456</v>
      </c>
    </row>
    <row r="28" spans="1:22" hidden="1" x14ac:dyDescent="0.3">
      <c r="A28" t="s">
        <v>187</v>
      </c>
      <c r="B28" t="s">
        <v>188</v>
      </c>
      <c r="C28" t="str">
        <f t="shared" si="0"/>
        <v>BEAUMIER Isabelle</v>
      </c>
      <c r="D28" t="s">
        <v>173</v>
      </c>
      <c r="E28" t="s">
        <v>145</v>
      </c>
      <c r="F28" s="1">
        <v>43813</v>
      </c>
      <c r="G28">
        <v>1</v>
      </c>
      <c r="H28" t="s">
        <v>159</v>
      </c>
      <c r="I28">
        <v>1</v>
      </c>
      <c r="J28">
        <v>1200</v>
      </c>
      <c r="K28">
        <v>1200</v>
      </c>
      <c r="L28">
        <v>2</v>
      </c>
      <c r="M28" t="s">
        <v>130</v>
      </c>
      <c r="N28" s="2">
        <v>1275</v>
      </c>
      <c r="O28" s="3">
        <v>64</v>
      </c>
      <c r="P28" t="s">
        <v>131</v>
      </c>
      <c r="Q28">
        <v>1</v>
      </c>
      <c r="R28" s="4">
        <v>26276</v>
      </c>
      <c r="S28" s="1">
        <v>43025</v>
      </c>
      <c r="T28" s="5">
        <f t="shared" ca="1" si="1"/>
        <v>52.927777777777777</v>
      </c>
      <c r="U28" s="5">
        <f t="shared" ca="1" si="2"/>
        <v>7.072222222222222</v>
      </c>
      <c r="V28" s="5">
        <f t="shared" ca="1" si="3"/>
        <v>169.67792615868029</v>
      </c>
    </row>
    <row r="29" spans="1:22" hidden="1" x14ac:dyDescent="0.3">
      <c r="A29" t="s">
        <v>187</v>
      </c>
      <c r="B29" t="s">
        <v>188</v>
      </c>
      <c r="C29" t="str">
        <f t="shared" si="0"/>
        <v>BEAUMIER Isabelle</v>
      </c>
      <c r="D29" t="s">
        <v>173</v>
      </c>
      <c r="E29" t="s">
        <v>145</v>
      </c>
      <c r="F29" s="1">
        <v>43720</v>
      </c>
      <c r="G29">
        <v>8</v>
      </c>
      <c r="H29" t="s">
        <v>146</v>
      </c>
      <c r="I29">
        <v>9</v>
      </c>
      <c r="J29">
        <v>800</v>
      </c>
      <c r="K29">
        <v>7200</v>
      </c>
      <c r="L29">
        <v>2</v>
      </c>
      <c r="M29" t="s">
        <v>130</v>
      </c>
      <c r="N29" s="2">
        <v>1275</v>
      </c>
      <c r="O29" s="3">
        <v>64</v>
      </c>
      <c r="P29" t="s">
        <v>131</v>
      </c>
      <c r="Q29">
        <v>0</v>
      </c>
      <c r="R29" s="4">
        <v>26276</v>
      </c>
      <c r="S29" s="1">
        <v>42698</v>
      </c>
      <c r="T29" s="5">
        <f t="shared" ca="1" si="1"/>
        <v>52.927777777777777</v>
      </c>
      <c r="U29" s="5">
        <f t="shared" ca="1" si="2"/>
        <v>7.9694444444444441</v>
      </c>
      <c r="V29" s="5">
        <f t="shared" ca="1" si="3"/>
        <v>903.45067967933085</v>
      </c>
    </row>
    <row r="30" spans="1:22" hidden="1" x14ac:dyDescent="0.3">
      <c r="A30" t="s">
        <v>189</v>
      </c>
      <c r="B30" t="s">
        <v>149</v>
      </c>
      <c r="C30" t="str">
        <f t="shared" si="0"/>
        <v>BEDO Jean</v>
      </c>
      <c r="D30" t="s">
        <v>173</v>
      </c>
      <c r="E30" t="s">
        <v>145</v>
      </c>
      <c r="F30" s="1">
        <v>43901</v>
      </c>
      <c r="G30">
        <v>4</v>
      </c>
      <c r="H30" t="s">
        <v>136</v>
      </c>
      <c r="I30">
        <v>9</v>
      </c>
      <c r="J30">
        <v>5000</v>
      </c>
      <c r="K30">
        <v>45000</v>
      </c>
      <c r="L30">
        <v>2</v>
      </c>
      <c r="M30" t="s">
        <v>130</v>
      </c>
      <c r="N30" s="2">
        <v>1580</v>
      </c>
      <c r="O30" s="3">
        <v>22</v>
      </c>
      <c r="P30" t="s">
        <v>138</v>
      </c>
      <c r="Q30">
        <v>0</v>
      </c>
      <c r="R30" s="4">
        <v>28734</v>
      </c>
      <c r="S30" s="1">
        <v>44136</v>
      </c>
      <c r="T30" s="5">
        <f t="shared" ca="1" si="1"/>
        <v>46.2</v>
      </c>
      <c r="U30" s="5">
        <f t="shared" ca="1" si="2"/>
        <v>4.0333333333333332</v>
      </c>
      <c r="V30" s="5">
        <f t="shared" ca="1" si="3"/>
        <v>11157.024793388429</v>
      </c>
    </row>
    <row r="31" spans="1:22" hidden="1" x14ac:dyDescent="0.3">
      <c r="A31" t="s">
        <v>189</v>
      </c>
      <c r="B31" t="s">
        <v>149</v>
      </c>
      <c r="C31" t="str">
        <f t="shared" si="0"/>
        <v>BEDO Jean</v>
      </c>
      <c r="D31" t="s">
        <v>173</v>
      </c>
      <c r="E31" t="s">
        <v>145</v>
      </c>
      <c r="F31" s="1">
        <v>43761</v>
      </c>
      <c r="G31">
        <v>3</v>
      </c>
      <c r="H31" t="s">
        <v>174</v>
      </c>
      <c r="I31">
        <v>6</v>
      </c>
      <c r="J31">
        <v>1300</v>
      </c>
      <c r="K31">
        <v>7800</v>
      </c>
      <c r="L31">
        <v>3</v>
      </c>
      <c r="M31" t="s">
        <v>147</v>
      </c>
      <c r="N31" s="2">
        <v>1580</v>
      </c>
      <c r="O31" s="3">
        <v>22</v>
      </c>
      <c r="P31" t="s">
        <v>138</v>
      </c>
      <c r="Q31">
        <v>3</v>
      </c>
      <c r="R31" s="4">
        <v>28734</v>
      </c>
      <c r="S31" s="1">
        <v>42111</v>
      </c>
      <c r="T31" s="5">
        <f t="shared" ca="1" si="1"/>
        <v>46.2</v>
      </c>
      <c r="U31" s="5">
        <f t="shared" ca="1" si="2"/>
        <v>9.5722222222222229</v>
      </c>
      <c r="V31" s="5">
        <f t="shared" ca="1" si="3"/>
        <v>814.85780615206033</v>
      </c>
    </row>
    <row r="32" spans="1:22" hidden="1" x14ac:dyDescent="0.3">
      <c r="A32" t="s">
        <v>190</v>
      </c>
      <c r="B32" t="s">
        <v>183</v>
      </c>
      <c r="C32" t="str">
        <f t="shared" si="0"/>
        <v>BEETHOVEN Michele</v>
      </c>
      <c r="D32" t="s">
        <v>141</v>
      </c>
      <c r="E32" t="s">
        <v>145</v>
      </c>
      <c r="F32" s="1">
        <v>43668</v>
      </c>
      <c r="G32">
        <v>5</v>
      </c>
      <c r="H32" t="s">
        <v>191</v>
      </c>
      <c r="I32">
        <v>6</v>
      </c>
      <c r="J32">
        <v>2000</v>
      </c>
      <c r="K32">
        <v>12000</v>
      </c>
      <c r="L32">
        <v>1</v>
      </c>
      <c r="M32" t="s">
        <v>137</v>
      </c>
      <c r="N32" s="2">
        <v>1240</v>
      </c>
      <c r="O32" s="3">
        <v>6</v>
      </c>
      <c r="P32" t="s">
        <v>131</v>
      </c>
      <c r="Q32">
        <v>4</v>
      </c>
      <c r="R32" s="4">
        <v>20874</v>
      </c>
      <c r="S32" s="1">
        <v>43382</v>
      </c>
      <c r="T32" s="5">
        <f t="shared" ca="1" si="1"/>
        <v>67.722222222222229</v>
      </c>
      <c r="U32" s="5">
        <f t="shared" ca="1" si="2"/>
        <v>6.0944444444444441</v>
      </c>
      <c r="V32" s="5">
        <f t="shared" ca="1" si="3"/>
        <v>1969.006381039198</v>
      </c>
    </row>
    <row r="33" spans="1:22" hidden="1" x14ac:dyDescent="0.3">
      <c r="A33" t="s">
        <v>190</v>
      </c>
      <c r="B33" t="s">
        <v>183</v>
      </c>
      <c r="C33" t="str">
        <f t="shared" si="0"/>
        <v>BEETHOVEN Michele</v>
      </c>
      <c r="D33" t="s">
        <v>141</v>
      </c>
      <c r="E33" t="s">
        <v>145</v>
      </c>
      <c r="F33" s="1">
        <v>43764</v>
      </c>
      <c r="G33">
        <v>6</v>
      </c>
      <c r="H33" t="s">
        <v>156</v>
      </c>
      <c r="I33">
        <v>9</v>
      </c>
      <c r="J33">
        <v>500</v>
      </c>
      <c r="K33">
        <v>4500</v>
      </c>
      <c r="L33">
        <v>2</v>
      </c>
      <c r="M33" t="s">
        <v>130</v>
      </c>
      <c r="N33" s="2">
        <v>1240</v>
      </c>
      <c r="O33" s="3">
        <v>6</v>
      </c>
      <c r="P33" t="s">
        <v>131</v>
      </c>
      <c r="Q33">
        <v>3</v>
      </c>
      <c r="R33" s="4">
        <v>20874</v>
      </c>
      <c r="S33" s="1">
        <v>39055</v>
      </c>
      <c r="T33" s="5">
        <f t="shared" ca="1" si="1"/>
        <v>67.722222222222229</v>
      </c>
      <c r="U33" s="5">
        <f t="shared" ca="1" si="2"/>
        <v>17.941666666666666</v>
      </c>
      <c r="V33" s="5">
        <f t="shared" ca="1" si="3"/>
        <v>250.81281932187645</v>
      </c>
    </row>
    <row r="34" spans="1:22" hidden="1" x14ac:dyDescent="0.3">
      <c r="A34" t="s">
        <v>192</v>
      </c>
      <c r="B34" t="s">
        <v>193</v>
      </c>
      <c r="C34" t="str">
        <f t="shared" si="0"/>
        <v>BENHAMOU Jeanine</v>
      </c>
      <c r="D34" t="s">
        <v>144</v>
      </c>
      <c r="E34" t="s">
        <v>145</v>
      </c>
      <c r="F34" s="1">
        <v>43877</v>
      </c>
      <c r="G34">
        <v>6</v>
      </c>
      <c r="H34" t="s">
        <v>156</v>
      </c>
      <c r="I34">
        <v>9</v>
      </c>
      <c r="J34">
        <v>500</v>
      </c>
      <c r="K34">
        <v>4500</v>
      </c>
      <c r="L34">
        <v>3</v>
      </c>
      <c r="M34" t="s">
        <v>147</v>
      </c>
      <c r="N34" s="2">
        <v>1971</v>
      </c>
      <c r="O34" s="3">
        <v>84</v>
      </c>
      <c r="P34" t="s">
        <v>131</v>
      </c>
      <c r="Q34">
        <v>2</v>
      </c>
      <c r="R34" s="4">
        <v>25773</v>
      </c>
      <c r="S34" s="1">
        <v>36211</v>
      </c>
      <c r="T34" s="5">
        <f t="shared" ca="1" si="1"/>
        <v>54.302777777777777</v>
      </c>
      <c r="U34" s="5">
        <f t="shared" ca="1" si="2"/>
        <v>25.730555555555554</v>
      </c>
      <c r="V34" s="5">
        <f t="shared" ca="1" si="3"/>
        <v>174.8893447047393</v>
      </c>
    </row>
    <row r="35" spans="1:22" hidden="1" x14ac:dyDescent="0.3">
      <c r="A35" t="s">
        <v>192</v>
      </c>
      <c r="B35" t="s">
        <v>193</v>
      </c>
      <c r="C35" t="str">
        <f t="shared" si="0"/>
        <v>BENHAMOU Jeanine</v>
      </c>
      <c r="D35" t="s">
        <v>144</v>
      </c>
      <c r="E35" t="s">
        <v>145</v>
      </c>
      <c r="F35" s="1">
        <v>43717</v>
      </c>
      <c r="G35">
        <v>3</v>
      </c>
      <c r="H35" t="s">
        <v>174</v>
      </c>
      <c r="I35">
        <v>8</v>
      </c>
      <c r="J35">
        <v>1300</v>
      </c>
      <c r="K35">
        <v>10400</v>
      </c>
      <c r="L35">
        <v>3</v>
      </c>
      <c r="M35" t="s">
        <v>147</v>
      </c>
      <c r="N35" s="2">
        <v>1971</v>
      </c>
      <c r="O35" s="3">
        <v>84</v>
      </c>
      <c r="P35" t="s">
        <v>131</v>
      </c>
      <c r="Q35">
        <v>2</v>
      </c>
      <c r="R35" s="4">
        <v>25773</v>
      </c>
      <c r="S35" s="1">
        <v>41651</v>
      </c>
      <c r="T35" s="5">
        <f t="shared" ca="1" si="1"/>
        <v>54.302777777777777</v>
      </c>
      <c r="U35" s="5">
        <f t="shared" ca="1" si="2"/>
        <v>10.83611111111111</v>
      </c>
      <c r="V35" s="5">
        <f t="shared" ca="1" si="3"/>
        <v>959.75390925403747</v>
      </c>
    </row>
    <row r="36" spans="1:22" x14ac:dyDescent="0.3">
      <c r="A36" t="s">
        <v>194</v>
      </c>
      <c r="B36" t="s">
        <v>195</v>
      </c>
      <c r="C36" t="str">
        <f t="shared" si="0"/>
        <v>CORBET Marie-Thérése</v>
      </c>
      <c r="D36" t="s">
        <v>134</v>
      </c>
      <c r="E36" t="s">
        <v>145</v>
      </c>
      <c r="F36" s="1">
        <v>43859</v>
      </c>
      <c r="G36">
        <v>4</v>
      </c>
      <c r="H36" t="s">
        <v>136</v>
      </c>
      <c r="I36">
        <v>9</v>
      </c>
      <c r="J36">
        <v>5000</v>
      </c>
      <c r="K36">
        <v>45000</v>
      </c>
      <c r="L36">
        <v>2</v>
      </c>
      <c r="M36" t="s">
        <v>130</v>
      </c>
      <c r="N36">
        <v>870</v>
      </c>
      <c r="O36" s="3">
        <v>69</v>
      </c>
      <c r="P36" t="s">
        <v>131</v>
      </c>
      <c r="Q36">
        <v>5</v>
      </c>
      <c r="R36" s="4">
        <v>28068</v>
      </c>
      <c r="S36" s="1">
        <v>41759</v>
      </c>
      <c r="T36" s="5">
        <f t="shared" ca="1" si="1"/>
        <v>48.024999999999999</v>
      </c>
      <c r="U36" s="5">
        <f t="shared" ca="1" si="2"/>
        <v>10.536111111111111</v>
      </c>
      <c r="V36" s="5">
        <f t="shared" ca="1" si="3"/>
        <v>4271.0255734247294</v>
      </c>
    </row>
    <row r="37" spans="1:22" hidden="1" x14ac:dyDescent="0.3">
      <c r="A37" t="s">
        <v>196</v>
      </c>
      <c r="B37" t="s">
        <v>197</v>
      </c>
      <c r="C37" t="str">
        <f t="shared" si="0"/>
        <v>BENSIMON Elisabeth</v>
      </c>
      <c r="D37" t="s">
        <v>162</v>
      </c>
      <c r="E37" t="s">
        <v>145</v>
      </c>
      <c r="F37" s="1">
        <v>43656</v>
      </c>
      <c r="G37">
        <v>5</v>
      </c>
      <c r="H37" t="s">
        <v>191</v>
      </c>
      <c r="I37">
        <v>9</v>
      </c>
      <c r="J37">
        <v>2000</v>
      </c>
      <c r="K37">
        <v>18000</v>
      </c>
      <c r="L37">
        <v>3</v>
      </c>
      <c r="M37" t="s">
        <v>147</v>
      </c>
      <c r="N37" s="2">
        <v>2347</v>
      </c>
      <c r="O37" s="3">
        <v>59</v>
      </c>
      <c r="P37" t="s">
        <v>131</v>
      </c>
      <c r="Q37">
        <v>5</v>
      </c>
      <c r="R37" s="4">
        <v>17279</v>
      </c>
      <c r="S37" s="1">
        <v>37637</v>
      </c>
      <c r="T37" s="5">
        <f t="shared" ca="1" si="1"/>
        <v>77.558333333333337</v>
      </c>
      <c r="U37" s="5">
        <f t="shared" ca="1" si="2"/>
        <v>21.824999999999999</v>
      </c>
      <c r="V37" s="5">
        <f t="shared" ca="1" si="3"/>
        <v>824.74226804123714</v>
      </c>
    </row>
    <row r="38" spans="1:22" hidden="1" x14ac:dyDescent="0.3">
      <c r="A38" t="s">
        <v>198</v>
      </c>
      <c r="B38" t="s">
        <v>199</v>
      </c>
      <c r="C38" t="str">
        <f t="shared" si="0"/>
        <v>BÉRAUD Giséle</v>
      </c>
      <c r="D38" t="s">
        <v>144</v>
      </c>
      <c r="E38" t="s">
        <v>145</v>
      </c>
      <c r="F38" s="1">
        <v>43764</v>
      </c>
      <c r="G38">
        <v>3</v>
      </c>
      <c r="H38" t="s">
        <v>174</v>
      </c>
      <c r="I38">
        <v>3</v>
      </c>
      <c r="J38">
        <v>1300</v>
      </c>
      <c r="K38">
        <v>3900</v>
      </c>
      <c r="L38">
        <v>3</v>
      </c>
      <c r="M38" t="s">
        <v>147</v>
      </c>
      <c r="N38" s="2">
        <v>1624</v>
      </c>
      <c r="O38" s="3">
        <v>2</v>
      </c>
      <c r="P38" t="s">
        <v>131</v>
      </c>
      <c r="Q38">
        <v>4</v>
      </c>
      <c r="R38" s="4">
        <v>27586</v>
      </c>
      <c r="S38" s="1">
        <v>40883</v>
      </c>
      <c r="T38" s="5">
        <f t="shared" ca="1" si="1"/>
        <v>49.338888888888889</v>
      </c>
      <c r="U38" s="5">
        <f t="shared" ca="1" si="2"/>
        <v>12.936111111111112</v>
      </c>
      <c r="V38" s="5">
        <f t="shared" ca="1" si="3"/>
        <v>301.4816405411209</v>
      </c>
    </row>
    <row r="39" spans="1:22" hidden="1" x14ac:dyDescent="0.3">
      <c r="A39" t="s">
        <v>200</v>
      </c>
      <c r="B39" t="s">
        <v>201</v>
      </c>
      <c r="C39" t="str">
        <f t="shared" si="0"/>
        <v>BERDUGO Bernadette</v>
      </c>
      <c r="D39" t="s">
        <v>162</v>
      </c>
      <c r="E39" t="s">
        <v>145</v>
      </c>
      <c r="F39" s="1">
        <v>43659</v>
      </c>
      <c r="G39">
        <v>10</v>
      </c>
      <c r="H39" t="s">
        <v>129</v>
      </c>
      <c r="I39">
        <v>1</v>
      </c>
      <c r="J39">
        <v>1000</v>
      </c>
      <c r="K39">
        <v>1000</v>
      </c>
      <c r="L39">
        <v>2</v>
      </c>
      <c r="M39" t="s">
        <v>130</v>
      </c>
      <c r="N39" s="2">
        <v>2658</v>
      </c>
      <c r="O39" s="3">
        <v>19</v>
      </c>
      <c r="P39" t="s">
        <v>131</v>
      </c>
      <c r="Q39">
        <v>1</v>
      </c>
      <c r="R39" s="4">
        <v>16892</v>
      </c>
      <c r="S39" s="1">
        <v>43773</v>
      </c>
      <c r="T39" s="5">
        <f t="shared" ca="1" si="1"/>
        <v>78.61944444444444</v>
      </c>
      <c r="U39" s="5">
        <f t="shared" ca="1" si="2"/>
        <v>5.0250000000000004</v>
      </c>
      <c r="V39" s="5">
        <f t="shared" ca="1" si="3"/>
        <v>199.00497512437809</v>
      </c>
    </row>
    <row r="40" spans="1:22" hidden="1" x14ac:dyDescent="0.3">
      <c r="A40" t="s">
        <v>202</v>
      </c>
      <c r="B40" t="s">
        <v>203</v>
      </c>
      <c r="C40" t="str">
        <f t="shared" si="0"/>
        <v>BERTOLO Claudie</v>
      </c>
      <c r="D40" t="s">
        <v>144</v>
      </c>
      <c r="E40" t="s">
        <v>145</v>
      </c>
      <c r="F40" s="1">
        <v>43636</v>
      </c>
      <c r="G40">
        <v>8</v>
      </c>
      <c r="H40" t="s">
        <v>146</v>
      </c>
      <c r="I40">
        <v>9</v>
      </c>
      <c r="J40">
        <v>800</v>
      </c>
      <c r="K40">
        <v>7200</v>
      </c>
      <c r="L40">
        <v>1</v>
      </c>
      <c r="M40" t="s">
        <v>137</v>
      </c>
      <c r="N40" s="2">
        <v>1898</v>
      </c>
      <c r="O40" s="3">
        <v>66</v>
      </c>
      <c r="P40" t="s">
        <v>131</v>
      </c>
      <c r="Q40">
        <v>4</v>
      </c>
      <c r="R40" s="4">
        <v>19465</v>
      </c>
      <c r="S40" s="1">
        <v>35885</v>
      </c>
      <c r="T40" s="5">
        <f t="shared" ca="1" si="1"/>
        <v>71.575000000000003</v>
      </c>
      <c r="U40" s="5">
        <f t="shared" ca="1" si="2"/>
        <v>26.619444444444444</v>
      </c>
      <c r="V40" s="5">
        <f t="shared" ca="1" si="3"/>
        <v>270.47897318167588</v>
      </c>
    </row>
    <row r="41" spans="1:22" hidden="1" x14ac:dyDescent="0.3">
      <c r="A41" t="s">
        <v>204</v>
      </c>
      <c r="B41" t="s">
        <v>205</v>
      </c>
      <c r="C41" t="str">
        <f t="shared" si="0"/>
        <v>BERTRAND Roger</v>
      </c>
      <c r="D41" t="s">
        <v>141</v>
      </c>
      <c r="E41" t="s">
        <v>145</v>
      </c>
      <c r="F41" s="1">
        <v>43640</v>
      </c>
      <c r="G41">
        <v>6</v>
      </c>
      <c r="H41" t="s">
        <v>156</v>
      </c>
      <c r="I41">
        <v>2</v>
      </c>
      <c r="J41">
        <v>500</v>
      </c>
      <c r="K41">
        <v>1000</v>
      </c>
      <c r="L41">
        <v>1</v>
      </c>
      <c r="M41" t="s">
        <v>137</v>
      </c>
      <c r="N41" s="2">
        <v>2529</v>
      </c>
      <c r="O41" s="3">
        <v>70</v>
      </c>
      <c r="P41" t="s">
        <v>138</v>
      </c>
      <c r="Q41">
        <v>3</v>
      </c>
      <c r="R41" s="4">
        <v>21561</v>
      </c>
      <c r="S41" s="1">
        <v>39816</v>
      </c>
      <c r="T41" s="5">
        <f t="shared" ca="1" si="1"/>
        <v>65.838888888888889</v>
      </c>
      <c r="U41" s="5">
        <f t="shared" ca="1" si="2"/>
        <v>15.861111111111111</v>
      </c>
      <c r="V41" s="5">
        <f t="shared" ca="1" si="3"/>
        <v>63.047285464098074</v>
      </c>
    </row>
    <row r="42" spans="1:22" hidden="1" x14ac:dyDescent="0.3">
      <c r="A42" t="s">
        <v>206</v>
      </c>
      <c r="B42" t="s">
        <v>207</v>
      </c>
      <c r="C42" t="str">
        <f t="shared" si="0"/>
        <v>BIDAULT Marie-Reine</v>
      </c>
      <c r="D42" t="s">
        <v>162</v>
      </c>
      <c r="E42" t="s">
        <v>145</v>
      </c>
      <c r="F42" s="1">
        <v>43852</v>
      </c>
      <c r="G42">
        <v>5</v>
      </c>
      <c r="H42" t="s">
        <v>191</v>
      </c>
      <c r="I42">
        <v>1</v>
      </c>
      <c r="J42">
        <v>2000</v>
      </c>
      <c r="K42">
        <v>2000</v>
      </c>
      <c r="L42">
        <v>3</v>
      </c>
      <c r="M42" t="s">
        <v>147</v>
      </c>
      <c r="N42" s="2">
        <v>2142</v>
      </c>
      <c r="O42" s="3">
        <v>83</v>
      </c>
      <c r="P42" t="s">
        <v>131</v>
      </c>
      <c r="Q42">
        <v>4</v>
      </c>
      <c r="R42" s="4">
        <v>15518</v>
      </c>
      <c r="S42" s="1">
        <v>35921</v>
      </c>
      <c r="T42" s="5">
        <f t="shared" ca="1" si="1"/>
        <v>82.38055555555556</v>
      </c>
      <c r="U42" s="5">
        <f t="shared" ca="1" si="2"/>
        <v>26.519444444444446</v>
      </c>
      <c r="V42" s="5">
        <f t="shared" ca="1" si="3"/>
        <v>75.416361160573999</v>
      </c>
    </row>
    <row r="43" spans="1:22" hidden="1" x14ac:dyDescent="0.3">
      <c r="A43" t="s">
        <v>208</v>
      </c>
      <c r="B43" t="s">
        <v>209</v>
      </c>
      <c r="C43" t="str">
        <f t="shared" si="0"/>
        <v>BINET Jacques</v>
      </c>
      <c r="D43" t="s">
        <v>144</v>
      </c>
      <c r="E43" t="s">
        <v>145</v>
      </c>
      <c r="F43" s="1">
        <v>43647</v>
      </c>
      <c r="G43">
        <v>8</v>
      </c>
      <c r="H43" t="s">
        <v>146</v>
      </c>
      <c r="I43">
        <v>1</v>
      </c>
      <c r="J43">
        <v>800</v>
      </c>
      <c r="K43">
        <v>800</v>
      </c>
      <c r="L43">
        <v>2</v>
      </c>
      <c r="M43" t="s">
        <v>130</v>
      </c>
      <c r="N43" s="2">
        <v>2306</v>
      </c>
      <c r="O43" s="3">
        <v>93</v>
      </c>
      <c r="P43" t="s">
        <v>138</v>
      </c>
      <c r="Q43">
        <v>2</v>
      </c>
      <c r="R43" s="4">
        <v>29789</v>
      </c>
      <c r="S43" s="1">
        <v>39740</v>
      </c>
      <c r="T43" s="5">
        <f t="shared" ca="1" si="1"/>
        <v>43.30833333333333</v>
      </c>
      <c r="U43" s="5">
        <f t="shared" ca="1" si="2"/>
        <v>16.066666666666666</v>
      </c>
      <c r="V43" s="5">
        <f t="shared" ca="1" si="3"/>
        <v>49.792531120331951</v>
      </c>
    </row>
    <row r="44" spans="1:22" hidden="1" x14ac:dyDescent="0.3">
      <c r="A44" t="s">
        <v>208</v>
      </c>
      <c r="B44" t="s">
        <v>210</v>
      </c>
      <c r="C44" t="str">
        <f t="shared" si="0"/>
        <v>BINET Emmanuel</v>
      </c>
      <c r="D44" t="s">
        <v>144</v>
      </c>
      <c r="E44" t="s">
        <v>145</v>
      </c>
      <c r="F44" s="1">
        <v>43801</v>
      </c>
      <c r="G44">
        <v>2</v>
      </c>
      <c r="H44" t="s">
        <v>150</v>
      </c>
      <c r="I44">
        <v>10</v>
      </c>
      <c r="J44">
        <v>700</v>
      </c>
      <c r="K44">
        <v>7000</v>
      </c>
      <c r="L44">
        <v>3</v>
      </c>
      <c r="M44" t="s">
        <v>147</v>
      </c>
      <c r="N44" s="2">
        <v>2521</v>
      </c>
      <c r="O44" s="3">
        <v>54</v>
      </c>
      <c r="P44" t="s">
        <v>138</v>
      </c>
      <c r="Q44">
        <v>5</v>
      </c>
      <c r="R44" s="4">
        <v>20690</v>
      </c>
      <c r="S44" s="1">
        <v>36045</v>
      </c>
      <c r="T44" s="5">
        <f t="shared" ca="1" si="1"/>
        <v>68.222222222222229</v>
      </c>
      <c r="U44" s="5">
        <f t="shared" ca="1" si="2"/>
        <v>26.183333333333334</v>
      </c>
      <c r="V44" s="5">
        <f t="shared" ca="1" si="3"/>
        <v>267.34563971992361</v>
      </c>
    </row>
    <row r="45" spans="1:22" hidden="1" x14ac:dyDescent="0.3">
      <c r="A45" t="s">
        <v>211</v>
      </c>
      <c r="B45" t="s">
        <v>199</v>
      </c>
      <c r="C45" t="str">
        <f t="shared" si="0"/>
        <v>BLANC Giséle</v>
      </c>
      <c r="D45" t="s">
        <v>144</v>
      </c>
      <c r="E45" t="s">
        <v>145</v>
      </c>
      <c r="F45" s="1">
        <v>43719</v>
      </c>
      <c r="G45">
        <v>8</v>
      </c>
      <c r="H45" t="s">
        <v>146</v>
      </c>
      <c r="I45">
        <v>8</v>
      </c>
      <c r="J45">
        <v>800</v>
      </c>
      <c r="K45">
        <v>6400</v>
      </c>
      <c r="L45">
        <v>3</v>
      </c>
      <c r="M45" t="s">
        <v>147</v>
      </c>
      <c r="N45" s="2">
        <v>3224</v>
      </c>
      <c r="O45" s="3">
        <v>7</v>
      </c>
      <c r="P45" t="s">
        <v>131</v>
      </c>
      <c r="Q45">
        <v>0</v>
      </c>
      <c r="R45" s="4">
        <v>19041</v>
      </c>
      <c r="S45" s="1">
        <v>43060</v>
      </c>
      <c r="T45" s="5">
        <f t="shared" ca="1" si="1"/>
        <v>72.738888888888894</v>
      </c>
      <c r="U45" s="5">
        <f t="shared" ca="1" si="2"/>
        <v>6.9777777777777779</v>
      </c>
      <c r="V45" s="5">
        <f t="shared" ca="1" si="3"/>
        <v>917.1974522292993</v>
      </c>
    </row>
    <row r="46" spans="1:22" hidden="1" x14ac:dyDescent="0.3">
      <c r="A46" t="s">
        <v>212</v>
      </c>
      <c r="B46" t="s">
        <v>213</v>
      </c>
      <c r="C46" t="str">
        <f t="shared" si="0"/>
        <v>BLANCHOT Guy</v>
      </c>
      <c r="D46" t="s">
        <v>162</v>
      </c>
      <c r="E46" t="s">
        <v>145</v>
      </c>
      <c r="F46" s="1">
        <v>43747</v>
      </c>
      <c r="G46">
        <v>5</v>
      </c>
      <c r="H46" t="s">
        <v>191</v>
      </c>
      <c r="I46">
        <v>9</v>
      </c>
      <c r="J46">
        <v>2000</v>
      </c>
      <c r="K46">
        <v>18000</v>
      </c>
      <c r="L46">
        <v>2</v>
      </c>
      <c r="M46" t="s">
        <v>130</v>
      </c>
      <c r="N46" s="2">
        <v>3383</v>
      </c>
      <c r="O46" s="3">
        <v>69</v>
      </c>
      <c r="P46" t="s">
        <v>138</v>
      </c>
      <c r="Q46">
        <v>2</v>
      </c>
      <c r="R46" s="4">
        <v>19876</v>
      </c>
      <c r="S46" s="1">
        <v>39086</v>
      </c>
      <c r="T46" s="5">
        <f t="shared" ca="1" si="1"/>
        <v>70.45</v>
      </c>
      <c r="U46" s="5">
        <f t="shared" ca="1" si="2"/>
        <v>17.858333333333334</v>
      </c>
      <c r="V46" s="5">
        <f t="shared" ca="1" si="3"/>
        <v>1007.9328044797013</v>
      </c>
    </row>
    <row r="47" spans="1:22" hidden="1" x14ac:dyDescent="0.3">
      <c r="A47" t="s">
        <v>214</v>
      </c>
      <c r="B47" t="s">
        <v>215</v>
      </c>
      <c r="C47" t="str">
        <f t="shared" si="0"/>
        <v>BOLLO René</v>
      </c>
      <c r="D47" t="s">
        <v>144</v>
      </c>
      <c r="E47" t="s">
        <v>145</v>
      </c>
      <c r="F47" s="1">
        <v>43666</v>
      </c>
      <c r="G47">
        <v>7</v>
      </c>
      <c r="H47" t="s">
        <v>216</v>
      </c>
      <c r="I47">
        <v>4</v>
      </c>
      <c r="J47">
        <v>600</v>
      </c>
      <c r="K47">
        <v>2400</v>
      </c>
      <c r="L47">
        <v>3</v>
      </c>
      <c r="M47" t="s">
        <v>147</v>
      </c>
      <c r="N47" s="2">
        <v>1088</v>
      </c>
      <c r="O47" s="3">
        <v>15</v>
      </c>
      <c r="P47" t="s">
        <v>138</v>
      </c>
      <c r="Q47">
        <v>1</v>
      </c>
      <c r="R47" s="4">
        <v>26948</v>
      </c>
      <c r="S47" s="1">
        <v>40591</v>
      </c>
      <c r="T47" s="5">
        <f t="shared" ca="1" si="1"/>
        <v>51.088888888888889</v>
      </c>
      <c r="U47" s="5">
        <f t="shared" ca="1" si="2"/>
        <v>13.738888888888889</v>
      </c>
      <c r="V47" s="5">
        <f t="shared" ca="1" si="3"/>
        <v>174.68661544682573</v>
      </c>
    </row>
    <row r="48" spans="1:22" hidden="1" x14ac:dyDescent="0.3">
      <c r="A48" t="s">
        <v>217</v>
      </c>
      <c r="B48" t="s">
        <v>218</v>
      </c>
      <c r="C48" t="str">
        <f t="shared" si="0"/>
        <v>BONNAY Nadège</v>
      </c>
      <c r="D48" t="s">
        <v>141</v>
      </c>
      <c r="E48" t="s">
        <v>145</v>
      </c>
      <c r="F48" s="1">
        <v>43777</v>
      </c>
      <c r="G48">
        <v>5</v>
      </c>
      <c r="H48" t="s">
        <v>191</v>
      </c>
      <c r="I48">
        <v>4</v>
      </c>
      <c r="J48">
        <v>2000</v>
      </c>
      <c r="K48">
        <v>8000</v>
      </c>
      <c r="L48">
        <v>3</v>
      </c>
      <c r="M48" t="s">
        <v>147</v>
      </c>
      <c r="N48" s="2">
        <v>1703</v>
      </c>
      <c r="O48" s="3">
        <v>72</v>
      </c>
      <c r="P48" t="s">
        <v>131</v>
      </c>
      <c r="Q48">
        <v>3</v>
      </c>
      <c r="R48" s="4">
        <v>28760</v>
      </c>
      <c r="S48" s="1">
        <v>41422</v>
      </c>
      <c r="T48" s="5">
        <f t="shared" ca="1" si="1"/>
        <v>46.12777777777778</v>
      </c>
      <c r="U48" s="5">
        <f t="shared" ca="1" si="2"/>
        <v>11.458333333333334</v>
      </c>
      <c r="V48" s="5">
        <f t="shared" ca="1" si="3"/>
        <v>698.18181818181813</v>
      </c>
    </row>
    <row r="49" spans="1:22" hidden="1" x14ac:dyDescent="0.3">
      <c r="A49" t="s">
        <v>219</v>
      </c>
      <c r="B49" t="s">
        <v>218</v>
      </c>
      <c r="C49" t="str">
        <f t="shared" si="0"/>
        <v>BOUCHET Nadège</v>
      </c>
      <c r="D49" t="s">
        <v>127</v>
      </c>
      <c r="E49" t="s">
        <v>145</v>
      </c>
      <c r="F49" s="1">
        <v>43640</v>
      </c>
      <c r="G49">
        <v>3</v>
      </c>
      <c r="H49" t="s">
        <v>174</v>
      </c>
      <c r="I49">
        <v>6</v>
      </c>
      <c r="J49">
        <v>1300</v>
      </c>
      <c r="K49">
        <v>7800</v>
      </c>
      <c r="L49">
        <v>2</v>
      </c>
      <c r="M49" t="s">
        <v>130</v>
      </c>
      <c r="N49" s="2">
        <v>2128</v>
      </c>
      <c r="O49" s="3">
        <v>59</v>
      </c>
      <c r="P49" t="s">
        <v>131</v>
      </c>
      <c r="Q49">
        <v>5</v>
      </c>
      <c r="R49" s="4">
        <v>30457</v>
      </c>
      <c r="S49" s="1">
        <v>42369</v>
      </c>
      <c r="T49" s="5">
        <f t="shared" ca="1" si="1"/>
        <v>41.477777777777774</v>
      </c>
      <c r="U49" s="5">
        <f t="shared" ca="1" si="2"/>
        <v>8.8694444444444436</v>
      </c>
      <c r="V49" s="5">
        <f t="shared" ca="1" si="3"/>
        <v>879.42373943000325</v>
      </c>
    </row>
    <row r="50" spans="1:22" hidden="1" x14ac:dyDescent="0.3">
      <c r="A50" t="s">
        <v>219</v>
      </c>
      <c r="B50" t="s">
        <v>220</v>
      </c>
      <c r="C50" t="str">
        <f t="shared" si="0"/>
        <v>BOUCHET Micheline</v>
      </c>
      <c r="D50" t="s">
        <v>127</v>
      </c>
      <c r="E50" t="s">
        <v>145</v>
      </c>
      <c r="F50" s="1">
        <v>43664</v>
      </c>
      <c r="G50">
        <v>4</v>
      </c>
      <c r="H50" t="s">
        <v>136</v>
      </c>
      <c r="I50">
        <v>5</v>
      </c>
      <c r="J50">
        <v>5000</v>
      </c>
      <c r="K50">
        <v>25000</v>
      </c>
      <c r="L50">
        <v>3</v>
      </c>
      <c r="M50" t="s">
        <v>147</v>
      </c>
      <c r="N50" s="2">
        <v>2258</v>
      </c>
      <c r="O50" s="3">
        <v>78</v>
      </c>
      <c r="P50" t="s">
        <v>131</v>
      </c>
      <c r="Q50">
        <v>1</v>
      </c>
      <c r="R50" s="4">
        <v>21904</v>
      </c>
      <c r="S50" s="1">
        <v>38164</v>
      </c>
      <c r="T50" s="5">
        <f t="shared" ca="1" si="1"/>
        <v>64.897222222222226</v>
      </c>
      <c r="U50" s="5">
        <f t="shared" ca="1" si="2"/>
        <v>20.380555555555556</v>
      </c>
      <c r="V50" s="5">
        <f t="shared" ca="1" si="3"/>
        <v>1226.6593975739402</v>
      </c>
    </row>
    <row r="51" spans="1:22" hidden="1" x14ac:dyDescent="0.3">
      <c r="A51" t="s">
        <v>221</v>
      </c>
      <c r="B51" t="s">
        <v>222</v>
      </c>
      <c r="C51" t="str">
        <f t="shared" si="0"/>
        <v>BOUDART Martine</v>
      </c>
      <c r="D51" t="s">
        <v>127</v>
      </c>
      <c r="E51" t="s">
        <v>145</v>
      </c>
      <c r="F51" s="1">
        <v>43839</v>
      </c>
      <c r="G51">
        <v>5</v>
      </c>
      <c r="H51" t="s">
        <v>191</v>
      </c>
      <c r="I51">
        <v>2</v>
      </c>
      <c r="J51">
        <v>2000</v>
      </c>
      <c r="K51">
        <v>4000</v>
      </c>
      <c r="L51">
        <v>1</v>
      </c>
      <c r="M51" t="s">
        <v>137</v>
      </c>
      <c r="N51" s="2">
        <v>2878</v>
      </c>
      <c r="O51" s="3">
        <v>71</v>
      </c>
      <c r="P51" t="s">
        <v>131</v>
      </c>
      <c r="Q51">
        <v>3</v>
      </c>
      <c r="R51" s="4">
        <v>28638</v>
      </c>
      <c r="S51" s="1">
        <v>40249</v>
      </c>
      <c r="T51" s="5">
        <f t="shared" ca="1" si="1"/>
        <v>46.458333333333336</v>
      </c>
      <c r="U51" s="5">
        <f t="shared" ca="1" si="2"/>
        <v>14.669444444444444</v>
      </c>
      <c r="V51" s="5">
        <f t="shared" ca="1" si="3"/>
        <v>272.6756296156031</v>
      </c>
    </row>
    <row r="52" spans="1:22" hidden="1" x14ac:dyDescent="0.3">
      <c r="A52" t="s">
        <v>223</v>
      </c>
      <c r="B52" t="s">
        <v>224</v>
      </c>
      <c r="C52" t="str">
        <f t="shared" si="0"/>
        <v>BOULLICAUD Jean-Paul</v>
      </c>
      <c r="D52" t="s">
        <v>162</v>
      </c>
      <c r="E52" t="s">
        <v>145</v>
      </c>
      <c r="F52" s="1">
        <v>43784</v>
      </c>
      <c r="G52">
        <v>2</v>
      </c>
      <c r="H52" t="s">
        <v>150</v>
      </c>
      <c r="I52">
        <v>1</v>
      </c>
      <c r="J52">
        <v>700</v>
      </c>
      <c r="K52">
        <v>700</v>
      </c>
      <c r="L52">
        <v>1</v>
      </c>
      <c r="M52" t="s">
        <v>137</v>
      </c>
      <c r="N52" s="2">
        <v>2620</v>
      </c>
      <c r="O52" s="3">
        <v>16</v>
      </c>
      <c r="P52" t="s">
        <v>138</v>
      </c>
      <c r="Q52">
        <v>5</v>
      </c>
      <c r="R52" s="4">
        <v>27696</v>
      </c>
      <c r="S52" s="1">
        <v>42595</v>
      </c>
      <c r="T52" s="5">
        <f t="shared" ca="1" si="1"/>
        <v>49.038888888888891</v>
      </c>
      <c r="U52" s="5">
        <f t="shared" ca="1" si="2"/>
        <v>8.25</v>
      </c>
      <c r="V52" s="5">
        <f t="shared" ca="1" si="3"/>
        <v>84.848484848484844</v>
      </c>
    </row>
    <row r="53" spans="1:22" hidden="1" x14ac:dyDescent="0.3">
      <c r="A53" t="s">
        <v>225</v>
      </c>
      <c r="B53" t="s">
        <v>193</v>
      </c>
      <c r="C53" t="str">
        <f t="shared" si="0"/>
        <v>BOUN Jeanine</v>
      </c>
      <c r="D53" t="s">
        <v>127</v>
      </c>
      <c r="E53" t="s">
        <v>145</v>
      </c>
      <c r="F53" s="1">
        <v>43684</v>
      </c>
      <c r="G53">
        <v>5</v>
      </c>
      <c r="H53" t="s">
        <v>191</v>
      </c>
      <c r="I53">
        <v>8</v>
      </c>
      <c r="J53">
        <v>2000</v>
      </c>
      <c r="K53">
        <v>16000</v>
      </c>
      <c r="L53">
        <v>1</v>
      </c>
      <c r="M53" t="s">
        <v>137</v>
      </c>
      <c r="N53" s="2">
        <v>2328</v>
      </c>
      <c r="O53" s="3">
        <v>6</v>
      </c>
      <c r="P53" t="s">
        <v>131</v>
      </c>
      <c r="Q53">
        <v>5</v>
      </c>
      <c r="R53" s="4">
        <v>23745</v>
      </c>
      <c r="S53" s="1">
        <v>41532</v>
      </c>
      <c r="T53" s="5">
        <f t="shared" ca="1" si="1"/>
        <v>59.861111111111114</v>
      </c>
      <c r="U53" s="5">
        <f t="shared" ca="1" si="2"/>
        <v>11.161111111111111</v>
      </c>
      <c r="V53" s="5">
        <f t="shared" ca="1" si="3"/>
        <v>1433.5490293678447</v>
      </c>
    </row>
    <row r="54" spans="1:22" hidden="1" x14ac:dyDescent="0.3">
      <c r="A54" t="s">
        <v>226</v>
      </c>
      <c r="B54" t="s">
        <v>227</v>
      </c>
      <c r="C54" t="str">
        <f t="shared" si="0"/>
        <v>BOUSLAH Fabien</v>
      </c>
      <c r="D54" t="s">
        <v>173</v>
      </c>
      <c r="E54" t="s">
        <v>145</v>
      </c>
      <c r="F54" s="1">
        <v>43979</v>
      </c>
      <c r="G54">
        <v>3</v>
      </c>
      <c r="H54" t="s">
        <v>174</v>
      </c>
      <c r="I54">
        <v>4</v>
      </c>
      <c r="J54">
        <v>1300</v>
      </c>
      <c r="K54">
        <v>5200</v>
      </c>
      <c r="L54">
        <v>3</v>
      </c>
      <c r="M54" t="s">
        <v>147</v>
      </c>
      <c r="N54" s="2">
        <v>1850</v>
      </c>
      <c r="O54" s="3">
        <v>98</v>
      </c>
      <c r="P54" t="s">
        <v>138</v>
      </c>
      <c r="Q54">
        <v>3</v>
      </c>
      <c r="R54" s="4">
        <v>21319</v>
      </c>
      <c r="S54" s="1">
        <v>36740</v>
      </c>
      <c r="T54" s="5">
        <f t="shared" ca="1" si="1"/>
        <v>66.49722222222222</v>
      </c>
      <c r="U54" s="5">
        <f t="shared" ca="1" si="2"/>
        <v>24.280555555555555</v>
      </c>
      <c r="V54" s="5">
        <f t="shared" ca="1" si="3"/>
        <v>214.16313922892118</v>
      </c>
    </row>
    <row r="55" spans="1:22" hidden="1" x14ac:dyDescent="0.3">
      <c r="A55" t="s">
        <v>228</v>
      </c>
      <c r="B55" t="s">
        <v>229</v>
      </c>
      <c r="C55" t="str">
        <f t="shared" si="0"/>
        <v>BOUZCKAR Ghislaine</v>
      </c>
      <c r="D55" t="s">
        <v>144</v>
      </c>
      <c r="E55" t="s">
        <v>145</v>
      </c>
      <c r="F55" s="1">
        <v>43949</v>
      </c>
      <c r="G55">
        <v>10</v>
      </c>
      <c r="H55" t="s">
        <v>129</v>
      </c>
      <c r="I55">
        <v>7</v>
      </c>
      <c r="J55">
        <v>1000</v>
      </c>
      <c r="K55">
        <v>7000</v>
      </c>
      <c r="L55">
        <v>1</v>
      </c>
      <c r="M55" t="s">
        <v>137</v>
      </c>
      <c r="N55" s="2">
        <v>4172</v>
      </c>
      <c r="O55" s="3">
        <v>59</v>
      </c>
      <c r="P55" t="s">
        <v>131</v>
      </c>
      <c r="Q55">
        <v>0</v>
      </c>
      <c r="R55" s="4">
        <v>17741</v>
      </c>
      <c r="S55" s="1">
        <v>41790</v>
      </c>
      <c r="T55" s="5">
        <f t="shared" ca="1" si="1"/>
        <v>76.294444444444451</v>
      </c>
      <c r="U55" s="5">
        <f t="shared" ca="1" si="2"/>
        <v>10.452777777777778</v>
      </c>
      <c r="V55" s="5">
        <f t="shared" ca="1" si="3"/>
        <v>669.67844804677122</v>
      </c>
    </row>
    <row r="56" spans="1:22" hidden="1" x14ac:dyDescent="0.3">
      <c r="A56" t="s">
        <v>230</v>
      </c>
      <c r="B56" t="s">
        <v>231</v>
      </c>
      <c r="C56" t="str">
        <f t="shared" si="0"/>
        <v>BOVERO Gilbert</v>
      </c>
      <c r="D56" t="s">
        <v>144</v>
      </c>
      <c r="E56" t="s">
        <v>145</v>
      </c>
      <c r="F56" s="1">
        <v>43726</v>
      </c>
      <c r="G56">
        <v>9</v>
      </c>
      <c r="H56" t="s">
        <v>184</v>
      </c>
      <c r="I56">
        <v>5</v>
      </c>
      <c r="J56">
        <v>500</v>
      </c>
      <c r="K56">
        <v>2500</v>
      </c>
      <c r="L56">
        <v>1</v>
      </c>
      <c r="M56" t="s">
        <v>137</v>
      </c>
      <c r="N56" s="2">
        <v>3392</v>
      </c>
      <c r="O56" s="3">
        <v>87</v>
      </c>
      <c r="P56" t="s">
        <v>138</v>
      </c>
      <c r="Q56">
        <v>4</v>
      </c>
      <c r="R56" s="4">
        <v>21880</v>
      </c>
      <c r="S56" s="1">
        <v>39631</v>
      </c>
      <c r="T56" s="5">
        <f t="shared" ca="1" si="1"/>
        <v>64.963888888888889</v>
      </c>
      <c r="U56" s="5">
        <f t="shared" ca="1" si="2"/>
        <v>16.363888888888887</v>
      </c>
      <c r="V56" s="5">
        <f t="shared" ca="1" si="3"/>
        <v>152.77542013240537</v>
      </c>
    </row>
    <row r="57" spans="1:22" hidden="1" x14ac:dyDescent="0.3">
      <c r="A57" t="s">
        <v>232</v>
      </c>
      <c r="B57" t="s">
        <v>209</v>
      </c>
      <c r="C57" t="str">
        <f t="shared" si="0"/>
        <v>BRELEUR Jacques</v>
      </c>
      <c r="D57" t="s">
        <v>173</v>
      </c>
      <c r="E57" t="s">
        <v>145</v>
      </c>
      <c r="F57" s="1">
        <v>43755</v>
      </c>
      <c r="G57">
        <v>7</v>
      </c>
      <c r="H57" t="s">
        <v>216</v>
      </c>
      <c r="I57">
        <v>9</v>
      </c>
      <c r="J57">
        <v>600</v>
      </c>
      <c r="K57">
        <v>5400</v>
      </c>
      <c r="L57">
        <v>1</v>
      </c>
      <c r="M57" t="s">
        <v>137</v>
      </c>
      <c r="N57" s="2">
        <v>2860</v>
      </c>
      <c r="O57" s="3">
        <v>27</v>
      </c>
      <c r="P57" t="s">
        <v>138</v>
      </c>
      <c r="Q57">
        <v>1</v>
      </c>
      <c r="R57" s="4">
        <v>28484</v>
      </c>
      <c r="S57" s="1">
        <v>42055</v>
      </c>
      <c r="T57" s="5">
        <f t="shared" ca="1" si="1"/>
        <v>46.883333333333333</v>
      </c>
      <c r="U57" s="5">
        <f t="shared" ca="1" si="2"/>
        <v>9.7305555555555561</v>
      </c>
      <c r="V57" s="5">
        <f t="shared" ca="1" si="3"/>
        <v>554.95289751641451</v>
      </c>
    </row>
    <row r="58" spans="1:22" hidden="1" x14ac:dyDescent="0.3">
      <c r="A58" t="s">
        <v>233</v>
      </c>
      <c r="B58" t="s">
        <v>234</v>
      </c>
      <c r="C58" t="str">
        <f t="shared" si="0"/>
        <v>BRON Géneviéve</v>
      </c>
      <c r="D58" t="s">
        <v>144</v>
      </c>
      <c r="E58" t="s">
        <v>145</v>
      </c>
      <c r="F58" s="1">
        <v>43881</v>
      </c>
      <c r="G58">
        <v>1</v>
      </c>
      <c r="H58" t="s">
        <v>159</v>
      </c>
      <c r="I58">
        <v>6</v>
      </c>
      <c r="J58">
        <v>1200</v>
      </c>
      <c r="K58">
        <v>7200</v>
      </c>
      <c r="L58">
        <v>3</v>
      </c>
      <c r="M58" t="s">
        <v>147</v>
      </c>
      <c r="N58" s="2">
        <v>2233</v>
      </c>
      <c r="O58" s="3">
        <v>44</v>
      </c>
      <c r="P58" t="s">
        <v>131</v>
      </c>
      <c r="Q58">
        <v>1</v>
      </c>
      <c r="R58" s="4">
        <v>23445</v>
      </c>
      <c r="S58" s="1">
        <v>38224</v>
      </c>
      <c r="T58" s="5">
        <f t="shared" ca="1" si="1"/>
        <v>60.677777777777777</v>
      </c>
      <c r="U58" s="5">
        <f t="shared" ca="1" si="2"/>
        <v>20.216666666666665</v>
      </c>
      <c r="V58" s="5">
        <f t="shared" ca="1" si="3"/>
        <v>356.14179719703219</v>
      </c>
    </row>
    <row r="59" spans="1:22" hidden="1" x14ac:dyDescent="0.3">
      <c r="A59" t="s">
        <v>235</v>
      </c>
      <c r="B59" t="s">
        <v>236</v>
      </c>
      <c r="C59" t="str">
        <f t="shared" si="0"/>
        <v>BRUNET Françoise</v>
      </c>
      <c r="D59" t="s">
        <v>144</v>
      </c>
      <c r="E59" t="s">
        <v>145</v>
      </c>
      <c r="F59" s="1">
        <v>43782</v>
      </c>
      <c r="G59">
        <v>6</v>
      </c>
      <c r="H59" t="s">
        <v>156</v>
      </c>
      <c r="I59">
        <v>10</v>
      </c>
      <c r="J59">
        <v>500</v>
      </c>
      <c r="K59">
        <v>5000</v>
      </c>
      <c r="L59">
        <v>3</v>
      </c>
      <c r="M59" t="s">
        <v>147</v>
      </c>
      <c r="N59">
        <v>973</v>
      </c>
      <c r="O59" s="3">
        <v>96</v>
      </c>
      <c r="P59" t="s">
        <v>131</v>
      </c>
      <c r="Q59">
        <v>4</v>
      </c>
      <c r="R59" s="4">
        <v>30235</v>
      </c>
      <c r="S59" s="1">
        <v>36989</v>
      </c>
      <c r="T59" s="5">
        <f t="shared" ca="1" si="1"/>
        <v>42.088888888888889</v>
      </c>
      <c r="U59" s="5">
        <f t="shared" ca="1" si="2"/>
        <v>23.597222222222221</v>
      </c>
      <c r="V59" s="5">
        <f t="shared" ca="1" si="3"/>
        <v>211.88934667451443</v>
      </c>
    </row>
    <row r="60" spans="1:22" x14ac:dyDescent="0.3">
      <c r="A60" t="s">
        <v>237</v>
      </c>
      <c r="B60" t="s">
        <v>238</v>
      </c>
      <c r="C60" t="str">
        <f t="shared" si="0"/>
        <v>RIDEAU Paul</v>
      </c>
      <c r="D60" t="s">
        <v>134</v>
      </c>
      <c r="E60" t="s">
        <v>153</v>
      </c>
      <c r="F60" s="1">
        <v>43680</v>
      </c>
      <c r="G60">
        <v>8</v>
      </c>
      <c r="H60" t="s">
        <v>146</v>
      </c>
      <c r="I60">
        <v>3</v>
      </c>
      <c r="J60">
        <v>800</v>
      </c>
      <c r="K60">
        <v>2400</v>
      </c>
      <c r="L60">
        <v>1</v>
      </c>
      <c r="M60" t="s">
        <v>137</v>
      </c>
      <c r="N60" s="2">
        <v>2862</v>
      </c>
      <c r="O60" s="3">
        <v>68</v>
      </c>
      <c r="P60" t="s">
        <v>138</v>
      </c>
      <c r="Q60">
        <v>4</v>
      </c>
      <c r="R60" s="4">
        <v>27699</v>
      </c>
      <c r="S60" s="1">
        <v>42892</v>
      </c>
      <c r="T60" s="5">
        <f t="shared" ca="1" si="1"/>
        <v>49.033333333333331</v>
      </c>
      <c r="U60" s="5">
        <f t="shared" ca="1" si="2"/>
        <v>7.4361111111111109</v>
      </c>
      <c r="V60" s="5">
        <f t="shared" ca="1" si="3"/>
        <v>322.74934628315282</v>
      </c>
    </row>
    <row r="61" spans="1:22" hidden="1" x14ac:dyDescent="0.3">
      <c r="A61" t="s">
        <v>239</v>
      </c>
      <c r="B61" t="s">
        <v>240</v>
      </c>
      <c r="C61" t="str">
        <f t="shared" si="0"/>
        <v>CAILLOT Jocelyne</v>
      </c>
      <c r="D61" t="s">
        <v>162</v>
      </c>
      <c r="E61" t="s">
        <v>145</v>
      </c>
      <c r="F61" s="1">
        <v>43727</v>
      </c>
      <c r="G61">
        <v>6</v>
      </c>
      <c r="H61" t="s">
        <v>156</v>
      </c>
      <c r="I61">
        <v>7</v>
      </c>
      <c r="J61">
        <v>500</v>
      </c>
      <c r="K61">
        <v>3500</v>
      </c>
      <c r="L61">
        <v>2</v>
      </c>
      <c r="M61" t="s">
        <v>130</v>
      </c>
      <c r="N61" s="2">
        <v>2671</v>
      </c>
      <c r="O61" s="3">
        <v>42</v>
      </c>
      <c r="P61" t="s">
        <v>131</v>
      </c>
      <c r="Q61">
        <v>1</v>
      </c>
      <c r="R61" s="4">
        <v>20476</v>
      </c>
      <c r="S61" s="1">
        <v>41573</v>
      </c>
      <c r="T61" s="5">
        <f t="shared" ca="1" si="1"/>
        <v>68.808333333333337</v>
      </c>
      <c r="U61" s="5">
        <f t="shared" ca="1" si="2"/>
        <v>11.047222222222222</v>
      </c>
      <c r="V61" s="5">
        <f t="shared" ca="1" si="3"/>
        <v>316.8217249182801</v>
      </c>
    </row>
    <row r="62" spans="1:22" hidden="1" x14ac:dyDescent="0.3">
      <c r="A62" t="s">
        <v>241</v>
      </c>
      <c r="B62" t="s">
        <v>242</v>
      </c>
      <c r="C62" t="str">
        <f t="shared" si="0"/>
        <v>CALVET Christine</v>
      </c>
      <c r="D62" t="s">
        <v>162</v>
      </c>
      <c r="E62" t="s">
        <v>145</v>
      </c>
      <c r="F62" s="1">
        <v>43782</v>
      </c>
      <c r="G62">
        <v>4</v>
      </c>
      <c r="H62" t="s">
        <v>136</v>
      </c>
      <c r="I62">
        <v>7</v>
      </c>
      <c r="J62">
        <v>5000</v>
      </c>
      <c r="K62">
        <v>35000</v>
      </c>
      <c r="L62">
        <v>3</v>
      </c>
      <c r="M62" t="s">
        <v>147</v>
      </c>
      <c r="N62" s="2">
        <v>2510</v>
      </c>
      <c r="O62" s="3">
        <v>19</v>
      </c>
      <c r="P62" t="s">
        <v>131</v>
      </c>
      <c r="Q62">
        <v>3</v>
      </c>
      <c r="R62" s="4">
        <v>27486</v>
      </c>
      <c r="S62" s="1">
        <v>43345</v>
      </c>
      <c r="T62" s="5">
        <f t="shared" ca="1" si="1"/>
        <v>49.613888888888887</v>
      </c>
      <c r="U62" s="5">
        <f t="shared" ca="1" si="2"/>
        <v>6.197222222222222</v>
      </c>
      <c r="V62" s="5">
        <f t="shared" ca="1" si="3"/>
        <v>5647.6916181084716</v>
      </c>
    </row>
    <row r="63" spans="1:22" hidden="1" x14ac:dyDescent="0.3">
      <c r="A63" t="s">
        <v>243</v>
      </c>
      <c r="B63" t="s">
        <v>244</v>
      </c>
      <c r="C63" t="str">
        <f t="shared" si="0"/>
        <v>CAPRON Claude</v>
      </c>
      <c r="D63" t="s">
        <v>144</v>
      </c>
      <c r="E63" t="s">
        <v>145</v>
      </c>
      <c r="F63" s="1">
        <v>43794</v>
      </c>
      <c r="G63">
        <v>6</v>
      </c>
      <c r="H63" t="s">
        <v>156</v>
      </c>
      <c r="I63">
        <v>9</v>
      </c>
      <c r="J63">
        <v>500</v>
      </c>
      <c r="K63">
        <v>4500</v>
      </c>
      <c r="L63">
        <v>3</v>
      </c>
      <c r="M63" t="s">
        <v>147</v>
      </c>
      <c r="N63" s="2">
        <v>3043</v>
      </c>
      <c r="O63" s="3">
        <v>17</v>
      </c>
      <c r="P63" t="s">
        <v>138</v>
      </c>
      <c r="Q63">
        <v>0</v>
      </c>
      <c r="R63" s="4">
        <v>16672</v>
      </c>
      <c r="S63" s="1">
        <v>38759</v>
      </c>
      <c r="T63" s="5">
        <f t="shared" ca="1" si="1"/>
        <v>79.222222222222229</v>
      </c>
      <c r="U63" s="5">
        <f t="shared" ca="1" si="2"/>
        <v>18.755555555555556</v>
      </c>
      <c r="V63" s="5">
        <f t="shared" ca="1" si="3"/>
        <v>239.92890995260663</v>
      </c>
    </row>
    <row r="64" spans="1:22" hidden="1" x14ac:dyDescent="0.3">
      <c r="A64" t="s">
        <v>245</v>
      </c>
      <c r="B64" t="s">
        <v>246</v>
      </c>
      <c r="C64" t="str">
        <f t="shared" si="0"/>
        <v>CARRERA Victor</v>
      </c>
      <c r="D64" t="s">
        <v>127</v>
      </c>
      <c r="E64" t="s">
        <v>145</v>
      </c>
      <c r="F64" s="1">
        <v>44009</v>
      </c>
      <c r="G64">
        <v>2</v>
      </c>
      <c r="H64" t="s">
        <v>150</v>
      </c>
      <c r="I64">
        <v>8</v>
      </c>
      <c r="J64">
        <v>700</v>
      </c>
      <c r="K64">
        <v>5600</v>
      </c>
      <c r="L64">
        <v>1</v>
      </c>
      <c r="M64" t="s">
        <v>137</v>
      </c>
      <c r="N64" s="2">
        <v>1474</v>
      </c>
      <c r="O64" s="3">
        <v>70</v>
      </c>
      <c r="P64" t="s">
        <v>138</v>
      </c>
      <c r="Q64">
        <v>0</v>
      </c>
      <c r="R64" s="4">
        <v>17979</v>
      </c>
      <c r="S64" s="1">
        <v>42514</v>
      </c>
      <c r="T64" s="5">
        <f t="shared" ca="1" si="1"/>
        <v>75.641666666666666</v>
      </c>
      <c r="U64" s="5">
        <f t="shared" ca="1" si="2"/>
        <v>8.469444444444445</v>
      </c>
      <c r="V64" s="5">
        <f t="shared" ca="1" si="3"/>
        <v>661.20039357166274</v>
      </c>
    </row>
    <row r="65" spans="1:22" x14ac:dyDescent="0.3">
      <c r="A65" t="s">
        <v>247</v>
      </c>
      <c r="B65" t="s">
        <v>238</v>
      </c>
      <c r="C65" t="str">
        <f t="shared" si="0"/>
        <v>ABSCHEN Paul</v>
      </c>
      <c r="D65" t="s">
        <v>134</v>
      </c>
      <c r="E65" t="s">
        <v>128</v>
      </c>
      <c r="F65" s="1">
        <v>43640</v>
      </c>
      <c r="G65">
        <v>3</v>
      </c>
      <c r="H65" t="s">
        <v>174</v>
      </c>
      <c r="I65">
        <v>5</v>
      </c>
      <c r="J65">
        <v>1300</v>
      </c>
      <c r="K65">
        <v>6500</v>
      </c>
      <c r="L65">
        <v>3</v>
      </c>
      <c r="M65" t="s">
        <v>147</v>
      </c>
      <c r="N65" s="2">
        <v>2746</v>
      </c>
      <c r="O65" s="3">
        <v>46</v>
      </c>
      <c r="P65" t="s">
        <v>138</v>
      </c>
      <c r="Q65">
        <v>0</v>
      </c>
      <c r="R65" s="4">
        <v>27344</v>
      </c>
      <c r="S65" s="1">
        <v>40935</v>
      </c>
      <c r="T65" s="5">
        <f t="shared" ca="1" si="1"/>
        <v>50.005555555555553</v>
      </c>
      <c r="U65" s="5">
        <f t="shared" ca="1" si="2"/>
        <v>12.794444444444444</v>
      </c>
      <c r="V65" s="5">
        <f t="shared" ca="1" si="3"/>
        <v>508.03300043421626</v>
      </c>
    </row>
    <row r="66" spans="1:22" hidden="1" x14ac:dyDescent="0.3">
      <c r="A66" t="s">
        <v>248</v>
      </c>
      <c r="B66" t="s">
        <v>249</v>
      </c>
      <c r="C66" t="str">
        <f t="shared" ref="C66:C129" si="4">CONCATENATE(A66," ",B66)</f>
        <v>CHARDON Annick</v>
      </c>
      <c r="D66" t="s">
        <v>173</v>
      </c>
      <c r="E66" t="s">
        <v>145</v>
      </c>
      <c r="F66" s="1">
        <v>43629</v>
      </c>
      <c r="G66">
        <v>4</v>
      </c>
      <c r="H66" t="s">
        <v>136</v>
      </c>
      <c r="I66">
        <v>5</v>
      </c>
      <c r="J66">
        <v>5000</v>
      </c>
      <c r="K66">
        <v>25000</v>
      </c>
      <c r="L66">
        <v>3</v>
      </c>
      <c r="M66" t="s">
        <v>147</v>
      </c>
      <c r="N66" s="2">
        <v>2340</v>
      </c>
      <c r="O66" s="3">
        <v>72</v>
      </c>
      <c r="P66" t="s">
        <v>131</v>
      </c>
      <c r="Q66">
        <v>0</v>
      </c>
      <c r="R66" s="4">
        <v>28722</v>
      </c>
      <c r="S66" s="1">
        <v>43842</v>
      </c>
      <c r="T66" s="5">
        <f t="shared" ref="T66:T129" ca="1" si="5">YEARFRAC(R66,TODAY())</f>
        <v>46.230555555555554</v>
      </c>
      <c r="U66" s="5">
        <f t="shared" ref="U66:U129" ca="1" si="6">YEARFRAC(S66,TODAY())</f>
        <v>4.8361111111111112</v>
      </c>
      <c r="V66" s="5">
        <f t="shared" ref="V66:V129" ca="1" si="7">K66/U66</f>
        <v>5169.4428489373922</v>
      </c>
    </row>
    <row r="67" spans="1:22" hidden="1" x14ac:dyDescent="0.3">
      <c r="A67" t="s">
        <v>250</v>
      </c>
      <c r="B67" t="s">
        <v>251</v>
      </c>
      <c r="C67" t="str">
        <f t="shared" si="4"/>
        <v>CHAUBEAU Louis</v>
      </c>
      <c r="D67" t="s">
        <v>162</v>
      </c>
      <c r="E67" t="s">
        <v>145</v>
      </c>
      <c r="F67" s="1">
        <v>43797</v>
      </c>
      <c r="G67">
        <v>3</v>
      </c>
      <c r="H67" t="s">
        <v>174</v>
      </c>
      <c r="I67">
        <v>3</v>
      </c>
      <c r="J67">
        <v>1300</v>
      </c>
      <c r="K67">
        <v>3900</v>
      </c>
      <c r="L67">
        <v>2</v>
      </c>
      <c r="M67" t="s">
        <v>130</v>
      </c>
      <c r="N67" s="2">
        <v>2837</v>
      </c>
      <c r="O67" s="3">
        <v>30</v>
      </c>
      <c r="P67" t="s">
        <v>138</v>
      </c>
      <c r="Q67">
        <v>3</v>
      </c>
      <c r="R67" s="4">
        <v>30256</v>
      </c>
      <c r="S67" s="1">
        <v>42171</v>
      </c>
      <c r="T67" s="5">
        <f t="shared" ca="1" si="5"/>
        <v>42.033333333333331</v>
      </c>
      <c r="U67" s="5">
        <f t="shared" ca="1" si="6"/>
        <v>9.4083333333333332</v>
      </c>
      <c r="V67" s="5">
        <f t="shared" ca="1" si="7"/>
        <v>414.52612931798052</v>
      </c>
    </row>
    <row r="68" spans="1:22" x14ac:dyDescent="0.3">
      <c r="A68" t="s">
        <v>252</v>
      </c>
      <c r="B68" t="s">
        <v>170</v>
      </c>
      <c r="C68" t="str">
        <f t="shared" si="4"/>
        <v>TAN Nathalie</v>
      </c>
      <c r="D68" t="s">
        <v>134</v>
      </c>
      <c r="E68" t="s">
        <v>153</v>
      </c>
      <c r="F68" s="1">
        <v>44008</v>
      </c>
      <c r="G68">
        <v>8</v>
      </c>
      <c r="H68" t="s">
        <v>146</v>
      </c>
      <c r="I68">
        <v>7</v>
      </c>
      <c r="J68">
        <v>800</v>
      </c>
      <c r="K68">
        <v>5600</v>
      </c>
      <c r="L68">
        <v>1</v>
      </c>
      <c r="M68" t="s">
        <v>137</v>
      </c>
      <c r="N68" s="2">
        <v>1786</v>
      </c>
      <c r="O68" s="3">
        <v>79</v>
      </c>
      <c r="P68" t="s">
        <v>131</v>
      </c>
      <c r="Q68">
        <v>0</v>
      </c>
      <c r="R68" s="4">
        <v>27343</v>
      </c>
      <c r="S68" s="1">
        <v>36900</v>
      </c>
      <c r="T68" s="5">
        <f t="shared" ca="1" si="5"/>
        <v>50.008333333333333</v>
      </c>
      <c r="U68" s="5">
        <f t="shared" ca="1" si="6"/>
        <v>23.844444444444445</v>
      </c>
      <c r="V68" s="5">
        <f t="shared" ca="1" si="7"/>
        <v>234.85554520037277</v>
      </c>
    </row>
    <row r="69" spans="1:22" hidden="1" x14ac:dyDescent="0.3">
      <c r="A69" t="s">
        <v>253</v>
      </c>
      <c r="B69" t="s">
        <v>240</v>
      </c>
      <c r="C69" t="str">
        <f t="shared" si="4"/>
        <v>CHEHMAT Jocelyne</v>
      </c>
      <c r="D69" t="s">
        <v>162</v>
      </c>
      <c r="E69" t="s">
        <v>145</v>
      </c>
      <c r="F69" s="1">
        <v>43744</v>
      </c>
      <c r="G69">
        <v>2</v>
      </c>
      <c r="H69" t="s">
        <v>150</v>
      </c>
      <c r="I69">
        <v>10</v>
      </c>
      <c r="J69">
        <v>700</v>
      </c>
      <c r="K69">
        <v>7000</v>
      </c>
      <c r="L69">
        <v>2</v>
      </c>
      <c r="M69" t="s">
        <v>130</v>
      </c>
      <c r="N69" s="2">
        <v>2289</v>
      </c>
      <c r="O69" s="3">
        <v>70</v>
      </c>
      <c r="P69" t="s">
        <v>131</v>
      </c>
      <c r="Q69">
        <v>5</v>
      </c>
      <c r="R69" s="4">
        <v>17238</v>
      </c>
      <c r="S69" s="1">
        <v>36114</v>
      </c>
      <c r="T69" s="5">
        <f t="shared" ca="1" si="5"/>
        <v>77.669444444444451</v>
      </c>
      <c r="U69" s="5">
        <f t="shared" ca="1" si="6"/>
        <v>25.994444444444444</v>
      </c>
      <c r="V69" s="5">
        <f t="shared" ca="1" si="7"/>
        <v>269.28830946783501</v>
      </c>
    </row>
    <row r="70" spans="1:22" hidden="1" x14ac:dyDescent="0.3">
      <c r="A70" t="s">
        <v>254</v>
      </c>
      <c r="B70" t="s">
        <v>255</v>
      </c>
      <c r="C70" t="str">
        <f t="shared" si="4"/>
        <v>CHHUOR Anne-Marie</v>
      </c>
      <c r="D70" t="s">
        <v>173</v>
      </c>
      <c r="E70" t="s">
        <v>145</v>
      </c>
      <c r="F70" s="1">
        <v>43867</v>
      </c>
      <c r="G70">
        <v>7</v>
      </c>
      <c r="H70" t="s">
        <v>216</v>
      </c>
      <c r="I70">
        <v>4</v>
      </c>
      <c r="J70">
        <v>600</v>
      </c>
      <c r="K70">
        <v>2400</v>
      </c>
      <c r="L70">
        <v>2</v>
      </c>
      <c r="M70" t="s">
        <v>130</v>
      </c>
      <c r="N70" s="2">
        <v>3630</v>
      </c>
      <c r="O70" s="3">
        <v>4</v>
      </c>
      <c r="P70" t="s">
        <v>131</v>
      </c>
      <c r="Q70">
        <v>5</v>
      </c>
      <c r="R70" s="4">
        <v>18507</v>
      </c>
      <c r="S70" s="1">
        <v>43241</v>
      </c>
      <c r="T70" s="5">
        <f t="shared" ca="1" si="5"/>
        <v>74.2</v>
      </c>
      <c r="U70" s="5">
        <f t="shared" ca="1" si="6"/>
        <v>6.4777777777777779</v>
      </c>
      <c r="V70" s="5">
        <f t="shared" ca="1" si="7"/>
        <v>370.49742710120069</v>
      </c>
    </row>
    <row r="71" spans="1:22" x14ac:dyDescent="0.3">
      <c r="A71" t="s">
        <v>256</v>
      </c>
      <c r="B71" t="s">
        <v>257</v>
      </c>
      <c r="C71" t="str">
        <f t="shared" si="4"/>
        <v>BSIRI Marie-Rose</v>
      </c>
      <c r="D71" t="s">
        <v>134</v>
      </c>
      <c r="E71" t="s">
        <v>145</v>
      </c>
      <c r="F71" s="1">
        <v>43758</v>
      </c>
      <c r="G71">
        <v>10</v>
      </c>
      <c r="H71" t="s">
        <v>129</v>
      </c>
      <c r="I71">
        <v>9</v>
      </c>
      <c r="J71">
        <v>1000</v>
      </c>
      <c r="K71">
        <v>9000</v>
      </c>
      <c r="L71">
        <v>1</v>
      </c>
      <c r="M71" t="s">
        <v>137</v>
      </c>
      <c r="N71" s="2">
        <v>2193</v>
      </c>
      <c r="O71" s="3">
        <v>26</v>
      </c>
      <c r="P71" t="s">
        <v>131</v>
      </c>
      <c r="Q71">
        <v>5</v>
      </c>
      <c r="R71" s="4">
        <v>27273</v>
      </c>
      <c r="S71" s="1">
        <v>39962</v>
      </c>
      <c r="T71" s="5">
        <f t="shared" ca="1" si="5"/>
        <v>50.2</v>
      </c>
      <c r="U71" s="5">
        <f t="shared" ca="1" si="6"/>
        <v>15.455555555555556</v>
      </c>
      <c r="V71" s="5">
        <f t="shared" ca="1" si="7"/>
        <v>582.31488138030193</v>
      </c>
    </row>
    <row r="72" spans="1:22" hidden="1" x14ac:dyDescent="0.3">
      <c r="A72" t="s">
        <v>258</v>
      </c>
      <c r="B72" t="s">
        <v>259</v>
      </c>
      <c r="C72" t="str">
        <f t="shared" si="4"/>
        <v>CHICHE Vincent</v>
      </c>
      <c r="D72" t="s">
        <v>127</v>
      </c>
      <c r="E72" t="s">
        <v>145</v>
      </c>
      <c r="F72" s="1">
        <v>43878</v>
      </c>
      <c r="G72">
        <v>3</v>
      </c>
      <c r="H72" t="s">
        <v>174</v>
      </c>
      <c r="I72">
        <v>9</v>
      </c>
      <c r="J72">
        <v>1300</v>
      </c>
      <c r="K72">
        <v>11700</v>
      </c>
      <c r="L72">
        <v>2</v>
      </c>
      <c r="M72" t="s">
        <v>130</v>
      </c>
      <c r="N72" s="2">
        <v>3704</v>
      </c>
      <c r="O72" s="3">
        <v>49</v>
      </c>
      <c r="P72" t="s">
        <v>138</v>
      </c>
      <c r="Q72">
        <v>1</v>
      </c>
      <c r="R72" s="4">
        <v>21830</v>
      </c>
      <c r="S72" s="1">
        <v>36133</v>
      </c>
      <c r="T72" s="5">
        <f t="shared" ca="1" si="5"/>
        <v>65.099999999999994</v>
      </c>
      <c r="U72" s="5">
        <f t="shared" ca="1" si="6"/>
        <v>25.941666666666666</v>
      </c>
      <c r="V72" s="5">
        <f t="shared" ca="1" si="7"/>
        <v>451.0118856408609</v>
      </c>
    </row>
    <row r="73" spans="1:22" hidden="1" x14ac:dyDescent="0.3">
      <c r="A73" t="s">
        <v>260</v>
      </c>
      <c r="B73" t="s">
        <v>261</v>
      </c>
      <c r="C73" t="str">
        <f t="shared" si="4"/>
        <v>CHIFFLET Ingrid</v>
      </c>
      <c r="D73" t="s">
        <v>144</v>
      </c>
      <c r="E73" t="s">
        <v>145</v>
      </c>
      <c r="F73" s="1">
        <v>43853</v>
      </c>
      <c r="G73">
        <v>10</v>
      </c>
      <c r="H73" t="s">
        <v>129</v>
      </c>
      <c r="I73">
        <v>5</v>
      </c>
      <c r="J73">
        <v>1000</v>
      </c>
      <c r="K73">
        <v>5000</v>
      </c>
      <c r="L73">
        <v>3</v>
      </c>
      <c r="M73" t="s">
        <v>147</v>
      </c>
      <c r="N73" s="2">
        <v>2801</v>
      </c>
      <c r="O73" s="3">
        <v>0</v>
      </c>
      <c r="P73" t="s">
        <v>131</v>
      </c>
      <c r="Q73">
        <v>2</v>
      </c>
      <c r="R73" s="4">
        <v>27840</v>
      </c>
      <c r="S73" s="1">
        <v>38725</v>
      </c>
      <c r="T73" s="5">
        <f t="shared" ca="1" si="5"/>
        <v>48.644444444444446</v>
      </c>
      <c r="U73" s="5">
        <f t="shared" ca="1" si="6"/>
        <v>18.847222222222221</v>
      </c>
      <c r="V73" s="5">
        <f t="shared" ca="1" si="7"/>
        <v>265.29108327192336</v>
      </c>
    </row>
    <row r="74" spans="1:22" hidden="1" x14ac:dyDescent="0.3">
      <c r="A74" t="s">
        <v>262</v>
      </c>
      <c r="B74" t="s">
        <v>199</v>
      </c>
      <c r="C74" t="str">
        <f t="shared" si="4"/>
        <v>CHRISTOPHE Giséle</v>
      </c>
      <c r="D74" t="s">
        <v>144</v>
      </c>
      <c r="E74" t="s">
        <v>145</v>
      </c>
      <c r="F74" s="1">
        <v>43617</v>
      </c>
      <c r="G74">
        <v>4</v>
      </c>
      <c r="H74" t="s">
        <v>136</v>
      </c>
      <c r="I74">
        <v>3</v>
      </c>
      <c r="J74">
        <v>5000</v>
      </c>
      <c r="K74">
        <v>15000</v>
      </c>
      <c r="L74">
        <v>2</v>
      </c>
      <c r="M74" t="s">
        <v>130</v>
      </c>
      <c r="N74" s="2">
        <v>2359</v>
      </c>
      <c r="O74" s="3">
        <v>95</v>
      </c>
      <c r="P74" t="s">
        <v>131</v>
      </c>
      <c r="Q74">
        <v>1</v>
      </c>
      <c r="R74" s="4">
        <v>30839</v>
      </c>
      <c r="S74" s="1">
        <v>39156</v>
      </c>
      <c r="T74" s="5">
        <f t="shared" ca="1" si="5"/>
        <v>40.43611111111111</v>
      </c>
      <c r="U74" s="5">
        <f t="shared" ca="1" si="6"/>
        <v>17.661111111111111</v>
      </c>
      <c r="V74" s="5">
        <f t="shared" ca="1" si="7"/>
        <v>849.32368669392895</v>
      </c>
    </row>
    <row r="75" spans="1:22" hidden="1" x14ac:dyDescent="0.3">
      <c r="A75" t="s">
        <v>263</v>
      </c>
      <c r="B75" t="s">
        <v>264</v>
      </c>
      <c r="C75" t="str">
        <f t="shared" si="4"/>
        <v>CLAVERIE Chantal</v>
      </c>
      <c r="D75" t="s">
        <v>144</v>
      </c>
      <c r="E75" t="s">
        <v>145</v>
      </c>
      <c r="F75" s="1">
        <v>43884</v>
      </c>
      <c r="G75">
        <v>5</v>
      </c>
      <c r="H75" t="s">
        <v>191</v>
      </c>
      <c r="I75">
        <v>1</v>
      </c>
      <c r="J75">
        <v>2000</v>
      </c>
      <c r="K75">
        <v>2000</v>
      </c>
      <c r="L75">
        <v>2</v>
      </c>
      <c r="M75" t="s">
        <v>130</v>
      </c>
      <c r="N75" s="2">
        <v>2281</v>
      </c>
      <c r="O75" s="3">
        <v>23</v>
      </c>
      <c r="P75" t="s">
        <v>131</v>
      </c>
      <c r="Q75">
        <v>1</v>
      </c>
      <c r="R75" s="4">
        <v>21698</v>
      </c>
      <c r="S75" s="1">
        <v>42360</v>
      </c>
      <c r="T75" s="5">
        <f t="shared" ca="1" si="5"/>
        <v>65.458333333333329</v>
      </c>
      <c r="U75" s="5">
        <f t="shared" ca="1" si="6"/>
        <v>8.8916666666666675</v>
      </c>
      <c r="V75" s="5">
        <f t="shared" ca="1" si="7"/>
        <v>224.92970946579192</v>
      </c>
    </row>
    <row r="76" spans="1:22" hidden="1" x14ac:dyDescent="0.3">
      <c r="A76" t="s">
        <v>265</v>
      </c>
      <c r="B76" t="s">
        <v>186</v>
      </c>
      <c r="C76" t="str">
        <f t="shared" si="4"/>
        <v>COHEN Gérard</v>
      </c>
      <c r="D76" t="s">
        <v>173</v>
      </c>
      <c r="E76" t="s">
        <v>145</v>
      </c>
      <c r="F76" s="1">
        <v>43761</v>
      </c>
      <c r="G76">
        <v>7</v>
      </c>
      <c r="H76" t="s">
        <v>216</v>
      </c>
      <c r="I76">
        <v>5</v>
      </c>
      <c r="J76">
        <v>600</v>
      </c>
      <c r="K76">
        <v>3000</v>
      </c>
      <c r="L76">
        <v>1</v>
      </c>
      <c r="M76" t="s">
        <v>137</v>
      </c>
      <c r="N76" s="2">
        <v>2572</v>
      </c>
      <c r="O76" s="3">
        <v>44</v>
      </c>
      <c r="P76" t="s">
        <v>138</v>
      </c>
      <c r="Q76">
        <v>5</v>
      </c>
      <c r="R76" s="4">
        <v>28525</v>
      </c>
      <c r="S76" s="1">
        <v>38262</v>
      </c>
      <c r="T76" s="5">
        <f t="shared" ca="1" si="5"/>
        <v>46.774999999999999</v>
      </c>
      <c r="U76" s="5">
        <f t="shared" ca="1" si="6"/>
        <v>20.113888888888887</v>
      </c>
      <c r="V76" s="5">
        <f t="shared" ca="1" si="7"/>
        <v>149.15066979698938</v>
      </c>
    </row>
    <row r="77" spans="1:22" hidden="1" x14ac:dyDescent="0.3">
      <c r="A77" t="s">
        <v>265</v>
      </c>
      <c r="B77" t="s">
        <v>266</v>
      </c>
      <c r="C77" t="str">
        <f t="shared" si="4"/>
        <v>COHEN Christian</v>
      </c>
      <c r="D77" t="s">
        <v>162</v>
      </c>
      <c r="E77" t="s">
        <v>145</v>
      </c>
      <c r="F77" s="1">
        <v>43653</v>
      </c>
      <c r="G77">
        <v>8</v>
      </c>
      <c r="H77" t="s">
        <v>146</v>
      </c>
      <c r="I77">
        <v>2</v>
      </c>
      <c r="J77">
        <v>800</v>
      </c>
      <c r="K77">
        <v>1600</v>
      </c>
      <c r="L77">
        <v>1</v>
      </c>
      <c r="M77" t="s">
        <v>137</v>
      </c>
      <c r="N77" s="2">
        <v>2276</v>
      </c>
      <c r="O77" s="3">
        <v>77</v>
      </c>
      <c r="P77" t="s">
        <v>138</v>
      </c>
      <c r="Q77">
        <v>1</v>
      </c>
      <c r="R77" s="4">
        <v>25841</v>
      </c>
      <c r="S77" s="1">
        <v>38510</v>
      </c>
      <c r="T77" s="5">
        <f t="shared" ca="1" si="5"/>
        <v>54.119444444444447</v>
      </c>
      <c r="U77" s="5">
        <f t="shared" ca="1" si="6"/>
        <v>19.433333333333334</v>
      </c>
      <c r="V77" s="5">
        <f t="shared" ca="1" si="7"/>
        <v>82.332761578044597</v>
      </c>
    </row>
    <row r="78" spans="1:22" x14ac:dyDescent="0.3">
      <c r="A78" t="s">
        <v>267</v>
      </c>
      <c r="B78" t="s">
        <v>268</v>
      </c>
      <c r="C78" t="str">
        <f t="shared" si="4"/>
        <v>CHAMBLAS Paule</v>
      </c>
      <c r="D78" t="s">
        <v>134</v>
      </c>
      <c r="E78" t="s">
        <v>145</v>
      </c>
      <c r="F78" s="1">
        <v>43714</v>
      </c>
      <c r="G78">
        <v>3</v>
      </c>
      <c r="H78" t="s">
        <v>174</v>
      </c>
      <c r="I78">
        <v>3</v>
      </c>
      <c r="J78">
        <v>1300</v>
      </c>
      <c r="K78">
        <v>3900</v>
      </c>
      <c r="L78">
        <v>1</v>
      </c>
      <c r="M78" t="s">
        <v>137</v>
      </c>
      <c r="N78" s="2">
        <v>1516</v>
      </c>
      <c r="O78" s="3">
        <v>61</v>
      </c>
      <c r="P78" t="s">
        <v>131</v>
      </c>
      <c r="Q78">
        <v>3</v>
      </c>
      <c r="R78" s="4">
        <v>27093</v>
      </c>
      <c r="S78" s="1">
        <v>40611</v>
      </c>
      <c r="T78" s="5">
        <f t="shared" ca="1" si="5"/>
        <v>50.68888888888889</v>
      </c>
      <c r="U78" s="5">
        <f t="shared" ca="1" si="6"/>
        <v>13.677777777777777</v>
      </c>
      <c r="V78" s="5">
        <f t="shared" ca="1" si="7"/>
        <v>285.13403736799353</v>
      </c>
    </row>
    <row r="79" spans="1:22" x14ac:dyDescent="0.3">
      <c r="A79" t="s">
        <v>269</v>
      </c>
      <c r="B79" t="s">
        <v>270</v>
      </c>
      <c r="C79" t="str">
        <f t="shared" si="4"/>
        <v>GORZINSKY Odette</v>
      </c>
      <c r="D79" t="s">
        <v>134</v>
      </c>
      <c r="E79" t="s">
        <v>145</v>
      </c>
      <c r="F79" s="1">
        <v>43680</v>
      </c>
      <c r="G79">
        <v>2</v>
      </c>
      <c r="H79" t="s">
        <v>150</v>
      </c>
      <c r="I79">
        <v>5</v>
      </c>
      <c r="J79">
        <v>700</v>
      </c>
      <c r="K79">
        <v>3500</v>
      </c>
      <c r="L79">
        <v>2</v>
      </c>
      <c r="M79" t="s">
        <v>130</v>
      </c>
      <c r="N79" s="2">
        <v>2866</v>
      </c>
      <c r="O79" s="3">
        <v>35</v>
      </c>
      <c r="P79" t="s">
        <v>131</v>
      </c>
      <c r="Q79">
        <v>4</v>
      </c>
      <c r="R79" s="4">
        <v>26504</v>
      </c>
      <c r="S79" s="1">
        <v>41064</v>
      </c>
      <c r="T79" s="5">
        <f t="shared" ca="1" si="5"/>
        <v>52.302777777777777</v>
      </c>
      <c r="U79" s="5">
        <f t="shared" ca="1" si="6"/>
        <v>12.441666666666666</v>
      </c>
      <c r="V79" s="5">
        <f t="shared" ca="1" si="7"/>
        <v>281.31279303415943</v>
      </c>
    </row>
    <row r="80" spans="1:22" hidden="1" x14ac:dyDescent="0.3">
      <c r="A80" t="s">
        <v>271</v>
      </c>
      <c r="B80" t="s">
        <v>272</v>
      </c>
      <c r="C80" t="str">
        <f t="shared" si="4"/>
        <v>COUDERC Marie-Louise</v>
      </c>
      <c r="D80" t="s">
        <v>144</v>
      </c>
      <c r="E80" t="s">
        <v>145</v>
      </c>
      <c r="F80" s="1">
        <v>43636</v>
      </c>
      <c r="G80">
        <v>3</v>
      </c>
      <c r="H80" t="s">
        <v>174</v>
      </c>
      <c r="I80">
        <v>7</v>
      </c>
      <c r="J80">
        <v>1300</v>
      </c>
      <c r="K80">
        <v>9100</v>
      </c>
      <c r="L80">
        <v>1</v>
      </c>
      <c r="M80" t="s">
        <v>137</v>
      </c>
      <c r="N80" s="2">
        <v>3146</v>
      </c>
      <c r="O80" s="3">
        <v>16</v>
      </c>
      <c r="P80" t="s">
        <v>131</v>
      </c>
      <c r="Q80">
        <v>2</v>
      </c>
      <c r="R80" s="4">
        <v>23602</v>
      </c>
      <c r="S80" s="1">
        <v>39383</v>
      </c>
      <c r="T80" s="5">
        <f t="shared" ca="1" si="5"/>
        <v>60.25</v>
      </c>
      <c r="U80" s="5">
        <f t="shared" ca="1" si="6"/>
        <v>17.041666666666668</v>
      </c>
      <c r="V80" s="5">
        <f t="shared" ca="1" si="7"/>
        <v>533.98533007334959</v>
      </c>
    </row>
    <row r="81" spans="1:22" hidden="1" x14ac:dyDescent="0.3">
      <c r="A81" t="s">
        <v>273</v>
      </c>
      <c r="B81" t="s">
        <v>274</v>
      </c>
      <c r="C81" t="str">
        <f t="shared" si="4"/>
        <v>COUGET Denis</v>
      </c>
      <c r="D81" t="s">
        <v>173</v>
      </c>
      <c r="E81" t="s">
        <v>145</v>
      </c>
      <c r="F81" s="1">
        <v>43687</v>
      </c>
      <c r="G81">
        <v>1</v>
      </c>
      <c r="H81" t="s">
        <v>159</v>
      </c>
      <c r="I81">
        <v>4</v>
      </c>
      <c r="J81">
        <v>1200</v>
      </c>
      <c r="K81">
        <v>4800</v>
      </c>
      <c r="L81">
        <v>1</v>
      </c>
      <c r="M81" t="s">
        <v>137</v>
      </c>
      <c r="N81" s="2">
        <v>2184</v>
      </c>
      <c r="O81" s="3">
        <v>54</v>
      </c>
      <c r="P81" t="s">
        <v>131</v>
      </c>
      <c r="Q81">
        <v>2</v>
      </c>
      <c r="R81" s="4">
        <v>27342</v>
      </c>
      <c r="S81" s="1">
        <v>38510</v>
      </c>
      <c r="T81" s="5">
        <f t="shared" ca="1" si="5"/>
        <v>50.011111111111113</v>
      </c>
      <c r="U81" s="5">
        <f t="shared" ca="1" si="6"/>
        <v>19.433333333333334</v>
      </c>
      <c r="V81" s="5">
        <f t="shared" ca="1" si="7"/>
        <v>246.99828473413379</v>
      </c>
    </row>
    <row r="82" spans="1:22" hidden="1" x14ac:dyDescent="0.3">
      <c r="A82" t="s">
        <v>275</v>
      </c>
      <c r="B82" t="s">
        <v>276</v>
      </c>
      <c r="C82" t="str">
        <f t="shared" si="4"/>
        <v>CRIÉ Michel</v>
      </c>
      <c r="D82" t="s">
        <v>127</v>
      </c>
      <c r="E82" t="s">
        <v>145</v>
      </c>
      <c r="F82" s="1">
        <v>43969</v>
      </c>
      <c r="G82">
        <v>4</v>
      </c>
      <c r="H82" t="s">
        <v>136</v>
      </c>
      <c r="I82">
        <v>4</v>
      </c>
      <c r="J82">
        <v>5000</v>
      </c>
      <c r="K82">
        <v>20000</v>
      </c>
      <c r="L82">
        <v>2</v>
      </c>
      <c r="M82" t="s">
        <v>130</v>
      </c>
      <c r="N82" s="2">
        <v>3915</v>
      </c>
      <c r="O82" s="3">
        <v>4</v>
      </c>
      <c r="P82" t="s">
        <v>138</v>
      </c>
      <c r="Q82">
        <v>5</v>
      </c>
      <c r="R82" s="4">
        <v>17916</v>
      </c>
      <c r="S82" s="1">
        <v>37484</v>
      </c>
      <c r="T82" s="5">
        <f t="shared" ca="1" si="5"/>
        <v>75.819444444444443</v>
      </c>
      <c r="U82" s="5">
        <f t="shared" ca="1" si="6"/>
        <v>22.241666666666667</v>
      </c>
      <c r="V82" s="5">
        <f t="shared" ca="1" si="7"/>
        <v>899.2131884600974</v>
      </c>
    </row>
    <row r="83" spans="1:22" hidden="1" x14ac:dyDescent="0.3">
      <c r="A83" t="s">
        <v>277</v>
      </c>
      <c r="B83" t="s">
        <v>278</v>
      </c>
      <c r="C83" t="str">
        <f t="shared" si="4"/>
        <v>CROMBEZ Katherine</v>
      </c>
      <c r="D83" t="s">
        <v>162</v>
      </c>
      <c r="E83" t="s">
        <v>145</v>
      </c>
      <c r="F83" s="1">
        <v>43851</v>
      </c>
      <c r="G83">
        <v>7</v>
      </c>
      <c r="H83" t="s">
        <v>216</v>
      </c>
      <c r="I83">
        <v>2</v>
      </c>
      <c r="J83">
        <v>600</v>
      </c>
      <c r="K83">
        <v>1200</v>
      </c>
      <c r="L83">
        <v>2</v>
      </c>
      <c r="M83" t="s">
        <v>130</v>
      </c>
      <c r="N83" s="2">
        <v>2447</v>
      </c>
      <c r="O83" s="3">
        <v>26</v>
      </c>
      <c r="P83" t="s">
        <v>131</v>
      </c>
      <c r="Q83">
        <v>4</v>
      </c>
      <c r="R83" s="4">
        <v>28384</v>
      </c>
      <c r="S83" s="1">
        <v>42637</v>
      </c>
      <c r="T83" s="5">
        <f t="shared" ca="1" si="5"/>
        <v>47.158333333333331</v>
      </c>
      <c r="U83" s="5">
        <f t="shared" ca="1" si="6"/>
        <v>8.1361111111111111</v>
      </c>
      <c r="V83" s="5">
        <f t="shared" ca="1" si="7"/>
        <v>147.49061113007852</v>
      </c>
    </row>
    <row r="84" spans="1:22" hidden="1" x14ac:dyDescent="0.3">
      <c r="A84" t="s">
        <v>279</v>
      </c>
      <c r="B84" t="s">
        <v>272</v>
      </c>
      <c r="C84" t="str">
        <f t="shared" si="4"/>
        <v>CUCIT Marie-Louise</v>
      </c>
      <c r="D84" t="s">
        <v>144</v>
      </c>
      <c r="E84" t="s">
        <v>145</v>
      </c>
      <c r="F84" s="1">
        <v>43977</v>
      </c>
      <c r="G84">
        <v>5</v>
      </c>
      <c r="H84" t="s">
        <v>191</v>
      </c>
      <c r="I84">
        <v>3</v>
      </c>
      <c r="J84">
        <v>2000</v>
      </c>
      <c r="K84">
        <v>6000</v>
      </c>
      <c r="L84">
        <v>1</v>
      </c>
      <c r="M84" t="s">
        <v>137</v>
      </c>
      <c r="N84" s="2">
        <v>1771</v>
      </c>
      <c r="O84" s="3">
        <v>62</v>
      </c>
      <c r="P84" t="s">
        <v>131</v>
      </c>
      <c r="Q84">
        <v>4</v>
      </c>
      <c r="R84" s="4">
        <v>26982</v>
      </c>
      <c r="S84" s="1">
        <v>35949</v>
      </c>
      <c r="T84" s="5">
        <f t="shared" ca="1" si="5"/>
        <v>50.99722222222222</v>
      </c>
      <c r="U84" s="5">
        <f t="shared" ca="1" si="6"/>
        <v>26.444444444444443</v>
      </c>
      <c r="V84" s="5">
        <f t="shared" ca="1" si="7"/>
        <v>226.89075630252103</v>
      </c>
    </row>
    <row r="85" spans="1:22" hidden="1" x14ac:dyDescent="0.3">
      <c r="A85" t="s">
        <v>280</v>
      </c>
      <c r="B85" t="s">
        <v>186</v>
      </c>
      <c r="C85" t="str">
        <f t="shared" si="4"/>
        <v>CYMBALIST Gérard</v>
      </c>
      <c r="D85" t="s">
        <v>144</v>
      </c>
      <c r="E85" t="s">
        <v>145</v>
      </c>
      <c r="F85" s="1">
        <v>43859</v>
      </c>
      <c r="G85">
        <v>7</v>
      </c>
      <c r="H85" t="s">
        <v>216</v>
      </c>
      <c r="I85">
        <v>7</v>
      </c>
      <c r="J85">
        <v>600</v>
      </c>
      <c r="K85">
        <v>4200</v>
      </c>
      <c r="L85">
        <v>1</v>
      </c>
      <c r="M85" t="s">
        <v>137</v>
      </c>
      <c r="N85" s="2">
        <v>1355</v>
      </c>
      <c r="O85" s="3">
        <v>58</v>
      </c>
      <c r="P85" t="s">
        <v>138</v>
      </c>
      <c r="Q85">
        <v>0</v>
      </c>
      <c r="R85" s="4">
        <v>22031</v>
      </c>
      <c r="S85" s="1">
        <v>40013</v>
      </c>
      <c r="T85" s="5">
        <f t="shared" ca="1" si="5"/>
        <v>64.55</v>
      </c>
      <c r="U85" s="5">
        <f t="shared" ca="1" si="6"/>
        <v>15.316666666666666</v>
      </c>
      <c r="V85" s="5">
        <f t="shared" ca="1" si="7"/>
        <v>274.21109902067462</v>
      </c>
    </row>
    <row r="86" spans="1:22" hidden="1" x14ac:dyDescent="0.3">
      <c r="A86" t="s">
        <v>281</v>
      </c>
      <c r="B86" t="s">
        <v>215</v>
      </c>
      <c r="C86" t="str">
        <f t="shared" si="4"/>
        <v>DAMBSKI René</v>
      </c>
      <c r="D86" t="s">
        <v>141</v>
      </c>
      <c r="E86" t="s">
        <v>145</v>
      </c>
      <c r="F86" s="1">
        <v>43724</v>
      </c>
      <c r="G86">
        <v>6</v>
      </c>
      <c r="H86" t="s">
        <v>156</v>
      </c>
      <c r="I86">
        <v>3</v>
      </c>
      <c r="J86">
        <v>500</v>
      </c>
      <c r="K86">
        <v>1500</v>
      </c>
      <c r="L86">
        <v>2</v>
      </c>
      <c r="M86" t="s">
        <v>130</v>
      </c>
      <c r="N86" s="2">
        <v>1562</v>
      </c>
      <c r="O86" s="3">
        <v>37</v>
      </c>
      <c r="P86" t="s">
        <v>138</v>
      </c>
      <c r="Q86">
        <v>4</v>
      </c>
      <c r="R86" s="4">
        <v>23007</v>
      </c>
      <c r="S86" s="1">
        <v>39915</v>
      </c>
      <c r="T86" s="5">
        <f t="shared" ca="1" si="5"/>
        <v>61.87777777777778</v>
      </c>
      <c r="U86" s="5">
        <f t="shared" ca="1" si="6"/>
        <v>15.58611111111111</v>
      </c>
      <c r="V86" s="5">
        <f t="shared" ca="1" si="7"/>
        <v>96.239529495633576</v>
      </c>
    </row>
    <row r="87" spans="1:22" hidden="1" x14ac:dyDescent="0.3">
      <c r="A87" t="s">
        <v>282</v>
      </c>
      <c r="B87" t="s">
        <v>272</v>
      </c>
      <c r="C87" t="str">
        <f t="shared" si="4"/>
        <v>DANIEL Marie-Louise</v>
      </c>
      <c r="D87" t="s">
        <v>162</v>
      </c>
      <c r="E87" t="s">
        <v>145</v>
      </c>
      <c r="F87" s="1">
        <v>43664</v>
      </c>
      <c r="G87">
        <v>10</v>
      </c>
      <c r="H87" t="s">
        <v>129</v>
      </c>
      <c r="I87">
        <v>9</v>
      </c>
      <c r="J87">
        <v>1000</v>
      </c>
      <c r="K87">
        <v>9000</v>
      </c>
      <c r="L87">
        <v>1</v>
      </c>
      <c r="M87" t="s">
        <v>137</v>
      </c>
      <c r="N87" s="2">
        <v>1683</v>
      </c>
      <c r="O87" s="3">
        <v>53</v>
      </c>
      <c r="P87" t="s">
        <v>131</v>
      </c>
      <c r="Q87">
        <v>0</v>
      </c>
      <c r="R87" s="4">
        <v>26883</v>
      </c>
      <c r="S87" s="1">
        <v>38012</v>
      </c>
      <c r="T87" s="5">
        <f t="shared" ca="1" si="5"/>
        <v>51.266666666666666</v>
      </c>
      <c r="U87" s="5">
        <f t="shared" ca="1" si="6"/>
        <v>20.797222222222221</v>
      </c>
      <c r="V87" s="5">
        <f t="shared" ca="1" si="7"/>
        <v>432.75010017363434</v>
      </c>
    </row>
    <row r="88" spans="1:22" hidden="1" x14ac:dyDescent="0.3">
      <c r="A88" t="s">
        <v>283</v>
      </c>
      <c r="B88" t="s">
        <v>242</v>
      </c>
      <c r="C88" t="str">
        <f t="shared" si="4"/>
        <v>DEAUCOURT Christine</v>
      </c>
      <c r="D88" t="s">
        <v>144</v>
      </c>
      <c r="E88" t="s">
        <v>145</v>
      </c>
      <c r="F88" s="1">
        <v>43705</v>
      </c>
      <c r="G88">
        <v>7</v>
      </c>
      <c r="H88" t="s">
        <v>216</v>
      </c>
      <c r="I88">
        <v>9</v>
      </c>
      <c r="J88">
        <v>600</v>
      </c>
      <c r="K88">
        <v>5400</v>
      </c>
      <c r="L88">
        <v>1</v>
      </c>
      <c r="M88" t="s">
        <v>137</v>
      </c>
      <c r="N88" s="2">
        <v>3408</v>
      </c>
      <c r="O88" s="3">
        <v>83</v>
      </c>
      <c r="P88" t="s">
        <v>131</v>
      </c>
      <c r="Q88">
        <v>1</v>
      </c>
      <c r="R88" s="4">
        <v>19997</v>
      </c>
      <c r="S88" s="1">
        <v>39988</v>
      </c>
      <c r="T88" s="5">
        <f t="shared" ca="1" si="5"/>
        <v>70.11944444444444</v>
      </c>
      <c r="U88" s="5">
        <f t="shared" ca="1" si="6"/>
        <v>15.386111111111111</v>
      </c>
      <c r="V88" s="5">
        <f t="shared" ca="1" si="7"/>
        <v>350.96587831738583</v>
      </c>
    </row>
    <row r="89" spans="1:22" hidden="1" x14ac:dyDescent="0.3">
      <c r="A89" t="s">
        <v>284</v>
      </c>
      <c r="B89" t="s">
        <v>285</v>
      </c>
      <c r="C89" t="str">
        <f t="shared" si="4"/>
        <v>DEDIEU Josselaine</v>
      </c>
      <c r="D89" t="s">
        <v>162</v>
      </c>
      <c r="E89" t="s">
        <v>145</v>
      </c>
      <c r="F89" s="1">
        <v>43785</v>
      </c>
      <c r="G89">
        <v>4</v>
      </c>
      <c r="H89" t="s">
        <v>136</v>
      </c>
      <c r="I89">
        <v>9</v>
      </c>
      <c r="J89">
        <v>5000</v>
      </c>
      <c r="K89">
        <v>45000</v>
      </c>
      <c r="L89">
        <v>3</v>
      </c>
      <c r="M89" t="s">
        <v>147</v>
      </c>
      <c r="N89" s="2">
        <v>2354</v>
      </c>
      <c r="O89" s="3">
        <v>7</v>
      </c>
      <c r="P89" t="s">
        <v>131</v>
      </c>
      <c r="Q89">
        <v>0</v>
      </c>
      <c r="R89" s="4">
        <v>28889</v>
      </c>
      <c r="S89" s="1">
        <v>39842</v>
      </c>
      <c r="T89" s="5">
        <f t="shared" ca="1" si="5"/>
        <v>45.777777777777779</v>
      </c>
      <c r="U89" s="5">
        <f t="shared" ca="1" si="6"/>
        <v>15.78888888888889</v>
      </c>
      <c r="V89" s="5">
        <f t="shared" ca="1" si="7"/>
        <v>2850.1055594651652</v>
      </c>
    </row>
    <row r="90" spans="1:22" hidden="1" x14ac:dyDescent="0.3">
      <c r="A90" t="s">
        <v>286</v>
      </c>
      <c r="B90" t="s">
        <v>287</v>
      </c>
      <c r="C90" t="str">
        <f t="shared" si="4"/>
        <v>DEFRANCE Sylvanna</v>
      </c>
      <c r="D90" t="s">
        <v>141</v>
      </c>
      <c r="E90" t="s">
        <v>145</v>
      </c>
      <c r="F90" s="1">
        <v>43949</v>
      </c>
      <c r="G90">
        <v>7</v>
      </c>
      <c r="H90" t="s">
        <v>216</v>
      </c>
      <c r="I90">
        <v>5</v>
      </c>
      <c r="J90">
        <v>600</v>
      </c>
      <c r="K90">
        <v>3000</v>
      </c>
      <c r="L90">
        <v>3</v>
      </c>
      <c r="M90" t="s">
        <v>147</v>
      </c>
      <c r="N90" s="2">
        <v>2785</v>
      </c>
      <c r="O90" s="3">
        <v>3</v>
      </c>
      <c r="P90" t="s">
        <v>131</v>
      </c>
      <c r="Q90">
        <v>5</v>
      </c>
      <c r="R90" s="4">
        <v>20236</v>
      </c>
      <c r="S90" s="1">
        <v>39667</v>
      </c>
      <c r="T90" s="5">
        <f t="shared" ca="1" si="5"/>
        <v>69.461111111111109</v>
      </c>
      <c r="U90" s="5">
        <f t="shared" ca="1" si="6"/>
        <v>16.266666666666666</v>
      </c>
      <c r="V90" s="5">
        <f t="shared" ca="1" si="7"/>
        <v>184.42622950819674</v>
      </c>
    </row>
    <row r="91" spans="1:22" hidden="1" x14ac:dyDescent="0.3">
      <c r="A91" t="s">
        <v>288</v>
      </c>
      <c r="B91" t="s">
        <v>289</v>
      </c>
      <c r="C91" t="str">
        <f t="shared" si="4"/>
        <v>DEGRENDEL Hubert</v>
      </c>
      <c r="D91" t="s">
        <v>173</v>
      </c>
      <c r="E91" t="s">
        <v>145</v>
      </c>
      <c r="F91" s="1">
        <v>43764</v>
      </c>
      <c r="G91">
        <v>4</v>
      </c>
      <c r="H91" t="s">
        <v>136</v>
      </c>
      <c r="I91">
        <v>9</v>
      </c>
      <c r="J91">
        <v>5000</v>
      </c>
      <c r="K91">
        <v>45000</v>
      </c>
      <c r="L91">
        <v>2</v>
      </c>
      <c r="M91" t="s">
        <v>130</v>
      </c>
      <c r="N91" s="2">
        <v>2613</v>
      </c>
      <c r="O91" s="3">
        <v>1</v>
      </c>
      <c r="P91" t="s">
        <v>138</v>
      </c>
      <c r="Q91">
        <v>3</v>
      </c>
      <c r="R91" s="4">
        <v>28757</v>
      </c>
      <c r="S91" s="1">
        <v>39126</v>
      </c>
      <c r="T91" s="5">
        <f t="shared" ca="1" si="5"/>
        <v>46.136111111111113</v>
      </c>
      <c r="U91" s="5">
        <f t="shared" ca="1" si="6"/>
        <v>17.75</v>
      </c>
      <c r="V91" s="5">
        <f t="shared" ca="1" si="7"/>
        <v>2535.211267605634</v>
      </c>
    </row>
    <row r="92" spans="1:22" hidden="1" x14ac:dyDescent="0.3">
      <c r="A92" t="s">
        <v>290</v>
      </c>
      <c r="B92" t="s">
        <v>291</v>
      </c>
      <c r="C92" t="str">
        <f t="shared" si="4"/>
        <v>DEIXONNE Nadine</v>
      </c>
      <c r="D92" t="s">
        <v>127</v>
      </c>
      <c r="E92" t="s">
        <v>145</v>
      </c>
      <c r="F92" s="1">
        <v>43726</v>
      </c>
      <c r="G92">
        <v>5</v>
      </c>
      <c r="H92" t="s">
        <v>191</v>
      </c>
      <c r="I92">
        <v>3</v>
      </c>
      <c r="J92">
        <v>2000</v>
      </c>
      <c r="K92">
        <v>6000</v>
      </c>
      <c r="L92">
        <v>3</v>
      </c>
      <c r="M92" t="s">
        <v>147</v>
      </c>
      <c r="N92" s="2">
        <v>1191</v>
      </c>
      <c r="O92" s="3">
        <v>97</v>
      </c>
      <c r="P92" t="s">
        <v>131</v>
      </c>
      <c r="Q92">
        <v>2</v>
      </c>
      <c r="R92" s="4">
        <v>23409</v>
      </c>
      <c r="S92" s="1">
        <v>39908</v>
      </c>
      <c r="T92" s="5">
        <f t="shared" ca="1" si="5"/>
        <v>60.780555555555559</v>
      </c>
      <c r="U92" s="5">
        <f t="shared" ca="1" si="6"/>
        <v>15.605555555555556</v>
      </c>
      <c r="V92" s="5">
        <f t="shared" ca="1" si="7"/>
        <v>384.47846208615164</v>
      </c>
    </row>
    <row r="93" spans="1:22" hidden="1" x14ac:dyDescent="0.3">
      <c r="A93" t="s">
        <v>292</v>
      </c>
      <c r="B93" t="s">
        <v>293</v>
      </c>
      <c r="C93" t="str">
        <f t="shared" si="4"/>
        <v>DELAMARRE Jean-Luc</v>
      </c>
      <c r="D93" t="s">
        <v>144</v>
      </c>
      <c r="E93" t="s">
        <v>145</v>
      </c>
      <c r="F93" s="1">
        <v>43628</v>
      </c>
      <c r="G93">
        <v>6</v>
      </c>
      <c r="H93" t="s">
        <v>156</v>
      </c>
      <c r="I93">
        <v>4</v>
      </c>
      <c r="J93">
        <v>500</v>
      </c>
      <c r="K93">
        <v>2000</v>
      </c>
      <c r="L93">
        <v>2</v>
      </c>
      <c r="M93" t="s">
        <v>130</v>
      </c>
      <c r="N93" s="2">
        <v>1192</v>
      </c>
      <c r="O93" s="3">
        <v>17</v>
      </c>
      <c r="P93" t="s">
        <v>138</v>
      </c>
      <c r="Q93">
        <v>2</v>
      </c>
      <c r="R93" s="4">
        <v>26433</v>
      </c>
      <c r="S93" s="1">
        <v>37051</v>
      </c>
      <c r="T93" s="5">
        <f t="shared" ca="1" si="5"/>
        <v>52.49722222222222</v>
      </c>
      <c r="U93" s="5">
        <f t="shared" ca="1" si="6"/>
        <v>23.427777777777777</v>
      </c>
      <c r="V93" s="5">
        <f t="shared" ca="1" si="7"/>
        <v>85.368745553711165</v>
      </c>
    </row>
    <row r="94" spans="1:22" hidden="1" x14ac:dyDescent="0.3">
      <c r="A94" t="s">
        <v>294</v>
      </c>
      <c r="B94" t="s">
        <v>295</v>
      </c>
      <c r="C94" t="str">
        <f t="shared" si="4"/>
        <v>DELUC Pascal</v>
      </c>
      <c r="D94" t="s">
        <v>127</v>
      </c>
      <c r="E94" t="s">
        <v>145</v>
      </c>
      <c r="F94" s="1">
        <v>43796</v>
      </c>
      <c r="G94">
        <v>8</v>
      </c>
      <c r="H94" t="s">
        <v>146</v>
      </c>
      <c r="I94">
        <v>1</v>
      </c>
      <c r="J94">
        <v>800</v>
      </c>
      <c r="K94">
        <v>800</v>
      </c>
      <c r="L94">
        <v>3</v>
      </c>
      <c r="M94" t="s">
        <v>147</v>
      </c>
      <c r="N94" s="2">
        <v>3932</v>
      </c>
      <c r="O94" s="3">
        <v>18</v>
      </c>
      <c r="P94" t="s">
        <v>138</v>
      </c>
      <c r="Q94">
        <v>4</v>
      </c>
      <c r="R94" s="4">
        <v>20700</v>
      </c>
      <c r="S94" s="1">
        <v>43717</v>
      </c>
      <c r="T94" s="5">
        <f t="shared" ca="1" si="5"/>
        <v>68.197222222222223</v>
      </c>
      <c r="U94" s="5">
        <f t="shared" ca="1" si="6"/>
        <v>5.177777777777778</v>
      </c>
      <c r="V94" s="5">
        <f t="shared" ca="1" si="7"/>
        <v>154.50643776824035</v>
      </c>
    </row>
    <row r="95" spans="1:22" hidden="1" x14ac:dyDescent="0.3">
      <c r="A95" t="s">
        <v>296</v>
      </c>
      <c r="B95" t="s">
        <v>297</v>
      </c>
      <c r="C95" t="str">
        <f t="shared" si="4"/>
        <v>DENIS Claudine</v>
      </c>
      <c r="D95" t="s">
        <v>173</v>
      </c>
      <c r="E95" t="s">
        <v>145</v>
      </c>
      <c r="F95" s="1">
        <v>43891</v>
      </c>
      <c r="G95">
        <v>1</v>
      </c>
      <c r="H95" t="s">
        <v>159</v>
      </c>
      <c r="I95">
        <v>2</v>
      </c>
      <c r="J95">
        <v>1200</v>
      </c>
      <c r="K95">
        <v>2400</v>
      </c>
      <c r="L95">
        <v>1</v>
      </c>
      <c r="M95" t="s">
        <v>137</v>
      </c>
      <c r="N95" s="2">
        <v>1240</v>
      </c>
      <c r="O95" s="3">
        <v>75</v>
      </c>
      <c r="P95" t="s">
        <v>131</v>
      </c>
      <c r="Q95">
        <v>4</v>
      </c>
      <c r="R95" s="4">
        <v>23723</v>
      </c>
      <c r="S95" s="1">
        <v>38404</v>
      </c>
      <c r="T95" s="5">
        <f t="shared" ca="1" si="5"/>
        <v>59.919444444444444</v>
      </c>
      <c r="U95" s="5">
        <f t="shared" ca="1" si="6"/>
        <v>19.727777777777778</v>
      </c>
      <c r="V95" s="5">
        <f t="shared" ca="1" si="7"/>
        <v>121.65587158546889</v>
      </c>
    </row>
    <row r="96" spans="1:22" hidden="1" x14ac:dyDescent="0.3">
      <c r="A96" t="s">
        <v>298</v>
      </c>
      <c r="B96" t="s">
        <v>188</v>
      </c>
      <c r="C96" t="str">
        <f t="shared" si="4"/>
        <v>DESHAYES Isabelle</v>
      </c>
      <c r="D96" t="s">
        <v>173</v>
      </c>
      <c r="E96" t="s">
        <v>145</v>
      </c>
      <c r="F96" s="1">
        <v>43638</v>
      </c>
      <c r="G96">
        <v>7</v>
      </c>
      <c r="H96" t="s">
        <v>216</v>
      </c>
      <c r="I96">
        <v>10</v>
      </c>
      <c r="J96">
        <v>600</v>
      </c>
      <c r="K96">
        <v>6000</v>
      </c>
      <c r="L96">
        <v>3</v>
      </c>
      <c r="M96" t="s">
        <v>147</v>
      </c>
      <c r="N96" s="2">
        <v>1328</v>
      </c>
      <c r="O96" s="3">
        <v>38</v>
      </c>
      <c r="P96" t="s">
        <v>131</v>
      </c>
      <c r="Q96">
        <v>1</v>
      </c>
      <c r="R96" s="4">
        <v>22033</v>
      </c>
      <c r="S96" s="1">
        <v>41200</v>
      </c>
      <c r="T96" s="5">
        <f t="shared" ca="1" si="5"/>
        <v>64.544444444444451</v>
      </c>
      <c r="U96" s="5">
        <f t="shared" ca="1" si="6"/>
        <v>12.069444444444445</v>
      </c>
      <c r="V96" s="5">
        <f t="shared" ca="1" si="7"/>
        <v>497.12313003452243</v>
      </c>
    </row>
    <row r="97" spans="1:22" x14ac:dyDescent="0.3">
      <c r="A97" t="s">
        <v>299</v>
      </c>
      <c r="B97" t="s">
        <v>222</v>
      </c>
      <c r="C97" t="str">
        <f t="shared" si="4"/>
        <v>DESROSES Martine</v>
      </c>
      <c r="D97" t="s">
        <v>134</v>
      </c>
      <c r="E97" t="s">
        <v>145</v>
      </c>
      <c r="F97" s="1">
        <v>43960</v>
      </c>
      <c r="G97">
        <v>7</v>
      </c>
      <c r="H97" t="s">
        <v>216</v>
      </c>
      <c r="I97">
        <v>10</v>
      </c>
      <c r="J97">
        <v>600</v>
      </c>
      <c r="K97">
        <v>6000</v>
      </c>
      <c r="L97">
        <v>3</v>
      </c>
      <c r="M97" t="s">
        <v>147</v>
      </c>
      <c r="N97" s="2">
        <v>2860</v>
      </c>
      <c r="O97" s="3">
        <v>60</v>
      </c>
      <c r="P97" t="s">
        <v>131</v>
      </c>
      <c r="Q97">
        <v>3</v>
      </c>
      <c r="R97" s="4">
        <v>26080</v>
      </c>
      <c r="S97" s="1">
        <v>38355</v>
      </c>
      <c r="T97" s="5">
        <f t="shared" ca="1" si="5"/>
        <v>53.461111111111109</v>
      </c>
      <c r="U97" s="5">
        <f t="shared" ca="1" si="6"/>
        <v>19.861111111111111</v>
      </c>
      <c r="V97" s="5">
        <f t="shared" ca="1" si="7"/>
        <v>302.09790209790208</v>
      </c>
    </row>
    <row r="98" spans="1:22" hidden="1" x14ac:dyDescent="0.3">
      <c r="A98" t="s">
        <v>300</v>
      </c>
      <c r="B98" t="s">
        <v>301</v>
      </c>
      <c r="C98" t="str">
        <f t="shared" si="4"/>
        <v>DESTAIN Roseline</v>
      </c>
      <c r="D98" t="s">
        <v>127</v>
      </c>
      <c r="E98" t="s">
        <v>145</v>
      </c>
      <c r="F98" s="1">
        <v>43970</v>
      </c>
      <c r="G98">
        <v>10</v>
      </c>
      <c r="H98" t="s">
        <v>129</v>
      </c>
      <c r="I98">
        <v>6</v>
      </c>
      <c r="J98">
        <v>1000</v>
      </c>
      <c r="K98">
        <v>6000</v>
      </c>
      <c r="L98">
        <v>3</v>
      </c>
      <c r="M98" t="s">
        <v>147</v>
      </c>
      <c r="N98" s="2">
        <v>1946</v>
      </c>
      <c r="O98" s="3">
        <v>89</v>
      </c>
      <c r="P98" t="s">
        <v>131</v>
      </c>
      <c r="Q98">
        <v>4</v>
      </c>
      <c r="R98" s="4">
        <v>21608</v>
      </c>
      <c r="S98" s="1">
        <v>38090</v>
      </c>
      <c r="T98" s="5">
        <f t="shared" ca="1" si="5"/>
        <v>65.711111111111109</v>
      </c>
      <c r="U98" s="5">
        <f t="shared" ca="1" si="6"/>
        <v>20.583333333333332</v>
      </c>
      <c r="V98" s="5">
        <f t="shared" ca="1" si="7"/>
        <v>291.49797570850205</v>
      </c>
    </row>
    <row r="99" spans="1:22" hidden="1" x14ac:dyDescent="0.3">
      <c r="A99" t="s">
        <v>302</v>
      </c>
      <c r="B99" t="s">
        <v>303</v>
      </c>
      <c r="C99" t="str">
        <f t="shared" si="4"/>
        <v>D'HÉROUVILLE Yolande</v>
      </c>
      <c r="D99" t="s">
        <v>173</v>
      </c>
      <c r="E99" t="s">
        <v>145</v>
      </c>
      <c r="F99" s="1">
        <v>43723</v>
      </c>
      <c r="G99">
        <v>3</v>
      </c>
      <c r="H99" t="s">
        <v>174</v>
      </c>
      <c r="I99">
        <v>2</v>
      </c>
      <c r="J99">
        <v>1300</v>
      </c>
      <c r="K99">
        <v>2600</v>
      </c>
      <c r="L99">
        <v>3</v>
      </c>
      <c r="M99" t="s">
        <v>147</v>
      </c>
      <c r="N99" s="2">
        <v>2192</v>
      </c>
      <c r="O99" s="3">
        <v>35</v>
      </c>
      <c r="P99" t="s">
        <v>131</v>
      </c>
      <c r="Q99">
        <v>3</v>
      </c>
      <c r="R99" s="4">
        <v>19398</v>
      </c>
      <c r="S99" s="1">
        <v>41702</v>
      </c>
      <c r="T99" s="5">
        <f t="shared" ca="1" si="5"/>
        <v>71.763888888888886</v>
      </c>
      <c r="U99" s="5">
        <f t="shared" ca="1" si="6"/>
        <v>10.691666666666666</v>
      </c>
      <c r="V99" s="5">
        <f t="shared" ca="1" si="7"/>
        <v>243.18004676539363</v>
      </c>
    </row>
    <row r="100" spans="1:22" hidden="1" x14ac:dyDescent="0.3">
      <c r="A100" t="s">
        <v>304</v>
      </c>
      <c r="B100" t="s">
        <v>291</v>
      </c>
      <c r="C100" t="str">
        <f t="shared" si="4"/>
        <v>DI Nadine</v>
      </c>
      <c r="D100" t="s">
        <v>127</v>
      </c>
      <c r="E100" t="s">
        <v>145</v>
      </c>
      <c r="F100" s="1">
        <v>43728</v>
      </c>
      <c r="G100">
        <v>3</v>
      </c>
      <c r="H100" t="s">
        <v>174</v>
      </c>
      <c r="I100">
        <v>8</v>
      </c>
      <c r="J100">
        <v>1300</v>
      </c>
      <c r="K100">
        <v>10400</v>
      </c>
      <c r="L100">
        <v>3</v>
      </c>
      <c r="M100" t="s">
        <v>147</v>
      </c>
      <c r="N100" s="2">
        <v>1512</v>
      </c>
      <c r="O100" s="3">
        <v>91</v>
      </c>
      <c r="P100" t="s">
        <v>131</v>
      </c>
      <c r="Q100">
        <v>5</v>
      </c>
      <c r="R100" s="4">
        <v>21300</v>
      </c>
      <c r="S100" s="1">
        <v>37281</v>
      </c>
      <c r="T100" s="5">
        <f t="shared" ca="1" si="5"/>
        <v>66.55</v>
      </c>
      <c r="U100" s="5">
        <f t="shared" ca="1" si="6"/>
        <v>22.8</v>
      </c>
      <c r="V100" s="5">
        <f t="shared" ca="1" si="7"/>
        <v>456.14035087719299</v>
      </c>
    </row>
    <row r="101" spans="1:22" hidden="1" x14ac:dyDescent="0.3">
      <c r="A101" t="s">
        <v>305</v>
      </c>
      <c r="B101" t="s">
        <v>306</v>
      </c>
      <c r="C101" t="str">
        <f t="shared" si="4"/>
        <v>DINIC Jean-François</v>
      </c>
      <c r="D101" t="s">
        <v>162</v>
      </c>
      <c r="E101" t="s">
        <v>145</v>
      </c>
      <c r="F101" s="1">
        <v>43704</v>
      </c>
      <c r="G101">
        <v>8</v>
      </c>
      <c r="H101" t="s">
        <v>146</v>
      </c>
      <c r="I101">
        <v>5</v>
      </c>
      <c r="J101">
        <v>800</v>
      </c>
      <c r="K101">
        <v>4000</v>
      </c>
      <c r="L101">
        <v>3</v>
      </c>
      <c r="M101" t="s">
        <v>147</v>
      </c>
      <c r="N101" s="2">
        <v>1208</v>
      </c>
      <c r="O101" s="3">
        <v>69</v>
      </c>
      <c r="P101" t="s">
        <v>138</v>
      </c>
      <c r="Q101">
        <v>2</v>
      </c>
      <c r="R101" s="4">
        <v>30932</v>
      </c>
      <c r="S101" s="1">
        <v>36164</v>
      </c>
      <c r="T101" s="5">
        <f t="shared" ca="1" si="5"/>
        <v>40.18333333333333</v>
      </c>
      <c r="U101" s="5">
        <f t="shared" ca="1" si="6"/>
        <v>25.858333333333334</v>
      </c>
      <c r="V101" s="5">
        <f t="shared" ca="1" si="7"/>
        <v>154.68901063486948</v>
      </c>
    </row>
    <row r="102" spans="1:22" hidden="1" x14ac:dyDescent="0.3">
      <c r="A102" t="s">
        <v>307</v>
      </c>
      <c r="B102" t="s">
        <v>308</v>
      </c>
      <c r="C102" t="str">
        <f t="shared" si="4"/>
        <v>DONG Huguette</v>
      </c>
      <c r="D102" t="s">
        <v>173</v>
      </c>
      <c r="E102" t="s">
        <v>145</v>
      </c>
      <c r="F102" s="1">
        <v>43913</v>
      </c>
      <c r="G102">
        <v>2</v>
      </c>
      <c r="H102" t="s">
        <v>150</v>
      </c>
      <c r="I102">
        <v>5</v>
      </c>
      <c r="J102">
        <v>700</v>
      </c>
      <c r="K102">
        <v>3500</v>
      </c>
      <c r="L102">
        <v>3</v>
      </c>
      <c r="M102" t="s">
        <v>147</v>
      </c>
      <c r="N102" s="2">
        <v>2338</v>
      </c>
      <c r="O102" s="3">
        <v>21</v>
      </c>
      <c r="P102" t="s">
        <v>131</v>
      </c>
      <c r="Q102">
        <v>1</v>
      </c>
      <c r="R102" s="4">
        <v>27925</v>
      </c>
      <c r="S102" s="1">
        <v>37065</v>
      </c>
      <c r="T102" s="5">
        <f t="shared" ca="1" si="5"/>
        <v>48.413888888888891</v>
      </c>
      <c r="U102" s="5">
        <f t="shared" ca="1" si="6"/>
        <v>23.388888888888889</v>
      </c>
      <c r="V102" s="5">
        <f t="shared" ca="1" si="7"/>
        <v>149.6437054631829</v>
      </c>
    </row>
    <row r="103" spans="1:22" hidden="1" x14ac:dyDescent="0.3">
      <c r="A103" t="s">
        <v>309</v>
      </c>
      <c r="B103" t="s">
        <v>310</v>
      </c>
      <c r="C103" t="str">
        <f t="shared" si="4"/>
        <v>DOUCOURE Jean-Jacques</v>
      </c>
      <c r="D103" t="s">
        <v>173</v>
      </c>
      <c r="E103" t="s">
        <v>145</v>
      </c>
      <c r="F103" s="1">
        <v>43875</v>
      </c>
      <c r="G103">
        <v>3</v>
      </c>
      <c r="H103" t="s">
        <v>174</v>
      </c>
      <c r="I103">
        <v>1</v>
      </c>
      <c r="J103">
        <v>1300</v>
      </c>
      <c r="K103">
        <v>1300</v>
      </c>
      <c r="L103">
        <v>1</v>
      </c>
      <c r="M103" t="s">
        <v>137</v>
      </c>
      <c r="N103" s="2">
        <v>1136</v>
      </c>
      <c r="O103" s="3">
        <v>89</v>
      </c>
      <c r="P103" t="s">
        <v>138</v>
      </c>
      <c r="Q103">
        <v>0</v>
      </c>
      <c r="R103" s="4">
        <v>28125</v>
      </c>
      <c r="S103" s="1">
        <v>40839</v>
      </c>
      <c r="T103" s="5">
        <f t="shared" ca="1" si="5"/>
        <v>47.869444444444447</v>
      </c>
      <c r="U103" s="5">
        <f t="shared" ca="1" si="6"/>
        <v>13.055555555555555</v>
      </c>
      <c r="V103" s="5">
        <f t="shared" ca="1" si="7"/>
        <v>99.574468085106389</v>
      </c>
    </row>
    <row r="104" spans="1:22" hidden="1" x14ac:dyDescent="0.3">
      <c r="A104" t="s">
        <v>311</v>
      </c>
      <c r="B104" t="s">
        <v>312</v>
      </c>
      <c r="C104" t="str">
        <f t="shared" si="4"/>
        <v>DUPRÉ Sophie</v>
      </c>
      <c r="D104" t="s">
        <v>173</v>
      </c>
      <c r="E104" t="s">
        <v>145</v>
      </c>
      <c r="F104" s="1">
        <v>43725</v>
      </c>
      <c r="G104">
        <v>5</v>
      </c>
      <c r="H104" t="s">
        <v>191</v>
      </c>
      <c r="I104">
        <v>9</v>
      </c>
      <c r="J104">
        <v>2000</v>
      </c>
      <c r="K104">
        <v>18000</v>
      </c>
      <c r="L104">
        <v>2</v>
      </c>
      <c r="M104" t="s">
        <v>130</v>
      </c>
      <c r="N104" s="2">
        <v>2459</v>
      </c>
      <c r="O104" s="3">
        <v>87</v>
      </c>
      <c r="P104" t="s">
        <v>131</v>
      </c>
      <c r="Q104">
        <v>1</v>
      </c>
      <c r="R104" s="4">
        <v>17436</v>
      </c>
      <c r="S104" s="1">
        <v>37742</v>
      </c>
      <c r="T104" s="5">
        <f t="shared" ca="1" si="5"/>
        <v>77.13055555555556</v>
      </c>
      <c r="U104" s="5">
        <f t="shared" ca="1" si="6"/>
        <v>21.533333333333335</v>
      </c>
      <c r="V104" s="5">
        <f t="shared" ca="1" si="7"/>
        <v>835.91331269349837</v>
      </c>
    </row>
    <row r="105" spans="1:22" hidden="1" x14ac:dyDescent="0.3">
      <c r="A105" t="s">
        <v>313</v>
      </c>
      <c r="B105" t="s">
        <v>161</v>
      </c>
      <c r="C105" t="str">
        <f t="shared" si="4"/>
        <v>DURAND Jean-Pierre</v>
      </c>
      <c r="D105" t="s">
        <v>144</v>
      </c>
      <c r="E105" t="s">
        <v>145</v>
      </c>
      <c r="F105" s="1">
        <v>43975</v>
      </c>
      <c r="G105">
        <v>2</v>
      </c>
      <c r="H105" t="s">
        <v>150</v>
      </c>
      <c r="I105">
        <v>4</v>
      </c>
      <c r="J105">
        <v>700</v>
      </c>
      <c r="K105">
        <v>2800</v>
      </c>
      <c r="L105">
        <v>2</v>
      </c>
      <c r="M105" t="s">
        <v>130</v>
      </c>
      <c r="N105" s="2">
        <v>1993</v>
      </c>
      <c r="O105" s="3">
        <v>66</v>
      </c>
      <c r="P105" t="s">
        <v>138</v>
      </c>
      <c r="Q105">
        <v>0</v>
      </c>
      <c r="R105" s="4">
        <v>26802</v>
      </c>
      <c r="S105" s="1">
        <v>43613</v>
      </c>
      <c r="T105" s="5">
        <f t="shared" ca="1" si="5"/>
        <v>51.486111111111114</v>
      </c>
      <c r="U105" s="5">
        <f t="shared" ca="1" si="6"/>
        <v>5.458333333333333</v>
      </c>
      <c r="V105" s="5">
        <f t="shared" ca="1" si="7"/>
        <v>512.97709923664127</v>
      </c>
    </row>
    <row r="106" spans="1:22" hidden="1" x14ac:dyDescent="0.3">
      <c r="A106" t="s">
        <v>313</v>
      </c>
      <c r="B106" t="s">
        <v>168</v>
      </c>
      <c r="C106" t="str">
        <f t="shared" si="4"/>
        <v>DURAND Ginette</v>
      </c>
      <c r="D106" t="s">
        <v>144</v>
      </c>
      <c r="E106" t="s">
        <v>145</v>
      </c>
      <c r="F106" s="1">
        <v>43995</v>
      </c>
      <c r="G106">
        <v>5</v>
      </c>
      <c r="H106" t="s">
        <v>191</v>
      </c>
      <c r="I106">
        <v>10</v>
      </c>
      <c r="J106">
        <v>2000</v>
      </c>
      <c r="K106">
        <v>20000</v>
      </c>
      <c r="L106">
        <v>3</v>
      </c>
      <c r="M106" t="s">
        <v>147</v>
      </c>
      <c r="N106" s="2">
        <v>3398</v>
      </c>
      <c r="O106" s="3">
        <v>36</v>
      </c>
      <c r="P106" t="s">
        <v>131</v>
      </c>
      <c r="Q106">
        <v>1</v>
      </c>
      <c r="R106" s="4">
        <v>21234</v>
      </c>
      <c r="S106" s="1">
        <v>43332</v>
      </c>
      <c r="T106" s="5">
        <f t="shared" ca="1" si="5"/>
        <v>66.736111111111114</v>
      </c>
      <c r="U106" s="5">
        <f t="shared" ca="1" si="6"/>
        <v>6.2305555555555552</v>
      </c>
      <c r="V106" s="5">
        <f t="shared" ca="1" si="7"/>
        <v>3209.9866250557293</v>
      </c>
    </row>
    <row r="107" spans="1:22" hidden="1" x14ac:dyDescent="0.3">
      <c r="A107" t="s">
        <v>314</v>
      </c>
      <c r="B107" t="s">
        <v>306</v>
      </c>
      <c r="C107" t="str">
        <f t="shared" si="4"/>
        <v>DURAND-RENIER Jean-François</v>
      </c>
      <c r="D107" t="s">
        <v>144</v>
      </c>
      <c r="E107" t="s">
        <v>145</v>
      </c>
      <c r="F107" s="1">
        <v>43958</v>
      </c>
      <c r="G107">
        <v>2</v>
      </c>
      <c r="H107" t="s">
        <v>150</v>
      </c>
      <c r="I107">
        <v>9</v>
      </c>
      <c r="J107">
        <v>700</v>
      </c>
      <c r="K107">
        <v>6300</v>
      </c>
      <c r="L107">
        <v>1</v>
      </c>
      <c r="M107" t="s">
        <v>137</v>
      </c>
      <c r="N107" s="2">
        <v>2122</v>
      </c>
      <c r="O107" s="3">
        <v>38</v>
      </c>
      <c r="P107" t="s">
        <v>138</v>
      </c>
      <c r="Q107">
        <v>3</v>
      </c>
      <c r="R107" s="4">
        <v>17453</v>
      </c>
      <c r="S107" s="1">
        <v>37872</v>
      </c>
      <c r="T107" s="5">
        <f t="shared" ca="1" si="5"/>
        <v>77.083333333333329</v>
      </c>
      <c r="U107" s="5">
        <f t="shared" ca="1" si="6"/>
        <v>21.180555555555557</v>
      </c>
      <c r="V107" s="5">
        <f t="shared" ca="1" si="7"/>
        <v>297.44262295081967</v>
      </c>
    </row>
    <row r="108" spans="1:22" hidden="1" x14ac:dyDescent="0.3">
      <c r="A108" t="s">
        <v>315</v>
      </c>
      <c r="B108" t="s">
        <v>316</v>
      </c>
      <c r="C108" t="str">
        <f t="shared" si="4"/>
        <v>DUROC Annie</v>
      </c>
      <c r="D108" t="s">
        <v>162</v>
      </c>
      <c r="E108" t="s">
        <v>145</v>
      </c>
      <c r="F108" s="1">
        <v>43683</v>
      </c>
      <c r="G108">
        <v>2</v>
      </c>
      <c r="H108" t="s">
        <v>150</v>
      </c>
      <c r="I108">
        <v>3</v>
      </c>
      <c r="J108">
        <v>700</v>
      </c>
      <c r="K108">
        <v>2100</v>
      </c>
      <c r="L108">
        <v>3</v>
      </c>
      <c r="M108" t="s">
        <v>147</v>
      </c>
      <c r="N108" s="2">
        <v>2568</v>
      </c>
      <c r="O108" s="3">
        <v>91</v>
      </c>
      <c r="P108" t="s">
        <v>131</v>
      </c>
      <c r="Q108">
        <v>4</v>
      </c>
      <c r="R108" s="4">
        <v>18986</v>
      </c>
      <c r="S108" s="1">
        <v>42429</v>
      </c>
      <c r="T108" s="5">
        <f t="shared" ca="1" si="5"/>
        <v>72.886111111111106</v>
      </c>
      <c r="U108" s="5">
        <f t="shared" ca="1" si="6"/>
        <v>8.7027777777777775</v>
      </c>
      <c r="V108" s="5">
        <f t="shared" ca="1" si="7"/>
        <v>241.30226619853175</v>
      </c>
    </row>
    <row r="109" spans="1:22" x14ac:dyDescent="0.3">
      <c r="A109" t="s">
        <v>317</v>
      </c>
      <c r="B109" t="s">
        <v>180</v>
      </c>
      <c r="C109" t="str">
        <f t="shared" si="4"/>
        <v>CHAVES Thierry</v>
      </c>
      <c r="D109" t="s">
        <v>134</v>
      </c>
      <c r="E109" t="s">
        <v>145</v>
      </c>
      <c r="F109" s="1">
        <v>43952</v>
      </c>
      <c r="G109">
        <v>3</v>
      </c>
      <c r="H109" t="s">
        <v>174</v>
      </c>
      <c r="I109">
        <v>3</v>
      </c>
      <c r="J109">
        <v>1300</v>
      </c>
      <c r="K109">
        <v>3900</v>
      </c>
      <c r="L109">
        <v>1</v>
      </c>
      <c r="M109" t="s">
        <v>137</v>
      </c>
      <c r="N109" s="2">
        <v>2224</v>
      </c>
      <c r="O109" s="3">
        <v>27</v>
      </c>
      <c r="P109" t="s">
        <v>138</v>
      </c>
      <c r="Q109">
        <v>0</v>
      </c>
      <c r="R109" s="4">
        <v>26055</v>
      </c>
      <c r="S109" s="1">
        <v>35898</v>
      </c>
      <c r="T109" s="5">
        <f t="shared" ca="1" si="5"/>
        <v>53.530555555555559</v>
      </c>
      <c r="U109" s="5">
        <f t="shared" ca="1" si="6"/>
        <v>26.583333333333332</v>
      </c>
      <c r="V109" s="5">
        <f t="shared" ca="1" si="7"/>
        <v>146.70846394984326</v>
      </c>
    </row>
    <row r="110" spans="1:22" hidden="1" x14ac:dyDescent="0.3">
      <c r="A110" t="s">
        <v>318</v>
      </c>
      <c r="B110" t="s">
        <v>319</v>
      </c>
      <c r="C110" t="str">
        <f t="shared" si="4"/>
        <v>FABRE Didier</v>
      </c>
      <c r="D110" t="s">
        <v>144</v>
      </c>
      <c r="E110" t="s">
        <v>145</v>
      </c>
      <c r="F110" s="1">
        <v>43701</v>
      </c>
      <c r="G110">
        <v>1</v>
      </c>
      <c r="H110" t="s">
        <v>159</v>
      </c>
      <c r="I110">
        <v>7</v>
      </c>
      <c r="J110">
        <v>1200</v>
      </c>
      <c r="K110">
        <v>8400</v>
      </c>
      <c r="L110">
        <v>1</v>
      </c>
      <c r="M110" t="s">
        <v>137</v>
      </c>
      <c r="N110" s="2">
        <v>3966</v>
      </c>
      <c r="O110" s="3">
        <v>25</v>
      </c>
      <c r="P110" t="s">
        <v>138</v>
      </c>
      <c r="Q110">
        <v>5</v>
      </c>
      <c r="R110" s="4">
        <v>22819</v>
      </c>
      <c r="S110" s="1">
        <v>41981</v>
      </c>
      <c r="T110" s="5">
        <f t="shared" ca="1" si="5"/>
        <v>62.391666666666666</v>
      </c>
      <c r="U110" s="5">
        <f t="shared" ca="1" si="6"/>
        <v>9.9305555555555554</v>
      </c>
      <c r="V110" s="5">
        <f t="shared" ca="1" si="7"/>
        <v>845.87412587412587</v>
      </c>
    </row>
    <row r="111" spans="1:22" x14ac:dyDescent="0.3">
      <c r="A111" t="s">
        <v>320</v>
      </c>
      <c r="B111" t="s">
        <v>222</v>
      </c>
      <c r="C111" t="str">
        <f t="shared" si="4"/>
        <v>SAADA Martine</v>
      </c>
      <c r="D111" t="s">
        <v>134</v>
      </c>
      <c r="E111" t="s">
        <v>153</v>
      </c>
      <c r="F111" s="1">
        <v>43769</v>
      </c>
      <c r="G111">
        <v>8</v>
      </c>
      <c r="H111" t="s">
        <v>146</v>
      </c>
      <c r="I111">
        <v>4</v>
      </c>
      <c r="J111">
        <v>800</v>
      </c>
      <c r="K111">
        <v>3200</v>
      </c>
      <c r="L111">
        <v>3</v>
      </c>
      <c r="M111" t="s">
        <v>147</v>
      </c>
      <c r="N111" s="2">
        <v>1608</v>
      </c>
      <c r="O111" s="3">
        <v>99</v>
      </c>
      <c r="P111" t="s">
        <v>131</v>
      </c>
      <c r="Q111">
        <v>0</v>
      </c>
      <c r="R111" s="4">
        <v>25649</v>
      </c>
      <c r="S111" s="1">
        <v>38622</v>
      </c>
      <c r="T111" s="5">
        <f t="shared" ca="1" si="5"/>
        <v>54.641666666666666</v>
      </c>
      <c r="U111" s="5">
        <f t="shared" ca="1" si="6"/>
        <v>19.127777777777776</v>
      </c>
      <c r="V111" s="5">
        <f t="shared" ca="1" si="7"/>
        <v>167.2959628231194</v>
      </c>
    </row>
    <row r="112" spans="1:22" x14ac:dyDescent="0.3">
      <c r="A112" t="s">
        <v>321</v>
      </c>
      <c r="B112" t="s">
        <v>322</v>
      </c>
      <c r="C112" t="str">
        <f t="shared" si="4"/>
        <v>COMTE Martin</v>
      </c>
      <c r="D112" t="s">
        <v>134</v>
      </c>
      <c r="E112" t="s">
        <v>145</v>
      </c>
      <c r="F112" s="1">
        <v>43688</v>
      </c>
      <c r="G112">
        <v>10</v>
      </c>
      <c r="H112" t="s">
        <v>129</v>
      </c>
      <c r="I112">
        <v>4</v>
      </c>
      <c r="J112">
        <v>1000</v>
      </c>
      <c r="K112">
        <v>4000</v>
      </c>
      <c r="L112">
        <v>2</v>
      </c>
      <c r="M112" t="s">
        <v>130</v>
      </c>
      <c r="N112" s="2">
        <v>1208</v>
      </c>
      <c r="O112" s="3">
        <v>11</v>
      </c>
      <c r="P112" t="s">
        <v>138</v>
      </c>
      <c r="Q112">
        <v>0</v>
      </c>
      <c r="R112" s="4">
        <v>24356</v>
      </c>
      <c r="S112" s="1">
        <v>38082</v>
      </c>
      <c r="T112" s="5">
        <f t="shared" ca="1" si="5"/>
        <v>58.18611111111111</v>
      </c>
      <c r="U112" s="5">
        <f t="shared" ca="1" si="6"/>
        <v>20.605555555555554</v>
      </c>
      <c r="V112" s="5">
        <f t="shared" ca="1" si="7"/>
        <v>194.12240496090593</v>
      </c>
    </row>
    <row r="113" spans="1:22" x14ac:dyDescent="0.3">
      <c r="A113" t="s">
        <v>323</v>
      </c>
      <c r="B113" t="s">
        <v>324</v>
      </c>
      <c r="C113" t="str">
        <f t="shared" si="4"/>
        <v>SAPIENCE Alain</v>
      </c>
      <c r="D113" t="s">
        <v>134</v>
      </c>
      <c r="E113" t="s">
        <v>153</v>
      </c>
      <c r="F113" s="1">
        <v>43856</v>
      </c>
      <c r="G113">
        <v>6</v>
      </c>
      <c r="H113" t="s">
        <v>156</v>
      </c>
      <c r="I113">
        <v>10</v>
      </c>
      <c r="J113">
        <v>500</v>
      </c>
      <c r="K113">
        <v>5000</v>
      </c>
      <c r="L113">
        <v>3</v>
      </c>
      <c r="M113" t="s">
        <v>147</v>
      </c>
      <c r="N113" s="2">
        <v>2832</v>
      </c>
      <c r="O113" s="3">
        <v>72</v>
      </c>
      <c r="P113" t="s">
        <v>138</v>
      </c>
      <c r="Q113">
        <v>0</v>
      </c>
      <c r="R113" s="4">
        <v>24175</v>
      </c>
      <c r="S113" s="1">
        <v>42878</v>
      </c>
      <c r="T113" s="5">
        <f t="shared" ca="1" si="5"/>
        <v>58.677777777777777</v>
      </c>
      <c r="U113" s="5">
        <f t="shared" ca="1" si="6"/>
        <v>7.4722222222222223</v>
      </c>
      <c r="V113" s="5">
        <f t="shared" ca="1" si="7"/>
        <v>669.14498141263937</v>
      </c>
    </row>
    <row r="114" spans="1:22" x14ac:dyDescent="0.3">
      <c r="A114" t="s">
        <v>325</v>
      </c>
      <c r="B114" t="s">
        <v>195</v>
      </c>
      <c r="C114" t="str">
        <f t="shared" si="4"/>
        <v>FARIDI Marie-Thérése</v>
      </c>
      <c r="D114" t="s">
        <v>134</v>
      </c>
      <c r="E114" t="s">
        <v>145</v>
      </c>
      <c r="F114" s="1">
        <v>43658</v>
      </c>
      <c r="G114">
        <v>4</v>
      </c>
      <c r="H114" t="s">
        <v>136</v>
      </c>
      <c r="I114">
        <v>6</v>
      </c>
      <c r="J114">
        <v>5000</v>
      </c>
      <c r="K114">
        <v>30000</v>
      </c>
      <c r="L114">
        <v>3</v>
      </c>
      <c r="M114" t="s">
        <v>147</v>
      </c>
      <c r="N114" s="2">
        <v>3228</v>
      </c>
      <c r="O114" s="3">
        <v>89</v>
      </c>
      <c r="P114" t="s">
        <v>131</v>
      </c>
      <c r="Q114">
        <v>0</v>
      </c>
      <c r="R114" s="4">
        <v>23573</v>
      </c>
      <c r="S114" s="1">
        <v>40794</v>
      </c>
      <c r="T114" s="5">
        <f t="shared" ca="1" si="5"/>
        <v>60.327777777777776</v>
      </c>
      <c r="U114" s="5">
        <f t="shared" ca="1" si="6"/>
        <v>13.180555555555555</v>
      </c>
      <c r="V114" s="5">
        <f t="shared" ca="1" si="7"/>
        <v>2276.0800842992626</v>
      </c>
    </row>
    <row r="115" spans="1:22" hidden="1" x14ac:dyDescent="0.3">
      <c r="A115" t="s">
        <v>326</v>
      </c>
      <c r="B115" t="s">
        <v>327</v>
      </c>
      <c r="C115" t="str">
        <f t="shared" si="4"/>
        <v>FAURE Simone</v>
      </c>
      <c r="D115" t="s">
        <v>141</v>
      </c>
      <c r="E115" t="s">
        <v>145</v>
      </c>
      <c r="F115" s="1">
        <v>43975</v>
      </c>
      <c r="G115">
        <v>5</v>
      </c>
      <c r="H115" t="s">
        <v>191</v>
      </c>
      <c r="I115">
        <v>9</v>
      </c>
      <c r="J115">
        <v>2000</v>
      </c>
      <c r="K115">
        <v>18000</v>
      </c>
      <c r="L115">
        <v>2</v>
      </c>
      <c r="M115" t="s">
        <v>130</v>
      </c>
      <c r="N115" s="2">
        <v>1114</v>
      </c>
      <c r="O115" s="3">
        <v>68</v>
      </c>
      <c r="P115" t="s">
        <v>131</v>
      </c>
      <c r="Q115">
        <v>1</v>
      </c>
      <c r="R115" s="4">
        <v>18377</v>
      </c>
      <c r="S115" s="1">
        <v>39313</v>
      </c>
      <c r="T115" s="5">
        <f t="shared" ca="1" si="5"/>
        <v>74.552777777777777</v>
      </c>
      <c r="U115" s="5">
        <f t="shared" ca="1" si="6"/>
        <v>17.233333333333334</v>
      </c>
      <c r="V115" s="5">
        <f t="shared" ca="1" si="7"/>
        <v>1044.4874274661508</v>
      </c>
    </row>
    <row r="116" spans="1:22" hidden="1" x14ac:dyDescent="0.3">
      <c r="A116" t="s">
        <v>328</v>
      </c>
      <c r="B116" t="s">
        <v>329</v>
      </c>
      <c r="C116" t="str">
        <f t="shared" si="4"/>
        <v>FAVRE Dany</v>
      </c>
      <c r="D116" t="s">
        <v>173</v>
      </c>
      <c r="E116" t="s">
        <v>145</v>
      </c>
      <c r="F116" s="1">
        <v>43843</v>
      </c>
      <c r="G116">
        <v>9</v>
      </c>
      <c r="H116" t="s">
        <v>184</v>
      </c>
      <c r="I116">
        <v>7</v>
      </c>
      <c r="J116">
        <v>500</v>
      </c>
      <c r="K116">
        <v>3500</v>
      </c>
      <c r="L116">
        <v>3</v>
      </c>
      <c r="M116" t="s">
        <v>147</v>
      </c>
      <c r="N116" s="2">
        <v>2330</v>
      </c>
      <c r="O116" s="3">
        <v>92</v>
      </c>
      <c r="P116" t="s">
        <v>131</v>
      </c>
      <c r="Q116">
        <v>4</v>
      </c>
      <c r="R116" s="4">
        <v>19427</v>
      </c>
      <c r="S116" s="1">
        <v>40549</v>
      </c>
      <c r="T116" s="5">
        <f t="shared" ca="1" si="5"/>
        <v>71.677777777777777</v>
      </c>
      <c r="U116" s="5">
        <f t="shared" ca="1" si="6"/>
        <v>13.852777777777778</v>
      </c>
      <c r="V116" s="5">
        <f t="shared" ca="1" si="7"/>
        <v>252.65690796069782</v>
      </c>
    </row>
    <row r="117" spans="1:22" hidden="1" x14ac:dyDescent="0.3">
      <c r="A117" t="s">
        <v>330</v>
      </c>
      <c r="B117" t="s">
        <v>331</v>
      </c>
      <c r="C117" t="str">
        <f t="shared" si="4"/>
        <v>FEDON Marie-Claude</v>
      </c>
      <c r="D117" t="s">
        <v>127</v>
      </c>
      <c r="E117" t="s">
        <v>145</v>
      </c>
      <c r="F117" s="1">
        <v>43915</v>
      </c>
      <c r="G117">
        <v>5</v>
      </c>
      <c r="H117" t="s">
        <v>191</v>
      </c>
      <c r="I117">
        <v>4</v>
      </c>
      <c r="J117">
        <v>2000</v>
      </c>
      <c r="K117">
        <v>8000</v>
      </c>
      <c r="L117">
        <v>2</v>
      </c>
      <c r="M117" t="s">
        <v>130</v>
      </c>
      <c r="N117" s="2">
        <v>1285</v>
      </c>
      <c r="O117" s="3">
        <v>66</v>
      </c>
      <c r="P117" t="s">
        <v>131</v>
      </c>
      <c r="Q117">
        <v>4</v>
      </c>
      <c r="R117" s="4">
        <v>19745</v>
      </c>
      <c r="S117" s="1">
        <v>36207</v>
      </c>
      <c r="T117" s="5">
        <f t="shared" ca="1" si="5"/>
        <v>70.811111111111117</v>
      </c>
      <c r="U117" s="5">
        <f t="shared" ca="1" si="6"/>
        <v>25.741666666666667</v>
      </c>
      <c r="V117" s="5">
        <f t="shared" ca="1" si="7"/>
        <v>310.78018776303009</v>
      </c>
    </row>
    <row r="118" spans="1:22" x14ac:dyDescent="0.3">
      <c r="A118" t="s">
        <v>332</v>
      </c>
      <c r="B118" t="s">
        <v>276</v>
      </c>
      <c r="C118" t="str">
        <f t="shared" si="4"/>
        <v>FAUCHEUX Michel</v>
      </c>
      <c r="D118" t="s">
        <v>134</v>
      </c>
      <c r="E118" t="s">
        <v>145</v>
      </c>
      <c r="F118" s="1">
        <v>43704</v>
      </c>
      <c r="G118">
        <v>1</v>
      </c>
      <c r="H118" t="s">
        <v>159</v>
      </c>
      <c r="I118">
        <v>3</v>
      </c>
      <c r="J118">
        <v>1200</v>
      </c>
      <c r="K118">
        <v>3600</v>
      </c>
      <c r="L118">
        <v>2</v>
      </c>
      <c r="M118" t="s">
        <v>130</v>
      </c>
      <c r="N118" s="2">
        <v>1831</v>
      </c>
      <c r="O118" s="3">
        <v>73</v>
      </c>
      <c r="P118" t="s">
        <v>138</v>
      </c>
      <c r="Q118">
        <v>1</v>
      </c>
      <c r="R118" s="4">
        <v>23434</v>
      </c>
      <c r="S118" s="1">
        <v>38546</v>
      </c>
      <c r="T118" s="5">
        <f t="shared" ca="1" si="5"/>
        <v>60.711111111111109</v>
      </c>
      <c r="U118" s="5">
        <f t="shared" ca="1" si="6"/>
        <v>19.333333333333332</v>
      </c>
      <c r="V118" s="5">
        <f t="shared" ca="1" si="7"/>
        <v>186.20689655172416</v>
      </c>
    </row>
    <row r="119" spans="1:22" x14ac:dyDescent="0.3">
      <c r="A119" t="s">
        <v>333</v>
      </c>
      <c r="B119" t="s">
        <v>334</v>
      </c>
      <c r="C119" t="str">
        <f t="shared" si="4"/>
        <v>CHI Nicole</v>
      </c>
      <c r="D119" t="s">
        <v>134</v>
      </c>
      <c r="E119" t="s">
        <v>145</v>
      </c>
      <c r="F119" s="1">
        <v>43653</v>
      </c>
      <c r="G119">
        <v>8</v>
      </c>
      <c r="H119" t="s">
        <v>146</v>
      </c>
      <c r="I119">
        <v>7</v>
      </c>
      <c r="J119">
        <v>800</v>
      </c>
      <c r="K119">
        <v>5600</v>
      </c>
      <c r="L119">
        <v>2</v>
      </c>
      <c r="M119" t="s">
        <v>130</v>
      </c>
      <c r="N119" s="2">
        <v>2739</v>
      </c>
      <c r="O119" s="3">
        <v>10</v>
      </c>
      <c r="P119" t="s">
        <v>131</v>
      </c>
      <c r="Q119">
        <v>0</v>
      </c>
      <c r="R119" s="4">
        <v>22737</v>
      </c>
      <c r="S119" s="1">
        <v>37744</v>
      </c>
      <c r="T119" s="5">
        <f t="shared" ca="1" si="5"/>
        <v>62.616666666666667</v>
      </c>
      <c r="U119" s="5">
        <f t="shared" ca="1" si="6"/>
        <v>21.527777777777779</v>
      </c>
      <c r="V119" s="5">
        <f t="shared" ca="1" si="7"/>
        <v>260.12903225806451</v>
      </c>
    </row>
    <row r="120" spans="1:22" hidden="1" x14ac:dyDescent="0.3">
      <c r="A120" t="s">
        <v>335</v>
      </c>
      <c r="B120" t="s">
        <v>336</v>
      </c>
      <c r="C120" t="str">
        <f t="shared" si="4"/>
        <v>FERRAND Danielle</v>
      </c>
      <c r="D120" t="s">
        <v>173</v>
      </c>
      <c r="E120" t="s">
        <v>145</v>
      </c>
      <c r="F120" s="1">
        <v>43891</v>
      </c>
      <c r="G120">
        <v>1</v>
      </c>
      <c r="H120" t="s">
        <v>159</v>
      </c>
      <c r="I120">
        <v>4</v>
      </c>
      <c r="J120">
        <v>1200</v>
      </c>
      <c r="K120">
        <v>4800</v>
      </c>
      <c r="L120">
        <v>3</v>
      </c>
      <c r="M120" t="s">
        <v>147</v>
      </c>
      <c r="N120" s="2">
        <v>1841</v>
      </c>
      <c r="O120" s="3">
        <v>58</v>
      </c>
      <c r="P120" t="s">
        <v>131</v>
      </c>
      <c r="Q120">
        <v>0</v>
      </c>
      <c r="R120" s="4">
        <v>29779</v>
      </c>
      <c r="S120" s="1">
        <v>42859</v>
      </c>
      <c r="T120" s="5">
        <f t="shared" ca="1" si="5"/>
        <v>43.336111111111109</v>
      </c>
      <c r="U120" s="5">
        <f t="shared" ca="1" si="6"/>
        <v>7.5250000000000004</v>
      </c>
      <c r="V120" s="5">
        <f t="shared" ca="1" si="7"/>
        <v>637.87375415282384</v>
      </c>
    </row>
    <row r="121" spans="1:22" hidden="1" x14ac:dyDescent="0.3">
      <c r="A121" t="s">
        <v>337</v>
      </c>
      <c r="B121" t="s">
        <v>338</v>
      </c>
      <c r="C121" t="str">
        <f t="shared" si="4"/>
        <v>FILLEAU Sylvie</v>
      </c>
      <c r="D121" t="s">
        <v>141</v>
      </c>
      <c r="E121" t="s">
        <v>145</v>
      </c>
      <c r="F121" s="1">
        <v>43757</v>
      </c>
      <c r="G121">
        <v>3</v>
      </c>
      <c r="H121" t="s">
        <v>174</v>
      </c>
      <c r="I121">
        <v>9</v>
      </c>
      <c r="J121">
        <v>1300</v>
      </c>
      <c r="K121">
        <v>11700</v>
      </c>
      <c r="L121">
        <v>1</v>
      </c>
      <c r="M121" t="s">
        <v>137</v>
      </c>
      <c r="N121" s="2">
        <v>3002</v>
      </c>
      <c r="O121" s="3">
        <v>62</v>
      </c>
      <c r="P121" t="s">
        <v>131</v>
      </c>
      <c r="Q121">
        <v>5</v>
      </c>
      <c r="R121" s="4">
        <v>22631</v>
      </c>
      <c r="S121" s="1">
        <v>43451</v>
      </c>
      <c r="T121" s="5">
        <f t="shared" ca="1" si="5"/>
        <v>62.908333333333331</v>
      </c>
      <c r="U121" s="5">
        <f t="shared" ca="1" si="6"/>
        <v>5.9055555555555559</v>
      </c>
      <c r="V121" s="5">
        <f t="shared" ca="1" si="7"/>
        <v>1981.1853245531513</v>
      </c>
    </row>
    <row r="122" spans="1:22" hidden="1" x14ac:dyDescent="0.3">
      <c r="A122" t="s">
        <v>339</v>
      </c>
      <c r="B122" t="s">
        <v>340</v>
      </c>
      <c r="C122" t="str">
        <f t="shared" si="4"/>
        <v>FITOUSSI Samuel</v>
      </c>
      <c r="D122" t="s">
        <v>141</v>
      </c>
      <c r="E122" t="s">
        <v>145</v>
      </c>
      <c r="F122" s="1">
        <v>43980</v>
      </c>
      <c r="G122">
        <v>5</v>
      </c>
      <c r="H122" t="s">
        <v>191</v>
      </c>
      <c r="I122">
        <v>4</v>
      </c>
      <c r="J122">
        <v>2000</v>
      </c>
      <c r="K122">
        <v>8000</v>
      </c>
      <c r="L122">
        <v>1</v>
      </c>
      <c r="M122" t="s">
        <v>137</v>
      </c>
      <c r="N122" s="2">
        <v>4017</v>
      </c>
      <c r="O122" s="3">
        <v>52</v>
      </c>
      <c r="P122" t="s">
        <v>138</v>
      </c>
      <c r="Q122">
        <v>1</v>
      </c>
      <c r="R122" s="4">
        <v>21657</v>
      </c>
      <c r="S122" s="1">
        <v>36842</v>
      </c>
      <c r="T122" s="5">
        <f t="shared" ca="1" si="5"/>
        <v>65.572222222222223</v>
      </c>
      <c r="U122" s="5">
        <f t="shared" ca="1" si="6"/>
        <v>24.002777777777776</v>
      </c>
      <c r="V122" s="5">
        <f t="shared" ca="1" si="7"/>
        <v>333.29475755120939</v>
      </c>
    </row>
    <row r="123" spans="1:22" hidden="1" x14ac:dyDescent="0.3">
      <c r="A123" t="s">
        <v>341</v>
      </c>
      <c r="B123" t="s">
        <v>183</v>
      </c>
      <c r="C123" t="str">
        <f t="shared" si="4"/>
        <v>FOURNOL Michele</v>
      </c>
      <c r="D123" t="s">
        <v>127</v>
      </c>
      <c r="E123" t="s">
        <v>145</v>
      </c>
      <c r="F123" s="1">
        <v>43957</v>
      </c>
      <c r="G123">
        <v>8</v>
      </c>
      <c r="H123" t="s">
        <v>146</v>
      </c>
      <c r="I123">
        <v>8</v>
      </c>
      <c r="J123">
        <v>800</v>
      </c>
      <c r="K123">
        <v>6400</v>
      </c>
      <c r="L123">
        <v>3</v>
      </c>
      <c r="M123" t="s">
        <v>147</v>
      </c>
      <c r="N123" s="2">
        <v>2761</v>
      </c>
      <c r="O123" s="3">
        <v>53</v>
      </c>
      <c r="P123" t="s">
        <v>131</v>
      </c>
      <c r="Q123">
        <v>3</v>
      </c>
      <c r="R123" s="4">
        <v>26963</v>
      </c>
      <c r="S123" s="1">
        <v>37417</v>
      </c>
      <c r="T123" s="5">
        <f t="shared" ca="1" si="5"/>
        <v>51.047222222222224</v>
      </c>
      <c r="U123" s="5">
        <f t="shared" ca="1" si="6"/>
        <v>22.425000000000001</v>
      </c>
      <c r="V123" s="5">
        <f t="shared" ca="1" si="7"/>
        <v>285.39576365663322</v>
      </c>
    </row>
    <row r="124" spans="1:22" hidden="1" x14ac:dyDescent="0.3">
      <c r="A124" t="s">
        <v>342</v>
      </c>
      <c r="B124" t="s">
        <v>255</v>
      </c>
      <c r="C124" t="str">
        <f t="shared" si="4"/>
        <v>FRANÇOIS Anne-Marie</v>
      </c>
      <c r="D124" t="s">
        <v>173</v>
      </c>
      <c r="E124" t="s">
        <v>145</v>
      </c>
      <c r="F124" s="1">
        <v>43933</v>
      </c>
      <c r="G124">
        <v>9</v>
      </c>
      <c r="H124" t="s">
        <v>184</v>
      </c>
      <c r="I124">
        <v>2</v>
      </c>
      <c r="J124">
        <v>500</v>
      </c>
      <c r="K124">
        <v>1000</v>
      </c>
      <c r="L124">
        <v>3</v>
      </c>
      <c r="M124" t="s">
        <v>147</v>
      </c>
      <c r="N124" s="2">
        <v>2762</v>
      </c>
      <c r="O124" s="3">
        <v>58</v>
      </c>
      <c r="P124" t="s">
        <v>131</v>
      </c>
      <c r="Q124">
        <v>2</v>
      </c>
      <c r="R124" s="4">
        <v>29921</v>
      </c>
      <c r="S124" s="1">
        <v>40525</v>
      </c>
      <c r="T124" s="5">
        <f t="shared" ca="1" si="5"/>
        <v>42.95</v>
      </c>
      <c r="U124" s="5">
        <f t="shared" ca="1" si="6"/>
        <v>13.916666666666666</v>
      </c>
      <c r="V124" s="5">
        <f t="shared" ca="1" si="7"/>
        <v>71.856287425149702</v>
      </c>
    </row>
    <row r="125" spans="1:22" hidden="1" x14ac:dyDescent="0.3">
      <c r="A125" t="s">
        <v>343</v>
      </c>
      <c r="B125" t="s">
        <v>199</v>
      </c>
      <c r="C125" t="str">
        <f t="shared" si="4"/>
        <v>FRENOIS Giséle</v>
      </c>
      <c r="D125" t="s">
        <v>173</v>
      </c>
      <c r="E125" t="s">
        <v>145</v>
      </c>
      <c r="F125" s="1">
        <v>43873</v>
      </c>
      <c r="G125">
        <v>5</v>
      </c>
      <c r="H125" t="s">
        <v>191</v>
      </c>
      <c r="I125">
        <v>5</v>
      </c>
      <c r="J125">
        <v>2000</v>
      </c>
      <c r="K125">
        <v>10000</v>
      </c>
      <c r="L125">
        <v>1</v>
      </c>
      <c r="M125" t="s">
        <v>137</v>
      </c>
      <c r="N125" s="2">
        <v>3494</v>
      </c>
      <c r="O125" s="3">
        <v>59</v>
      </c>
      <c r="P125" t="s">
        <v>131</v>
      </c>
      <c r="Q125">
        <v>5</v>
      </c>
      <c r="R125" s="4">
        <v>20545</v>
      </c>
      <c r="S125" s="1">
        <v>37197</v>
      </c>
      <c r="T125" s="5">
        <f t="shared" ca="1" si="5"/>
        <v>68.61944444444444</v>
      </c>
      <c r="U125" s="5">
        <f t="shared" ca="1" si="6"/>
        <v>23.030555555555555</v>
      </c>
      <c r="V125" s="5">
        <f t="shared" ca="1" si="7"/>
        <v>434.20576528766134</v>
      </c>
    </row>
    <row r="126" spans="1:22" hidden="1" x14ac:dyDescent="0.3">
      <c r="A126" t="s">
        <v>344</v>
      </c>
      <c r="B126" t="s">
        <v>345</v>
      </c>
      <c r="C126" t="str">
        <f t="shared" si="4"/>
        <v>FRETTE Daniel</v>
      </c>
      <c r="D126" t="s">
        <v>173</v>
      </c>
      <c r="E126" t="s">
        <v>145</v>
      </c>
      <c r="F126" s="1">
        <v>43867</v>
      </c>
      <c r="G126">
        <v>4</v>
      </c>
      <c r="H126" t="s">
        <v>136</v>
      </c>
      <c r="I126">
        <v>10</v>
      </c>
      <c r="J126">
        <v>5000</v>
      </c>
      <c r="K126">
        <v>50000</v>
      </c>
      <c r="L126">
        <v>1</v>
      </c>
      <c r="M126" t="s">
        <v>137</v>
      </c>
      <c r="N126" s="2">
        <v>1273</v>
      </c>
      <c r="O126" s="3">
        <v>20</v>
      </c>
      <c r="P126" t="s">
        <v>138</v>
      </c>
      <c r="Q126">
        <v>4</v>
      </c>
      <c r="R126" s="4">
        <v>27318</v>
      </c>
      <c r="S126" s="1">
        <v>40496</v>
      </c>
      <c r="T126" s="5">
        <f t="shared" ca="1" si="5"/>
        <v>50.075000000000003</v>
      </c>
      <c r="U126" s="5">
        <f t="shared" ca="1" si="6"/>
        <v>13.997222222222222</v>
      </c>
      <c r="V126" s="5">
        <f t="shared" ca="1" si="7"/>
        <v>3572.1373288350865</v>
      </c>
    </row>
    <row r="127" spans="1:22" hidden="1" x14ac:dyDescent="0.3">
      <c r="A127" t="s">
        <v>346</v>
      </c>
      <c r="B127" t="s">
        <v>143</v>
      </c>
      <c r="C127" t="str">
        <f t="shared" si="4"/>
        <v>FRISA Brigitte</v>
      </c>
      <c r="D127" t="s">
        <v>162</v>
      </c>
      <c r="E127" t="s">
        <v>145</v>
      </c>
      <c r="F127" s="1">
        <v>43631</v>
      </c>
      <c r="G127">
        <v>9</v>
      </c>
      <c r="H127" t="s">
        <v>184</v>
      </c>
      <c r="I127">
        <v>4</v>
      </c>
      <c r="J127">
        <v>500</v>
      </c>
      <c r="K127">
        <v>2000</v>
      </c>
      <c r="L127">
        <v>1</v>
      </c>
      <c r="M127" t="s">
        <v>137</v>
      </c>
      <c r="N127">
        <v>951</v>
      </c>
      <c r="O127" s="3">
        <v>66</v>
      </c>
      <c r="P127" t="s">
        <v>131</v>
      </c>
      <c r="Q127">
        <v>0</v>
      </c>
      <c r="R127" s="4">
        <v>27562</v>
      </c>
      <c r="S127" s="1">
        <v>35923</v>
      </c>
      <c r="T127" s="5">
        <f t="shared" ca="1" si="5"/>
        <v>49.405555555555559</v>
      </c>
      <c r="U127" s="5">
        <f t="shared" ca="1" si="6"/>
        <v>26.513888888888889</v>
      </c>
      <c r="V127" s="5">
        <f t="shared" ca="1" si="7"/>
        <v>75.432163436354116</v>
      </c>
    </row>
    <row r="128" spans="1:22" hidden="1" x14ac:dyDescent="0.3">
      <c r="A128" t="s">
        <v>347</v>
      </c>
      <c r="B128" t="s">
        <v>348</v>
      </c>
      <c r="C128" t="str">
        <f t="shared" si="4"/>
        <v>GARCIA Ghyslaine</v>
      </c>
      <c r="D128" t="s">
        <v>144</v>
      </c>
      <c r="E128" t="s">
        <v>145</v>
      </c>
      <c r="F128" s="1">
        <v>43771</v>
      </c>
      <c r="G128">
        <v>6</v>
      </c>
      <c r="H128" t="s">
        <v>156</v>
      </c>
      <c r="I128">
        <v>9</v>
      </c>
      <c r="J128">
        <v>500</v>
      </c>
      <c r="K128">
        <v>4500</v>
      </c>
      <c r="L128">
        <v>2</v>
      </c>
      <c r="M128" t="s">
        <v>130</v>
      </c>
      <c r="N128" s="2">
        <v>3034</v>
      </c>
      <c r="O128" s="3">
        <v>14</v>
      </c>
      <c r="P128" t="s">
        <v>131</v>
      </c>
      <c r="Q128">
        <v>0</v>
      </c>
      <c r="R128" s="4">
        <v>17052</v>
      </c>
      <c r="S128" s="1">
        <v>44181</v>
      </c>
      <c r="T128" s="5">
        <f t="shared" ca="1" si="5"/>
        <v>78.183333333333337</v>
      </c>
      <c r="U128" s="5">
        <f t="shared" ca="1" si="6"/>
        <v>3.9083333333333332</v>
      </c>
      <c r="V128" s="5">
        <f t="shared" ca="1" si="7"/>
        <v>1151.3859275053305</v>
      </c>
    </row>
    <row r="129" spans="1:22" hidden="1" x14ac:dyDescent="0.3">
      <c r="A129" t="s">
        <v>349</v>
      </c>
      <c r="B129" t="s">
        <v>350</v>
      </c>
      <c r="C129" t="str">
        <f t="shared" si="4"/>
        <v>GEIL Dominique</v>
      </c>
      <c r="D129" t="s">
        <v>144</v>
      </c>
      <c r="E129" t="s">
        <v>145</v>
      </c>
      <c r="F129" s="1">
        <v>43692</v>
      </c>
      <c r="G129">
        <v>4</v>
      </c>
      <c r="H129" t="s">
        <v>136</v>
      </c>
      <c r="I129">
        <v>9</v>
      </c>
      <c r="J129">
        <v>5000</v>
      </c>
      <c r="K129">
        <v>45000</v>
      </c>
      <c r="L129">
        <v>2</v>
      </c>
      <c r="M129" t="s">
        <v>130</v>
      </c>
      <c r="N129" s="2">
        <v>3785</v>
      </c>
      <c r="O129" s="3">
        <v>68</v>
      </c>
      <c r="P129" t="s">
        <v>138</v>
      </c>
      <c r="Q129">
        <v>0</v>
      </c>
      <c r="R129" s="4">
        <v>23137</v>
      </c>
      <c r="S129" s="1">
        <v>38156</v>
      </c>
      <c r="T129" s="5">
        <f t="shared" ca="1" si="5"/>
        <v>61.519444444444446</v>
      </c>
      <c r="U129" s="5">
        <f t="shared" ca="1" si="6"/>
        <v>20.402777777777779</v>
      </c>
      <c r="V129" s="5">
        <f t="shared" ca="1" si="7"/>
        <v>2205.5820285908781</v>
      </c>
    </row>
    <row r="130" spans="1:22" hidden="1" x14ac:dyDescent="0.3">
      <c r="A130" t="s">
        <v>351</v>
      </c>
      <c r="B130" t="s">
        <v>352</v>
      </c>
      <c r="C130" t="str">
        <f t="shared" ref="C130:C193" si="8">CONCATENATE(A130," ",B130)</f>
        <v>GENTIL Michelle</v>
      </c>
      <c r="D130" t="s">
        <v>127</v>
      </c>
      <c r="E130" t="s">
        <v>145</v>
      </c>
      <c r="F130" s="1">
        <v>43727</v>
      </c>
      <c r="G130">
        <v>8</v>
      </c>
      <c r="H130" t="s">
        <v>146</v>
      </c>
      <c r="I130">
        <v>1</v>
      </c>
      <c r="J130">
        <v>800</v>
      </c>
      <c r="K130">
        <v>800</v>
      </c>
      <c r="L130">
        <v>2</v>
      </c>
      <c r="M130" t="s">
        <v>130</v>
      </c>
      <c r="N130" s="2">
        <v>1687</v>
      </c>
      <c r="O130" s="3">
        <v>80</v>
      </c>
      <c r="P130" t="s">
        <v>131</v>
      </c>
      <c r="Q130">
        <v>4</v>
      </c>
      <c r="R130" s="4">
        <v>21963</v>
      </c>
      <c r="S130" s="1">
        <v>43289</v>
      </c>
      <c r="T130" s="5">
        <f t="shared" ref="T130:T193" ca="1" si="9">YEARFRAC(R130,TODAY())</f>
        <v>64.738888888888894</v>
      </c>
      <c r="U130" s="5">
        <f t="shared" ref="U130:U193" ca="1" si="10">YEARFRAC(S130,TODAY())</f>
        <v>6.3472222222222223</v>
      </c>
      <c r="V130" s="5">
        <f t="shared" ref="V130:V193" ca="1" si="11">K130/U130</f>
        <v>126.03938730853392</v>
      </c>
    </row>
    <row r="131" spans="1:22" x14ac:dyDescent="0.3">
      <c r="A131" t="s">
        <v>353</v>
      </c>
      <c r="B131" t="s">
        <v>354</v>
      </c>
      <c r="C131" t="str">
        <f t="shared" si="8"/>
        <v>MILLET Pasquale</v>
      </c>
      <c r="D131" t="s">
        <v>134</v>
      </c>
      <c r="E131" t="s">
        <v>153</v>
      </c>
      <c r="F131" s="1">
        <v>43817</v>
      </c>
      <c r="G131">
        <v>10</v>
      </c>
      <c r="H131" t="s">
        <v>129</v>
      </c>
      <c r="I131">
        <v>1</v>
      </c>
      <c r="J131">
        <v>1000</v>
      </c>
      <c r="K131">
        <v>1000</v>
      </c>
      <c r="L131">
        <v>2</v>
      </c>
      <c r="M131" t="s">
        <v>130</v>
      </c>
      <c r="N131" s="2">
        <v>2355</v>
      </c>
      <c r="O131" s="3">
        <v>0</v>
      </c>
      <c r="P131" t="s">
        <v>138</v>
      </c>
      <c r="Q131">
        <v>0</v>
      </c>
      <c r="R131" s="4">
        <v>22301</v>
      </c>
      <c r="S131" s="1">
        <v>40908</v>
      </c>
      <c r="T131" s="5">
        <f t="shared" ca="1" si="9"/>
        <v>63.81388888888889</v>
      </c>
      <c r="U131" s="5">
        <f t="shared" ca="1" si="10"/>
        <v>12.869444444444444</v>
      </c>
      <c r="V131" s="5">
        <f t="shared" ca="1" si="11"/>
        <v>77.703431901575655</v>
      </c>
    </row>
    <row r="132" spans="1:22" hidden="1" x14ac:dyDescent="0.3">
      <c r="A132" t="s">
        <v>355</v>
      </c>
      <c r="B132" t="s">
        <v>229</v>
      </c>
      <c r="C132" t="str">
        <f t="shared" si="8"/>
        <v>GHAFFAR Ghislaine</v>
      </c>
      <c r="D132" t="s">
        <v>144</v>
      </c>
      <c r="E132" t="s">
        <v>145</v>
      </c>
      <c r="F132" s="1">
        <v>43978</v>
      </c>
      <c r="G132">
        <v>7</v>
      </c>
      <c r="H132" t="s">
        <v>216</v>
      </c>
      <c r="I132">
        <v>5</v>
      </c>
      <c r="J132">
        <v>600</v>
      </c>
      <c r="K132">
        <v>3000</v>
      </c>
      <c r="L132">
        <v>3</v>
      </c>
      <c r="M132" t="s">
        <v>147</v>
      </c>
      <c r="N132" s="2">
        <v>2633</v>
      </c>
      <c r="O132" s="3">
        <v>13</v>
      </c>
      <c r="P132" t="s">
        <v>131</v>
      </c>
      <c r="Q132">
        <v>5</v>
      </c>
      <c r="R132" s="4">
        <v>22067</v>
      </c>
      <c r="S132" s="1">
        <v>43685</v>
      </c>
      <c r="T132" s="5">
        <f t="shared" ca="1" si="9"/>
        <v>64.452777777777783</v>
      </c>
      <c r="U132" s="5">
        <f t="shared" ca="1" si="10"/>
        <v>5.2638888888888893</v>
      </c>
      <c r="V132" s="5">
        <f t="shared" ca="1" si="11"/>
        <v>569.92084432717672</v>
      </c>
    </row>
    <row r="133" spans="1:22" x14ac:dyDescent="0.3">
      <c r="A133" t="s">
        <v>353</v>
      </c>
      <c r="B133" t="s">
        <v>354</v>
      </c>
      <c r="C133" t="str">
        <f t="shared" si="8"/>
        <v>MILLET Pasquale</v>
      </c>
      <c r="D133" t="s">
        <v>134</v>
      </c>
      <c r="E133" t="s">
        <v>153</v>
      </c>
      <c r="F133" s="1">
        <v>43635</v>
      </c>
      <c r="G133">
        <v>8</v>
      </c>
      <c r="H133" t="s">
        <v>146</v>
      </c>
      <c r="I133">
        <v>10</v>
      </c>
      <c r="J133">
        <v>800</v>
      </c>
      <c r="K133">
        <v>8000</v>
      </c>
      <c r="L133">
        <v>3</v>
      </c>
      <c r="M133" t="s">
        <v>147</v>
      </c>
      <c r="N133" s="2">
        <v>2355</v>
      </c>
      <c r="O133" s="3">
        <v>0</v>
      </c>
      <c r="P133" t="s">
        <v>138</v>
      </c>
      <c r="Q133">
        <v>0</v>
      </c>
      <c r="R133" s="4">
        <v>22301</v>
      </c>
      <c r="S133" s="1">
        <v>36987</v>
      </c>
      <c r="T133" s="5">
        <f t="shared" ca="1" si="9"/>
        <v>63.81388888888889</v>
      </c>
      <c r="U133" s="5">
        <f t="shared" ca="1" si="10"/>
        <v>23.602777777777778</v>
      </c>
      <c r="V133" s="5">
        <f t="shared" ca="1" si="11"/>
        <v>338.94315640814403</v>
      </c>
    </row>
    <row r="134" spans="1:22" hidden="1" x14ac:dyDescent="0.3">
      <c r="A134" t="s">
        <v>356</v>
      </c>
      <c r="B134" t="s">
        <v>357</v>
      </c>
      <c r="C134" t="str">
        <f t="shared" si="8"/>
        <v>GILLINGHAM Magdeleine</v>
      </c>
      <c r="D134" t="s">
        <v>162</v>
      </c>
      <c r="E134" t="s">
        <v>145</v>
      </c>
      <c r="F134" s="1">
        <v>43926</v>
      </c>
      <c r="G134">
        <v>8</v>
      </c>
      <c r="H134" t="s">
        <v>146</v>
      </c>
      <c r="I134">
        <v>10</v>
      </c>
      <c r="J134">
        <v>800</v>
      </c>
      <c r="K134">
        <v>8000</v>
      </c>
      <c r="L134">
        <v>1</v>
      </c>
      <c r="M134" t="s">
        <v>137</v>
      </c>
      <c r="N134" s="2">
        <v>1519</v>
      </c>
      <c r="O134" s="3">
        <v>0</v>
      </c>
      <c r="P134" t="s">
        <v>131</v>
      </c>
      <c r="Q134">
        <v>2</v>
      </c>
      <c r="R134" s="4">
        <v>21497</v>
      </c>
      <c r="S134" s="1">
        <v>38161</v>
      </c>
      <c r="T134" s="5">
        <f t="shared" ca="1" si="9"/>
        <v>66.013888888888886</v>
      </c>
      <c r="U134" s="5">
        <f t="shared" ca="1" si="10"/>
        <v>20.388888888888889</v>
      </c>
      <c r="V134" s="5">
        <f t="shared" ca="1" si="11"/>
        <v>392.37057220708448</v>
      </c>
    </row>
    <row r="135" spans="1:22" hidden="1" x14ac:dyDescent="0.3">
      <c r="A135" t="s">
        <v>358</v>
      </c>
      <c r="B135" t="s">
        <v>359</v>
      </c>
      <c r="C135" t="str">
        <f t="shared" si="8"/>
        <v>GIRARD André</v>
      </c>
      <c r="D135" t="s">
        <v>173</v>
      </c>
      <c r="E135" t="s">
        <v>145</v>
      </c>
      <c r="F135" s="1">
        <v>43936</v>
      </c>
      <c r="G135">
        <v>10</v>
      </c>
      <c r="H135" t="s">
        <v>129</v>
      </c>
      <c r="I135">
        <v>8</v>
      </c>
      <c r="J135">
        <v>1000</v>
      </c>
      <c r="K135">
        <v>8000</v>
      </c>
      <c r="L135">
        <v>1</v>
      </c>
      <c r="M135" t="s">
        <v>137</v>
      </c>
      <c r="N135" s="2">
        <v>1750</v>
      </c>
      <c r="O135" s="3">
        <v>3</v>
      </c>
      <c r="P135" t="s">
        <v>138</v>
      </c>
      <c r="Q135">
        <v>2</v>
      </c>
      <c r="R135" s="4">
        <v>21936</v>
      </c>
      <c r="S135" s="1">
        <v>42462</v>
      </c>
      <c r="T135" s="5">
        <f t="shared" ca="1" si="9"/>
        <v>64.811111111111117</v>
      </c>
      <c r="U135" s="5">
        <f t="shared" ca="1" si="10"/>
        <v>8.6138888888888889</v>
      </c>
      <c r="V135" s="5">
        <f t="shared" ca="1" si="11"/>
        <v>928.73266688165108</v>
      </c>
    </row>
    <row r="136" spans="1:22" hidden="1" x14ac:dyDescent="0.3">
      <c r="A136" t="s">
        <v>360</v>
      </c>
      <c r="B136" t="s">
        <v>149</v>
      </c>
      <c r="C136" t="str">
        <f t="shared" si="8"/>
        <v>GIRAUDO Jean</v>
      </c>
      <c r="D136" t="s">
        <v>173</v>
      </c>
      <c r="E136" t="s">
        <v>145</v>
      </c>
      <c r="F136" s="1">
        <v>43986</v>
      </c>
      <c r="G136">
        <v>10</v>
      </c>
      <c r="H136" t="s">
        <v>129</v>
      </c>
      <c r="I136">
        <v>1</v>
      </c>
      <c r="J136">
        <v>1000</v>
      </c>
      <c r="K136">
        <v>1000</v>
      </c>
      <c r="L136">
        <v>3</v>
      </c>
      <c r="M136" t="s">
        <v>147</v>
      </c>
      <c r="N136" s="2">
        <v>1462</v>
      </c>
      <c r="O136" s="3">
        <v>45</v>
      </c>
      <c r="P136" t="s">
        <v>138</v>
      </c>
      <c r="Q136">
        <v>5</v>
      </c>
      <c r="R136" s="4">
        <v>23981</v>
      </c>
      <c r="S136" s="1">
        <v>38358</v>
      </c>
      <c r="T136" s="5">
        <f t="shared" ca="1" si="9"/>
        <v>59.211111111111109</v>
      </c>
      <c r="U136" s="5">
        <f t="shared" ca="1" si="10"/>
        <v>19.852777777777778</v>
      </c>
      <c r="V136" s="5">
        <f t="shared" ca="1" si="11"/>
        <v>50.370784944732058</v>
      </c>
    </row>
    <row r="137" spans="1:22" hidden="1" x14ac:dyDescent="0.3">
      <c r="A137" t="s">
        <v>361</v>
      </c>
      <c r="B137" t="s">
        <v>255</v>
      </c>
      <c r="C137" t="str">
        <f t="shared" si="8"/>
        <v>GIRON Anne-Marie</v>
      </c>
      <c r="D137" t="s">
        <v>173</v>
      </c>
      <c r="E137" t="s">
        <v>145</v>
      </c>
      <c r="F137" s="1">
        <v>43704</v>
      </c>
      <c r="G137">
        <v>9</v>
      </c>
      <c r="H137" t="s">
        <v>184</v>
      </c>
      <c r="I137">
        <v>9</v>
      </c>
      <c r="J137">
        <v>500</v>
      </c>
      <c r="K137">
        <v>4500</v>
      </c>
      <c r="L137">
        <v>2</v>
      </c>
      <c r="M137" t="s">
        <v>130</v>
      </c>
      <c r="N137" s="2">
        <v>3081</v>
      </c>
      <c r="O137" s="3">
        <v>67</v>
      </c>
      <c r="P137" t="s">
        <v>131</v>
      </c>
      <c r="Q137">
        <v>2</v>
      </c>
      <c r="R137" s="4">
        <v>21997</v>
      </c>
      <c r="S137" s="1">
        <v>41682</v>
      </c>
      <c r="T137" s="5">
        <f t="shared" ca="1" si="9"/>
        <v>64.641666666666666</v>
      </c>
      <c r="U137" s="5">
        <f t="shared" ca="1" si="10"/>
        <v>10.752777777777778</v>
      </c>
      <c r="V137" s="5">
        <f t="shared" ca="1" si="11"/>
        <v>418.49651252906222</v>
      </c>
    </row>
    <row r="138" spans="1:22" hidden="1" x14ac:dyDescent="0.3">
      <c r="A138" t="s">
        <v>362</v>
      </c>
      <c r="B138" t="s">
        <v>363</v>
      </c>
      <c r="C138" t="str">
        <f t="shared" si="8"/>
        <v>GLYNATSIS Hervé</v>
      </c>
      <c r="D138" t="s">
        <v>162</v>
      </c>
      <c r="E138" t="s">
        <v>145</v>
      </c>
      <c r="F138" s="1">
        <v>43688</v>
      </c>
      <c r="G138">
        <v>3</v>
      </c>
      <c r="H138" t="s">
        <v>174</v>
      </c>
      <c r="I138">
        <v>9</v>
      </c>
      <c r="J138">
        <v>1300</v>
      </c>
      <c r="K138">
        <v>11700</v>
      </c>
      <c r="L138">
        <v>1</v>
      </c>
      <c r="M138" t="s">
        <v>137</v>
      </c>
      <c r="N138" s="2">
        <v>2576</v>
      </c>
      <c r="O138" s="3">
        <v>30</v>
      </c>
      <c r="P138" t="s">
        <v>131</v>
      </c>
      <c r="Q138">
        <v>2</v>
      </c>
      <c r="R138" s="4">
        <v>27097</v>
      </c>
      <c r="S138" s="1">
        <v>37838</v>
      </c>
      <c r="T138" s="5">
        <f t="shared" ca="1" si="9"/>
        <v>50.677777777777777</v>
      </c>
      <c r="U138" s="5">
        <f t="shared" ca="1" si="10"/>
        <v>21.272222222222222</v>
      </c>
      <c r="V138" s="5">
        <f t="shared" ca="1" si="11"/>
        <v>550.01305823974928</v>
      </c>
    </row>
    <row r="139" spans="1:22" hidden="1" x14ac:dyDescent="0.3">
      <c r="A139" t="s">
        <v>364</v>
      </c>
      <c r="B139" t="s">
        <v>365</v>
      </c>
      <c r="C139" t="str">
        <f t="shared" si="8"/>
        <v>GONDOUIN Bernard</v>
      </c>
      <c r="D139" t="s">
        <v>162</v>
      </c>
      <c r="E139" t="s">
        <v>145</v>
      </c>
      <c r="F139" s="1">
        <v>43633</v>
      </c>
      <c r="G139">
        <v>1</v>
      </c>
      <c r="H139" t="s">
        <v>159</v>
      </c>
      <c r="I139">
        <v>6</v>
      </c>
      <c r="J139">
        <v>1200</v>
      </c>
      <c r="K139">
        <v>7200</v>
      </c>
      <c r="L139">
        <v>1</v>
      </c>
      <c r="M139" t="s">
        <v>137</v>
      </c>
      <c r="N139" s="2">
        <v>2629</v>
      </c>
      <c r="O139" s="3">
        <v>92</v>
      </c>
      <c r="P139" t="s">
        <v>138</v>
      </c>
      <c r="Q139">
        <v>3</v>
      </c>
      <c r="R139" s="4">
        <v>21596</v>
      </c>
      <c r="S139" s="1">
        <v>37559</v>
      </c>
      <c r="T139" s="5">
        <f t="shared" ca="1" si="9"/>
        <v>65.74444444444444</v>
      </c>
      <c r="U139" s="5">
        <f t="shared" ca="1" si="10"/>
        <v>22.036111111111111</v>
      </c>
      <c r="V139" s="5">
        <f t="shared" ca="1" si="11"/>
        <v>326.73641749653348</v>
      </c>
    </row>
    <row r="140" spans="1:22" x14ac:dyDescent="0.3">
      <c r="A140" t="s">
        <v>353</v>
      </c>
      <c r="B140" t="s">
        <v>354</v>
      </c>
      <c r="C140" t="str">
        <f t="shared" si="8"/>
        <v>MILLET Pasquale</v>
      </c>
      <c r="D140" t="s">
        <v>134</v>
      </c>
      <c r="E140" t="s">
        <v>153</v>
      </c>
      <c r="F140" s="1">
        <v>43778</v>
      </c>
      <c r="G140">
        <v>7</v>
      </c>
      <c r="H140" t="s">
        <v>216</v>
      </c>
      <c r="I140">
        <v>3</v>
      </c>
      <c r="J140">
        <v>600</v>
      </c>
      <c r="K140">
        <v>1800</v>
      </c>
      <c r="L140">
        <v>1</v>
      </c>
      <c r="M140" t="s">
        <v>137</v>
      </c>
      <c r="N140" s="2">
        <v>2355</v>
      </c>
      <c r="O140" s="3">
        <v>0</v>
      </c>
      <c r="P140" t="s">
        <v>138</v>
      </c>
      <c r="Q140">
        <v>0</v>
      </c>
      <c r="R140" s="4">
        <v>22301</v>
      </c>
      <c r="S140" s="1">
        <v>43852</v>
      </c>
      <c r="T140" s="5">
        <f t="shared" ca="1" si="9"/>
        <v>63.81388888888889</v>
      </c>
      <c r="U140" s="5">
        <f t="shared" ca="1" si="10"/>
        <v>4.8083333333333336</v>
      </c>
      <c r="V140" s="5">
        <f t="shared" ca="1" si="11"/>
        <v>374.35008665511265</v>
      </c>
    </row>
    <row r="141" spans="1:22" hidden="1" x14ac:dyDescent="0.3">
      <c r="A141" t="s">
        <v>366</v>
      </c>
      <c r="B141" t="s">
        <v>264</v>
      </c>
      <c r="C141" t="str">
        <f t="shared" si="8"/>
        <v>GOUILLON Chantal</v>
      </c>
      <c r="D141" t="s">
        <v>162</v>
      </c>
      <c r="E141" t="s">
        <v>145</v>
      </c>
      <c r="F141" s="1">
        <v>43787</v>
      </c>
      <c r="G141">
        <v>1</v>
      </c>
      <c r="H141" t="s">
        <v>159</v>
      </c>
      <c r="I141">
        <v>1</v>
      </c>
      <c r="J141">
        <v>1200</v>
      </c>
      <c r="K141">
        <v>1200</v>
      </c>
      <c r="L141">
        <v>3</v>
      </c>
      <c r="M141" t="s">
        <v>147</v>
      </c>
      <c r="N141" s="2">
        <v>1868</v>
      </c>
      <c r="O141" s="3">
        <v>96</v>
      </c>
      <c r="P141" t="s">
        <v>131</v>
      </c>
      <c r="Q141">
        <v>1</v>
      </c>
      <c r="R141" s="4">
        <v>23979</v>
      </c>
      <c r="S141" s="1">
        <v>42371</v>
      </c>
      <c r="T141" s="5">
        <f t="shared" ca="1" si="9"/>
        <v>59.216666666666669</v>
      </c>
      <c r="U141" s="5">
        <f t="shared" ca="1" si="10"/>
        <v>8.8638888888888889</v>
      </c>
      <c r="V141" s="5">
        <f t="shared" ca="1" si="11"/>
        <v>135.38075838295205</v>
      </c>
    </row>
    <row r="142" spans="1:22" hidden="1" x14ac:dyDescent="0.3">
      <c r="A142" t="s">
        <v>367</v>
      </c>
      <c r="B142" t="s">
        <v>143</v>
      </c>
      <c r="C142" t="str">
        <f t="shared" si="8"/>
        <v>GOYER Brigitte</v>
      </c>
      <c r="D142" t="s">
        <v>162</v>
      </c>
      <c r="E142" t="s">
        <v>145</v>
      </c>
      <c r="F142" s="1">
        <v>43912</v>
      </c>
      <c r="G142">
        <v>1</v>
      </c>
      <c r="H142" t="s">
        <v>159</v>
      </c>
      <c r="I142">
        <v>2</v>
      </c>
      <c r="J142">
        <v>1200</v>
      </c>
      <c r="K142">
        <v>2400</v>
      </c>
      <c r="L142">
        <v>2</v>
      </c>
      <c r="M142" t="s">
        <v>130</v>
      </c>
      <c r="N142" s="2">
        <v>1976</v>
      </c>
      <c r="O142" s="3">
        <v>27</v>
      </c>
      <c r="P142" t="s">
        <v>131</v>
      </c>
      <c r="Q142">
        <v>3</v>
      </c>
      <c r="R142" s="4">
        <v>21944</v>
      </c>
      <c r="S142" s="1">
        <v>43460</v>
      </c>
      <c r="T142" s="5">
        <f t="shared" ca="1" si="9"/>
        <v>64.788888888888891</v>
      </c>
      <c r="U142" s="5">
        <f t="shared" ca="1" si="10"/>
        <v>5.8805555555555555</v>
      </c>
      <c r="V142" s="5">
        <f t="shared" ca="1" si="11"/>
        <v>408.12470477090221</v>
      </c>
    </row>
    <row r="143" spans="1:22" hidden="1" x14ac:dyDescent="0.3">
      <c r="A143" t="s">
        <v>368</v>
      </c>
      <c r="B143" t="s">
        <v>236</v>
      </c>
      <c r="C143" t="str">
        <f t="shared" si="8"/>
        <v>GRAIN Françoise</v>
      </c>
      <c r="D143" t="s">
        <v>144</v>
      </c>
      <c r="E143" t="s">
        <v>145</v>
      </c>
      <c r="F143" s="1">
        <v>43959</v>
      </c>
      <c r="G143">
        <v>5</v>
      </c>
      <c r="H143" t="s">
        <v>191</v>
      </c>
      <c r="I143">
        <v>3</v>
      </c>
      <c r="J143">
        <v>2000</v>
      </c>
      <c r="K143">
        <v>6000</v>
      </c>
      <c r="L143">
        <v>3</v>
      </c>
      <c r="M143" t="s">
        <v>147</v>
      </c>
      <c r="N143" s="2">
        <v>2394</v>
      </c>
      <c r="O143" s="3">
        <v>82</v>
      </c>
      <c r="P143" t="s">
        <v>131</v>
      </c>
      <c r="Q143">
        <v>1</v>
      </c>
      <c r="R143" s="4">
        <v>28529</v>
      </c>
      <c r="S143" s="1">
        <v>38970</v>
      </c>
      <c r="T143" s="5">
        <f t="shared" ca="1" si="9"/>
        <v>46.763888888888886</v>
      </c>
      <c r="U143" s="5">
        <f t="shared" ca="1" si="10"/>
        <v>18.175000000000001</v>
      </c>
      <c r="V143" s="5">
        <f t="shared" ca="1" si="11"/>
        <v>330.12379642365886</v>
      </c>
    </row>
    <row r="144" spans="1:22" x14ac:dyDescent="0.3">
      <c r="A144" t="s">
        <v>369</v>
      </c>
      <c r="B144" t="s">
        <v>370</v>
      </c>
      <c r="C144" t="str">
        <f t="shared" si="8"/>
        <v>FERNANDEZ Yvette</v>
      </c>
      <c r="D144" t="s">
        <v>134</v>
      </c>
      <c r="E144" t="s">
        <v>145</v>
      </c>
      <c r="F144" s="1">
        <v>43754</v>
      </c>
      <c r="G144">
        <v>2</v>
      </c>
      <c r="H144" t="s">
        <v>150</v>
      </c>
      <c r="I144">
        <v>8</v>
      </c>
      <c r="J144">
        <v>700</v>
      </c>
      <c r="K144">
        <v>5600</v>
      </c>
      <c r="L144">
        <v>1</v>
      </c>
      <c r="M144" t="s">
        <v>137</v>
      </c>
      <c r="N144" s="2">
        <v>2752</v>
      </c>
      <c r="O144" s="3">
        <v>62</v>
      </c>
      <c r="P144" t="s">
        <v>131</v>
      </c>
      <c r="Q144">
        <v>2</v>
      </c>
      <c r="R144" s="4">
        <v>22010</v>
      </c>
      <c r="S144" s="1">
        <v>36604</v>
      </c>
      <c r="T144" s="5">
        <f t="shared" ca="1" si="9"/>
        <v>64.608333333333334</v>
      </c>
      <c r="U144" s="5">
        <f t="shared" ca="1" si="10"/>
        <v>24.65</v>
      </c>
      <c r="V144" s="5">
        <f t="shared" ca="1" si="11"/>
        <v>227.18052738336715</v>
      </c>
    </row>
    <row r="145" spans="1:22" hidden="1" x14ac:dyDescent="0.3">
      <c r="A145" t="s">
        <v>371</v>
      </c>
      <c r="B145" t="s">
        <v>149</v>
      </c>
      <c r="C145" t="str">
        <f t="shared" si="8"/>
        <v>GUILLE Jean</v>
      </c>
      <c r="D145" t="s">
        <v>173</v>
      </c>
      <c r="E145" t="s">
        <v>145</v>
      </c>
      <c r="F145" s="1">
        <v>43668</v>
      </c>
      <c r="G145">
        <v>1</v>
      </c>
      <c r="H145" t="s">
        <v>159</v>
      </c>
      <c r="I145">
        <v>5</v>
      </c>
      <c r="J145">
        <v>1200</v>
      </c>
      <c r="K145">
        <v>6000</v>
      </c>
      <c r="L145">
        <v>2</v>
      </c>
      <c r="M145" t="s">
        <v>130</v>
      </c>
      <c r="N145" s="2">
        <v>2164</v>
      </c>
      <c r="O145" s="3">
        <v>84</v>
      </c>
      <c r="P145" t="s">
        <v>138</v>
      </c>
      <c r="Q145">
        <v>4</v>
      </c>
      <c r="R145" s="4">
        <v>19017</v>
      </c>
      <c r="S145" s="1">
        <v>42350</v>
      </c>
      <c r="T145" s="5">
        <f t="shared" ca="1" si="9"/>
        <v>72.802777777777777</v>
      </c>
      <c r="U145" s="5">
        <f t="shared" ca="1" si="10"/>
        <v>8.9194444444444443</v>
      </c>
      <c r="V145" s="5">
        <f t="shared" ca="1" si="11"/>
        <v>672.68763625038935</v>
      </c>
    </row>
    <row r="146" spans="1:22" hidden="1" x14ac:dyDescent="0.3">
      <c r="A146" t="s">
        <v>372</v>
      </c>
      <c r="B146" t="s">
        <v>373</v>
      </c>
      <c r="C146" t="str">
        <f t="shared" si="8"/>
        <v>GUITTON Francis</v>
      </c>
      <c r="D146" t="s">
        <v>144</v>
      </c>
      <c r="E146" t="s">
        <v>145</v>
      </c>
      <c r="F146" s="1">
        <v>43765</v>
      </c>
      <c r="G146">
        <v>3</v>
      </c>
      <c r="H146" t="s">
        <v>174</v>
      </c>
      <c r="I146">
        <v>10</v>
      </c>
      <c r="J146">
        <v>1300</v>
      </c>
      <c r="K146">
        <v>13000</v>
      </c>
      <c r="L146">
        <v>3</v>
      </c>
      <c r="M146" t="s">
        <v>147</v>
      </c>
      <c r="N146" s="2">
        <v>1530</v>
      </c>
      <c r="O146" s="3">
        <v>41</v>
      </c>
      <c r="P146" t="s">
        <v>138</v>
      </c>
      <c r="Q146">
        <v>2</v>
      </c>
      <c r="R146" s="4">
        <v>28973</v>
      </c>
      <c r="S146" s="1">
        <v>43448</v>
      </c>
      <c r="T146" s="5">
        <f t="shared" ca="1" si="9"/>
        <v>45.541666666666664</v>
      </c>
      <c r="U146" s="5">
        <f t="shared" ca="1" si="10"/>
        <v>5.9138888888888888</v>
      </c>
      <c r="V146" s="5">
        <f t="shared" ca="1" si="11"/>
        <v>2198.2151244715828</v>
      </c>
    </row>
    <row r="147" spans="1:22" hidden="1" x14ac:dyDescent="0.3">
      <c r="A147" t="s">
        <v>374</v>
      </c>
      <c r="B147" t="s">
        <v>350</v>
      </c>
      <c r="C147" t="str">
        <f t="shared" si="8"/>
        <v>GUTFREUND Dominique</v>
      </c>
      <c r="D147" t="s">
        <v>144</v>
      </c>
      <c r="E147" t="s">
        <v>145</v>
      </c>
      <c r="F147" s="1">
        <v>43824</v>
      </c>
      <c r="G147">
        <v>8</v>
      </c>
      <c r="H147" t="s">
        <v>146</v>
      </c>
      <c r="I147">
        <v>8</v>
      </c>
      <c r="J147">
        <v>800</v>
      </c>
      <c r="K147">
        <v>6400</v>
      </c>
      <c r="L147">
        <v>3</v>
      </c>
      <c r="M147" t="s">
        <v>147</v>
      </c>
      <c r="N147" s="2">
        <v>1171</v>
      </c>
      <c r="O147" s="3">
        <v>55</v>
      </c>
      <c r="P147" t="s">
        <v>131</v>
      </c>
      <c r="Q147">
        <v>1</v>
      </c>
      <c r="R147" s="4">
        <v>23174</v>
      </c>
      <c r="S147" s="1">
        <v>38097</v>
      </c>
      <c r="T147" s="5">
        <f t="shared" ca="1" si="9"/>
        <v>61.419444444444444</v>
      </c>
      <c r="U147" s="5">
        <f t="shared" ca="1" si="10"/>
        <v>20.56388888888889</v>
      </c>
      <c r="V147" s="5">
        <f t="shared" ca="1" si="11"/>
        <v>311.22517898149397</v>
      </c>
    </row>
    <row r="148" spans="1:22" hidden="1" x14ac:dyDescent="0.3">
      <c r="A148" t="s">
        <v>375</v>
      </c>
      <c r="B148" t="s">
        <v>376</v>
      </c>
      <c r="C148" t="str">
        <f t="shared" si="8"/>
        <v>GUYOT Pierre</v>
      </c>
      <c r="D148" t="s">
        <v>127</v>
      </c>
      <c r="E148" t="s">
        <v>145</v>
      </c>
      <c r="F148" s="1">
        <v>43985</v>
      </c>
      <c r="G148">
        <v>7</v>
      </c>
      <c r="H148" t="s">
        <v>216</v>
      </c>
      <c r="I148">
        <v>10</v>
      </c>
      <c r="J148">
        <v>600</v>
      </c>
      <c r="K148">
        <v>6000</v>
      </c>
      <c r="L148">
        <v>2</v>
      </c>
      <c r="M148" t="s">
        <v>130</v>
      </c>
      <c r="N148" s="2">
        <v>1821</v>
      </c>
      <c r="O148" s="3">
        <v>28</v>
      </c>
      <c r="P148" t="s">
        <v>138</v>
      </c>
      <c r="Q148">
        <v>0</v>
      </c>
      <c r="R148" s="4">
        <v>28630</v>
      </c>
      <c r="S148" s="1">
        <v>37185</v>
      </c>
      <c r="T148" s="5">
        <f t="shared" ca="1" si="9"/>
        <v>46.480555555555554</v>
      </c>
      <c r="U148" s="5">
        <f t="shared" ca="1" si="10"/>
        <v>23.06111111111111</v>
      </c>
      <c r="V148" s="5">
        <f t="shared" ca="1" si="11"/>
        <v>260.17827029631417</v>
      </c>
    </row>
    <row r="149" spans="1:22" hidden="1" x14ac:dyDescent="0.3">
      <c r="A149" t="s">
        <v>377</v>
      </c>
      <c r="B149" t="s">
        <v>378</v>
      </c>
      <c r="C149" t="str">
        <f t="shared" si="8"/>
        <v>HABRANT Moïse</v>
      </c>
      <c r="D149" t="s">
        <v>141</v>
      </c>
      <c r="E149" t="s">
        <v>145</v>
      </c>
      <c r="F149" s="1">
        <v>43986</v>
      </c>
      <c r="G149">
        <v>10</v>
      </c>
      <c r="H149" t="s">
        <v>129</v>
      </c>
      <c r="I149">
        <v>3</v>
      </c>
      <c r="J149">
        <v>1000</v>
      </c>
      <c r="K149">
        <v>3000</v>
      </c>
      <c r="L149">
        <v>1</v>
      </c>
      <c r="M149" t="s">
        <v>137</v>
      </c>
      <c r="N149" s="2">
        <v>2420</v>
      </c>
      <c r="O149" s="3">
        <v>26</v>
      </c>
      <c r="P149" t="s">
        <v>138</v>
      </c>
      <c r="Q149">
        <v>3</v>
      </c>
      <c r="R149" s="4">
        <v>29148</v>
      </c>
      <c r="S149" s="1">
        <v>38108</v>
      </c>
      <c r="T149" s="5">
        <f t="shared" ca="1" si="9"/>
        <v>45.06388888888889</v>
      </c>
      <c r="U149" s="5">
        <f t="shared" ca="1" si="10"/>
        <v>20.533333333333335</v>
      </c>
      <c r="V149" s="5">
        <f t="shared" ca="1" si="11"/>
        <v>146.10389610389609</v>
      </c>
    </row>
    <row r="150" spans="1:22" hidden="1" x14ac:dyDescent="0.3">
      <c r="A150" t="s">
        <v>379</v>
      </c>
      <c r="B150" t="s">
        <v>380</v>
      </c>
      <c r="C150" t="str">
        <f t="shared" si="8"/>
        <v>HARAULT Armelle</v>
      </c>
      <c r="D150" t="s">
        <v>162</v>
      </c>
      <c r="E150" t="s">
        <v>145</v>
      </c>
      <c r="F150" s="1">
        <v>43821</v>
      </c>
      <c r="G150">
        <v>5</v>
      </c>
      <c r="H150" t="s">
        <v>191</v>
      </c>
      <c r="I150">
        <v>3</v>
      </c>
      <c r="J150">
        <v>2000</v>
      </c>
      <c r="K150">
        <v>6000</v>
      </c>
      <c r="L150">
        <v>2</v>
      </c>
      <c r="M150" t="s">
        <v>130</v>
      </c>
      <c r="N150" s="2">
        <v>1995</v>
      </c>
      <c r="O150" s="3">
        <v>70</v>
      </c>
      <c r="P150" t="s">
        <v>131</v>
      </c>
      <c r="Q150">
        <v>1</v>
      </c>
      <c r="R150" s="4">
        <v>21295</v>
      </c>
      <c r="S150" s="1">
        <v>40919</v>
      </c>
      <c r="T150" s="5">
        <f t="shared" ca="1" si="9"/>
        <v>66.563888888888883</v>
      </c>
      <c r="U150" s="5">
        <f t="shared" ca="1" si="10"/>
        <v>12.838888888888889</v>
      </c>
      <c r="V150" s="5">
        <f t="shared" ca="1" si="11"/>
        <v>467.33016010385114</v>
      </c>
    </row>
    <row r="151" spans="1:22" hidden="1" x14ac:dyDescent="0.3">
      <c r="A151" t="s">
        <v>381</v>
      </c>
      <c r="B151" t="s">
        <v>126</v>
      </c>
      <c r="C151" t="str">
        <f t="shared" si="8"/>
        <v>HERCLICH Myriam</v>
      </c>
      <c r="D151" t="s">
        <v>127</v>
      </c>
      <c r="E151" t="s">
        <v>145</v>
      </c>
      <c r="F151" s="1">
        <v>43968</v>
      </c>
      <c r="G151">
        <v>9</v>
      </c>
      <c r="H151" t="s">
        <v>184</v>
      </c>
      <c r="I151">
        <v>7</v>
      </c>
      <c r="J151">
        <v>500</v>
      </c>
      <c r="K151">
        <v>3500</v>
      </c>
      <c r="L151">
        <v>1</v>
      </c>
      <c r="M151" t="s">
        <v>137</v>
      </c>
      <c r="N151" s="2">
        <v>2728</v>
      </c>
      <c r="O151" s="3">
        <v>82</v>
      </c>
      <c r="P151" t="s">
        <v>131</v>
      </c>
      <c r="Q151">
        <v>5</v>
      </c>
      <c r="R151" s="4">
        <v>27967</v>
      </c>
      <c r="S151" s="1">
        <v>36571</v>
      </c>
      <c r="T151" s="5">
        <f t="shared" ca="1" si="9"/>
        <v>48.297222222222224</v>
      </c>
      <c r="U151" s="5">
        <f t="shared" ca="1" si="10"/>
        <v>24.744444444444444</v>
      </c>
      <c r="V151" s="5">
        <f t="shared" ca="1" si="11"/>
        <v>141.44589133363269</v>
      </c>
    </row>
    <row r="152" spans="1:22" hidden="1" x14ac:dyDescent="0.3">
      <c r="A152" t="s">
        <v>382</v>
      </c>
      <c r="B152" t="s">
        <v>161</v>
      </c>
      <c r="C152" t="str">
        <f t="shared" si="8"/>
        <v>HERMANT Jean-Pierre</v>
      </c>
      <c r="D152" t="s">
        <v>144</v>
      </c>
      <c r="E152" t="s">
        <v>145</v>
      </c>
      <c r="F152" s="1">
        <v>43706</v>
      </c>
      <c r="G152">
        <v>4</v>
      </c>
      <c r="H152" t="s">
        <v>136</v>
      </c>
      <c r="I152">
        <v>3</v>
      </c>
      <c r="J152">
        <v>5000</v>
      </c>
      <c r="K152">
        <v>15000</v>
      </c>
      <c r="L152">
        <v>3</v>
      </c>
      <c r="M152" t="s">
        <v>147</v>
      </c>
      <c r="N152" s="2">
        <v>3200</v>
      </c>
      <c r="O152" s="3">
        <v>92</v>
      </c>
      <c r="P152" t="s">
        <v>138</v>
      </c>
      <c r="Q152">
        <v>0</v>
      </c>
      <c r="R152" s="4">
        <v>18586</v>
      </c>
      <c r="S152" s="1">
        <v>41106</v>
      </c>
      <c r="T152" s="5">
        <f t="shared" ca="1" si="9"/>
        <v>73.983333333333334</v>
      </c>
      <c r="U152" s="5">
        <f t="shared" ca="1" si="10"/>
        <v>12.324999999999999</v>
      </c>
      <c r="V152" s="5">
        <f t="shared" ca="1" si="11"/>
        <v>1217.0385395537526</v>
      </c>
    </row>
    <row r="153" spans="1:22" hidden="1" x14ac:dyDescent="0.3">
      <c r="A153" t="s">
        <v>383</v>
      </c>
      <c r="B153" t="s">
        <v>143</v>
      </c>
      <c r="C153" t="str">
        <f t="shared" si="8"/>
        <v>HERSELIN Brigitte</v>
      </c>
      <c r="D153" t="s">
        <v>162</v>
      </c>
      <c r="E153" t="s">
        <v>145</v>
      </c>
      <c r="F153" s="1">
        <v>43987</v>
      </c>
      <c r="G153">
        <v>6</v>
      </c>
      <c r="H153" t="s">
        <v>156</v>
      </c>
      <c r="I153">
        <v>3</v>
      </c>
      <c r="J153">
        <v>500</v>
      </c>
      <c r="K153">
        <v>1500</v>
      </c>
      <c r="L153">
        <v>1</v>
      </c>
      <c r="M153" t="s">
        <v>137</v>
      </c>
      <c r="N153" s="2">
        <v>1587</v>
      </c>
      <c r="O153" s="3">
        <v>25</v>
      </c>
      <c r="P153" t="s">
        <v>131</v>
      </c>
      <c r="Q153">
        <v>1</v>
      </c>
      <c r="R153" s="4">
        <v>17961</v>
      </c>
      <c r="S153" s="1">
        <v>40446</v>
      </c>
      <c r="T153" s="5">
        <f t="shared" ca="1" si="9"/>
        <v>75.691666666666663</v>
      </c>
      <c r="U153" s="5">
        <f t="shared" ca="1" si="10"/>
        <v>14.133333333333333</v>
      </c>
      <c r="V153" s="5">
        <f t="shared" ca="1" si="11"/>
        <v>106.13207547169812</v>
      </c>
    </row>
    <row r="154" spans="1:22" hidden="1" x14ac:dyDescent="0.3">
      <c r="A154" t="s">
        <v>384</v>
      </c>
      <c r="B154" t="s">
        <v>385</v>
      </c>
      <c r="C154" t="str">
        <f t="shared" si="8"/>
        <v>HEURAUX Catherine</v>
      </c>
      <c r="D154" t="s">
        <v>162</v>
      </c>
      <c r="E154" t="s">
        <v>145</v>
      </c>
      <c r="F154" s="1">
        <v>43914</v>
      </c>
      <c r="G154">
        <v>10</v>
      </c>
      <c r="H154" t="s">
        <v>129</v>
      </c>
      <c r="I154">
        <v>5</v>
      </c>
      <c r="J154">
        <v>1000</v>
      </c>
      <c r="K154">
        <v>5000</v>
      </c>
      <c r="L154">
        <v>3</v>
      </c>
      <c r="M154" t="s">
        <v>147</v>
      </c>
      <c r="N154" s="2">
        <v>2864</v>
      </c>
      <c r="O154" s="3">
        <v>17</v>
      </c>
      <c r="P154" t="s">
        <v>131</v>
      </c>
      <c r="Q154">
        <v>5</v>
      </c>
      <c r="R154" s="4">
        <v>20176</v>
      </c>
      <c r="S154" s="1">
        <v>41118</v>
      </c>
      <c r="T154" s="5">
        <f t="shared" ca="1" si="9"/>
        <v>69.625</v>
      </c>
      <c r="U154" s="5">
        <f t="shared" ca="1" si="10"/>
        <v>12.291666666666666</v>
      </c>
      <c r="V154" s="5">
        <f t="shared" ca="1" si="11"/>
        <v>406.77966101694915</v>
      </c>
    </row>
    <row r="155" spans="1:22" hidden="1" x14ac:dyDescent="0.3">
      <c r="A155" t="s">
        <v>386</v>
      </c>
      <c r="B155" t="s">
        <v>387</v>
      </c>
      <c r="C155" t="str">
        <f t="shared" si="8"/>
        <v>HUSETOWSKI Franca</v>
      </c>
      <c r="D155" t="s">
        <v>144</v>
      </c>
      <c r="E155" t="s">
        <v>145</v>
      </c>
      <c r="F155" s="1">
        <v>43903</v>
      </c>
      <c r="G155">
        <v>9</v>
      </c>
      <c r="H155" t="s">
        <v>184</v>
      </c>
      <c r="I155">
        <v>1</v>
      </c>
      <c r="J155">
        <v>500</v>
      </c>
      <c r="K155">
        <v>500</v>
      </c>
      <c r="L155">
        <v>3</v>
      </c>
      <c r="M155" t="s">
        <v>147</v>
      </c>
      <c r="N155" s="2">
        <v>1539</v>
      </c>
      <c r="O155" s="3">
        <v>52</v>
      </c>
      <c r="P155" t="s">
        <v>131</v>
      </c>
      <c r="Q155">
        <v>3</v>
      </c>
      <c r="R155" s="4">
        <v>21125</v>
      </c>
      <c r="S155" s="1">
        <v>36724</v>
      </c>
      <c r="T155" s="5">
        <f t="shared" ca="1" si="9"/>
        <v>67.033333333333331</v>
      </c>
      <c r="U155" s="5">
        <f t="shared" ca="1" si="10"/>
        <v>24.322222222222223</v>
      </c>
      <c r="V155" s="5">
        <f t="shared" ca="1" si="11"/>
        <v>20.55733211512106</v>
      </c>
    </row>
    <row r="156" spans="1:22" hidden="1" x14ac:dyDescent="0.3">
      <c r="A156" t="s">
        <v>388</v>
      </c>
      <c r="B156" t="s">
        <v>338</v>
      </c>
      <c r="C156" t="str">
        <f t="shared" si="8"/>
        <v>ILARDO Sylvie</v>
      </c>
      <c r="D156" t="s">
        <v>141</v>
      </c>
      <c r="E156" t="s">
        <v>145</v>
      </c>
      <c r="F156" s="1">
        <v>43668</v>
      </c>
      <c r="G156">
        <v>2</v>
      </c>
      <c r="H156" t="s">
        <v>150</v>
      </c>
      <c r="I156">
        <v>1</v>
      </c>
      <c r="J156">
        <v>700</v>
      </c>
      <c r="K156">
        <v>700</v>
      </c>
      <c r="L156">
        <v>3</v>
      </c>
      <c r="M156" t="s">
        <v>147</v>
      </c>
      <c r="N156" s="2">
        <v>2819</v>
      </c>
      <c r="O156" s="3">
        <v>32</v>
      </c>
      <c r="P156" t="s">
        <v>131</v>
      </c>
      <c r="Q156">
        <v>2</v>
      </c>
      <c r="R156" s="4">
        <v>27530</v>
      </c>
      <c r="S156" s="1">
        <v>40844</v>
      </c>
      <c r="T156" s="5">
        <f t="shared" ca="1" si="9"/>
        <v>49.491666666666667</v>
      </c>
      <c r="U156" s="5">
        <f t="shared" ca="1" si="10"/>
        <v>13.041666666666666</v>
      </c>
      <c r="V156" s="5">
        <f t="shared" ca="1" si="11"/>
        <v>53.674121405750803</v>
      </c>
    </row>
    <row r="157" spans="1:22" hidden="1" x14ac:dyDescent="0.3">
      <c r="A157" t="s">
        <v>389</v>
      </c>
      <c r="B157" t="s">
        <v>338</v>
      </c>
      <c r="C157" t="str">
        <f t="shared" si="8"/>
        <v>IMMEUBLE Sylvie</v>
      </c>
      <c r="D157" t="s">
        <v>141</v>
      </c>
      <c r="E157" t="s">
        <v>145</v>
      </c>
      <c r="F157" s="1">
        <v>43682</v>
      </c>
      <c r="G157">
        <v>6</v>
      </c>
      <c r="H157" t="s">
        <v>156</v>
      </c>
      <c r="I157">
        <v>1</v>
      </c>
      <c r="J157">
        <v>500</v>
      </c>
      <c r="K157">
        <v>500</v>
      </c>
      <c r="L157">
        <v>2</v>
      </c>
      <c r="M157" t="s">
        <v>130</v>
      </c>
      <c r="N157" s="2">
        <v>1512</v>
      </c>
      <c r="O157" s="3">
        <v>80</v>
      </c>
      <c r="P157" t="s">
        <v>131</v>
      </c>
      <c r="Q157">
        <v>1</v>
      </c>
      <c r="R157" s="4">
        <v>21316</v>
      </c>
      <c r="S157" s="1">
        <v>44107</v>
      </c>
      <c r="T157" s="5">
        <f t="shared" ca="1" si="9"/>
        <v>66.50555555555556</v>
      </c>
      <c r="U157" s="5">
        <f t="shared" ca="1" si="10"/>
        <v>4.1111111111111107</v>
      </c>
      <c r="V157" s="5">
        <f t="shared" ca="1" si="11"/>
        <v>121.62162162162163</v>
      </c>
    </row>
    <row r="158" spans="1:22" hidden="1" x14ac:dyDescent="0.3">
      <c r="A158" t="s">
        <v>390</v>
      </c>
      <c r="B158" t="s">
        <v>183</v>
      </c>
      <c r="C158" t="str">
        <f t="shared" si="8"/>
        <v>JOLIBOIS Michele</v>
      </c>
      <c r="D158" t="s">
        <v>141</v>
      </c>
      <c r="E158" t="s">
        <v>145</v>
      </c>
      <c r="F158" s="1">
        <v>43768</v>
      </c>
      <c r="G158">
        <v>10</v>
      </c>
      <c r="H158" t="s">
        <v>129</v>
      </c>
      <c r="I158">
        <v>2</v>
      </c>
      <c r="J158">
        <v>1000</v>
      </c>
      <c r="K158">
        <v>2000</v>
      </c>
      <c r="L158">
        <v>2</v>
      </c>
      <c r="M158" t="s">
        <v>130</v>
      </c>
      <c r="N158" s="2">
        <v>3015</v>
      </c>
      <c r="O158" s="3">
        <v>36</v>
      </c>
      <c r="P158" t="s">
        <v>131</v>
      </c>
      <c r="Q158">
        <v>0</v>
      </c>
      <c r="R158" s="4">
        <v>24247</v>
      </c>
      <c r="S158" s="1">
        <v>42059</v>
      </c>
      <c r="T158" s="5">
        <f t="shared" ca="1" si="9"/>
        <v>58.480555555555554</v>
      </c>
      <c r="U158" s="5">
        <f t="shared" ca="1" si="10"/>
        <v>9.719444444444445</v>
      </c>
      <c r="V158" s="5">
        <f t="shared" ca="1" si="11"/>
        <v>205.77307802229208</v>
      </c>
    </row>
    <row r="159" spans="1:22" hidden="1" x14ac:dyDescent="0.3">
      <c r="A159" t="s">
        <v>391</v>
      </c>
      <c r="B159" t="s">
        <v>345</v>
      </c>
      <c r="C159" t="str">
        <f t="shared" si="8"/>
        <v>JOLY Daniel</v>
      </c>
      <c r="D159" t="s">
        <v>144</v>
      </c>
      <c r="E159" t="s">
        <v>145</v>
      </c>
      <c r="F159" s="1">
        <v>43788</v>
      </c>
      <c r="G159">
        <v>9</v>
      </c>
      <c r="H159" t="s">
        <v>184</v>
      </c>
      <c r="I159">
        <v>8</v>
      </c>
      <c r="J159">
        <v>500</v>
      </c>
      <c r="K159">
        <v>4000</v>
      </c>
      <c r="L159">
        <v>3</v>
      </c>
      <c r="M159" t="s">
        <v>147</v>
      </c>
      <c r="N159" s="2">
        <v>3104</v>
      </c>
      <c r="O159" s="3">
        <v>34</v>
      </c>
      <c r="P159" t="s">
        <v>138</v>
      </c>
      <c r="Q159">
        <v>2</v>
      </c>
      <c r="R159" s="4">
        <v>29780</v>
      </c>
      <c r="S159" s="1">
        <v>41006</v>
      </c>
      <c r="T159" s="5">
        <f t="shared" ca="1" si="9"/>
        <v>43.333333333333336</v>
      </c>
      <c r="U159" s="5">
        <f t="shared" ca="1" si="10"/>
        <v>12.6</v>
      </c>
      <c r="V159" s="5">
        <f t="shared" ca="1" si="11"/>
        <v>317.46031746031747</v>
      </c>
    </row>
    <row r="160" spans="1:22" hidden="1" x14ac:dyDescent="0.3">
      <c r="A160" t="s">
        <v>392</v>
      </c>
      <c r="B160" t="s">
        <v>393</v>
      </c>
      <c r="C160" t="str">
        <f t="shared" si="8"/>
        <v>JUDITH Marie-Hélène</v>
      </c>
      <c r="D160" t="s">
        <v>141</v>
      </c>
      <c r="E160" t="s">
        <v>145</v>
      </c>
      <c r="F160" s="1">
        <v>43792</v>
      </c>
      <c r="G160">
        <v>4</v>
      </c>
      <c r="H160" t="s">
        <v>136</v>
      </c>
      <c r="I160">
        <v>7</v>
      </c>
      <c r="J160">
        <v>5000</v>
      </c>
      <c r="K160">
        <v>35000</v>
      </c>
      <c r="L160">
        <v>2</v>
      </c>
      <c r="M160" t="s">
        <v>130</v>
      </c>
      <c r="N160" s="2">
        <v>1713</v>
      </c>
      <c r="O160" s="3">
        <v>9</v>
      </c>
      <c r="P160" t="s">
        <v>131</v>
      </c>
      <c r="Q160">
        <v>3</v>
      </c>
      <c r="R160" s="4">
        <v>28912</v>
      </c>
      <c r="S160" s="1">
        <v>44103</v>
      </c>
      <c r="T160" s="5">
        <f t="shared" ca="1" si="9"/>
        <v>45.713888888888889</v>
      </c>
      <c r="U160" s="5">
        <f t="shared" ca="1" si="10"/>
        <v>4.1222222222222218</v>
      </c>
      <c r="V160" s="5">
        <f t="shared" ca="1" si="11"/>
        <v>8490.5660377358508</v>
      </c>
    </row>
    <row r="161" spans="1:22" hidden="1" x14ac:dyDescent="0.3">
      <c r="A161" t="s">
        <v>394</v>
      </c>
      <c r="B161" t="s">
        <v>242</v>
      </c>
      <c r="C161" t="str">
        <f t="shared" si="8"/>
        <v>KAC Christine</v>
      </c>
      <c r="D161" t="s">
        <v>144</v>
      </c>
      <c r="E161" t="s">
        <v>145</v>
      </c>
      <c r="F161" s="1">
        <v>43812</v>
      </c>
      <c r="G161">
        <v>6</v>
      </c>
      <c r="H161" t="s">
        <v>156</v>
      </c>
      <c r="I161">
        <v>8</v>
      </c>
      <c r="J161">
        <v>500</v>
      </c>
      <c r="K161">
        <v>4000</v>
      </c>
      <c r="L161">
        <v>1</v>
      </c>
      <c r="M161" t="s">
        <v>137</v>
      </c>
      <c r="N161" s="2">
        <v>1599</v>
      </c>
      <c r="O161" s="3">
        <v>85</v>
      </c>
      <c r="P161" t="s">
        <v>131</v>
      </c>
      <c r="Q161">
        <v>3</v>
      </c>
      <c r="R161" s="4">
        <v>20578</v>
      </c>
      <c r="S161" s="1">
        <v>39438</v>
      </c>
      <c r="T161" s="5">
        <f t="shared" ca="1" si="9"/>
        <v>68.527777777777771</v>
      </c>
      <c r="U161" s="5">
        <f t="shared" ca="1" si="10"/>
        <v>16.891666666666666</v>
      </c>
      <c r="V161" s="5">
        <f t="shared" ca="1" si="11"/>
        <v>236.80315737543168</v>
      </c>
    </row>
    <row r="162" spans="1:22" hidden="1" x14ac:dyDescent="0.3">
      <c r="A162" t="s">
        <v>395</v>
      </c>
      <c r="B162" t="s">
        <v>266</v>
      </c>
      <c r="C162" t="str">
        <f t="shared" si="8"/>
        <v>KARSENTY Christian</v>
      </c>
      <c r="D162" t="s">
        <v>162</v>
      </c>
      <c r="E162" t="s">
        <v>145</v>
      </c>
      <c r="F162" s="1">
        <v>43778</v>
      </c>
      <c r="G162">
        <v>9</v>
      </c>
      <c r="H162" t="s">
        <v>184</v>
      </c>
      <c r="I162">
        <v>5</v>
      </c>
      <c r="J162">
        <v>500</v>
      </c>
      <c r="K162">
        <v>2500</v>
      </c>
      <c r="L162">
        <v>2</v>
      </c>
      <c r="M162" t="s">
        <v>130</v>
      </c>
      <c r="N162" s="2">
        <v>1091</v>
      </c>
      <c r="O162" s="3">
        <v>70</v>
      </c>
      <c r="P162" t="s">
        <v>138</v>
      </c>
      <c r="Q162">
        <v>5</v>
      </c>
      <c r="R162" s="4">
        <v>27077</v>
      </c>
      <c r="S162" s="1">
        <v>35960</v>
      </c>
      <c r="T162" s="5">
        <f t="shared" ca="1" si="9"/>
        <v>50.738888888888887</v>
      </c>
      <c r="U162" s="5">
        <f t="shared" ca="1" si="10"/>
        <v>26.413888888888888</v>
      </c>
      <c r="V162" s="5">
        <f t="shared" ca="1" si="11"/>
        <v>94.647176359238614</v>
      </c>
    </row>
    <row r="163" spans="1:22" hidden="1" x14ac:dyDescent="0.3">
      <c r="A163" t="s">
        <v>396</v>
      </c>
      <c r="B163" t="s">
        <v>338</v>
      </c>
      <c r="C163" t="str">
        <f t="shared" si="8"/>
        <v>KILBURG Sylvie</v>
      </c>
      <c r="D163" t="s">
        <v>141</v>
      </c>
      <c r="E163" t="s">
        <v>145</v>
      </c>
      <c r="F163" s="1">
        <v>43995</v>
      </c>
      <c r="G163">
        <v>7</v>
      </c>
      <c r="H163" t="s">
        <v>216</v>
      </c>
      <c r="I163">
        <v>3</v>
      </c>
      <c r="J163">
        <v>600</v>
      </c>
      <c r="K163">
        <v>1800</v>
      </c>
      <c r="L163">
        <v>1</v>
      </c>
      <c r="M163" t="s">
        <v>137</v>
      </c>
      <c r="N163" s="2">
        <v>2734</v>
      </c>
      <c r="O163" s="3">
        <v>39</v>
      </c>
      <c r="P163" t="s">
        <v>131</v>
      </c>
      <c r="Q163">
        <v>2</v>
      </c>
      <c r="R163" s="4">
        <v>28161</v>
      </c>
      <c r="S163" s="1">
        <v>41300</v>
      </c>
      <c r="T163" s="5">
        <f t="shared" ca="1" si="9"/>
        <v>47.772222222222226</v>
      </c>
      <c r="U163" s="5">
        <f t="shared" ca="1" si="10"/>
        <v>11.797222222222222</v>
      </c>
      <c r="V163" s="5">
        <f t="shared" ca="1" si="11"/>
        <v>152.57829055804098</v>
      </c>
    </row>
    <row r="164" spans="1:22" hidden="1" x14ac:dyDescent="0.3">
      <c r="A164" t="s">
        <v>397</v>
      </c>
      <c r="B164" t="s">
        <v>365</v>
      </c>
      <c r="C164" t="str">
        <f t="shared" si="8"/>
        <v>KONGOLO Bernard</v>
      </c>
      <c r="D164" t="s">
        <v>162</v>
      </c>
      <c r="E164" t="s">
        <v>145</v>
      </c>
      <c r="F164" s="1">
        <v>43843</v>
      </c>
      <c r="G164">
        <v>5</v>
      </c>
      <c r="H164" t="s">
        <v>191</v>
      </c>
      <c r="I164">
        <v>2</v>
      </c>
      <c r="J164">
        <v>2000</v>
      </c>
      <c r="K164">
        <v>4000</v>
      </c>
      <c r="L164">
        <v>2</v>
      </c>
      <c r="M164" t="s">
        <v>130</v>
      </c>
      <c r="N164" s="2">
        <v>1107</v>
      </c>
      <c r="O164" s="3">
        <v>51</v>
      </c>
      <c r="P164" t="s">
        <v>138</v>
      </c>
      <c r="Q164">
        <v>5</v>
      </c>
      <c r="R164" s="4">
        <v>28017</v>
      </c>
      <c r="S164" s="1">
        <v>36805</v>
      </c>
      <c r="T164" s="5">
        <f t="shared" ca="1" si="9"/>
        <v>48.163888888888891</v>
      </c>
      <c r="U164" s="5">
        <f t="shared" ca="1" si="10"/>
        <v>24.102777777777778</v>
      </c>
      <c r="V164" s="5">
        <f t="shared" ca="1" si="11"/>
        <v>165.95597556759247</v>
      </c>
    </row>
    <row r="165" spans="1:22" hidden="1" x14ac:dyDescent="0.3">
      <c r="A165" t="s">
        <v>398</v>
      </c>
      <c r="B165" t="s">
        <v>182</v>
      </c>
      <c r="C165" t="str">
        <f t="shared" si="8"/>
        <v>KRIEF Arlette</v>
      </c>
      <c r="D165" t="s">
        <v>162</v>
      </c>
      <c r="E165" t="s">
        <v>145</v>
      </c>
      <c r="F165" s="1">
        <v>43742</v>
      </c>
      <c r="G165">
        <v>6</v>
      </c>
      <c r="H165" t="s">
        <v>156</v>
      </c>
      <c r="I165">
        <v>1</v>
      </c>
      <c r="J165">
        <v>500</v>
      </c>
      <c r="K165">
        <v>500</v>
      </c>
      <c r="L165">
        <v>3</v>
      </c>
      <c r="M165" t="s">
        <v>147</v>
      </c>
      <c r="N165" s="2">
        <v>2325</v>
      </c>
      <c r="O165" s="3">
        <v>16</v>
      </c>
      <c r="P165" t="s">
        <v>131</v>
      </c>
      <c r="Q165">
        <v>4</v>
      </c>
      <c r="R165" s="4">
        <v>22617</v>
      </c>
      <c r="S165" s="1">
        <v>42595</v>
      </c>
      <c r="T165" s="5">
        <f t="shared" ca="1" si="9"/>
        <v>62.947222222222223</v>
      </c>
      <c r="U165" s="5">
        <f t="shared" ca="1" si="10"/>
        <v>8.25</v>
      </c>
      <c r="V165" s="5">
        <f t="shared" ca="1" si="11"/>
        <v>60.606060606060609</v>
      </c>
    </row>
    <row r="166" spans="1:22" hidden="1" x14ac:dyDescent="0.3">
      <c r="A166" t="s">
        <v>399</v>
      </c>
      <c r="B166" t="s">
        <v>400</v>
      </c>
      <c r="C166" t="str">
        <f t="shared" si="8"/>
        <v>KTORZA Juliette</v>
      </c>
      <c r="D166" t="s">
        <v>162</v>
      </c>
      <c r="E166" t="s">
        <v>145</v>
      </c>
      <c r="F166" s="1">
        <v>43675</v>
      </c>
      <c r="G166">
        <v>1</v>
      </c>
      <c r="H166" t="s">
        <v>159</v>
      </c>
      <c r="I166">
        <v>1</v>
      </c>
      <c r="J166">
        <v>1200</v>
      </c>
      <c r="K166">
        <v>1200</v>
      </c>
      <c r="L166">
        <v>2</v>
      </c>
      <c r="M166" t="s">
        <v>130</v>
      </c>
      <c r="N166" s="2">
        <v>1624</v>
      </c>
      <c r="O166" s="3">
        <v>81</v>
      </c>
      <c r="P166" t="s">
        <v>131</v>
      </c>
      <c r="Q166">
        <v>4</v>
      </c>
      <c r="R166" s="4">
        <v>30382</v>
      </c>
      <c r="S166" s="1">
        <v>43928</v>
      </c>
      <c r="T166" s="5">
        <f t="shared" ca="1" si="9"/>
        <v>41.68333333333333</v>
      </c>
      <c r="U166" s="5">
        <f t="shared" ca="1" si="10"/>
        <v>4.5999999999999996</v>
      </c>
      <c r="V166" s="5">
        <f t="shared" ca="1" si="11"/>
        <v>260.86956521739131</v>
      </c>
    </row>
    <row r="167" spans="1:22" hidden="1" x14ac:dyDescent="0.3">
      <c r="A167" t="s">
        <v>401</v>
      </c>
      <c r="B167" t="s">
        <v>316</v>
      </c>
      <c r="C167" t="str">
        <f t="shared" si="8"/>
        <v>LACHAUSSÉE Annie</v>
      </c>
      <c r="D167" t="s">
        <v>144</v>
      </c>
      <c r="E167" t="s">
        <v>145</v>
      </c>
      <c r="F167" s="1">
        <v>43648</v>
      </c>
      <c r="G167">
        <v>1</v>
      </c>
      <c r="H167" t="s">
        <v>159</v>
      </c>
      <c r="I167">
        <v>3</v>
      </c>
      <c r="J167">
        <v>1200</v>
      </c>
      <c r="K167">
        <v>3600</v>
      </c>
      <c r="L167">
        <v>2</v>
      </c>
      <c r="M167" t="s">
        <v>130</v>
      </c>
      <c r="N167" s="2">
        <v>1189</v>
      </c>
      <c r="O167" s="3">
        <v>6</v>
      </c>
      <c r="P167" t="s">
        <v>131</v>
      </c>
      <c r="Q167">
        <v>5</v>
      </c>
      <c r="R167" s="4">
        <v>30206</v>
      </c>
      <c r="S167" s="1">
        <v>41193</v>
      </c>
      <c r="T167" s="5">
        <f t="shared" ca="1" si="9"/>
        <v>42.169444444444444</v>
      </c>
      <c r="U167" s="5">
        <f t="shared" ca="1" si="10"/>
        <v>12.088888888888889</v>
      </c>
      <c r="V167" s="5">
        <f t="shared" ca="1" si="11"/>
        <v>297.79411764705884</v>
      </c>
    </row>
    <row r="168" spans="1:22" hidden="1" x14ac:dyDescent="0.3">
      <c r="A168" t="s">
        <v>402</v>
      </c>
      <c r="B168" t="s">
        <v>259</v>
      </c>
      <c r="C168" t="str">
        <f t="shared" si="8"/>
        <v>LACIRE Vincent</v>
      </c>
      <c r="D168" t="s">
        <v>127</v>
      </c>
      <c r="E168" t="s">
        <v>145</v>
      </c>
      <c r="F168" s="1">
        <v>43744</v>
      </c>
      <c r="G168">
        <v>3</v>
      </c>
      <c r="H168" t="s">
        <v>174</v>
      </c>
      <c r="I168">
        <v>7</v>
      </c>
      <c r="J168">
        <v>1300</v>
      </c>
      <c r="K168">
        <v>9100</v>
      </c>
      <c r="L168">
        <v>3</v>
      </c>
      <c r="M168" t="s">
        <v>147</v>
      </c>
      <c r="N168" s="2">
        <v>3286</v>
      </c>
      <c r="O168" s="3">
        <v>95</v>
      </c>
      <c r="P168" t="s">
        <v>138</v>
      </c>
      <c r="Q168">
        <v>5</v>
      </c>
      <c r="R168" s="4">
        <v>21682</v>
      </c>
      <c r="S168" s="1">
        <v>36376</v>
      </c>
      <c r="T168" s="5">
        <f t="shared" ca="1" si="9"/>
        <v>65.50277777777778</v>
      </c>
      <c r="U168" s="5">
        <f t="shared" ca="1" si="10"/>
        <v>25.274999999999999</v>
      </c>
      <c r="V168" s="5">
        <f t="shared" ca="1" si="11"/>
        <v>360.03956478733932</v>
      </c>
    </row>
    <row r="169" spans="1:22" hidden="1" x14ac:dyDescent="0.3">
      <c r="A169" t="s">
        <v>403</v>
      </c>
      <c r="B169" t="s">
        <v>244</v>
      </c>
      <c r="C169" t="str">
        <f t="shared" si="8"/>
        <v>LADD Claude</v>
      </c>
      <c r="D169" t="s">
        <v>144</v>
      </c>
      <c r="E169" t="s">
        <v>145</v>
      </c>
      <c r="F169" s="1">
        <v>43983</v>
      </c>
      <c r="G169">
        <v>1</v>
      </c>
      <c r="H169" t="s">
        <v>159</v>
      </c>
      <c r="I169">
        <v>1</v>
      </c>
      <c r="J169">
        <v>1200</v>
      </c>
      <c r="K169">
        <v>1200</v>
      </c>
      <c r="L169">
        <v>1</v>
      </c>
      <c r="M169" t="s">
        <v>137</v>
      </c>
      <c r="N169" s="2">
        <v>1759</v>
      </c>
      <c r="O169" s="3">
        <v>65</v>
      </c>
      <c r="P169" t="s">
        <v>131</v>
      </c>
      <c r="Q169">
        <v>4</v>
      </c>
      <c r="R169" s="4">
        <v>21863</v>
      </c>
      <c r="S169" s="1">
        <v>42570</v>
      </c>
      <c r="T169" s="5">
        <f t="shared" ca="1" si="9"/>
        <v>65.011111111111106</v>
      </c>
      <c r="U169" s="5">
        <f t="shared" ca="1" si="10"/>
        <v>8.3166666666666664</v>
      </c>
      <c r="V169" s="5">
        <f t="shared" ca="1" si="11"/>
        <v>144.28857715430863</v>
      </c>
    </row>
    <row r="170" spans="1:22" hidden="1" x14ac:dyDescent="0.3">
      <c r="A170" t="s">
        <v>404</v>
      </c>
      <c r="B170" t="s">
        <v>352</v>
      </c>
      <c r="C170" t="str">
        <f t="shared" si="8"/>
        <v>LAIGUILLON Michelle</v>
      </c>
      <c r="D170" t="s">
        <v>127</v>
      </c>
      <c r="E170" t="s">
        <v>145</v>
      </c>
      <c r="F170" s="1">
        <v>43716</v>
      </c>
      <c r="G170">
        <v>10</v>
      </c>
      <c r="H170" t="s">
        <v>129</v>
      </c>
      <c r="I170">
        <v>8</v>
      </c>
      <c r="J170">
        <v>1000</v>
      </c>
      <c r="K170">
        <v>8000</v>
      </c>
      <c r="L170">
        <v>2</v>
      </c>
      <c r="M170" t="s">
        <v>130</v>
      </c>
      <c r="N170" s="2">
        <v>2712</v>
      </c>
      <c r="O170" s="3">
        <v>81</v>
      </c>
      <c r="P170" t="s">
        <v>131</v>
      </c>
      <c r="Q170">
        <v>3</v>
      </c>
      <c r="R170" s="4">
        <v>29244</v>
      </c>
      <c r="S170" s="1">
        <v>43773</v>
      </c>
      <c r="T170" s="5">
        <f t="shared" ca="1" si="9"/>
        <v>44.802777777777777</v>
      </c>
      <c r="U170" s="5">
        <f t="shared" ca="1" si="10"/>
        <v>5.0250000000000004</v>
      </c>
      <c r="V170" s="5">
        <f t="shared" ca="1" si="11"/>
        <v>1592.0398009950247</v>
      </c>
    </row>
    <row r="171" spans="1:22" hidden="1" x14ac:dyDescent="0.3">
      <c r="A171" t="s">
        <v>405</v>
      </c>
      <c r="B171" t="s">
        <v>406</v>
      </c>
      <c r="C171" t="str">
        <f t="shared" si="8"/>
        <v>LAM Pierrette</v>
      </c>
      <c r="D171" t="s">
        <v>127</v>
      </c>
      <c r="E171" t="s">
        <v>145</v>
      </c>
      <c r="F171" s="1">
        <v>43814</v>
      </c>
      <c r="G171">
        <v>10</v>
      </c>
      <c r="H171" t="s">
        <v>129</v>
      </c>
      <c r="I171">
        <v>8</v>
      </c>
      <c r="J171">
        <v>1000</v>
      </c>
      <c r="K171">
        <v>8000</v>
      </c>
      <c r="L171">
        <v>2</v>
      </c>
      <c r="M171" t="s">
        <v>130</v>
      </c>
      <c r="N171" s="2">
        <v>1289</v>
      </c>
      <c r="O171" s="3">
        <v>32</v>
      </c>
      <c r="P171" t="s">
        <v>131</v>
      </c>
      <c r="Q171">
        <v>5</v>
      </c>
      <c r="R171" s="4">
        <v>21802</v>
      </c>
      <c r="S171" s="1">
        <v>37829</v>
      </c>
      <c r="T171" s="5">
        <f t="shared" ca="1" si="9"/>
        <v>65.177777777777777</v>
      </c>
      <c r="U171" s="5">
        <f t="shared" ca="1" si="10"/>
        <v>21.294444444444444</v>
      </c>
      <c r="V171" s="5">
        <f t="shared" ca="1" si="11"/>
        <v>375.68484216018783</v>
      </c>
    </row>
    <row r="172" spans="1:22" hidden="1" x14ac:dyDescent="0.3">
      <c r="A172" t="s">
        <v>407</v>
      </c>
      <c r="B172" t="s">
        <v>234</v>
      </c>
      <c r="C172" t="str">
        <f t="shared" si="8"/>
        <v>LAMBERT Géneviéve</v>
      </c>
      <c r="D172" t="s">
        <v>144</v>
      </c>
      <c r="E172" t="s">
        <v>145</v>
      </c>
      <c r="F172" s="1">
        <v>43785</v>
      </c>
      <c r="G172">
        <v>3</v>
      </c>
      <c r="H172" t="s">
        <v>174</v>
      </c>
      <c r="I172">
        <v>10</v>
      </c>
      <c r="J172">
        <v>1300</v>
      </c>
      <c r="K172">
        <v>13000</v>
      </c>
      <c r="L172">
        <v>3</v>
      </c>
      <c r="M172" t="s">
        <v>147</v>
      </c>
      <c r="N172" s="2">
        <v>1754</v>
      </c>
      <c r="O172" s="3">
        <v>62</v>
      </c>
      <c r="P172" t="s">
        <v>131</v>
      </c>
      <c r="Q172">
        <v>2</v>
      </c>
      <c r="R172" s="4">
        <v>23507</v>
      </c>
      <c r="S172" s="1">
        <v>36446</v>
      </c>
      <c r="T172" s="5">
        <f t="shared" ca="1" si="9"/>
        <v>60.508333333333333</v>
      </c>
      <c r="U172" s="5">
        <f t="shared" ca="1" si="10"/>
        <v>25.083333333333332</v>
      </c>
      <c r="V172" s="5">
        <f t="shared" ca="1" si="11"/>
        <v>518.27242524916949</v>
      </c>
    </row>
    <row r="173" spans="1:22" hidden="1" x14ac:dyDescent="0.3">
      <c r="A173" t="s">
        <v>408</v>
      </c>
      <c r="B173" t="s">
        <v>385</v>
      </c>
      <c r="C173" t="str">
        <f t="shared" si="8"/>
        <v>LANLO Catherine</v>
      </c>
      <c r="D173" t="s">
        <v>162</v>
      </c>
      <c r="E173" t="s">
        <v>145</v>
      </c>
      <c r="F173" s="1">
        <v>43938</v>
      </c>
      <c r="G173">
        <v>10</v>
      </c>
      <c r="H173" t="s">
        <v>129</v>
      </c>
      <c r="I173">
        <v>2</v>
      </c>
      <c r="J173">
        <v>1000</v>
      </c>
      <c r="K173">
        <v>2000</v>
      </c>
      <c r="L173">
        <v>3</v>
      </c>
      <c r="M173" t="s">
        <v>147</v>
      </c>
      <c r="N173" s="2">
        <v>1147</v>
      </c>
      <c r="O173" s="3">
        <v>88</v>
      </c>
      <c r="P173" t="s">
        <v>131</v>
      </c>
      <c r="Q173">
        <v>4</v>
      </c>
      <c r="R173" s="4">
        <v>27675</v>
      </c>
      <c r="S173" s="1">
        <v>41625</v>
      </c>
      <c r="T173" s="5">
        <f t="shared" ca="1" si="9"/>
        <v>49.097222222222221</v>
      </c>
      <c r="U173" s="5">
        <f t="shared" ca="1" si="10"/>
        <v>10.905555555555555</v>
      </c>
      <c r="V173" s="5">
        <f t="shared" ca="1" si="11"/>
        <v>183.39276617422314</v>
      </c>
    </row>
    <row r="174" spans="1:22" x14ac:dyDescent="0.3">
      <c r="A174" t="s">
        <v>409</v>
      </c>
      <c r="B174" t="s">
        <v>410</v>
      </c>
      <c r="C174" t="str">
        <f t="shared" si="8"/>
        <v>SONG Aline</v>
      </c>
      <c r="D174" t="s">
        <v>134</v>
      </c>
      <c r="E174" t="s">
        <v>153</v>
      </c>
      <c r="F174" s="1">
        <v>43985</v>
      </c>
      <c r="G174">
        <v>9</v>
      </c>
      <c r="H174" t="s">
        <v>184</v>
      </c>
      <c r="I174">
        <v>3</v>
      </c>
      <c r="J174">
        <v>500</v>
      </c>
      <c r="K174">
        <v>1500</v>
      </c>
      <c r="L174">
        <v>3</v>
      </c>
      <c r="M174" t="s">
        <v>147</v>
      </c>
      <c r="N174" s="2">
        <v>2058</v>
      </c>
      <c r="O174" s="3">
        <v>97</v>
      </c>
      <c r="P174" t="s">
        <v>131</v>
      </c>
      <c r="Q174">
        <v>3</v>
      </c>
      <c r="R174" s="4">
        <v>21991</v>
      </c>
      <c r="S174" s="1">
        <v>36452</v>
      </c>
      <c r="T174" s="5">
        <f t="shared" ca="1" si="9"/>
        <v>64.658333333333331</v>
      </c>
      <c r="U174" s="5">
        <f t="shared" ca="1" si="10"/>
        <v>25.066666666666666</v>
      </c>
      <c r="V174" s="5">
        <f t="shared" ca="1" si="11"/>
        <v>59.840425531914896</v>
      </c>
    </row>
    <row r="175" spans="1:22" hidden="1" x14ac:dyDescent="0.3">
      <c r="A175" t="s">
        <v>411</v>
      </c>
      <c r="B175" t="s">
        <v>193</v>
      </c>
      <c r="C175" t="str">
        <f t="shared" si="8"/>
        <v>LE BARBANCHON Jeanine</v>
      </c>
      <c r="D175" t="s">
        <v>144</v>
      </c>
      <c r="E175" t="s">
        <v>145</v>
      </c>
      <c r="F175" s="1">
        <v>43978</v>
      </c>
      <c r="G175">
        <v>1</v>
      </c>
      <c r="H175" t="s">
        <v>159</v>
      </c>
      <c r="I175">
        <v>3</v>
      </c>
      <c r="J175">
        <v>1200</v>
      </c>
      <c r="K175">
        <v>3600</v>
      </c>
      <c r="L175">
        <v>2</v>
      </c>
      <c r="M175" t="s">
        <v>130</v>
      </c>
      <c r="N175" s="2">
        <v>3538</v>
      </c>
      <c r="O175" s="3">
        <v>28</v>
      </c>
      <c r="P175" t="s">
        <v>131</v>
      </c>
      <c r="Q175">
        <v>5</v>
      </c>
      <c r="R175" s="4">
        <v>20221</v>
      </c>
      <c r="S175" s="1">
        <v>36971</v>
      </c>
      <c r="T175" s="5">
        <f t="shared" ca="1" si="9"/>
        <v>69.50277777777778</v>
      </c>
      <c r="U175" s="5">
        <f t="shared" ca="1" si="10"/>
        <v>23.644444444444446</v>
      </c>
      <c r="V175" s="5">
        <f t="shared" ca="1" si="11"/>
        <v>152.25563909774436</v>
      </c>
    </row>
    <row r="176" spans="1:22" hidden="1" x14ac:dyDescent="0.3">
      <c r="A176" t="s">
        <v>412</v>
      </c>
      <c r="B176" t="s">
        <v>393</v>
      </c>
      <c r="C176" t="str">
        <f t="shared" si="8"/>
        <v>LE HYARIC Marie-Hélène</v>
      </c>
      <c r="D176" t="s">
        <v>127</v>
      </c>
      <c r="E176" t="s">
        <v>145</v>
      </c>
      <c r="F176" s="1">
        <v>43691</v>
      </c>
      <c r="G176">
        <v>9</v>
      </c>
      <c r="H176" t="s">
        <v>184</v>
      </c>
      <c r="I176">
        <v>4</v>
      </c>
      <c r="J176">
        <v>500</v>
      </c>
      <c r="K176">
        <v>2000</v>
      </c>
      <c r="L176">
        <v>2</v>
      </c>
      <c r="M176" t="s">
        <v>130</v>
      </c>
      <c r="N176" s="2">
        <v>2272</v>
      </c>
      <c r="O176" s="3">
        <v>76</v>
      </c>
      <c r="P176" t="s">
        <v>131</v>
      </c>
      <c r="Q176">
        <v>1</v>
      </c>
      <c r="R176" s="4">
        <v>27153</v>
      </c>
      <c r="S176" s="1">
        <v>40552</v>
      </c>
      <c r="T176" s="5">
        <f t="shared" ca="1" si="9"/>
        <v>50.524999999999999</v>
      </c>
      <c r="U176" s="5">
        <f t="shared" ca="1" si="10"/>
        <v>13.844444444444445</v>
      </c>
      <c r="V176" s="5">
        <f t="shared" ca="1" si="11"/>
        <v>144.46227929373995</v>
      </c>
    </row>
    <row r="177" spans="1:22" x14ac:dyDescent="0.3">
      <c r="A177" t="s">
        <v>413</v>
      </c>
      <c r="B177" t="s">
        <v>334</v>
      </c>
      <c r="C177" t="str">
        <f t="shared" si="8"/>
        <v>EL KAABI Nicole</v>
      </c>
      <c r="D177" t="s">
        <v>134</v>
      </c>
      <c r="E177" t="s">
        <v>145</v>
      </c>
      <c r="F177" s="1">
        <v>43667</v>
      </c>
      <c r="G177">
        <v>9</v>
      </c>
      <c r="H177" t="s">
        <v>184</v>
      </c>
      <c r="I177">
        <v>2</v>
      </c>
      <c r="J177">
        <v>500</v>
      </c>
      <c r="K177">
        <v>1000</v>
      </c>
      <c r="L177">
        <v>3</v>
      </c>
      <c r="M177" t="s">
        <v>147</v>
      </c>
      <c r="N177" s="2">
        <v>2106</v>
      </c>
      <c r="O177" s="3">
        <v>50</v>
      </c>
      <c r="P177" t="s">
        <v>131</v>
      </c>
      <c r="Q177">
        <v>3</v>
      </c>
      <c r="R177" s="4">
        <v>21971</v>
      </c>
      <c r="S177" s="1">
        <v>40009</v>
      </c>
      <c r="T177" s="5">
        <f t="shared" ca="1" si="9"/>
        <v>64.716666666666669</v>
      </c>
      <c r="U177" s="5">
        <f t="shared" ca="1" si="10"/>
        <v>15.327777777777778</v>
      </c>
      <c r="V177" s="5">
        <f t="shared" ca="1" si="11"/>
        <v>65.241029358463209</v>
      </c>
    </row>
    <row r="178" spans="1:22" hidden="1" x14ac:dyDescent="0.3">
      <c r="A178" t="s">
        <v>414</v>
      </c>
      <c r="B178" t="s">
        <v>199</v>
      </c>
      <c r="C178" t="str">
        <f t="shared" si="8"/>
        <v>LE PREVOST Giséle</v>
      </c>
      <c r="D178" t="s">
        <v>144</v>
      </c>
      <c r="E178" t="s">
        <v>145</v>
      </c>
      <c r="F178" s="1">
        <v>43661</v>
      </c>
      <c r="G178">
        <v>3</v>
      </c>
      <c r="H178" t="s">
        <v>174</v>
      </c>
      <c r="I178">
        <v>2</v>
      </c>
      <c r="J178">
        <v>1300</v>
      </c>
      <c r="K178">
        <v>2600</v>
      </c>
      <c r="L178">
        <v>3</v>
      </c>
      <c r="M178" t="s">
        <v>147</v>
      </c>
      <c r="N178" s="2">
        <v>3412</v>
      </c>
      <c r="O178" s="3">
        <v>5</v>
      </c>
      <c r="P178" t="s">
        <v>131</v>
      </c>
      <c r="Q178">
        <v>2</v>
      </c>
      <c r="R178" s="4">
        <v>20362</v>
      </c>
      <c r="S178" s="1">
        <v>43011</v>
      </c>
      <c r="T178" s="5">
        <f t="shared" ca="1" si="9"/>
        <v>69.11944444444444</v>
      </c>
      <c r="U178" s="5">
        <f t="shared" ca="1" si="10"/>
        <v>7.1111111111111107</v>
      </c>
      <c r="V178" s="5">
        <f t="shared" ca="1" si="11"/>
        <v>365.625</v>
      </c>
    </row>
    <row r="179" spans="1:22" hidden="1" x14ac:dyDescent="0.3">
      <c r="A179" t="s">
        <v>415</v>
      </c>
      <c r="B179" t="s">
        <v>416</v>
      </c>
      <c r="C179" t="str">
        <f t="shared" si="8"/>
        <v>LEBAS Eliane</v>
      </c>
      <c r="D179" t="s">
        <v>144</v>
      </c>
      <c r="E179" t="s">
        <v>145</v>
      </c>
      <c r="F179" s="1">
        <v>44007</v>
      </c>
      <c r="G179">
        <v>10</v>
      </c>
      <c r="H179" t="s">
        <v>129</v>
      </c>
      <c r="I179">
        <v>2</v>
      </c>
      <c r="J179">
        <v>1000</v>
      </c>
      <c r="K179">
        <v>2000</v>
      </c>
      <c r="L179">
        <v>3</v>
      </c>
      <c r="M179" t="s">
        <v>147</v>
      </c>
      <c r="N179" s="2">
        <v>2695</v>
      </c>
      <c r="O179" s="3">
        <v>35</v>
      </c>
      <c r="P179" t="s">
        <v>131</v>
      </c>
      <c r="Q179">
        <v>4</v>
      </c>
      <c r="R179" s="4">
        <v>19070</v>
      </c>
      <c r="S179" s="1">
        <v>43832</v>
      </c>
      <c r="T179" s="5">
        <f t="shared" ca="1" si="9"/>
        <v>72.655555555555551</v>
      </c>
      <c r="U179" s="5">
        <f t="shared" ca="1" si="10"/>
        <v>4.8638888888888889</v>
      </c>
      <c r="V179" s="5">
        <f t="shared" ca="1" si="11"/>
        <v>411.19360365505423</v>
      </c>
    </row>
    <row r="180" spans="1:22" hidden="1" x14ac:dyDescent="0.3">
      <c r="A180" t="s">
        <v>417</v>
      </c>
      <c r="B180" t="s">
        <v>418</v>
      </c>
      <c r="C180" t="str">
        <f t="shared" si="8"/>
        <v>LEBRETON Olivier</v>
      </c>
      <c r="D180" t="s">
        <v>141</v>
      </c>
      <c r="E180" t="s">
        <v>145</v>
      </c>
      <c r="F180" s="1">
        <v>43918</v>
      </c>
      <c r="G180">
        <v>5</v>
      </c>
      <c r="H180" t="s">
        <v>191</v>
      </c>
      <c r="I180">
        <v>2</v>
      </c>
      <c r="J180">
        <v>2000</v>
      </c>
      <c r="K180">
        <v>4000</v>
      </c>
      <c r="L180">
        <v>2</v>
      </c>
      <c r="M180" t="s">
        <v>130</v>
      </c>
      <c r="N180" s="2">
        <v>1321</v>
      </c>
      <c r="O180" s="3">
        <v>28</v>
      </c>
      <c r="P180" t="s">
        <v>138</v>
      </c>
      <c r="Q180">
        <v>3</v>
      </c>
      <c r="R180" s="4">
        <v>23077</v>
      </c>
      <c r="S180" s="1">
        <v>40019</v>
      </c>
      <c r="T180" s="5">
        <f t="shared" ca="1" si="9"/>
        <v>61.68333333333333</v>
      </c>
      <c r="U180" s="5">
        <f t="shared" ca="1" si="10"/>
        <v>15.3</v>
      </c>
      <c r="V180" s="5">
        <f t="shared" ca="1" si="11"/>
        <v>261.43790849673201</v>
      </c>
    </row>
    <row r="181" spans="1:22" hidden="1" x14ac:dyDescent="0.3">
      <c r="A181" t="s">
        <v>419</v>
      </c>
      <c r="B181" t="s">
        <v>420</v>
      </c>
      <c r="C181" t="str">
        <f t="shared" si="8"/>
        <v>LEDOUX Madeleine</v>
      </c>
      <c r="D181" t="s">
        <v>162</v>
      </c>
      <c r="E181" t="s">
        <v>145</v>
      </c>
      <c r="F181" s="1">
        <v>43903</v>
      </c>
      <c r="G181">
        <v>4</v>
      </c>
      <c r="H181" t="s">
        <v>136</v>
      </c>
      <c r="I181">
        <v>1</v>
      </c>
      <c r="J181">
        <v>5000</v>
      </c>
      <c r="K181">
        <v>5000</v>
      </c>
      <c r="L181">
        <v>1</v>
      </c>
      <c r="M181" t="s">
        <v>137</v>
      </c>
      <c r="N181" s="2">
        <v>1033</v>
      </c>
      <c r="O181" s="3">
        <v>32</v>
      </c>
      <c r="P181" t="s">
        <v>131</v>
      </c>
      <c r="Q181">
        <v>1</v>
      </c>
      <c r="R181" s="4">
        <v>23011</v>
      </c>
      <c r="S181" s="1">
        <v>37236</v>
      </c>
      <c r="T181" s="5">
        <f t="shared" ca="1" si="9"/>
        <v>61.869444444444447</v>
      </c>
      <c r="U181" s="5">
        <f t="shared" ca="1" si="10"/>
        <v>22.922222222222221</v>
      </c>
      <c r="V181" s="5">
        <f t="shared" ca="1" si="11"/>
        <v>218.12893843916629</v>
      </c>
    </row>
    <row r="182" spans="1:22" hidden="1" x14ac:dyDescent="0.3">
      <c r="A182" t="s">
        <v>421</v>
      </c>
      <c r="B182" t="s">
        <v>176</v>
      </c>
      <c r="C182" t="str">
        <f t="shared" si="8"/>
        <v>LEE Monique</v>
      </c>
      <c r="D182" t="s">
        <v>141</v>
      </c>
      <c r="E182" t="s">
        <v>145</v>
      </c>
      <c r="F182" s="1">
        <v>43749</v>
      </c>
      <c r="G182">
        <v>3</v>
      </c>
      <c r="H182" t="s">
        <v>174</v>
      </c>
      <c r="I182">
        <v>1</v>
      </c>
      <c r="J182">
        <v>1300</v>
      </c>
      <c r="K182">
        <v>1300</v>
      </c>
      <c r="L182">
        <v>3</v>
      </c>
      <c r="M182" t="s">
        <v>147</v>
      </c>
      <c r="N182" s="2">
        <v>1453</v>
      </c>
      <c r="O182" s="3">
        <v>90</v>
      </c>
      <c r="P182" t="s">
        <v>131</v>
      </c>
      <c r="Q182">
        <v>5</v>
      </c>
      <c r="R182" s="4">
        <v>28580</v>
      </c>
      <c r="S182" s="1">
        <v>37896</v>
      </c>
      <c r="T182" s="5">
        <f t="shared" ca="1" si="9"/>
        <v>46.619444444444447</v>
      </c>
      <c r="U182" s="5">
        <f t="shared" ca="1" si="10"/>
        <v>21.113888888888887</v>
      </c>
      <c r="V182" s="5">
        <f t="shared" ca="1" si="11"/>
        <v>61.570845941323512</v>
      </c>
    </row>
    <row r="183" spans="1:22" hidden="1" x14ac:dyDescent="0.3">
      <c r="A183" t="s">
        <v>422</v>
      </c>
      <c r="B183" t="s">
        <v>236</v>
      </c>
      <c r="C183" t="str">
        <f t="shared" si="8"/>
        <v>LEFORT Françoise</v>
      </c>
      <c r="D183" t="s">
        <v>144</v>
      </c>
      <c r="E183" t="s">
        <v>145</v>
      </c>
      <c r="F183" s="1">
        <v>43865</v>
      </c>
      <c r="G183">
        <v>3</v>
      </c>
      <c r="H183" t="s">
        <v>174</v>
      </c>
      <c r="I183">
        <v>7</v>
      </c>
      <c r="J183">
        <v>1300</v>
      </c>
      <c r="K183">
        <v>9100</v>
      </c>
      <c r="L183">
        <v>1</v>
      </c>
      <c r="M183" t="s">
        <v>137</v>
      </c>
      <c r="N183" s="2">
        <v>1951</v>
      </c>
      <c r="O183" s="3">
        <v>51</v>
      </c>
      <c r="P183" t="s">
        <v>131</v>
      </c>
      <c r="Q183">
        <v>3</v>
      </c>
      <c r="R183" s="4">
        <v>28509</v>
      </c>
      <c r="S183" s="1">
        <v>42706</v>
      </c>
      <c r="T183" s="5">
        <f t="shared" ca="1" si="9"/>
        <v>46.81666666666667</v>
      </c>
      <c r="U183" s="5">
        <f t="shared" ca="1" si="10"/>
        <v>7.947222222222222</v>
      </c>
      <c r="V183" s="5">
        <f t="shared" ca="1" si="11"/>
        <v>1145.0541768612375</v>
      </c>
    </row>
    <row r="184" spans="1:22" hidden="1" x14ac:dyDescent="0.3">
      <c r="A184" t="s">
        <v>423</v>
      </c>
      <c r="B184" t="s">
        <v>140</v>
      </c>
      <c r="C184" t="str">
        <f t="shared" si="8"/>
        <v>LEGRAND Stéphane</v>
      </c>
      <c r="D184" t="s">
        <v>141</v>
      </c>
      <c r="E184" t="s">
        <v>145</v>
      </c>
      <c r="F184" s="1">
        <v>44002</v>
      </c>
      <c r="G184">
        <v>1</v>
      </c>
      <c r="H184" t="s">
        <v>159</v>
      </c>
      <c r="I184">
        <v>4</v>
      </c>
      <c r="J184">
        <v>1200</v>
      </c>
      <c r="K184">
        <v>4800</v>
      </c>
      <c r="L184">
        <v>1</v>
      </c>
      <c r="M184" t="s">
        <v>137</v>
      </c>
      <c r="N184" s="2">
        <v>2920</v>
      </c>
      <c r="O184" s="3">
        <v>91</v>
      </c>
      <c r="P184" t="s">
        <v>138</v>
      </c>
      <c r="Q184">
        <v>3</v>
      </c>
      <c r="R184" s="4">
        <v>28166</v>
      </c>
      <c r="S184" s="1">
        <v>36815</v>
      </c>
      <c r="T184" s="5">
        <f t="shared" ca="1" si="9"/>
        <v>47.758333333333333</v>
      </c>
      <c r="U184" s="5">
        <f t="shared" ca="1" si="10"/>
        <v>24.074999999999999</v>
      </c>
      <c r="V184" s="5">
        <f t="shared" ca="1" si="11"/>
        <v>199.37694704049844</v>
      </c>
    </row>
    <row r="185" spans="1:22" hidden="1" x14ac:dyDescent="0.3">
      <c r="A185" t="s">
        <v>424</v>
      </c>
      <c r="B185" t="s">
        <v>201</v>
      </c>
      <c r="C185" t="str">
        <f t="shared" si="8"/>
        <v>LEKA Bernadette</v>
      </c>
      <c r="D185" t="s">
        <v>162</v>
      </c>
      <c r="E185" t="s">
        <v>153</v>
      </c>
      <c r="F185" s="1">
        <v>43989</v>
      </c>
      <c r="G185">
        <v>6</v>
      </c>
      <c r="H185" t="s">
        <v>156</v>
      </c>
      <c r="I185">
        <v>10</v>
      </c>
      <c r="J185">
        <v>500</v>
      </c>
      <c r="K185">
        <v>5000</v>
      </c>
      <c r="L185">
        <v>3</v>
      </c>
      <c r="M185" t="s">
        <v>147</v>
      </c>
      <c r="N185" s="2">
        <v>2383</v>
      </c>
      <c r="O185" s="3">
        <v>81</v>
      </c>
      <c r="P185" t="s">
        <v>131</v>
      </c>
      <c r="Q185">
        <v>2</v>
      </c>
      <c r="R185" s="4">
        <v>25265</v>
      </c>
      <c r="S185" s="1">
        <v>37887</v>
      </c>
      <c r="T185" s="5">
        <f t="shared" ca="1" si="9"/>
        <v>55.694444444444443</v>
      </c>
      <c r="U185" s="5">
        <f t="shared" ca="1" si="10"/>
        <v>21.138888888888889</v>
      </c>
      <c r="V185" s="5">
        <f t="shared" ca="1" si="11"/>
        <v>236.53088042049933</v>
      </c>
    </row>
    <row r="186" spans="1:22" x14ac:dyDescent="0.3">
      <c r="A186" t="s">
        <v>425</v>
      </c>
      <c r="B186" t="s">
        <v>268</v>
      </c>
      <c r="C186" t="str">
        <f t="shared" si="8"/>
        <v>BAH Paule</v>
      </c>
      <c r="D186" t="s">
        <v>134</v>
      </c>
      <c r="E186" t="s">
        <v>145</v>
      </c>
      <c r="F186" s="1">
        <v>43661</v>
      </c>
      <c r="G186">
        <v>6</v>
      </c>
      <c r="H186" t="s">
        <v>156</v>
      </c>
      <c r="I186">
        <v>4</v>
      </c>
      <c r="J186">
        <v>500</v>
      </c>
      <c r="K186">
        <v>2000</v>
      </c>
      <c r="L186">
        <v>1</v>
      </c>
      <c r="M186" t="s">
        <v>137</v>
      </c>
      <c r="N186" s="2">
        <v>1187</v>
      </c>
      <c r="O186" s="3">
        <v>42</v>
      </c>
      <c r="P186" t="s">
        <v>131</v>
      </c>
      <c r="Q186">
        <v>5</v>
      </c>
      <c r="R186" s="4">
        <v>21883</v>
      </c>
      <c r="S186" s="1">
        <v>36944</v>
      </c>
      <c r="T186" s="5">
        <f t="shared" ca="1" si="9"/>
        <v>64.955555555555549</v>
      </c>
      <c r="U186" s="5">
        <f t="shared" ca="1" si="10"/>
        <v>23.725000000000001</v>
      </c>
      <c r="V186" s="5">
        <f t="shared" ca="1" si="11"/>
        <v>84.299262381454156</v>
      </c>
    </row>
    <row r="187" spans="1:22" hidden="1" x14ac:dyDescent="0.3">
      <c r="A187" t="s">
        <v>426</v>
      </c>
      <c r="B187" t="s">
        <v>363</v>
      </c>
      <c r="C187" t="str">
        <f t="shared" si="8"/>
        <v>LEMARIÉ Hervé</v>
      </c>
      <c r="D187" t="s">
        <v>173</v>
      </c>
      <c r="E187" t="s">
        <v>153</v>
      </c>
      <c r="F187" s="1">
        <v>43969</v>
      </c>
      <c r="G187">
        <v>5</v>
      </c>
      <c r="H187" t="s">
        <v>191</v>
      </c>
      <c r="I187">
        <v>7</v>
      </c>
      <c r="J187">
        <v>2000</v>
      </c>
      <c r="K187">
        <v>14000</v>
      </c>
      <c r="L187">
        <v>2</v>
      </c>
      <c r="M187" t="s">
        <v>130</v>
      </c>
      <c r="N187" s="2">
        <v>1733</v>
      </c>
      <c r="O187" s="3">
        <v>9</v>
      </c>
      <c r="P187" t="s">
        <v>138</v>
      </c>
      <c r="Q187">
        <v>2</v>
      </c>
      <c r="R187" s="4">
        <v>29860</v>
      </c>
      <c r="S187" s="1">
        <v>37960</v>
      </c>
      <c r="T187" s="5">
        <f t="shared" ca="1" si="9"/>
        <v>43.116666666666667</v>
      </c>
      <c r="U187" s="5">
        <f t="shared" ca="1" si="10"/>
        <v>20.93888888888889</v>
      </c>
      <c r="V187" s="5">
        <f t="shared" ca="1" si="11"/>
        <v>668.61236402228701</v>
      </c>
    </row>
    <row r="188" spans="1:22" hidden="1" x14ac:dyDescent="0.3">
      <c r="A188" t="s">
        <v>427</v>
      </c>
      <c r="B188" t="s">
        <v>428</v>
      </c>
      <c r="C188" t="str">
        <f t="shared" si="8"/>
        <v>LÉVY Denise</v>
      </c>
      <c r="D188" t="s">
        <v>144</v>
      </c>
      <c r="E188" t="s">
        <v>153</v>
      </c>
      <c r="F188" s="1">
        <v>43839</v>
      </c>
      <c r="G188">
        <v>4</v>
      </c>
      <c r="H188" t="s">
        <v>136</v>
      </c>
      <c r="I188">
        <v>7</v>
      </c>
      <c r="J188">
        <v>5000</v>
      </c>
      <c r="K188">
        <v>35000</v>
      </c>
      <c r="L188">
        <v>2</v>
      </c>
      <c r="M188" t="s">
        <v>130</v>
      </c>
      <c r="N188" s="2">
        <v>2716</v>
      </c>
      <c r="O188" s="3">
        <v>75</v>
      </c>
      <c r="P188" t="s">
        <v>131</v>
      </c>
      <c r="Q188">
        <v>5</v>
      </c>
      <c r="R188" s="4">
        <v>22984</v>
      </c>
      <c r="S188" s="1">
        <v>41336</v>
      </c>
      <c r="T188" s="5">
        <f t="shared" ca="1" si="9"/>
        <v>61.94166666666667</v>
      </c>
      <c r="U188" s="5">
        <f t="shared" ca="1" si="10"/>
        <v>11.694444444444445</v>
      </c>
      <c r="V188" s="5">
        <f t="shared" ca="1" si="11"/>
        <v>2992.8741092636578</v>
      </c>
    </row>
    <row r="189" spans="1:22" x14ac:dyDescent="0.3">
      <c r="A189" t="s">
        <v>429</v>
      </c>
      <c r="B189" t="s">
        <v>133</v>
      </c>
      <c r="C189" t="str">
        <f t="shared" si="8"/>
        <v>GEORGET Philippe</v>
      </c>
      <c r="D189" t="s">
        <v>134</v>
      </c>
      <c r="E189" t="s">
        <v>145</v>
      </c>
      <c r="F189" s="1">
        <v>43772</v>
      </c>
      <c r="G189">
        <v>7</v>
      </c>
      <c r="H189" t="s">
        <v>216</v>
      </c>
      <c r="I189">
        <v>5</v>
      </c>
      <c r="J189">
        <v>600</v>
      </c>
      <c r="K189">
        <v>3000</v>
      </c>
      <c r="L189">
        <v>3</v>
      </c>
      <c r="M189" t="s">
        <v>147</v>
      </c>
      <c r="N189" s="2">
        <v>2283</v>
      </c>
      <c r="O189" s="3">
        <v>97</v>
      </c>
      <c r="P189" t="s">
        <v>138</v>
      </c>
      <c r="Q189">
        <v>2</v>
      </c>
      <c r="R189" s="4">
        <v>21238</v>
      </c>
      <c r="S189" s="1">
        <v>36810</v>
      </c>
      <c r="T189" s="5">
        <f t="shared" ca="1" si="9"/>
        <v>66.724999999999994</v>
      </c>
      <c r="U189" s="5">
        <f t="shared" ca="1" si="10"/>
        <v>24.088888888888889</v>
      </c>
      <c r="V189" s="5">
        <f t="shared" ca="1" si="11"/>
        <v>124.53874538745387</v>
      </c>
    </row>
    <row r="190" spans="1:22" hidden="1" x14ac:dyDescent="0.3">
      <c r="A190" t="s">
        <v>430</v>
      </c>
      <c r="B190" t="s">
        <v>431</v>
      </c>
      <c r="C190" t="str">
        <f t="shared" si="8"/>
        <v>LOUAPRE Louisette</v>
      </c>
      <c r="D190" t="s">
        <v>141</v>
      </c>
      <c r="E190" t="s">
        <v>153</v>
      </c>
      <c r="F190" s="1">
        <v>43625</v>
      </c>
      <c r="G190">
        <v>5</v>
      </c>
      <c r="H190" t="s">
        <v>191</v>
      </c>
      <c r="I190">
        <v>5</v>
      </c>
      <c r="J190">
        <v>2000</v>
      </c>
      <c r="K190">
        <v>10000</v>
      </c>
      <c r="L190">
        <v>1</v>
      </c>
      <c r="M190" t="s">
        <v>137</v>
      </c>
      <c r="N190" s="2">
        <v>3383</v>
      </c>
      <c r="O190" s="3">
        <v>31</v>
      </c>
      <c r="P190" t="s">
        <v>131</v>
      </c>
      <c r="Q190">
        <v>4</v>
      </c>
      <c r="R190" s="4">
        <v>18037</v>
      </c>
      <c r="S190" s="1">
        <v>42949</v>
      </c>
      <c r="T190" s="5">
        <f t="shared" ca="1" si="9"/>
        <v>75.483333333333334</v>
      </c>
      <c r="U190" s="5">
        <f t="shared" ca="1" si="10"/>
        <v>7.2805555555555559</v>
      </c>
      <c r="V190" s="5">
        <f t="shared" ca="1" si="11"/>
        <v>1373.5215566577642</v>
      </c>
    </row>
    <row r="191" spans="1:22" hidden="1" x14ac:dyDescent="0.3">
      <c r="A191" t="s">
        <v>432</v>
      </c>
      <c r="B191" t="s">
        <v>433</v>
      </c>
      <c r="C191" t="str">
        <f t="shared" si="8"/>
        <v>LY Jean-Claude</v>
      </c>
      <c r="D191" t="s">
        <v>173</v>
      </c>
      <c r="E191" t="s">
        <v>153</v>
      </c>
      <c r="F191" s="1">
        <v>43653</v>
      </c>
      <c r="G191">
        <v>4</v>
      </c>
      <c r="H191" t="s">
        <v>136</v>
      </c>
      <c r="I191">
        <v>2</v>
      </c>
      <c r="J191">
        <v>5000</v>
      </c>
      <c r="K191">
        <v>10000</v>
      </c>
      <c r="L191">
        <v>3</v>
      </c>
      <c r="M191" t="s">
        <v>147</v>
      </c>
      <c r="N191" s="2">
        <v>2319</v>
      </c>
      <c r="O191" s="3">
        <v>99</v>
      </c>
      <c r="P191" t="s">
        <v>138</v>
      </c>
      <c r="Q191">
        <v>1</v>
      </c>
      <c r="R191" s="4">
        <v>27774</v>
      </c>
      <c r="S191" s="1">
        <v>36548</v>
      </c>
      <c r="T191" s="5">
        <f t="shared" ca="1" si="9"/>
        <v>48.827777777777776</v>
      </c>
      <c r="U191" s="5">
        <f t="shared" ca="1" si="10"/>
        <v>24.805555555555557</v>
      </c>
      <c r="V191" s="5">
        <f t="shared" ca="1" si="11"/>
        <v>403.13549832026871</v>
      </c>
    </row>
    <row r="192" spans="1:22" hidden="1" x14ac:dyDescent="0.3">
      <c r="A192" t="s">
        <v>434</v>
      </c>
      <c r="B192" t="s">
        <v>234</v>
      </c>
      <c r="C192" t="str">
        <f t="shared" si="8"/>
        <v>MARECHAL Géneviéve</v>
      </c>
      <c r="D192" t="s">
        <v>144</v>
      </c>
      <c r="E192" t="s">
        <v>153</v>
      </c>
      <c r="F192" s="1">
        <v>43969</v>
      </c>
      <c r="G192">
        <v>8</v>
      </c>
      <c r="H192" t="s">
        <v>146</v>
      </c>
      <c r="I192">
        <v>7</v>
      </c>
      <c r="J192">
        <v>800</v>
      </c>
      <c r="K192">
        <v>5600</v>
      </c>
      <c r="L192">
        <v>1</v>
      </c>
      <c r="M192" t="s">
        <v>137</v>
      </c>
      <c r="N192" s="2">
        <v>1444</v>
      </c>
      <c r="O192" s="3">
        <v>29</v>
      </c>
      <c r="P192" t="s">
        <v>131</v>
      </c>
      <c r="Q192">
        <v>0</v>
      </c>
      <c r="R192" s="4">
        <v>22009</v>
      </c>
      <c r="S192" s="1">
        <v>36993</v>
      </c>
      <c r="T192" s="5">
        <f t="shared" ca="1" si="9"/>
        <v>64.611111111111114</v>
      </c>
      <c r="U192" s="5">
        <f t="shared" ca="1" si="10"/>
        <v>23.586111111111112</v>
      </c>
      <c r="V192" s="5">
        <f t="shared" ca="1" si="11"/>
        <v>237.42786479802143</v>
      </c>
    </row>
    <row r="193" spans="1:22" hidden="1" x14ac:dyDescent="0.3">
      <c r="A193" t="s">
        <v>435</v>
      </c>
      <c r="B193" t="s">
        <v>436</v>
      </c>
      <c r="C193" t="str">
        <f t="shared" si="8"/>
        <v>MARINIER Marcel</v>
      </c>
      <c r="D193" t="s">
        <v>162</v>
      </c>
      <c r="E193" t="s">
        <v>153</v>
      </c>
      <c r="F193" s="1">
        <v>43761</v>
      </c>
      <c r="G193">
        <v>6</v>
      </c>
      <c r="H193" t="s">
        <v>156</v>
      </c>
      <c r="I193">
        <v>8</v>
      </c>
      <c r="J193">
        <v>500</v>
      </c>
      <c r="K193">
        <v>4000</v>
      </c>
      <c r="L193">
        <v>2</v>
      </c>
      <c r="M193" t="s">
        <v>130</v>
      </c>
      <c r="N193" s="2">
        <v>3072</v>
      </c>
      <c r="O193" s="3">
        <v>81</v>
      </c>
      <c r="P193" t="s">
        <v>138</v>
      </c>
      <c r="Q193">
        <v>5</v>
      </c>
      <c r="R193" s="4">
        <v>23133</v>
      </c>
      <c r="S193" s="1">
        <v>37054</v>
      </c>
      <c r="T193" s="5">
        <f t="shared" ca="1" si="9"/>
        <v>61.530555555555559</v>
      </c>
      <c r="U193" s="5">
        <f t="shared" ca="1" si="10"/>
        <v>23.419444444444444</v>
      </c>
      <c r="V193" s="5">
        <f t="shared" ca="1" si="11"/>
        <v>170.79824457359743</v>
      </c>
    </row>
    <row r="194" spans="1:22" hidden="1" x14ac:dyDescent="0.3">
      <c r="A194" t="s">
        <v>435</v>
      </c>
      <c r="B194" t="s">
        <v>437</v>
      </c>
      <c r="C194" t="str">
        <f t="shared" ref="C194:C257" si="12">CONCATENATE(A194," ",B194)</f>
        <v>MARINIER Christiane</v>
      </c>
      <c r="D194" t="s">
        <v>162</v>
      </c>
      <c r="E194" t="s">
        <v>153</v>
      </c>
      <c r="F194" s="1">
        <v>43683</v>
      </c>
      <c r="G194">
        <v>3</v>
      </c>
      <c r="H194" t="s">
        <v>174</v>
      </c>
      <c r="I194">
        <v>9</v>
      </c>
      <c r="J194">
        <v>1300</v>
      </c>
      <c r="K194">
        <v>11700</v>
      </c>
      <c r="L194">
        <v>3</v>
      </c>
      <c r="M194" t="s">
        <v>147</v>
      </c>
      <c r="N194" s="2">
        <v>3063</v>
      </c>
      <c r="O194" s="3">
        <v>77</v>
      </c>
      <c r="P194" t="s">
        <v>131</v>
      </c>
      <c r="Q194">
        <v>1</v>
      </c>
      <c r="R194" s="4">
        <v>20641</v>
      </c>
      <c r="S194" s="1">
        <v>41583</v>
      </c>
      <c r="T194" s="5">
        <f t="shared" ref="T194:T257" ca="1" si="13">YEARFRAC(R194,TODAY())</f>
        <v>68.355555555555554</v>
      </c>
      <c r="U194" s="5">
        <f t="shared" ref="U194:U257" ca="1" si="14">YEARFRAC(S194,TODAY())</f>
        <v>11.022222222222222</v>
      </c>
      <c r="V194" s="5">
        <f t="shared" ref="V194:V257" ca="1" si="15">K194/U194</f>
        <v>1061.491935483871</v>
      </c>
    </row>
    <row r="195" spans="1:22" hidden="1" x14ac:dyDescent="0.3">
      <c r="A195" t="s">
        <v>438</v>
      </c>
      <c r="B195" t="s">
        <v>439</v>
      </c>
      <c r="C195" t="str">
        <f t="shared" si="12"/>
        <v>MARQUEZ Marie-Cecile</v>
      </c>
      <c r="D195" t="s">
        <v>141</v>
      </c>
      <c r="E195" t="s">
        <v>153</v>
      </c>
      <c r="F195" s="1">
        <v>43812</v>
      </c>
      <c r="G195">
        <v>5</v>
      </c>
      <c r="H195" t="s">
        <v>191</v>
      </c>
      <c r="I195">
        <v>7</v>
      </c>
      <c r="J195">
        <v>2000</v>
      </c>
      <c r="K195">
        <v>14000</v>
      </c>
      <c r="L195">
        <v>2</v>
      </c>
      <c r="M195" t="s">
        <v>130</v>
      </c>
      <c r="N195" s="2">
        <v>3297</v>
      </c>
      <c r="O195" s="3">
        <v>49</v>
      </c>
      <c r="P195" t="s">
        <v>131</v>
      </c>
      <c r="Q195">
        <v>4</v>
      </c>
      <c r="R195" s="4">
        <v>21755</v>
      </c>
      <c r="S195" s="1">
        <v>43409</v>
      </c>
      <c r="T195" s="5">
        <f t="shared" ca="1" si="13"/>
        <v>65.302777777777777</v>
      </c>
      <c r="U195" s="5">
        <f t="shared" ca="1" si="14"/>
        <v>6.0222222222222221</v>
      </c>
      <c r="V195" s="5">
        <f t="shared" ca="1" si="15"/>
        <v>2324.7232472324722</v>
      </c>
    </row>
    <row r="196" spans="1:22" hidden="1" x14ac:dyDescent="0.3">
      <c r="A196" t="s">
        <v>440</v>
      </c>
      <c r="B196" t="s">
        <v>345</v>
      </c>
      <c r="C196" t="str">
        <f t="shared" si="12"/>
        <v>MARTAUD Daniel</v>
      </c>
      <c r="D196" t="s">
        <v>162</v>
      </c>
      <c r="E196" t="s">
        <v>153</v>
      </c>
      <c r="F196" s="1">
        <v>43854</v>
      </c>
      <c r="G196">
        <v>6</v>
      </c>
      <c r="H196" t="s">
        <v>156</v>
      </c>
      <c r="I196">
        <v>10</v>
      </c>
      <c r="J196">
        <v>500</v>
      </c>
      <c r="K196">
        <v>5000</v>
      </c>
      <c r="L196">
        <v>2</v>
      </c>
      <c r="M196" t="s">
        <v>130</v>
      </c>
      <c r="N196" s="2">
        <v>1362</v>
      </c>
      <c r="O196" s="3">
        <v>92</v>
      </c>
      <c r="P196" t="s">
        <v>138</v>
      </c>
      <c r="Q196">
        <v>5</v>
      </c>
      <c r="R196" s="4">
        <v>21761</v>
      </c>
      <c r="S196" s="1">
        <v>44016</v>
      </c>
      <c r="T196" s="5">
        <f t="shared" ca="1" si="13"/>
        <v>65.286111111111111</v>
      </c>
      <c r="U196" s="5">
        <f t="shared" ca="1" si="14"/>
        <v>4.3583333333333334</v>
      </c>
      <c r="V196" s="5">
        <f t="shared" ca="1" si="15"/>
        <v>1147.227533460803</v>
      </c>
    </row>
    <row r="197" spans="1:22" hidden="1" x14ac:dyDescent="0.3">
      <c r="A197" t="s">
        <v>441</v>
      </c>
      <c r="B197" t="s">
        <v>433</v>
      </c>
      <c r="C197" t="str">
        <f t="shared" si="12"/>
        <v>MARTEL Jean-Claude</v>
      </c>
      <c r="D197" t="s">
        <v>173</v>
      </c>
      <c r="E197" t="s">
        <v>153</v>
      </c>
      <c r="F197" s="1">
        <v>43865</v>
      </c>
      <c r="G197">
        <v>7</v>
      </c>
      <c r="H197" t="s">
        <v>216</v>
      </c>
      <c r="I197">
        <v>2</v>
      </c>
      <c r="J197">
        <v>600</v>
      </c>
      <c r="K197">
        <v>1200</v>
      </c>
      <c r="L197">
        <v>1</v>
      </c>
      <c r="M197" t="s">
        <v>137</v>
      </c>
      <c r="N197" s="2">
        <v>2207</v>
      </c>
      <c r="O197" s="3">
        <v>22</v>
      </c>
      <c r="P197" t="s">
        <v>138</v>
      </c>
      <c r="Q197">
        <v>0</v>
      </c>
      <c r="R197" s="4">
        <v>26943</v>
      </c>
      <c r="S197" s="1">
        <v>37461</v>
      </c>
      <c r="T197" s="5">
        <f t="shared" ca="1" si="13"/>
        <v>51.102777777777774</v>
      </c>
      <c r="U197" s="5">
        <f t="shared" ca="1" si="14"/>
        <v>22.302777777777777</v>
      </c>
      <c r="V197" s="5">
        <f t="shared" ca="1" si="15"/>
        <v>53.804957030763482</v>
      </c>
    </row>
    <row r="198" spans="1:22" hidden="1" x14ac:dyDescent="0.3">
      <c r="A198" t="s">
        <v>442</v>
      </c>
      <c r="B198" t="s">
        <v>443</v>
      </c>
      <c r="C198" t="str">
        <f t="shared" si="12"/>
        <v>MARTI Anne</v>
      </c>
      <c r="D198" t="s">
        <v>127</v>
      </c>
      <c r="E198" t="s">
        <v>153</v>
      </c>
      <c r="F198" s="1">
        <v>43771</v>
      </c>
      <c r="G198">
        <v>7</v>
      </c>
      <c r="H198" t="s">
        <v>216</v>
      </c>
      <c r="I198">
        <v>4</v>
      </c>
      <c r="J198">
        <v>600</v>
      </c>
      <c r="K198">
        <v>2400</v>
      </c>
      <c r="L198">
        <v>2</v>
      </c>
      <c r="M198" t="s">
        <v>130</v>
      </c>
      <c r="N198" s="2">
        <v>2943</v>
      </c>
      <c r="O198" s="3">
        <v>86</v>
      </c>
      <c r="P198" t="s">
        <v>131</v>
      </c>
      <c r="Q198">
        <v>2</v>
      </c>
      <c r="R198" s="4">
        <v>25960</v>
      </c>
      <c r="S198" s="1">
        <v>36590</v>
      </c>
      <c r="T198" s="5">
        <f t="shared" ca="1" si="13"/>
        <v>53.794444444444444</v>
      </c>
      <c r="U198" s="5">
        <f t="shared" ca="1" si="14"/>
        <v>24.68888888888889</v>
      </c>
      <c r="V198" s="5">
        <f t="shared" ca="1" si="15"/>
        <v>97.209720972097202</v>
      </c>
    </row>
    <row r="199" spans="1:22" hidden="1" x14ac:dyDescent="0.3">
      <c r="A199" t="s">
        <v>444</v>
      </c>
      <c r="B199" t="s">
        <v>445</v>
      </c>
      <c r="C199" t="str">
        <f t="shared" si="12"/>
        <v>MARTIN Franz</v>
      </c>
      <c r="D199" t="s">
        <v>144</v>
      </c>
      <c r="E199" t="s">
        <v>153</v>
      </c>
      <c r="F199" s="1">
        <v>44006</v>
      </c>
      <c r="G199">
        <v>2</v>
      </c>
      <c r="H199" t="s">
        <v>150</v>
      </c>
      <c r="I199">
        <v>3</v>
      </c>
      <c r="J199">
        <v>700</v>
      </c>
      <c r="K199">
        <v>2100</v>
      </c>
      <c r="L199">
        <v>2</v>
      </c>
      <c r="M199" t="s">
        <v>130</v>
      </c>
      <c r="N199" s="2">
        <v>2436</v>
      </c>
      <c r="O199" s="3">
        <v>51</v>
      </c>
      <c r="P199" t="s">
        <v>138</v>
      </c>
      <c r="Q199">
        <v>0</v>
      </c>
      <c r="R199" s="4">
        <v>18472</v>
      </c>
      <c r="S199" s="1">
        <v>40813</v>
      </c>
      <c r="T199" s="5">
        <f t="shared" ca="1" si="13"/>
        <v>74.291666666666671</v>
      </c>
      <c r="U199" s="5">
        <f t="shared" ca="1" si="14"/>
        <v>13.127777777777778</v>
      </c>
      <c r="V199" s="5">
        <f t="shared" ca="1" si="15"/>
        <v>159.9661447312738</v>
      </c>
    </row>
    <row r="200" spans="1:22" hidden="1" x14ac:dyDescent="0.3">
      <c r="A200" t="s">
        <v>444</v>
      </c>
      <c r="B200" t="s">
        <v>446</v>
      </c>
      <c r="C200" t="str">
        <f t="shared" si="12"/>
        <v>MARTIN Laurent</v>
      </c>
      <c r="D200" t="s">
        <v>173</v>
      </c>
      <c r="E200" t="s">
        <v>153</v>
      </c>
      <c r="F200" s="1">
        <v>43767</v>
      </c>
      <c r="G200">
        <v>2</v>
      </c>
      <c r="H200" t="s">
        <v>150</v>
      </c>
      <c r="I200">
        <v>4</v>
      </c>
      <c r="J200">
        <v>700</v>
      </c>
      <c r="K200">
        <v>2800</v>
      </c>
      <c r="L200">
        <v>1</v>
      </c>
      <c r="M200" t="s">
        <v>137</v>
      </c>
      <c r="N200" s="2">
        <v>1063</v>
      </c>
      <c r="O200" s="3">
        <v>32</v>
      </c>
      <c r="P200" t="s">
        <v>138</v>
      </c>
      <c r="Q200">
        <v>4</v>
      </c>
      <c r="R200" s="4">
        <v>30552</v>
      </c>
      <c r="S200" s="1">
        <v>38453</v>
      </c>
      <c r="T200" s="5">
        <f t="shared" ca="1" si="13"/>
        <v>41.219444444444441</v>
      </c>
      <c r="U200" s="5">
        <f t="shared" ca="1" si="14"/>
        <v>19.588888888888889</v>
      </c>
      <c r="V200" s="5">
        <f t="shared" ca="1" si="15"/>
        <v>142.9381735677822</v>
      </c>
    </row>
    <row r="201" spans="1:22" hidden="1" x14ac:dyDescent="0.3">
      <c r="A201" t="s">
        <v>444</v>
      </c>
      <c r="B201" t="s">
        <v>447</v>
      </c>
      <c r="C201" t="str">
        <f t="shared" si="12"/>
        <v>MARTIN France</v>
      </c>
      <c r="D201" t="s">
        <v>144</v>
      </c>
      <c r="E201" t="s">
        <v>153</v>
      </c>
      <c r="F201" s="1">
        <v>43679</v>
      </c>
      <c r="G201">
        <v>3</v>
      </c>
      <c r="H201" t="s">
        <v>174</v>
      </c>
      <c r="I201">
        <v>6</v>
      </c>
      <c r="J201">
        <v>1300</v>
      </c>
      <c r="K201">
        <v>7800</v>
      </c>
      <c r="L201">
        <v>2</v>
      </c>
      <c r="M201" t="s">
        <v>130</v>
      </c>
      <c r="N201" s="2">
        <v>1241</v>
      </c>
      <c r="O201" s="3">
        <v>49</v>
      </c>
      <c r="P201" t="s">
        <v>131</v>
      </c>
      <c r="Q201">
        <v>4</v>
      </c>
      <c r="R201" s="4">
        <v>20368</v>
      </c>
      <c r="S201" s="1">
        <v>40986</v>
      </c>
      <c r="T201" s="5">
        <f t="shared" ca="1" si="13"/>
        <v>69.102777777777774</v>
      </c>
      <c r="U201" s="5">
        <f t="shared" ca="1" si="14"/>
        <v>12.652777777777779</v>
      </c>
      <c r="V201" s="5">
        <f t="shared" ca="1" si="15"/>
        <v>616.46542261251363</v>
      </c>
    </row>
    <row r="202" spans="1:22" hidden="1" x14ac:dyDescent="0.3">
      <c r="A202" t="s">
        <v>444</v>
      </c>
      <c r="B202" t="s">
        <v>448</v>
      </c>
      <c r="C202" t="str">
        <f t="shared" si="12"/>
        <v>MARTIN Jacqueline</v>
      </c>
      <c r="D202" t="s">
        <v>173</v>
      </c>
      <c r="E202" t="s">
        <v>153</v>
      </c>
      <c r="F202" s="1">
        <v>43639</v>
      </c>
      <c r="G202">
        <v>6</v>
      </c>
      <c r="H202" t="s">
        <v>156</v>
      </c>
      <c r="I202">
        <v>6</v>
      </c>
      <c r="J202">
        <v>500</v>
      </c>
      <c r="K202">
        <v>3000</v>
      </c>
      <c r="L202">
        <v>2</v>
      </c>
      <c r="M202" t="s">
        <v>130</v>
      </c>
      <c r="N202" s="2">
        <v>2382</v>
      </c>
      <c r="O202" s="3">
        <v>74</v>
      </c>
      <c r="P202" t="s">
        <v>131</v>
      </c>
      <c r="Q202">
        <v>2</v>
      </c>
      <c r="R202" s="4">
        <v>15505</v>
      </c>
      <c r="S202" s="1">
        <v>35896</v>
      </c>
      <c r="T202" s="5">
        <f t="shared" ca="1" si="13"/>
        <v>82.416666666666671</v>
      </c>
      <c r="U202" s="5">
        <f t="shared" ca="1" si="14"/>
        <v>26.588888888888889</v>
      </c>
      <c r="V202" s="5">
        <f t="shared" ca="1" si="15"/>
        <v>112.82908483075637</v>
      </c>
    </row>
    <row r="203" spans="1:22" hidden="1" x14ac:dyDescent="0.3">
      <c r="A203" t="s">
        <v>449</v>
      </c>
      <c r="B203" t="s">
        <v>450</v>
      </c>
      <c r="C203" t="str">
        <f t="shared" si="12"/>
        <v>MECHARD Véronique</v>
      </c>
      <c r="D203" t="s">
        <v>127</v>
      </c>
      <c r="E203" t="s">
        <v>153</v>
      </c>
      <c r="F203" s="1">
        <v>43882</v>
      </c>
      <c r="G203">
        <v>4</v>
      </c>
      <c r="H203" t="s">
        <v>136</v>
      </c>
      <c r="I203">
        <v>9</v>
      </c>
      <c r="J203">
        <v>5000</v>
      </c>
      <c r="K203">
        <v>45000</v>
      </c>
      <c r="L203">
        <v>3</v>
      </c>
      <c r="M203" t="s">
        <v>147</v>
      </c>
      <c r="N203" s="2">
        <v>3084</v>
      </c>
      <c r="O203" s="3">
        <v>39</v>
      </c>
      <c r="P203" t="s">
        <v>131</v>
      </c>
      <c r="Q203">
        <v>3</v>
      </c>
      <c r="R203" s="4">
        <v>26281</v>
      </c>
      <c r="S203" s="1">
        <v>40339</v>
      </c>
      <c r="T203" s="5">
        <f t="shared" ca="1" si="13"/>
        <v>52.913888888888891</v>
      </c>
      <c r="U203" s="5">
        <f t="shared" ca="1" si="14"/>
        <v>14.425000000000001</v>
      </c>
      <c r="V203" s="5">
        <f t="shared" ca="1" si="15"/>
        <v>3119.5840554592719</v>
      </c>
    </row>
    <row r="204" spans="1:22" hidden="1" x14ac:dyDescent="0.3">
      <c r="A204" t="s">
        <v>451</v>
      </c>
      <c r="B204" t="s">
        <v>452</v>
      </c>
      <c r="C204" t="str">
        <f t="shared" si="12"/>
        <v>MERCIER Evelyne</v>
      </c>
      <c r="D204" t="s">
        <v>173</v>
      </c>
      <c r="E204" t="s">
        <v>153</v>
      </c>
      <c r="F204" s="1">
        <v>43700</v>
      </c>
      <c r="G204">
        <v>7</v>
      </c>
      <c r="H204" t="s">
        <v>216</v>
      </c>
      <c r="I204">
        <v>2</v>
      </c>
      <c r="J204">
        <v>600</v>
      </c>
      <c r="K204">
        <v>1200</v>
      </c>
      <c r="L204">
        <v>1</v>
      </c>
      <c r="M204" t="s">
        <v>137</v>
      </c>
      <c r="N204" s="2">
        <v>3701</v>
      </c>
      <c r="O204" s="3">
        <v>96</v>
      </c>
      <c r="P204" t="s">
        <v>131</v>
      </c>
      <c r="Q204">
        <v>5</v>
      </c>
      <c r="R204" s="4">
        <v>17460</v>
      </c>
      <c r="S204" s="1">
        <v>42521</v>
      </c>
      <c r="T204" s="5">
        <f t="shared" ca="1" si="13"/>
        <v>77.063888888888883</v>
      </c>
      <c r="U204" s="5">
        <f t="shared" ca="1" si="14"/>
        <v>8.4527777777777775</v>
      </c>
      <c r="V204" s="5">
        <f t="shared" ca="1" si="15"/>
        <v>141.96516595465002</v>
      </c>
    </row>
    <row r="205" spans="1:22" hidden="1" x14ac:dyDescent="0.3">
      <c r="A205" t="s">
        <v>453</v>
      </c>
      <c r="B205" t="s">
        <v>448</v>
      </c>
      <c r="C205" t="str">
        <f t="shared" si="12"/>
        <v>MERLAUD Jacqueline</v>
      </c>
      <c r="D205" t="s">
        <v>173</v>
      </c>
      <c r="E205" t="s">
        <v>153</v>
      </c>
      <c r="F205" s="1">
        <v>43710</v>
      </c>
      <c r="G205">
        <v>8</v>
      </c>
      <c r="H205" t="s">
        <v>146</v>
      </c>
      <c r="I205">
        <v>5</v>
      </c>
      <c r="J205">
        <v>800</v>
      </c>
      <c r="K205">
        <v>4000</v>
      </c>
      <c r="L205">
        <v>1</v>
      </c>
      <c r="M205" t="s">
        <v>137</v>
      </c>
      <c r="N205" s="2">
        <v>1124</v>
      </c>
      <c r="O205" s="3">
        <v>3</v>
      </c>
      <c r="P205" t="s">
        <v>131</v>
      </c>
      <c r="Q205">
        <v>4</v>
      </c>
      <c r="R205" s="4">
        <v>19687</v>
      </c>
      <c r="S205" s="1">
        <v>42548</v>
      </c>
      <c r="T205" s="5">
        <f t="shared" ca="1" si="13"/>
        <v>70.969444444444449</v>
      </c>
      <c r="U205" s="5">
        <f t="shared" ca="1" si="14"/>
        <v>8.3777777777777782</v>
      </c>
      <c r="V205" s="5">
        <f t="shared" ca="1" si="15"/>
        <v>477.45358090185675</v>
      </c>
    </row>
    <row r="206" spans="1:22" hidden="1" x14ac:dyDescent="0.3">
      <c r="A206" t="s">
        <v>453</v>
      </c>
      <c r="B206" t="s">
        <v>448</v>
      </c>
      <c r="C206" t="str">
        <f t="shared" si="12"/>
        <v>MERLAUD Jacqueline</v>
      </c>
      <c r="D206" t="s">
        <v>173</v>
      </c>
      <c r="E206" t="s">
        <v>153</v>
      </c>
      <c r="F206" s="1">
        <v>43869</v>
      </c>
      <c r="G206">
        <v>9</v>
      </c>
      <c r="H206" t="s">
        <v>184</v>
      </c>
      <c r="I206">
        <v>7</v>
      </c>
      <c r="J206">
        <v>500</v>
      </c>
      <c r="K206">
        <v>3500</v>
      </c>
      <c r="L206">
        <v>3</v>
      </c>
      <c r="M206" t="s">
        <v>147</v>
      </c>
      <c r="N206" s="2">
        <v>1124</v>
      </c>
      <c r="O206" s="3">
        <v>3</v>
      </c>
      <c r="P206" t="s">
        <v>131</v>
      </c>
      <c r="Q206">
        <v>4</v>
      </c>
      <c r="R206" s="4">
        <v>19687</v>
      </c>
      <c r="S206" s="1">
        <v>40616</v>
      </c>
      <c r="T206" s="5">
        <f t="shared" ca="1" si="13"/>
        <v>70.969444444444449</v>
      </c>
      <c r="U206" s="5">
        <f t="shared" ca="1" si="14"/>
        <v>13.66388888888889</v>
      </c>
      <c r="V206" s="5">
        <f t="shared" ca="1" si="15"/>
        <v>256.14962390729823</v>
      </c>
    </row>
    <row r="207" spans="1:22" hidden="1" x14ac:dyDescent="0.3">
      <c r="A207" t="s">
        <v>453</v>
      </c>
      <c r="B207" t="s">
        <v>448</v>
      </c>
      <c r="C207" t="str">
        <f t="shared" si="12"/>
        <v>MERLAUD Jacqueline</v>
      </c>
      <c r="D207" t="s">
        <v>173</v>
      </c>
      <c r="E207" t="s">
        <v>153</v>
      </c>
      <c r="F207" s="1">
        <v>43953</v>
      </c>
      <c r="G207">
        <v>9</v>
      </c>
      <c r="H207" t="s">
        <v>184</v>
      </c>
      <c r="I207">
        <v>2</v>
      </c>
      <c r="J207">
        <v>500</v>
      </c>
      <c r="K207">
        <v>1000</v>
      </c>
      <c r="L207">
        <v>1</v>
      </c>
      <c r="M207" t="s">
        <v>137</v>
      </c>
      <c r="N207" s="2">
        <v>1124</v>
      </c>
      <c r="O207" s="3">
        <v>3</v>
      </c>
      <c r="P207" t="s">
        <v>131</v>
      </c>
      <c r="Q207">
        <v>1</v>
      </c>
      <c r="R207" s="4">
        <v>19687</v>
      </c>
      <c r="S207" s="1">
        <v>37654</v>
      </c>
      <c r="T207" s="5">
        <f t="shared" ca="1" si="13"/>
        <v>70.969444444444449</v>
      </c>
      <c r="U207" s="5">
        <f t="shared" ca="1" si="14"/>
        <v>21.780555555555555</v>
      </c>
      <c r="V207" s="5">
        <f t="shared" ca="1" si="15"/>
        <v>45.912511159290908</v>
      </c>
    </row>
    <row r="208" spans="1:22" hidden="1" x14ac:dyDescent="0.3">
      <c r="A208" t="s">
        <v>454</v>
      </c>
      <c r="B208" t="s">
        <v>455</v>
      </c>
      <c r="C208" t="str">
        <f t="shared" si="12"/>
        <v>MESROBIAN Joël</v>
      </c>
      <c r="D208" t="s">
        <v>144</v>
      </c>
      <c r="E208" t="s">
        <v>153</v>
      </c>
      <c r="F208" s="1">
        <v>43902</v>
      </c>
      <c r="G208">
        <v>8</v>
      </c>
      <c r="H208" t="s">
        <v>146</v>
      </c>
      <c r="I208">
        <v>6</v>
      </c>
      <c r="J208">
        <v>800</v>
      </c>
      <c r="K208">
        <v>4800</v>
      </c>
      <c r="L208">
        <v>3</v>
      </c>
      <c r="M208" t="s">
        <v>147</v>
      </c>
      <c r="N208" s="2">
        <v>1407</v>
      </c>
      <c r="O208" s="3">
        <v>3</v>
      </c>
      <c r="P208" t="s">
        <v>138</v>
      </c>
      <c r="Q208">
        <v>0</v>
      </c>
      <c r="R208" s="4">
        <v>21192</v>
      </c>
      <c r="S208" s="1">
        <v>38962</v>
      </c>
      <c r="T208" s="5">
        <f t="shared" ca="1" si="13"/>
        <v>66.849999999999994</v>
      </c>
      <c r="U208" s="5">
        <f t="shared" ca="1" si="14"/>
        <v>18.197222222222223</v>
      </c>
      <c r="V208" s="5">
        <f t="shared" ca="1" si="15"/>
        <v>263.77652266829489</v>
      </c>
    </row>
    <row r="209" spans="1:22" hidden="1" x14ac:dyDescent="0.3">
      <c r="A209" t="s">
        <v>454</v>
      </c>
      <c r="B209" t="s">
        <v>455</v>
      </c>
      <c r="C209" t="str">
        <f t="shared" si="12"/>
        <v>MESROBIAN Joël</v>
      </c>
      <c r="D209" t="s">
        <v>144</v>
      </c>
      <c r="E209" t="s">
        <v>153</v>
      </c>
      <c r="F209" s="1">
        <v>43659</v>
      </c>
      <c r="G209">
        <v>5</v>
      </c>
      <c r="H209" t="s">
        <v>191</v>
      </c>
      <c r="I209">
        <v>1</v>
      </c>
      <c r="J209">
        <v>2000</v>
      </c>
      <c r="K209">
        <v>2000</v>
      </c>
      <c r="L209">
        <v>3</v>
      </c>
      <c r="M209" t="s">
        <v>147</v>
      </c>
      <c r="N209" s="2">
        <v>1407</v>
      </c>
      <c r="O209" s="3">
        <v>3</v>
      </c>
      <c r="P209" t="s">
        <v>138</v>
      </c>
      <c r="Q209">
        <v>3</v>
      </c>
      <c r="R209" s="4">
        <v>21192</v>
      </c>
      <c r="S209" s="1">
        <v>37458</v>
      </c>
      <c r="T209" s="5">
        <f t="shared" ca="1" si="13"/>
        <v>66.849999999999994</v>
      </c>
      <c r="U209" s="5">
        <f t="shared" ca="1" si="14"/>
        <v>22.31111111111111</v>
      </c>
      <c r="V209" s="5">
        <f t="shared" ca="1" si="15"/>
        <v>89.641434262948209</v>
      </c>
    </row>
    <row r="210" spans="1:22" hidden="1" x14ac:dyDescent="0.3">
      <c r="A210" t="s">
        <v>454</v>
      </c>
      <c r="B210" t="s">
        <v>455</v>
      </c>
      <c r="C210" t="str">
        <f t="shared" si="12"/>
        <v>MESROBIAN Joël</v>
      </c>
      <c r="D210" t="s">
        <v>144</v>
      </c>
      <c r="E210" t="s">
        <v>153</v>
      </c>
      <c r="F210" s="1">
        <v>43848</v>
      </c>
      <c r="G210">
        <v>4</v>
      </c>
      <c r="H210" t="s">
        <v>136</v>
      </c>
      <c r="I210">
        <v>6</v>
      </c>
      <c r="J210">
        <v>5000</v>
      </c>
      <c r="K210">
        <v>30000</v>
      </c>
      <c r="L210">
        <v>2</v>
      </c>
      <c r="M210" t="s">
        <v>130</v>
      </c>
      <c r="N210" s="2">
        <v>1407</v>
      </c>
      <c r="O210" s="3">
        <v>3</v>
      </c>
      <c r="P210" t="s">
        <v>138</v>
      </c>
      <c r="Q210">
        <v>3</v>
      </c>
      <c r="R210" s="4">
        <v>21192</v>
      </c>
      <c r="S210" s="1">
        <v>35982</v>
      </c>
      <c r="T210" s="5">
        <f t="shared" ca="1" si="13"/>
        <v>66.849999999999994</v>
      </c>
      <c r="U210" s="5">
        <f t="shared" ca="1" si="14"/>
        <v>26.352777777777778</v>
      </c>
      <c r="V210" s="5">
        <f t="shared" ca="1" si="15"/>
        <v>1138.3999156740804</v>
      </c>
    </row>
    <row r="211" spans="1:22" hidden="1" x14ac:dyDescent="0.3">
      <c r="A211" t="s">
        <v>456</v>
      </c>
      <c r="B211" t="s">
        <v>457</v>
      </c>
      <c r="C211" t="str">
        <f t="shared" si="12"/>
        <v>MIANET Georges</v>
      </c>
      <c r="D211" t="s">
        <v>162</v>
      </c>
      <c r="E211" t="s">
        <v>153</v>
      </c>
      <c r="F211" s="1">
        <v>43924</v>
      </c>
      <c r="G211">
        <v>3</v>
      </c>
      <c r="H211" t="s">
        <v>174</v>
      </c>
      <c r="I211">
        <v>6</v>
      </c>
      <c r="J211">
        <v>1300</v>
      </c>
      <c r="K211">
        <v>7800</v>
      </c>
      <c r="L211">
        <v>1</v>
      </c>
      <c r="M211" t="s">
        <v>137</v>
      </c>
      <c r="N211" s="2">
        <v>3733</v>
      </c>
      <c r="O211" s="3">
        <v>85</v>
      </c>
      <c r="P211" t="s">
        <v>138</v>
      </c>
      <c r="Q211">
        <v>4</v>
      </c>
      <c r="R211" s="4">
        <v>18377</v>
      </c>
      <c r="S211" s="1">
        <v>40981</v>
      </c>
      <c r="T211" s="5">
        <f t="shared" ca="1" si="13"/>
        <v>74.552777777777777</v>
      </c>
      <c r="U211" s="5">
        <f t="shared" ca="1" si="14"/>
        <v>12.666666666666666</v>
      </c>
      <c r="V211" s="5">
        <f t="shared" ca="1" si="15"/>
        <v>615.78947368421052</v>
      </c>
    </row>
    <row r="212" spans="1:22" x14ac:dyDescent="0.3">
      <c r="A212" t="s">
        <v>458</v>
      </c>
      <c r="B212" t="s">
        <v>459</v>
      </c>
      <c r="C212" t="str">
        <f t="shared" si="12"/>
        <v>FALZON Patricia</v>
      </c>
      <c r="D212" t="s">
        <v>134</v>
      </c>
      <c r="E212" t="s">
        <v>145</v>
      </c>
      <c r="F212" s="1">
        <v>44007</v>
      </c>
      <c r="G212">
        <v>5</v>
      </c>
      <c r="H212" t="s">
        <v>191</v>
      </c>
      <c r="I212">
        <v>5</v>
      </c>
      <c r="J212">
        <v>2000</v>
      </c>
      <c r="K212">
        <v>10000</v>
      </c>
      <c r="L212">
        <v>1</v>
      </c>
      <c r="M212" t="s">
        <v>137</v>
      </c>
      <c r="N212" s="2">
        <v>1626</v>
      </c>
      <c r="O212" s="3">
        <v>76</v>
      </c>
      <c r="P212" t="s">
        <v>131</v>
      </c>
      <c r="Q212">
        <v>1</v>
      </c>
      <c r="R212" s="4">
        <v>21131</v>
      </c>
      <c r="S212" s="1">
        <v>36274</v>
      </c>
      <c r="T212" s="5">
        <f t="shared" ca="1" si="13"/>
        <v>67.016666666666666</v>
      </c>
      <c r="U212" s="5">
        <f t="shared" ca="1" si="14"/>
        <v>25.552777777777777</v>
      </c>
      <c r="V212" s="5">
        <f t="shared" ca="1" si="15"/>
        <v>391.34688553103598</v>
      </c>
    </row>
    <row r="213" spans="1:22" hidden="1" x14ac:dyDescent="0.3">
      <c r="A213" t="s">
        <v>456</v>
      </c>
      <c r="B213" t="s">
        <v>457</v>
      </c>
      <c r="C213" t="str">
        <f t="shared" si="12"/>
        <v>MIANET Georges</v>
      </c>
      <c r="D213" t="s">
        <v>162</v>
      </c>
      <c r="E213" t="s">
        <v>153</v>
      </c>
      <c r="F213" s="1">
        <v>43861</v>
      </c>
      <c r="G213">
        <v>6</v>
      </c>
      <c r="H213" t="s">
        <v>156</v>
      </c>
      <c r="I213">
        <v>6</v>
      </c>
      <c r="J213">
        <v>500</v>
      </c>
      <c r="K213">
        <v>3000</v>
      </c>
      <c r="L213">
        <v>1</v>
      </c>
      <c r="M213" t="s">
        <v>137</v>
      </c>
      <c r="N213" s="2">
        <v>3733</v>
      </c>
      <c r="O213" s="3">
        <v>85</v>
      </c>
      <c r="P213" t="s">
        <v>138</v>
      </c>
      <c r="Q213">
        <v>5</v>
      </c>
      <c r="R213" s="4">
        <v>18377</v>
      </c>
      <c r="S213" s="1">
        <v>41049</v>
      </c>
      <c r="T213" s="5">
        <f t="shared" ca="1" si="13"/>
        <v>74.552777777777777</v>
      </c>
      <c r="U213" s="5">
        <f t="shared" ca="1" si="14"/>
        <v>12.480555555555556</v>
      </c>
      <c r="V213" s="5">
        <f t="shared" ca="1" si="15"/>
        <v>240.37391497885599</v>
      </c>
    </row>
    <row r="214" spans="1:22" x14ac:dyDescent="0.3">
      <c r="A214" t="s">
        <v>460</v>
      </c>
      <c r="B214" t="s">
        <v>133</v>
      </c>
      <c r="C214" t="str">
        <f t="shared" si="12"/>
        <v>LEMAIRE Philippe</v>
      </c>
      <c r="D214" t="s">
        <v>134</v>
      </c>
      <c r="E214" t="s">
        <v>153</v>
      </c>
      <c r="F214" s="1">
        <v>43635</v>
      </c>
      <c r="G214">
        <v>9</v>
      </c>
      <c r="H214" t="s">
        <v>184</v>
      </c>
      <c r="I214">
        <v>5</v>
      </c>
      <c r="J214">
        <v>500</v>
      </c>
      <c r="K214">
        <v>2500</v>
      </c>
      <c r="L214">
        <v>2</v>
      </c>
      <c r="M214" t="s">
        <v>130</v>
      </c>
      <c r="N214" s="2">
        <v>3388</v>
      </c>
      <c r="O214" s="3">
        <v>30</v>
      </c>
      <c r="P214" t="s">
        <v>138</v>
      </c>
      <c r="Q214">
        <v>4</v>
      </c>
      <c r="R214" s="4">
        <v>21050</v>
      </c>
      <c r="S214" s="1">
        <v>38694</v>
      </c>
      <c r="T214" s="5">
        <f t="shared" ca="1" si="13"/>
        <v>67.236111111111114</v>
      </c>
      <c r="U214" s="5">
        <f t="shared" ca="1" si="14"/>
        <v>18.930555555555557</v>
      </c>
      <c r="V214" s="5">
        <f t="shared" ca="1" si="15"/>
        <v>132.06162876008804</v>
      </c>
    </row>
    <row r="215" spans="1:22" hidden="1" x14ac:dyDescent="0.3">
      <c r="A215" t="s">
        <v>456</v>
      </c>
      <c r="B215" t="s">
        <v>457</v>
      </c>
      <c r="C215" t="str">
        <f t="shared" si="12"/>
        <v>MIANET Georges</v>
      </c>
      <c r="D215" t="s">
        <v>162</v>
      </c>
      <c r="E215" t="s">
        <v>153</v>
      </c>
      <c r="F215" s="1">
        <v>43887</v>
      </c>
      <c r="G215">
        <v>3</v>
      </c>
      <c r="H215" t="s">
        <v>174</v>
      </c>
      <c r="I215">
        <v>5</v>
      </c>
      <c r="J215">
        <v>1300</v>
      </c>
      <c r="K215">
        <v>6500</v>
      </c>
      <c r="L215">
        <v>3</v>
      </c>
      <c r="M215" t="s">
        <v>147</v>
      </c>
      <c r="N215" s="2">
        <v>3733</v>
      </c>
      <c r="O215" s="3">
        <v>85</v>
      </c>
      <c r="P215" t="s">
        <v>138</v>
      </c>
      <c r="Q215">
        <v>2</v>
      </c>
      <c r="R215" s="4">
        <v>18377</v>
      </c>
      <c r="S215" s="1">
        <v>39726</v>
      </c>
      <c r="T215" s="5">
        <f t="shared" ca="1" si="13"/>
        <v>74.552777777777777</v>
      </c>
      <c r="U215" s="5">
        <f t="shared" ca="1" si="14"/>
        <v>16.105555555555554</v>
      </c>
      <c r="V215" s="5">
        <f t="shared" ca="1" si="15"/>
        <v>403.58744394618839</v>
      </c>
    </row>
    <row r="216" spans="1:22" x14ac:dyDescent="0.3">
      <c r="A216" t="s">
        <v>461</v>
      </c>
      <c r="B216" t="s">
        <v>295</v>
      </c>
      <c r="C216" t="str">
        <f t="shared" si="12"/>
        <v>PERFETTO Pascal</v>
      </c>
      <c r="D216" t="s">
        <v>134</v>
      </c>
      <c r="E216" t="s">
        <v>153</v>
      </c>
      <c r="F216" s="1">
        <v>43689</v>
      </c>
      <c r="G216">
        <v>1</v>
      </c>
      <c r="H216" t="s">
        <v>159</v>
      </c>
      <c r="I216">
        <v>10</v>
      </c>
      <c r="J216">
        <v>1200</v>
      </c>
      <c r="K216">
        <v>12000</v>
      </c>
      <c r="L216">
        <v>1</v>
      </c>
      <c r="M216" t="s">
        <v>137</v>
      </c>
      <c r="N216" s="2">
        <v>3544</v>
      </c>
      <c r="O216" s="3">
        <v>65</v>
      </c>
      <c r="P216" t="s">
        <v>138</v>
      </c>
      <c r="Q216">
        <v>3</v>
      </c>
      <c r="R216" s="4">
        <v>20953</v>
      </c>
      <c r="S216" s="1">
        <v>36389</v>
      </c>
      <c r="T216" s="5">
        <f t="shared" ca="1" si="13"/>
        <v>67.5</v>
      </c>
      <c r="U216" s="5">
        <f t="shared" ca="1" si="14"/>
        <v>25.238888888888887</v>
      </c>
      <c r="V216" s="5">
        <f t="shared" ca="1" si="15"/>
        <v>475.45674664318733</v>
      </c>
    </row>
    <row r="217" spans="1:22" hidden="1" x14ac:dyDescent="0.3">
      <c r="A217" t="s">
        <v>462</v>
      </c>
      <c r="B217" t="s">
        <v>140</v>
      </c>
      <c r="C217" t="str">
        <f t="shared" si="12"/>
        <v>MICELI Stéphane</v>
      </c>
      <c r="D217" t="s">
        <v>141</v>
      </c>
      <c r="E217" t="s">
        <v>153</v>
      </c>
      <c r="F217" s="1">
        <v>43827</v>
      </c>
      <c r="G217">
        <v>10</v>
      </c>
      <c r="H217" t="s">
        <v>129</v>
      </c>
      <c r="I217">
        <v>5</v>
      </c>
      <c r="J217">
        <v>1000</v>
      </c>
      <c r="K217">
        <v>5000</v>
      </c>
      <c r="L217">
        <v>2</v>
      </c>
      <c r="M217" t="s">
        <v>130</v>
      </c>
      <c r="N217" s="2">
        <v>2748</v>
      </c>
      <c r="O217" s="3">
        <v>1</v>
      </c>
      <c r="P217" t="s">
        <v>138</v>
      </c>
      <c r="Q217">
        <v>0</v>
      </c>
      <c r="R217" s="4">
        <v>24980</v>
      </c>
      <c r="S217" s="1">
        <v>40432</v>
      </c>
      <c r="T217" s="5">
        <f t="shared" ca="1" si="13"/>
        <v>56.475000000000001</v>
      </c>
      <c r="U217" s="5">
        <f t="shared" ca="1" si="14"/>
        <v>14.172222222222222</v>
      </c>
      <c r="V217" s="5">
        <f t="shared" ca="1" si="15"/>
        <v>352.80282242257937</v>
      </c>
    </row>
    <row r="218" spans="1:22" hidden="1" x14ac:dyDescent="0.3">
      <c r="A218" t="s">
        <v>462</v>
      </c>
      <c r="B218" t="s">
        <v>140</v>
      </c>
      <c r="C218" t="str">
        <f t="shared" si="12"/>
        <v>MICELI Stéphane</v>
      </c>
      <c r="D218" t="s">
        <v>141</v>
      </c>
      <c r="E218" t="s">
        <v>153</v>
      </c>
      <c r="F218" s="1">
        <v>43991</v>
      </c>
      <c r="G218">
        <v>8</v>
      </c>
      <c r="H218" t="s">
        <v>146</v>
      </c>
      <c r="I218">
        <v>8</v>
      </c>
      <c r="J218">
        <v>800</v>
      </c>
      <c r="K218">
        <v>6400</v>
      </c>
      <c r="L218">
        <v>3</v>
      </c>
      <c r="M218" t="s">
        <v>147</v>
      </c>
      <c r="N218" s="2">
        <v>2748</v>
      </c>
      <c r="O218" s="3">
        <v>1</v>
      </c>
      <c r="P218" t="s">
        <v>138</v>
      </c>
      <c r="Q218">
        <v>2</v>
      </c>
      <c r="R218" s="4">
        <v>24980</v>
      </c>
      <c r="S218" s="1">
        <v>40386</v>
      </c>
      <c r="T218" s="5">
        <f t="shared" ca="1" si="13"/>
        <v>56.475000000000001</v>
      </c>
      <c r="U218" s="5">
        <f t="shared" ca="1" si="14"/>
        <v>14.294444444444444</v>
      </c>
      <c r="V218" s="5">
        <f t="shared" ca="1" si="15"/>
        <v>447.72638942868247</v>
      </c>
    </row>
    <row r="219" spans="1:22" hidden="1" x14ac:dyDescent="0.3">
      <c r="A219" t="s">
        <v>462</v>
      </c>
      <c r="B219" t="s">
        <v>140</v>
      </c>
      <c r="C219" t="str">
        <f t="shared" si="12"/>
        <v>MICELI Stéphane</v>
      </c>
      <c r="D219" t="s">
        <v>141</v>
      </c>
      <c r="E219" t="s">
        <v>153</v>
      </c>
      <c r="F219" s="1">
        <v>43696</v>
      </c>
      <c r="G219">
        <v>2</v>
      </c>
      <c r="H219" t="s">
        <v>150</v>
      </c>
      <c r="I219">
        <v>10</v>
      </c>
      <c r="J219">
        <v>700</v>
      </c>
      <c r="K219">
        <v>7000</v>
      </c>
      <c r="L219">
        <v>2</v>
      </c>
      <c r="M219" t="s">
        <v>130</v>
      </c>
      <c r="N219" s="2">
        <v>2748</v>
      </c>
      <c r="O219" s="3">
        <v>1</v>
      </c>
      <c r="P219" t="s">
        <v>138</v>
      </c>
      <c r="Q219">
        <v>1</v>
      </c>
      <c r="R219" s="4">
        <v>24980</v>
      </c>
      <c r="S219" s="1">
        <v>40800</v>
      </c>
      <c r="T219" s="5">
        <f t="shared" ca="1" si="13"/>
        <v>56.475000000000001</v>
      </c>
      <c r="U219" s="5">
        <f t="shared" ca="1" si="14"/>
        <v>13.16388888888889</v>
      </c>
      <c r="V219" s="5">
        <f t="shared" ca="1" si="15"/>
        <v>531.75775480059076</v>
      </c>
    </row>
    <row r="220" spans="1:22" x14ac:dyDescent="0.3">
      <c r="A220" t="s">
        <v>463</v>
      </c>
      <c r="B220" t="s">
        <v>464</v>
      </c>
      <c r="C220" t="str">
        <f t="shared" si="12"/>
        <v>THAO Sylvain</v>
      </c>
      <c r="D220" t="s">
        <v>134</v>
      </c>
      <c r="E220" t="s">
        <v>153</v>
      </c>
      <c r="F220" s="1">
        <v>43947</v>
      </c>
      <c r="G220">
        <v>9</v>
      </c>
      <c r="H220" t="s">
        <v>184</v>
      </c>
      <c r="I220">
        <v>5</v>
      </c>
      <c r="J220">
        <v>500</v>
      </c>
      <c r="K220">
        <v>2500</v>
      </c>
      <c r="L220">
        <v>2</v>
      </c>
      <c r="M220" t="s">
        <v>130</v>
      </c>
      <c r="N220" s="2">
        <v>4067</v>
      </c>
      <c r="O220" s="3">
        <v>34</v>
      </c>
      <c r="P220" t="s">
        <v>138</v>
      </c>
      <c r="Q220">
        <v>4</v>
      </c>
      <c r="R220" s="4">
        <v>20850</v>
      </c>
      <c r="S220" s="1">
        <v>38856</v>
      </c>
      <c r="T220" s="5">
        <f t="shared" ca="1" si="13"/>
        <v>67.786111111111111</v>
      </c>
      <c r="U220" s="5">
        <f t="shared" ca="1" si="14"/>
        <v>18.483333333333334</v>
      </c>
      <c r="V220" s="5">
        <f t="shared" ca="1" si="15"/>
        <v>135.25698827772769</v>
      </c>
    </row>
    <row r="221" spans="1:22" x14ac:dyDescent="0.3">
      <c r="A221" t="s">
        <v>465</v>
      </c>
      <c r="B221" t="s">
        <v>466</v>
      </c>
      <c r="C221" t="str">
        <f t="shared" si="12"/>
        <v>REMUND Marie-Marthe</v>
      </c>
      <c r="D221" t="s">
        <v>134</v>
      </c>
      <c r="E221" t="s">
        <v>153</v>
      </c>
      <c r="F221" s="1">
        <v>43689</v>
      </c>
      <c r="G221">
        <v>2</v>
      </c>
      <c r="H221" t="s">
        <v>150</v>
      </c>
      <c r="I221">
        <v>6</v>
      </c>
      <c r="J221">
        <v>700</v>
      </c>
      <c r="K221">
        <v>4200</v>
      </c>
      <c r="L221">
        <v>1</v>
      </c>
      <c r="M221" t="s">
        <v>137</v>
      </c>
      <c r="N221" s="2">
        <v>1467</v>
      </c>
      <c r="O221" s="3">
        <v>34</v>
      </c>
      <c r="P221" t="s">
        <v>131</v>
      </c>
      <c r="Q221">
        <v>2</v>
      </c>
      <c r="R221" s="4">
        <v>20737</v>
      </c>
      <c r="S221" s="1">
        <v>43111</v>
      </c>
      <c r="T221" s="5">
        <f t="shared" ca="1" si="13"/>
        <v>68.094444444444449</v>
      </c>
      <c r="U221" s="5">
        <f t="shared" ca="1" si="14"/>
        <v>6.8388888888888886</v>
      </c>
      <c r="V221" s="5">
        <f t="shared" ca="1" si="15"/>
        <v>614.13484971567834</v>
      </c>
    </row>
    <row r="222" spans="1:22" x14ac:dyDescent="0.3">
      <c r="A222" t="s">
        <v>467</v>
      </c>
      <c r="B222" t="s">
        <v>295</v>
      </c>
      <c r="C222" t="str">
        <f t="shared" si="12"/>
        <v>BENSIMHON Pascal</v>
      </c>
      <c r="D222" t="s">
        <v>134</v>
      </c>
      <c r="E222" t="s">
        <v>145</v>
      </c>
      <c r="F222" s="1">
        <v>43870</v>
      </c>
      <c r="G222">
        <v>3</v>
      </c>
      <c r="H222" t="s">
        <v>174</v>
      </c>
      <c r="I222">
        <v>2</v>
      </c>
      <c r="J222">
        <v>1300</v>
      </c>
      <c r="K222">
        <v>2600</v>
      </c>
      <c r="L222">
        <v>3</v>
      </c>
      <c r="M222" t="s">
        <v>147</v>
      </c>
      <c r="N222" s="2">
        <v>3123</v>
      </c>
      <c r="O222" s="3">
        <v>40</v>
      </c>
      <c r="P222" t="s">
        <v>138</v>
      </c>
      <c r="Q222">
        <v>4</v>
      </c>
      <c r="R222" s="4">
        <v>20696</v>
      </c>
      <c r="S222" s="1">
        <v>38714</v>
      </c>
      <c r="T222" s="5">
        <f t="shared" ca="1" si="13"/>
        <v>68.205555555555549</v>
      </c>
      <c r="U222" s="5">
        <f t="shared" ca="1" si="14"/>
        <v>18.875</v>
      </c>
      <c r="V222" s="5">
        <f t="shared" ca="1" si="15"/>
        <v>137.74834437086093</v>
      </c>
    </row>
    <row r="223" spans="1:22" hidden="1" x14ac:dyDescent="0.3">
      <c r="A223" t="s">
        <v>468</v>
      </c>
      <c r="B223" t="s">
        <v>469</v>
      </c>
      <c r="C223" t="str">
        <f t="shared" si="12"/>
        <v>MOINARD Loïc</v>
      </c>
      <c r="D223" t="s">
        <v>144</v>
      </c>
      <c r="E223" t="s">
        <v>153</v>
      </c>
      <c r="F223" s="1">
        <v>43623</v>
      </c>
      <c r="G223">
        <v>7</v>
      </c>
      <c r="H223" t="s">
        <v>216</v>
      </c>
      <c r="I223">
        <v>8</v>
      </c>
      <c r="J223">
        <v>600</v>
      </c>
      <c r="K223">
        <v>4800</v>
      </c>
      <c r="L223">
        <v>3</v>
      </c>
      <c r="M223" t="s">
        <v>147</v>
      </c>
      <c r="N223" s="2">
        <v>2113</v>
      </c>
      <c r="O223" s="3">
        <v>58</v>
      </c>
      <c r="P223" t="s">
        <v>138</v>
      </c>
      <c r="Q223">
        <v>5</v>
      </c>
      <c r="R223" s="4">
        <v>22603</v>
      </c>
      <c r="S223" s="1">
        <v>41161</v>
      </c>
      <c r="T223" s="5">
        <f t="shared" ca="1" si="13"/>
        <v>62.986111111111114</v>
      </c>
      <c r="U223" s="5">
        <f t="shared" ca="1" si="14"/>
        <v>12.177777777777777</v>
      </c>
      <c r="V223" s="5">
        <f t="shared" ca="1" si="15"/>
        <v>394.16058394160586</v>
      </c>
    </row>
    <row r="224" spans="1:22" hidden="1" x14ac:dyDescent="0.3">
      <c r="A224" t="s">
        <v>468</v>
      </c>
      <c r="B224" t="s">
        <v>469</v>
      </c>
      <c r="C224" t="str">
        <f t="shared" si="12"/>
        <v>MOINARD Loïc</v>
      </c>
      <c r="D224" t="s">
        <v>144</v>
      </c>
      <c r="E224" t="s">
        <v>153</v>
      </c>
      <c r="F224" s="1">
        <v>43636</v>
      </c>
      <c r="G224">
        <v>7</v>
      </c>
      <c r="H224" t="s">
        <v>216</v>
      </c>
      <c r="I224">
        <v>3</v>
      </c>
      <c r="J224">
        <v>600</v>
      </c>
      <c r="K224">
        <v>1800</v>
      </c>
      <c r="L224">
        <v>3</v>
      </c>
      <c r="M224" t="s">
        <v>147</v>
      </c>
      <c r="N224" s="2">
        <v>2113</v>
      </c>
      <c r="O224" s="3">
        <v>58</v>
      </c>
      <c r="P224" t="s">
        <v>138</v>
      </c>
      <c r="Q224">
        <v>0</v>
      </c>
      <c r="R224" s="4">
        <v>22603</v>
      </c>
      <c r="S224" s="1">
        <v>44033</v>
      </c>
      <c r="T224" s="5">
        <f t="shared" ca="1" si="13"/>
        <v>62.986111111111114</v>
      </c>
      <c r="U224" s="5">
        <f t="shared" ca="1" si="14"/>
        <v>4.3111111111111109</v>
      </c>
      <c r="V224" s="5">
        <f t="shared" ca="1" si="15"/>
        <v>417.5257731958763</v>
      </c>
    </row>
    <row r="225" spans="1:22" hidden="1" x14ac:dyDescent="0.3">
      <c r="A225" t="s">
        <v>468</v>
      </c>
      <c r="B225" t="s">
        <v>469</v>
      </c>
      <c r="C225" t="str">
        <f t="shared" si="12"/>
        <v>MOINARD Loïc</v>
      </c>
      <c r="D225" t="s">
        <v>144</v>
      </c>
      <c r="E225" t="s">
        <v>153</v>
      </c>
      <c r="F225" s="1">
        <v>43956</v>
      </c>
      <c r="G225">
        <v>2</v>
      </c>
      <c r="H225" t="s">
        <v>150</v>
      </c>
      <c r="I225">
        <v>10</v>
      </c>
      <c r="J225">
        <v>700</v>
      </c>
      <c r="K225">
        <v>7000</v>
      </c>
      <c r="L225">
        <v>3</v>
      </c>
      <c r="M225" t="s">
        <v>147</v>
      </c>
      <c r="N225" s="2">
        <v>2113</v>
      </c>
      <c r="O225" s="3">
        <v>58</v>
      </c>
      <c r="P225" t="s">
        <v>138</v>
      </c>
      <c r="Q225">
        <v>3</v>
      </c>
      <c r="R225" s="4">
        <v>22603</v>
      </c>
      <c r="S225" s="1">
        <v>37900</v>
      </c>
      <c r="T225" s="5">
        <f t="shared" ca="1" si="13"/>
        <v>62.986111111111114</v>
      </c>
      <c r="U225" s="5">
        <f t="shared" ca="1" si="14"/>
        <v>21.102777777777778</v>
      </c>
      <c r="V225" s="5">
        <f t="shared" ca="1" si="15"/>
        <v>331.70988548111097</v>
      </c>
    </row>
    <row r="226" spans="1:22" hidden="1" x14ac:dyDescent="0.3">
      <c r="A226" t="s">
        <v>470</v>
      </c>
      <c r="B226" t="s">
        <v>471</v>
      </c>
      <c r="C226" t="str">
        <f t="shared" si="12"/>
        <v>MOITA Jeanne-Marie</v>
      </c>
      <c r="D226" t="s">
        <v>127</v>
      </c>
      <c r="E226" t="s">
        <v>153</v>
      </c>
      <c r="F226" s="1">
        <v>43975</v>
      </c>
      <c r="G226">
        <v>3</v>
      </c>
      <c r="H226" t="s">
        <v>174</v>
      </c>
      <c r="I226">
        <v>7</v>
      </c>
      <c r="J226">
        <v>1300</v>
      </c>
      <c r="K226">
        <v>9100</v>
      </c>
      <c r="L226">
        <v>3</v>
      </c>
      <c r="M226" t="s">
        <v>147</v>
      </c>
      <c r="N226" s="2">
        <v>1658</v>
      </c>
      <c r="O226" s="3">
        <v>65</v>
      </c>
      <c r="P226" t="s">
        <v>131</v>
      </c>
      <c r="Q226">
        <v>4</v>
      </c>
      <c r="R226" s="4">
        <v>21302</v>
      </c>
      <c r="S226" s="1">
        <v>43254</v>
      </c>
      <c r="T226" s="5">
        <f t="shared" ca="1" si="13"/>
        <v>66.544444444444451</v>
      </c>
      <c r="U226" s="5">
        <f t="shared" ca="1" si="14"/>
        <v>6.4444444444444446</v>
      </c>
      <c r="V226" s="5">
        <f t="shared" ca="1" si="15"/>
        <v>1412.0689655172414</v>
      </c>
    </row>
    <row r="227" spans="1:22" hidden="1" x14ac:dyDescent="0.3">
      <c r="A227" t="s">
        <v>470</v>
      </c>
      <c r="B227" t="s">
        <v>471</v>
      </c>
      <c r="C227" t="str">
        <f t="shared" si="12"/>
        <v>MOITA Jeanne-Marie</v>
      </c>
      <c r="D227" t="s">
        <v>127</v>
      </c>
      <c r="E227" t="s">
        <v>153</v>
      </c>
      <c r="F227" s="1">
        <v>43956</v>
      </c>
      <c r="G227">
        <v>5</v>
      </c>
      <c r="H227" t="s">
        <v>191</v>
      </c>
      <c r="I227">
        <v>3</v>
      </c>
      <c r="J227">
        <v>2000</v>
      </c>
      <c r="K227">
        <v>6000</v>
      </c>
      <c r="L227">
        <v>3</v>
      </c>
      <c r="M227" t="s">
        <v>147</v>
      </c>
      <c r="N227" s="2">
        <v>1658</v>
      </c>
      <c r="O227" s="3">
        <v>65</v>
      </c>
      <c r="P227" t="s">
        <v>131</v>
      </c>
      <c r="Q227">
        <v>2</v>
      </c>
      <c r="R227" s="4">
        <v>21302</v>
      </c>
      <c r="S227" s="1">
        <v>40027</v>
      </c>
      <c r="T227" s="5">
        <f t="shared" ca="1" si="13"/>
        <v>66.544444444444451</v>
      </c>
      <c r="U227" s="5">
        <f t="shared" ca="1" si="14"/>
        <v>15.280555555555555</v>
      </c>
      <c r="V227" s="5">
        <f t="shared" ca="1" si="15"/>
        <v>392.65588074895476</v>
      </c>
    </row>
    <row r="228" spans="1:22" hidden="1" x14ac:dyDescent="0.3">
      <c r="A228" t="s">
        <v>470</v>
      </c>
      <c r="B228" t="s">
        <v>471</v>
      </c>
      <c r="C228" t="str">
        <f t="shared" si="12"/>
        <v>MOITA Jeanne-Marie</v>
      </c>
      <c r="D228" t="s">
        <v>127</v>
      </c>
      <c r="E228" t="s">
        <v>153</v>
      </c>
      <c r="F228" s="1">
        <v>43770</v>
      </c>
      <c r="G228">
        <v>5</v>
      </c>
      <c r="H228" t="s">
        <v>191</v>
      </c>
      <c r="I228">
        <v>5</v>
      </c>
      <c r="J228">
        <v>2000</v>
      </c>
      <c r="K228">
        <v>10000</v>
      </c>
      <c r="L228">
        <v>2</v>
      </c>
      <c r="M228" t="s">
        <v>130</v>
      </c>
      <c r="N228" s="2">
        <v>1658</v>
      </c>
      <c r="O228" s="3">
        <v>65</v>
      </c>
      <c r="P228" t="s">
        <v>131</v>
      </c>
      <c r="Q228">
        <v>0</v>
      </c>
      <c r="R228" s="4">
        <v>21302</v>
      </c>
      <c r="S228" s="1">
        <v>39975</v>
      </c>
      <c r="T228" s="5">
        <f t="shared" ca="1" si="13"/>
        <v>66.544444444444451</v>
      </c>
      <c r="U228" s="5">
        <f t="shared" ca="1" si="14"/>
        <v>15.422222222222222</v>
      </c>
      <c r="V228" s="5">
        <f t="shared" ca="1" si="15"/>
        <v>648.41498559077809</v>
      </c>
    </row>
    <row r="229" spans="1:22" hidden="1" x14ac:dyDescent="0.3">
      <c r="A229" t="s">
        <v>472</v>
      </c>
      <c r="B229" t="s">
        <v>473</v>
      </c>
      <c r="C229" t="str">
        <f t="shared" si="12"/>
        <v>MONTFORT Huong</v>
      </c>
      <c r="D229" t="s">
        <v>173</v>
      </c>
      <c r="E229" t="s">
        <v>153</v>
      </c>
      <c r="F229" s="1">
        <v>43913</v>
      </c>
      <c r="G229">
        <v>3</v>
      </c>
      <c r="H229" t="s">
        <v>174</v>
      </c>
      <c r="I229">
        <v>3</v>
      </c>
      <c r="J229">
        <v>1300</v>
      </c>
      <c r="K229">
        <v>3900</v>
      </c>
      <c r="L229">
        <v>3</v>
      </c>
      <c r="M229" t="s">
        <v>147</v>
      </c>
      <c r="N229" s="2">
        <v>2273</v>
      </c>
      <c r="O229" s="3">
        <v>60</v>
      </c>
      <c r="P229" t="s">
        <v>138</v>
      </c>
      <c r="Q229">
        <v>2</v>
      </c>
      <c r="R229" s="4">
        <v>20652</v>
      </c>
      <c r="S229" s="1">
        <v>36649</v>
      </c>
      <c r="T229" s="5">
        <f t="shared" ca="1" si="13"/>
        <v>68.325000000000003</v>
      </c>
      <c r="U229" s="5">
        <f t="shared" ca="1" si="14"/>
        <v>24.527777777777779</v>
      </c>
      <c r="V229" s="5">
        <f t="shared" ca="1" si="15"/>
        <v>159.00339750849378</v>
      </c>
    </row>
    <row r="230" spans="1:22" hidden="1" x14ac:dyDescent="0.3">
      <c r="A230" t="s">
        <v>472</v>
      </c>
      <c r="B230" t="s">
        <v>473</v>
      </c>
      <c r="C230" t="str">
        <f t="shared" si="12"/>
        <v>MONTFORT Huong</v>
      </c>
      <c r="D230" t="s">
        <v>173</v>
      </c>
      <c r="E230" t="s">
        <v>153</v>
      </c>
      <c r="F230" s="1">
        <v>43980</v>
      </c>
      <c r="G230">
        <v>3</v>
      </c>
      <c r="H230" t="s">
        <v>174</v>
      </c>
      <c r="I230">
        <v>4</v>
      </c>
      <c r="J230">
        <v>1300</v>
      </c>
      <c r="K230">
        <v>5200</v>
      </c>
      <c r="L230">
        <v>1</v>
      </c>
      <c r="M230" t="s">
        <v>137</v>
      </c>
      <c r="N230" s="2">
        <v>2273</v>
      </c>
      <c r="O230" s="3">
        <v>60</v>
      </c>
      <c r="P230" t="s">
        <v>138</v>
      </c>
      <c r="Q230">
        <v>2</v>
      </c>
      <c r="R230" s="4">
        <v>20652</v>
      </c>
      <c r="S230" s="1">
        <v>42306</v>
      </c>
      <c r="T230" s="5">
        <f t="shared" ca="1" si="13"/>
        <v>68.325000000000003</v>
      </c>
      <c r="U230" s="5">
        <f t="shared" ca="1" si="14"/>
        <v>9.0388888888888896</v>
      </c>
      <c r="V230" s="5">
        <f t="shared" ca="1" si="15"/>
        <v>575.29194837123532</v>
      </c>
    </row>
    <row r="231" spans="1:22" hidden="1" x14ac:dyDescent="0.3">
      <c r="A231" t="s">
        <v>472</v>
      </c>
      <c r="B231" t="s">
        <v>473</v>
      </c>
      <c r="C231" t="str">
        <f t="shared" si="12"/>
        <v>MONTFORT Huong</v>
      </c>
      <c r="D231" t="s">
        <v>173</v>
      </c>
      <c r="E231" t="s">
        <v>153</v>
      </c>
      <c r="F231" s="1">
        <v>43958</v>
      </c>
      <c r="G231">
        <v>2</v>
      </c>
      <c r="H231" t="s">
        <v>150</v>
      </c>
      <c r="I231">
        <v>5</v>
      </c>
      <c r="J231">
        <v>700</v>
      </c>
      <c r="K231">
        <v>3500</v>
      </c>
      <c r="L231">
        <v>3</v>
      </c>
      <c r="M231" t="s">
        <v>147</v>
      </c>
      <c r="N231" s="2">
        <v>2273</v>
      </c>
      <c r="O231" s="3">
        <v>60</v>
      </c>
      <c r="P231" t="s">
        <v>138</v>
      </c>
      <c r="Q231">
        <v>1</v>
      </c>
      <c r="R231" s="4">
        <v>20652</v>
      </c>
      <c r="S231" s="1">
        <v>37713</v>
      </c>
      <c r="T231" s="5">
        <f t="shared" ca="1" si="13"/>
        <v>68.325000000000003</v>
      </c>
      <c r="U231" s="5">
        <f t="shared" ca="1" si="14"/>
        <v>21.613888888888887</v>
      </c>
      <c r="V231" s="5">
        <f t="shared" ca="1" si="15"/>
        <v>161.9329135072613</v>
      </c>
    </row>
    <row r="232" spans="1:22" hidden="1" x14ac:dyDescent="0.3">
      <c r="A232" t="s">
        <v>474</v>
      </c>
      <c r="B232" t="s">
        <v>264</v>
      </c>
      <c r="C232" t="str">
        <f t="shared" si="12"/>
        <v>NAIMI Chantal</v>
      </c>
      <c r="D232" t="s">
        <v>162</v>
      </c>
      <c r="E232" t="s">
        <v>153</v>
      </c>
      <c r="F232" s="1">
        <v>43803</v>
      </c>
      <c r="G232">
        <v>1</v>
      </c>
      <c r="H232" t="s">
        <v>159</v>
      </c>
      <c r="I232">
        <v>4</v>
      </c>
      <c r="J232">
        <v>1200</v>
      </c>
      <c r="K232">
        <v>4800</v>
      </c>
      <c r="L232">
        <v>2</v>
      </c>
      <c r="M232" t="s">
        <v>130</v>
      </c>
      <c r="N232" s="2">
        <v>1552</v>
      </c>
      <c r="O232" s="3">
        <v>96</v>
      </c>
      <c r="P232" t="s">
        <v>131</v>
      </c>
      <c r="Q232">
        <v>2</v>
      </c>
      <c r="R232" s="4">
        <v>15318</v>
      </c>
      <c r="S232" s="1">
        <v>36285</v>
      </c>
      <c r="T232" s="5">
        <f t="shared" ca="1" si="13"/>
        <v>82.930555555555557</v>
      </c>
      <c r="U232" s="5">
        <f t="shared" ca="1" si="14"/>
        <v>25.522222222222222</v>
      </c>
      <c r="V232" s="5">
        <f t="shared" ca="1" si="15"/>
        <v>188.07139747496734</v>
      </c>
    </row>
    <row r="233" spans="1:22" hidden="1" x14ac:dyDescent="0.3">
      <c r="A233" t="s">
        <v>475</v>
      </c>
      <c r="B233" t="s">
        <v>236</v>
      </c>
      <c r="C233" t="str">
        <f t="shared" si="12"/>
        <v>NICOLLE Françoise</v>
      </c>
      <c r="D233" t="s">
        <v>144</v>
      </c>
      <c r="E233" t="s">
        <v>153</v>
      </c>
      <c r="F233" s="1">
        <v>43983</v>
      </c>
      <c r="G233">
        <v>7</v>
      </c>
      <c r="H233" t="s">
        <v>216</v>
      </c>
      <c r="I233">
        <v>2</v>
      </c>
      <c r="J233">
        <v>600</v>
      </c>
      <c r="K233">
        <v>1200</v>
      </c>
      <c r="L233">
        <v>1</v>
      </c>
      <c r="M233" t="s">
        <v>137</v>
      </c>
      <c r="N233" s="2">
        <v>1887</v>
      </c>
      <c r="O233" s="3">
        <v>96</v>
      </c>
      <c r="P233" t="s">
        <v>131</v>
      </c>
      <c r="Q233">
        <v>1</v>
      </c>
      <c r="R233" s="4">
        <v>31515</v>
      </c>
      <c r="S233" s="1">
        <v>35842</v>
      </c>
      <c r="T233" s="5">
        <f t="shared" ca="1" si="13"/>
        <v>38.583333333333336</v>
      </c>
      <c r="U233" s="5">
        <f t="shared" ca="1" si="14"/>
        <v>26.741666666666667</v>
      </c>
      <c r="V233" s="5">
        <f t="shared" ca="1" si="15"/>
        <v>44.873792458709879</v>
      </c>
    </row>
    <row r="234" spans="1:22" hidden="1" x14ac:dyDescent="0.3">
      <c r="A234" t="s">
        <v>476</v>
      </c>
      <c r="B234" t="s">
        <v>477</v>
      </c>
      <c r="C234" t="str">
        <f t="shared" si="12"/>
        <v>OBEL Rolande</v>
      </c>
      <c r="D234" t="s">
        <v>141</v>
      </c>
      <c r="E234" t="s">
        <v>153</v>
      </c>
      <c r="F234" s="1">
        <v>44010</v>
      </c>
      <c r="G234">
        <v>6</v>
      </c>
      <c r="H234" t="s">
        <v>156</v>
      </c>
      <c r="I234">
        <v>10</v>
      </c>
      <c r="J234">
        <v>500</v>
      </c>
      <c r="K234">
        <v>5000</v>
      </c>
      <c r="L234">
        <v>3</v>
      </c>
      <c r="M234" t="s">
        <v>147</v>
      </c>
      <c r="N234" s="2">
        <v>1623</v>
      </c>
      <c r="O234" s="3">
        <v>44</v>
      </c>
      <c r="P234" t="s">
        <v>131</v>
      </c>
      <c r="Q234">
        <v>4</v>
      </c>
      <c r="R234" s="4">
        <v>22129</v>
      </c>
      <c r="S234" s="1">
        <v>40522</v>
      </c>
      <c r="T234" s="5">
        <f t="shared" ca="1" si="13"/>
        <v>64.283333333333331</v>
      </c>
      <c r="U234" s="5">
        <f t="shared" ca="1" si="14"/>
        <v>13.925000000000001</v>
      </c>
      <c r="V234" s="5">
        <f t="shared" ca="1" si="15"/>
        <v>359.06642728904848</v>
      </c>
    </row>
    <row r="235" spans="1:22" hidden="1" x14ac:dyDescent="0.3">
      <c r="A235" t="s">
        <v>478</v>
      </c>
      <c r="B235" t="s">
        <v>479</v>
      </c>
      <c r="C235" t="str">
        <f t="shared" si="12"/>
        <v>OCLOO Thérése</v>
      </c>
      <c r="D235" t="s">
        <v>141</v>
      </c>
      <c r="E235" t="s">
        <v>153</v>
      </c>
      <c r="F235" s="1">
        <v>43853</v>
      </c>
      <c r="G235">
        <v>1</v>
      </c>
      <c r="H235" t="s">
        <v>159</v>
      </c>
      <c r="I235">
        <v>3</v>
      </c>
      <c r="J235">
        <v>1200</v>
      </c>
      <c r="K235">
        <v>3600</v>
      </c>
      <c r="L235">
        <v>3</v>
      </c>
      <c r="M235" t="s">
        <v>147</v>
      </c>
      <c r="N235" s="2">
        <v>3385</v>
      </c>
      <c r="O235" s="3">
        <v>24</v>
      </c>
      <c r="P235" t="s">
        <v>131</v>
      </c>
      <c r="Q235">
        <v>5</v>
      </c>
      <c r="R235" s="4">
        <v>21282</v>
      </c>
      <c r="S235" s="1">
        <v>37239</v>
      </c>
      <c r="T235" s="5">
        <f t="shared" ca="1" si="13"/>
        <v>66.599999999999994</v>
      </c>
      <c r="U235" s="5">
        <f t="shared" ca="1" si="14"/>
        <v>22.913888888888888</v>
      </c>
      <c r="V235" s="5">
        <f t="shared" ca="1" si="15"/>
        <v>157.10995272154202</v>
      </c>
    </row>
    <row r="236" spans="1:22" hidden="1" x14ac:dyDescent="0.3">
      <c r="A236" t="s">
        <v>480</v>
      </c>
      <c r="B236" t="s">
        <v>345</v>
      </c>
      <c r="C236" t="str">
        <f t="shared" si="12"/>
        <v>ONG Daniel</v>
      </c>
      <c r="D236" t="s">
        <v>162</v>
      </c>
      <c r="E236" t="s">
        <v>153</v>
      </c>
      <c r="F236" s="1">
        <v>43981</v>
      </c>
      <c r="G236">
        <v>4</v>
      </c>
      <c r="H236" t="s">
        <v>136</v>
      </c>
      <c r="I236">
        <v>10</v>
      </c>
      <c r="J236">
        <v>5000</v>
      </c>
      <c r="K236">
        <v>50000</v>
      </c>
      <c r="L236">
        <v>2</v>
      </c>
      <c r="M236" t="s">
        <v>130</v>
      </c>
      <c r="N236" s="2">
        <v>3639</v>
      </c>
      <c r="O236" s="3">
        <v>67</v>
      </c>
      <c r="P236" t="s">
        <v>138</v>
      </c>
      <c r="Q236">
        <v>5</v>
      </c>
      <c r="R236" s="4">
        <v>21652</v>
      </c>
      <c r="S236" s="1">
        <v>43346</v>
      </c>
      <c r="T236" s="5">
        <f t="shared" ca="1" si="13"/>
        <v>65.586111111111109</v>
      </c>
      <c r="U236" s="5">
        <f t="shared" ca="1" si="14"/>
        <v>6.1944444444444446</v>
      </c>
      <c r="V236" s="5">
        <f t="shared" ca="1" si="15"/>
        <v>8071.7488789237668</v>
      </c>
    </row>
    <row r="237" spans="1:22" hidden="1" x14ac:dyDescent="0.3">
      <c r="A237" t="s">
        <v>481</v>
      </c>
      <c r="B237" t="s">
        <v>482</v>
      </c>
      <c r="C237" t="str">
        <f t="shared" si="12"/>
        <v>PARINET Jean-Louis</v>
      </c>
      <c r="D237" t="s">
        <v>162</v>
      </c>
      <c r="E237" t="s">
        <v>153</v>
      </c>
      <c r="F237" s="1">
        <v>43966</v>
      </c>
      <c r="G237">
        <v>3</v>
      </c>
      <c r="H237" t="s">
        <v>174</v>
      </c>
      <c r="I237">
        <v>10</v>
      </c>
      <c r="J237">
        <v>1300</v>
      </c>
      <c r="K237">
        <v>13000</v>
      </c>
      <c r="L237">
        <v>2</v>
      </c>
      <c r="M237" t="s">
        <v>130</v>
      </c>
      <c r="N237" s="2">
        <v>1091</v>
      </c>
      <c r="O237" s="3">
        <v>37</v>
      </c>
      <c r="P237" t="s">
        <v>138</v>
      </c>
      <c r="Q237">
        <v>3</v>
      </c>
      <c r="R237" s="4">
        <v>27766</v>
      </c>
      <c r="S237" s="1">
        <v>35882</v>
      </c>
      <c r="T237" s="5">
        <f t="shared" ca="1" si="13"/>
        <v>48.85</v>
      </c>
      <c r="U237" s="5">
        <f t="shared" ca="1" si="14"/>
        <v>26.625</v>
      </c>
      <c r="V237" s="5">
        <f t="shared" ca="1" si="15"/>
        <v>488.26291079812205</v>
      </c>
    </row>
    <row r="238" spans="1:22" hidden="1" x14ac:dyDescent="0.3">
      <c r="A238" t="s">
        <v>483</v>
      </c>
      <c r="B238" t="s">
        <v>484</v>
      </c>
      <c r="C238" t="str">
        <f t="shared" si="12"/>
        <v>PARTOUCHE Robert</v>
      </c>
      <c r="D238" t="s">
        <v>141</v>
      </c>
      <c r="E238" t="s">
        <v>153</v>
      </c>
      <c r="F238" s="1">
        <v>43659</v>
      </c>
      <c r="G238">
        <v>7</v>
      </c>
      <c r="H238" t="s">
        <v>216</v>
      </c>
      <c r="I238">
        <v>8</v>
      </c>
      <c r="J238">
        <v>600</v>
      </c>
      <c r="K238">
        <v>4800</v>
      </c>
      <c r="L238">
        <v>1</v>
      </c>
      <c r="M238" t="s">
        <v>137</v>
      </c>
      <c r="N238" s="2">
        <v>3389</v>
      </c>
      <c r="O238" s="3">
        <v>77</v>
      </c>
      <c r="P238" t="s">
        <v>138</v>
      </c>
      <c r="Q238">
        <v>3</v>
      </c>
      <c r="R238" s="4">
        <v>25281</v>
      </c>
      <c r="S238" s="1">
        <v>42427</v>
      </c>
      <c r="T238" s="5">
        <f t="shared" ca="1" si="13"/>
        <v>55.65</v>
      </c>
      <c r="U238" s="5">
        <f t="shared" ca="1" si="14"/>
        <v>8.7111111111111104</v>
      </c>
      <c r="V238" s="5">
        <f t="shared" ca="1" si="15"/>
        <v>551.0204081632653</v>
      </c>
    </row>
    <row r="239" spans="1:22" hidden="1" x14ac:dyDescent="0.3">
      <c r="A239" t="s">
        <v>485</v>
      </c>
      <c r="B239" t="s">
        <v>316</v>
      </c>
      <c r="C239" t="str">
        <f t="shared" si="12"/>
        <v>PAVARD Annie</v>
      </c>
      <c r="D239" t="s">
        <v>162</v>
      </c>
      <c r="E239" t="s">
        <v>153</v>
      </c>
      <c r="F239" s="1">
        <v>43774</v>
      </c>
      <c r="G239">
        <v>1</v>
      </c>
      <c r="H239" t="s">
        <v>159</v>
      </c>
      <c r="I239">
        <v>10</v>
      </c>
      <c r="J239">
        <v>1200</v>
      </c>
      <c r="K239">
        <v>12000</v>
      </c>
      <c r="L239">
        <v>3</v>
      </c>
      <c r="M239" t="s">
        <v>147</v>
      </c>
      <c r="N239" s="2">
        <v>2686</v>
      </c>
      <c r="O239" s="3">
        <v>20</v>
      </c>
      <c r="P239" t="s">
        <v>131</v>
      </c>
      <c r="Q239">
        <v>1</v>
      </c>
      <c r="R239" s="4">
        <v>23411</v>
      </c>
      <c r="S239" s="1">
        <v>40335</v>
      </c>
      <c r="T239" s="5">
        <f t="shared" ca="1" si="13"/>
        <v>60.774999999999999</v>
      </c>
      <c r="U239" s="5">
        <f t="shared" ca="1" si="14"/>
        <v>14.436111111111112</v>
      </c>
      <c r="V239" s="5">
        <f t="shared" ca="1" si="15"/>
        <v>831.24879738310563</v>
      </c>
    </row>
    <row r="240" spans="1:22" hidden="1" x14ac:dyDescent="0.3">
      <c r="A240" t="s">
        <v>486</v>
      </c>
      <c r="B240" t="s">
        <v>373</v>
      </c>
      <c r="C240" t="str">
        <f t="shared" si="12"/>
        <v>PEDRO Francis</v>
      </c>
      <c r="D240" t="s">
        <v>144</v>
      </c>
      <c r="E240" t="s">
        <v>153</v>
      </c>
      <c r="F240" s="1">
        <v>43622</v>
      </c>
      <c r="G240">
        <v>2</v>
      </c>
      <c r="H240" t="s">
        <v>150</v>
      </c>
      <c r="I240">
        <v>10</v>
      </c>
      <c r="J240">
        <v>700</v>
      </c>
      <c r="K240">
        <v>7000</v>
      </c>
      <c r="L240">
        <v>1</v>
      </c>
      <c r="M240" t="s">
        <v>137</v>
      </c>
      <c r="N240" s="2">
        <v>2239</v>
      </c>
      <c r="O240" s="3">
        <v>52</v>
      </c>
      <c r="P240" t="s">
        <v>138</v>
      </c>
      <c r="Q240">
        <v>5</v>
      </c>
      <c r="R240" s="4">
        <v>21463</v>
      </c>
      <c r="S240" s="1">
        <v>43493</v>
      </c>
      <c r="T240" s="5">
        <f t="shared" ca="1" si="13"/>
        <v>66.105555555555554</v>
      </c>
      <c r="U240" s="5">
        <f t="shared" ca="1" si="14"/>
        <v>5.791666666666667</v>
      </c>
      <c r="V240" s="5">
        <f t="shared" ca="1" si="15"/>
        <v>1208.6330935251799</v>
      </c>
    </row>
    <row r="241" spans="1:22" hidden="1" x14ac:dyDescent="0.3">
      <c r="A241" t="s">
        <v>487</v>
      </c>
      <c r="B241" t="s">
        <v>188</v>
      </c>
      <c r="C241" t="str">
        <f t="shared" si="12"/>
        <v>PENALVA Isabelle</v>
      </c>
      <c r="D241" t="s">
        <v>173</v>
      </c>
      <c r="E241" t="s">
        <v>153</v>
      </c>
      <c r="F241" s="1">
        <v>43733</v>
      </c>
      <c r="G241">
        <v>5</v>
      </c>
      <c r="H241" t="s">
        <v>191</v>
      </c>
      <c r="I241">
        <v>10</v>
      </c>
      <c r="J241">
        <v>2000</v>
      </c>
      <c r="K241">
        <v>20000</v>
      </c>
      <c r="L241">
        <v>2</v>
      </c>
      <c r="M241" t="s">
        <v>130</v>
      </c>
      <c r="N241" s="2">
        <v>2842</v>
      </c>
      <c r="O241" s="3">
        <v>18</v>
      </c>
      <c r="P241" t="s">
        <v>131</v>
      </c>
      <c r="Q241">
        <v>3</v>
      </c>
      <c r="R241" s="4">
        <v>23162</v>
      </c>
      <c r="S241" s="1">
        <v>42333</v>
      </c>
      <c r="T241" s="5">
        <f t="shared" ca="1" si="13"/>
        <v>61.452777777777776</v>
      </c>
      <c r="U241" s="5">
        <f t="shared" ca="1" si="14"/>
        <v>8.9666666666666668</v>
      </c>
      <c r="V241" s="5">
        <f t="shared" ca="1" si="15"/>
        <v>2230.4832713754645</v>
      </c>
    </row>
    <row r="242" spans="1:22" x14ac:dyDescent="0.3">
      <c r="A242" t="s">
        <v>456</v>
      </c>
      <c r="B242" t="s">
        <v>195</v>
      </c>
      <c r="C242" t="str">
        <f t="shared" si="12"/>
        <v>MIANET Marie-Thérése</v>
      </c>
      <c r="D242" t="s">
        <v>134</v>
      </c>
      <c r="E242" t="s">
        <v>153</v>
      </c>
      <c r="F242" s="1">
        <v>43938</v>
      </c>
      <c r="G242">
        <v>7</v>
      </c>
      <c r="H242" t="s">
        <v>216</v>
      </c>
      <c r="I242">
        <v>6</v>
      </c>
      <c r="J242">
        <v>600</v>
      </c>
      <c r="K242">
        <v>3600</v>
      </c>
      <c r="L242">
        <v>1</v>
      </c>
      <c r="M242" t="s">
        <v>137</v>
      </c>
      <c r="N242" s="2">
        <v>1039</v>
      </c>
      <c r="O242" s="3">
        <v>52</v>
      </c>
      <c r="P242" t="s">
        <v>131</v>
      </c>
      <c r="Q242">
        <v>3</v>
      </c>
      <c r="R242" s="4">
        <v>20681</v>
      </c>
      <c r="S242" s="1">
        <v>41834</v>
      </c>
      <c r="T242" s="5">
        <f t="shared" ca="1" si="13"/>
        <v>68.24722222222222</v>
      </c>
      <c r="U242" s="5">
        <f t="shared" ca="1" si="14"/>
        <v>10.330555555555556</v>
      </c>
      <c r="V242" s="5">
        <f t="shared" ca="1" si="15"/>
        <v>348.48077440172091</v>
      </c>
    </row>
    <row r="243" spans="1:22" hidden="1" x14ac:dyDescent="0.3">
      <c r="A243" t="s">
        <v>488</v>
      </c>
      <c r="B243" t="s">
        <v>489</v>
      </c>
      <c r="C243" t="str">
        <f t="shared" si="12"/>
        <v>PERRUCHON Fabrice</v>
      </c>
      <c r="D243" t="s">
        <v>144</v>
      </c>
      <c r="E243" t="s">
        <v>153</v>
      </c>
      <c r="F243" s="1">
        <v>43770</v>
      </c>
      <c r="G243">
        <v>3</v>
      </c>
      <c r="H243" t="s">
        <v>174</v>
      </c>
      <c r="I243">
        <v>10</v>
      </c>
      <c r="J243">
        <v>1300</v>
      </c>
      <c r="K243">
        <v>13000</v>
      </c>
      <c r="L243">
        <v>1</v>
      </c>
      <c r="M243" t="s">
        <v>137</v>
      </c>
      <c r="N243" s="2">
        <v>1235</v>
      </c>
      <c r="O243" s="3">
        <v>15</v>
      </c>
      <c r="P243" t="s">
        <v>138</v>
      </c>
      <c r="Q243">
        <v>4</v>
      </c>
      <c r="R243" s="4">
        <v>27079</v>
      </c>
      <c r="S243" s="1">
        <v>36541</v>
      </c>
      <c r="T243" s="5">
        <f t="shared" ca="1" si="13"/>
        <v>50.733333333333334</v>
      </c>
      <c r="U243" s="5">
        <f t="shared" ca="1" si="14"/>
        <v>24.824999999999999</v>
      </c>
      <c r="V243" s="5">
        <f t="shared" ca="1" si="15"/>
        <v>523.66565961732124</v>
      </c>
    </row>
    <row r="244" spans="1:22" hidden="1" x14ac:dyDescent="0.3">
      <c r="A244" t="s">
        <v>490</v>
      </c>
      <c r="B244" t="s">
        <v>446</v>
      </c>
      <c r="C244" t="str">
        <f t="shared" si="12"/>
        <v>PESNOT Laurent</v>
      </c>
      <c r="D244" t="s">
        <v>144</v>
      </c>
      <c r="E244" t="s">
        <v>153</v>
      </c>
      <c r="F244" s="1">
        <v>43740</v>
      </c>
      <c r="G244">
        <v>2</v>
      </c>
      <c r="H244" t="s">
        <v>150</v>
      </c>
      <c r="I244">
        <v>1</v>
      </c>
      <c r="J244">
        <v>700</v>
      </c>
      <c r="K244">
        <v>700</v>
      </c>
      <c r="L244">
        <v>3</v>
      </c>
      <c r="M244" t="s">
        <v>147</v>
      </c>
      <c r="N244" s="2">
        <v>1694</v>
      </c>
      <c r="O244" s="3">
        <v>55</v>
      </c>
      <c r="P244" t="s">
        <v>138</v>
      </c>
      <c r="Q244">
        <v>0</v>
      </c>
      <c r="R244" s="4">
        <v>16621</v>
      </c>
      <c r="S244" s="1">
        <v>43983</v>
      </c>
      <c r="T244" s="5">
        <f t="shared" ca="1" si="13"/>
        <v>79.361111111111114</v>
      </c>
      <c r="U244" s="5">
        <f t="shared" ca="1" si="14"/>
        <v>4.45</v>
      </c>
      <c r="V244" s="5">
        <f t="shared" ca="1" si="15"/>
        <v>157.30337078651684</v>
      </c>
    </row>
    <row r="245" spans="1:22" hidden="1" x14ac:dyDescent="0.3">
      <c r="A245" t="s">
        <v>491</v>
      </c>
      <c r="B245" t="s">
        <v>244</v>
      </c>
      <c r="C245" t="str">
        <f t="shared" si="12"/>
        <v>PIDERIT Claude</v>
      </c>
      <c r="D245" t="s">
        <v>162</v>
      </c>
      <c r="E245" t="s">
        <v>153</v>
      </c>
      <c r="F245" s="1">
        <v>43756</v>
      </c>
      <c r="G245">
        <v>1</v>
      </c>
      <c r="H245" t="s">
        <v>159</v>
      </c>
      <c r="I245">
        <v>8</v>
      </c>
      <c r="J245">
        <v>1200</v>
      </c>
      <c r="K245">
        <v>9600</v>
      </c>
      <c r="L245">
        <v>2</v>
      </c>
      <c r="M245" t="s">
        <v>130</v>
      </c>
      <c r="N245" s="2">
        <v>2766</v>
      </c>
      <c r="O245" s="3">
        <v>90</v>
      </c>
      <c r="P245" t="s">
        <v>131</v>
      </c>
      <c r="Q245">
        <v>1</v>
      </c>
      <c r="R245" s="4">
        <v>28839</v>
      </c>
      <c r="S245" s="1">
        <v>39557</v>
      </c>
      <c r="T245" s="5">
        <f t="shared" ca="1" si="13"/>
        <v>45.911111111111111</v>
      </c>
      <c r="U245" s="5">
        <f t="shared" ca="1" si="14"/>
        <v>16.566666666666666</v>
      </c>
      <c r="V245" s="5">
        <f t="shared" ca="1" si="15"/>
        <v>579.47686116700197</v>
      </c>
    </row>
    <row r="246" spans="1:22" hidden="1" x14ac:dyDescent="0.3">
      <c r="A246" t="s">
        <v>492</v>
      </c>
      <c r="B246" t="s">
        <v>376</v>
      </c>
      <c r="C246" t="str">
        <f t="shared" si="12"/>
        <v>POINSOT Pierre</v>
      </c>
      <c r="D246" t="s">
        <v>127</v>
      </c>
      <c r="E246" t="s">
        <v>153</v>
      </c>
      <c r="F246" s="1">
        <v>43774</v>
      </c>
      <c r="G246">
        <v>2</v>
      </c>
      <c r="H246" t="s">
        <v>150</v>
      </c>
      <c r="I246">
        <v>1</v>
      </c>
      <c r="J246">
        <v>700</v>
      </c>
      <c r="K246">
        <v>700</v>
      </c>
      <c r="L246">
        <v>2</v>
      </c>
      <c r="M246" t="s">
        <v>130</v>
      </c>
      <c r="N246" s="2">
        <v>2088</v>
      </c>
      <c r="O246" s="3">
        <v>94</v>
      </c>
      <c r="P246" t="s">
        <v>138</v>
      </c>
      <c r="Q246">
        <v>4</v>
      </c>
      <c r="R246" s="4">
        <v>29252</v>
      </c>
      <c r="S246" s="1">
        <v>38474</v>
      </c>
      <c r="T246" s="5">
        <f t="shared" ca="1" si="13"/>
        <v>44.783333333333331</v>
      </c>
      <c r="U246" s="5">
        <f t="shared" ca="1" si="14"/>
        <v>19.530555555555555</v>
      </c>
      <c r="V246" s="5">
        <f t="shared" ca="1" si="15"/>
        <v>35.841274356421565</v>
      </c>
    </row>
    <row r="247" spans="1:22" hidden="1" x14ac:dyDescent="0.3">
      <c r="A247" t="s">
        <v>493</v>
      </c>
      <c r="B247" t="s">
        <v>345</v>
      </c>
      <c r="C247" t="str">
        <f t="shared" si="12"/>
        <v>POISSON Daniel</v>
      </c>
      <c r="D247" t="s">
        <v>162</v>
      </c>
      <c r="E247" t="s">
        <v>153</v>
      </c>
      <c r="F247" s="1">
        <v>43762</v>
      </c>
      <c r="G247">
        <v>5</v>
      </c>
      <c r="H247" t="s">
        <v>191</v>
      </c>
      <c r="I247">
        <v>4</v>
      </c>
      <c r="J247">
        <v>2000</v>
      </c>
      <c r="K247">
        <v>8000</v>
      </c>
      <c r="L247">
        <v>1</v>
      </c>
      <c r="M247" t="s">
        <v>137</v>
      </c>
      <c r="N247" s="2">
        <v>1929</v>
      </c>
      <c r="O247" s="3">
        <v>18</v>
      </c>
      <c r="P247" t="s">
        <v>138</v>
      </c>
      <c r="Q247">
        <v>1</v>
      </c>
      <c r="R247" s="4">
        <v>20149</v>
      </c>
      <c r="S247" s="1">
        <v>42637</v>
      </c>
      <c r="T247" s="5">
        <f t="shared" ca="1" si="13"/>
        <v>69.7</v>
      </c>
      <c r="U247" s="5">
        <f t="shared" ca="1" si="14"/>
        <v>8.1361111111111111</v>
      </c>
      <c r="V247" s="5">
        <f t="shared" ca="1" si="15"/>
        <v>983.27074086719017</v>
      </c>
    </row>
    <row r="248" spans="1:22" hidden="1" x14ac:dyDescent="0.3">
      <c r="A248" t="s">
        <v>494</v>
      </c>
      <c r="B248" t="s">
        <v>180</v>
      </c>
      <c r="C248" t="str">
        <f t="shared" si="12"/>
        <v>PONTALIER Thierry</v>
      </c>
      <c r="D248" t="s">
        <v>127</v>
      </c>
      <c r="E248" t="s">
        <v>153</v>
      </c>
      <c r="F248" s="1">
        <v>43904</v>
      </c>
      <c r="G248">
        <v>5</v>
      </c>
      <c r="H248" t="s">
        <v>191</v>
      </c>
      <c r="I248">
        <v>2</v>
      </c>
      <c r="J248">
        <v>2000</v>
      </c>
      <c r="K248">
        <v>4000</v>
      </c>
      <c r="L248">
        <v>3</v>
      </c>
      <c r="M248" t="s">
        <v>147</v>
      </c>
      <c r="N248" s="2">
        <v>1567</v>
      </c>
      <c r="O248" s="3">
        <v>75</v>
      </c>
      <c r="P248" t="s">
        <v>138</v>
      </c>
      <c r="Q248">
        <v>3</v>
      </c>
      <c r="R248" s="4">
        <v>23098</v>
      </c>
      <c r="S248" s="1">
        <v>39924</v>
      </c>
      <c r="T248" s="5">
        <f t="shared" ca="1" si="13"/>
        <v>61.625</v>
      </c>
      <c r="U248" s="5">
        <f t="shared" ca="1" si="14"/>
        <v>15.561111111111112</v>
      </c>
      <c r="V248" s="5">
        <f t="shared" ca="1" si="15"/>
        <v>257.05105319528741</v>
      </c>
    </row>
    <row r="249" spans="1:22" hidden="1" x14ac:dyDescent="0.3">
      <c r="A249" t="s">
        <v>495</v>
      </c>
      <c r="B249" t="s">
        <v>496</v>
      </c>
      <c r="C249" t="str">
        <f t="shared" si="12"/>
        <v>POTRIQUET Claudette</v>
      </c>
      <c r="D249" t="s">
        <v>144</v>
      </c>
      <c r="E249" t="s">
        <v>153</v>
      </c>
      <c r="F249" s="1">
        <v>43674</v>
      </c>
      <c r="G249">
        <v>2</v>
      </c>
      <c r="H249" t="s">
        <v>150</v>
      </c>
      <c r="I249">
        <v>3</v>
      </c>
      <c r="J249">
        <v>700</v>
      </c>
      <c r="K249">
        <v>2100</v>
      </c>
      <c r="L249">
        <v>2</v>
      </c>
      <c r="M249" t="s">
        <v>130</v>
      </c>
      <c r="N249" s="2">
        <v>2310</v>
      </c>
      <c r="O249" s="3">
        <v>34</v>
      </c>
      <c r="P249" t="s">
        <v>131</v>
      </c>
      <c r="Q249">
        <v>3</v>
      </c>
      <c r="R249" s="4">
        <v>19262</v>
      </c>
      <c r="S249" s="1">
        <v>37845</v>
      </c>
      <c r="T249" s="5">
        <f t="shared" ca="1" si="13"/>
        <v>72.13333333333334</v>
      </c>
      <c r="U249" s="5">
        <f t="shared" ca="1" si="14"/>
        <v>21.252777777777776</v>
      </c>
      <c r="V249" s="5">
        <f t="shared" ca="1" si="15"/>
        <v>98.810612991765794</v>
      </c>
    </row>
    <row r="250" spans="1:22" hidden="1" x14ac:dyDescent="0.3">
      <c r="A250" t="s">
        <v>497</v>
      </c>
      <c r="B250" t="s">
        <v>498</v>
      </c>
      <c r="C250" t="str">
        <f t="shared" si="12"/>
        <v>POUYADOU Josette</v>
      </c>
      <c r="D250" t="s">
        <v>173</v>
      </c>
      <c r="E250" t="s">
        <v>153</v>
      </c>
      <c r="F250" s="1">
        <v>43996</v>
      </c>
      <c r="G250">
        <v>2</v>
      </c>
      <c r="H250" t="s">
        <v>150</v>
      </c>
      <c r="I250">
        <v>3</v>
      </c>
      <c r="J250">
        <v>700</v>
      </c>
      <c r="K250">
        <v>2100</v>
      </c>
      <c r="L250">
        <v>3</v>
      </c>
      <c r="M250" t="s">
        <v>147</v>
      </c>
      <c r="N250" s="2">
        <v>2951</v>
      </c>
      <c r="O250" s="3">
        <v>23</v>
      </c>
      <c r="P250" t="s">
        <v>131</v>
      </c>
      <c r="Q250">
        <v>2</v>
      </c>
      <c r="R250" s="4">
        <v>22288</v>
      </c>
      <c r="S250" s="1">
        <v>37130</v>
      </c>
      <c r="T250" s="5">
        <f t="shared" ca="1" si="13"/>
        <v>63.85</v>
      </c>
      <c r="U250" s="5">
        <f t="shared" ca="1" si="14"/>
        <v>23.211111111111112</v>
      </c>
      <c r="V250" s="5">
        <f t="shared" ca="1" si="15"/>
        <v>90.473910962182856</v>
      </c>
    </row>
    <row r="251" spans="1:22" hidden="1" x14ac:dyDescent="0.3">
      <c r="A251" t="s">
        <v>499</v>
      </c>
      <c r="B251" t="s">
        <v>236</v>
      </c>
      <c r="C251" t="str">
        <f t="shared" si="12"/>
        <v>PUAULT Françoise</v>
      </c>
      <c r="D251" t="s">
        <v>144</v>
      </c>
      <c r="E251" t="s">
        <v>153</v>
      </c>
      <c r="F251" s="1">
        <v>43664</v>
      </c>
      <c r="G251">
        <v>5</v>
      </c>
      <c r="H251" t="s">
        <v>191</v>
      </c>
      <c r="I251">
        <v>8</v>
      </c>
      <c r="J251">
        <v>2000</v>
      </c>
      <c r="K251">
        <v>16000</v>
      </c>
      <c r="L251">
        <v>1</v>
      </c>
      <c r="M251" t="s">
        <v>137</v>
      </c>
      <c r="N251" s="2">
        <v>2420</v>
      </c>
      <c r="O251" s="3">
        <v>66</v>
      </c>
      <c r="P251" t="s">
        <v>131</v>
      </c>
      <c r="Q251">
        <v>0</v>
      </c>
      <c r="R251" s="4">
        <v>20383</v>
      </c>
      <c r="S251" s="1">
        <v>36094</v>
      </c>
      <c r="T251" s="5">
        <f t="shared" ca="1" si="13"/>
        <v>69.061111111111117</v>
      </c>
      <c r="U251" s="5">
        <f t="shared" ca="1" si="14"/>
        <v>26.047222222222221</v>
      </c>
      <c r="V251" s="5">
        <f t="shared" ca="1" si="15"/>
        <v>614.26895595606277</v>
      </c>
    </row>
    <row r="252" spans="1:22" hidden="1" x14ac:dyDescent="0.3">
      <c r="A252" t="s">
        <v>500</v>
      </c>
      <c r="B252" t="s">
        <v>222</v>
      </c>
      <c r="C252" t="str">
        <f t="shared" si="12"/>
        <v>QUINTIN Martine</v>
      </c>
      <c r="D252" t="s">
        <v>127</v>
      </c>
      <c r="E252" t="s">
        <v>153</v>
      </c>
      <c r="F252" s="1">
        <v>43750</v>
      </c>
      <c r="G252">
        <v>6</v>
      </c>
      <c r="H252" t="s">
        <v>156</v>
      </c>
      <c r="I252">
        <v>3</v>
      </c>
      <c r="J252">
        <v>500</v>
      </c>
      <c r="K252">
        <v>1500</v>
      </c>
      <c r="L252">
        <v>3</v>
      </c>
      <c r="M252" t="s">
        <v>147</v>
      </c>
      <c r="N252" s="2">
        <v>1109</v>
      </c>
      <c r="O252" s="3">
        <v>93</v>
      </c>
      <c r="P252" t="s">
        <v>131</v>
      </c>
      <c r="Q252">
        <v>3</v>
      </c>
      <c r="R252" s="4">
        <v>27284</v>
      </c>
      <c r="S252" s="1">
        <v>36438</v>
      </c>
      <c r="T252" s="5">
        <f t="shared" ca="1" si="13"/>
        <v>50.169444444444444</v>
      </c>
      <c r="U252" s="5">
        <f t="shared" ca="1" si="14"/>
        <v>25.105555555555554</v>
      </c>
      <c r="V252" s="5">
        <f t="shared" ca="1" si="15"/>
        <v>59.747731799070593</v>
      </c>
    </row>
    <row r="253" spans="1:22" x14ac:dyDescent="0.3">
      <c r="A253" t="s">
        <v>456</v>
      </c>
      <c r="B253" t="s">
        <v>195</v>
      </c>
      <c r="C253" t="str">
        <f t="shared" si="12"/>
        <v>MIANET Marie-Thérése</v>
      </c>
      <c r="D253" t="s">
        <v>134</v>
      </c>
      <c r="E253" t="s">
        <v>153</v>
      </c>
      <c r="F253" s="1">
        <v>44005</v>
      </c>
      <c r="G253">
        <v>9</v>
      </c>
      <c r="H253" t="s">
        <v>184</v>
      </c>
      <c r="I253">
        <v>2</v>
      </c>
      <c r="J253">
        <v>500</v>
      </c>
      <c r="K253">
        <v>1000</v>
      </c>
      <c r="L253">
        <v>3</v>
      </c>
      <c r="M253" t="s">
        <v>147</v>
      </c>
      <c r="N253" s="2">
        <v>1039</v>
      </c>
      <c r="O253" s="3">
        <v>52</v>
      </c>
      <c r="P253" t="s">
        <v>131</v>
      </c>
      <c r="Q253">
        <v>3</v>
      </c>
      <c r="R253" s="4">
        <v>20681</v>
      </c>
      <c r="S253" s="1">
        <v>35943</v>
      </c>
      <c r="T253" s="5">
        <f t="shared" ca="1" si="13"/>
        <v>68.24722222222222</v>
      </c>
      <c r="U253" s="5">
        <f t="shared" ca="1" si="14"/>
        <v>26.458333333333332</v>
      </c>
      <c r="V253" s="5">
        <f t="shared" ca="1" si="15"/>
        <v>37.795275590551185</v>
      </c>
    </row>
    <row r="254" spans="1:22" hidden="1" x14ac:dyDescent="0.3">
      <c r="A254" t="s">
        <v>501</v>
      </c>
      <c r="B254" t="s">
        <v>266</v>
      </c>
      <c r="C254" t="str">
        <f t="shared" si="12"/>
        <v>RAMBEAUD Christian</v>
      </c>
      <c r="D254" t="s">
        <v>144</v>
      </c>
      <c r="E254" t="s">
        <v>153</v>
      </c>
      <c r="F254" s="1">
        <v>43718</v>
      </c>
      <c r="G254">
        <v>6</v>
      </c>
      <c r="H254" t="s">
        <v>156</v>
      </c>
      <c r="I254">
        <v>6</v>
      </c>
      <c r="J254">
        <v>500</v>
      </c>
      <c r="K254">
        <v>3000</v>
      </c>
      <c r="L254">
        <v>3</v>
      </c>
      <c r="M254" t="s">
        <v>147</v>
      </c>
      <c r="N254" s="2">
        <v>3586</v>
      </c>
      <c r="O254" s="3">
        <v>33</v>
      </c>
      <c r="P254" t="s">
        <v>138</v>
      </c>
      <c r="Q254">
        <v>0</v>
      </c>
      <c r="R254" s="4">
        <v>22639</v>
      </c>
      <c r="S254" s="1">
        <v>40121</v>
      </c>
      <c r="T254" s="5">
        <f t="shared" ca="1" si="13"/>
        <v>62.886111111111113</v>
      </c>
      <c r="U254" s="5">
        <f t="shared" ca="1" si="14"/>
        <v>15.025</v>
      </c>
      <c r="V254" s="5">
        <f t="shared" ca="1" si="15"/>
        <v>199.66722129783693</v>
      </c>
    </row>
    <row r="255" spans="1:22" hidden="1" x14ac:dyDescent="0.3">
      <c r="A255" t="s">
        <v>502</v>
      </c>
      <c r="B255" t="s">
        <v>259</v>
      </c>
      <c r="C255" t="str">
        <f t="shared" si="12"/>
        <v>RAMOND Vincent</v>
      </c>
      <c r="D255" t="s">
        <v>127</v>
      </c>
      <c r="E255" t="s">
        <v>153</v>
      </c>
      <c r="F255" s="1">
        <v>43759</v>
      </c>
      <c r="G255">
        <v>8</v>
      </c>
      <c r="H255" t="s">
        <v>146</v>
      </c>
      <c r="I255">
        <v>4</v>
      </c>
      <c r="J255">
        <v>800</v>
      </c>
      <c r="K255">
        <v>3200</v>
      </c>
      <c r="L255">
        <v>1</v>
      </c>
      <c r="M255" t="s">
        <v>137</v>
      </c>
      <c r="N255" s="2">
        <v>1684</v>
      </c>
      <c r="O255" s="3">
        <v>59</v>
      </c>
      <c r="P255" t="s">
        <v>138</v>
      </c>
      <c r="Q255">
        <v>1</v>
      </c>
      <c r="R255" s="4">
        <v>20090</v>
      </c>
      <c r="S255" s="1">
        <v>36164</v>
      </c>
      <c r="T255" s="5">
        <f t="shared" ca="1" si="13"/>
        <v>69.86666666666666</v>
      </c>
      <c r="U255" s="5">
        <f t="shared" ca="1" si="14"/>
        <v>25.858333333333334</v>
      </c>
      <c r="V255" s="5">
        <f t="shared" ca="1" si="15"/>
        <v>123.75120850789558</v>
      </c>
    </row>
    <row r="256" spans="1:22" hidden="1" x14ac:dyDescent="0.3">
      <c r="A256" t="s">
        <v>503</v>
      </c>
      <c r="B256" t="s">
        <v>504</v>
      </c>
      <c r="C256" t="str">
        <f t="shared" si="12"/>
        <v>RAMOS Yvan</v>
      </c>
      <c r="D256" t="s">
        <v>127</v>
      </c>
      <c r="E256" t="s">
        <v>153</v>
      </c>
      <c r="F256" s="1">
        <v>43845</v>
      </c>
      <c r="G256">
        <v>9</v>
      </c>
      <c r="H256" t="s">
        <v>184</v>
      </c>
      <c r="I256">
        <v>2</v>
      </c>
      <c r="J256">
        <v>500</v>
      </c>
      <c r="K256">
        <v>1000</v>
      </c>
      <c r="L256">
        <v>1</v>
      </c>
      <c r="M256" t="s">
        <v>137</v>
      </c>
      <c r="N256" s="2">
        <v>2540</v>
      </c>
      <c r="O256" s="3">
        <v>34</v>
      </c>
      <c r="P256" t="s">
        <v>138</v>
      </c>
      <c r="Q256">
        <v>1</v>
      </c>
      <c r="R256" s="4">
        <v>29274</v>
      </c>
      <c r="S256" s="1">
        <v>39724</v>
      </c>
      <c r="T256" s="5">
        <f t="shared" ca="1" si="13"/>
        <v>44.722222222222221</v>
      </c>
      <c r="U256" s="5">
        <f t="shared" ca="1" si="14"/>
        <v>16.111111111111111</v>
      </c>
      <c r="V256" s="5">
        <f t="shared" ca="1" si="15"/>
        <v>62.068965517241381</v>
      </c>
    </row>
    <row r="257" spans="1:22" hidden="1" x14ac:dyDescent="0.3">
      <c r="A257" t="s">
        <v>505</v>
      </c>
      <c r="B257" t="s">
        <v>506</v>
      </c>
      <c r="C257" t="str">
        <f t="shared" si="12"/>
        <v>REBY-FAYARD Luc</v>
      </c>
      <c r="D257" t="s">
        <v>173</v>
      </c>
      <c r="E257" t="s">
        <v>153</v>
      </c>
      <c r="F257" s="1">
        <v>43671</v>
      </c>
      <c r="G257">
        <v>1</v>
      </c>
      <c r="H257" t="s">
        <v>159</v>
      </c>
      <c r="I257">
        <v>9</v>
      </c>
      <c r="J257">
        <v>1200</v>
      </c>
      <c r="K257">
        <v>10800</v>
      </c>
      <c r="L257">
        <v>1</v>
      </c>
      <c r="M257" t="s">
        <v>137</v>
      </c>
      <c r="N257" s="2">
        <v>2446</v>
      </c>
      <c r="O257" s="3">
        <v>34</v>
      </c>
      <c r="P257" t="s">
        <v>138</v>
      </c>
      <c r="Q257">
        <v>3</v>
      </c>
      <c r="R257" s="4">
        <v>20409</v>
      </c>
      <c r="S257" s="1">
        <v>39943</v>
      </c>
      <c r="T257" s="5">
        <f t="shared" ca="1" si="13"/>
        <v>68.99166666666666</v>
      </c>
      <c r="U257" s="5">
        <f t="shared" ca="1" si="14"/>
        <v>15.508333333333333</v>
      </c>
      <c r="V257" s="5">
        <f t="shared" ca="1" si="15"/>
        <v>696.39978506179477</v>
      </c>
    </row>
    <row r="258" spans="1:22" x14ac:dyDescent="0.3">
      <c r="A258" t="s">
        <v>456</v>
      </c>
      <c r="B258" t="s">
        <v>195</v>
      </c>
      <c r="C258" t="str">
        <f t="shared" ref="C258:C316" si="16">CONCATENATE(A258," ",B258)</f>
        <v>MIANET Marie-Thérése</v>
      </c>
      <c r="D258" t="s">
        <v>134</v>
      </c>
      <c r="E258" t="s">
        <v>153</v>
      </c>
      <c r="F258" s="1">
        <v>43906</v>
      </c>
      <c r="G258">
        <v>8</v>
      </c>
      <c r="H258" t="s">
        <v>146</v>
      </c>
      <c r="I258">
        <v>2</v>
      </c>
      <c r="J258">
        <v>800</v>
      </c>
      <c r="K258">
        <v>1600</v>
      </c>
      <c r="L258">
        <v>2</v>
      </c>
      <c r="M258" t="s">
        <v>130</v>
      </c>
      <c r="N258" s="2">
        <v>1039</v>
      </c>
      <c r="O258" s="3">
        <v>52</v>
      </c>
      <c r="P258" t="s">
        <v>131</v>
      </c>
      <c r="Q258">
        <v>3</v>
      </c>
      <c r="R258" s="4">
        <v>20681</v>
      </c>
      <c r="S258" s="1">
        <v>43438</v>
      </c>
      <c r="T258" s="5">
        <f t="shared" ref="T258:T316" ca="1" si="17">YEARFRAC(R258,TODAY())</f>
        <v>68.24722222222222</v>
      </c>
      <c r="U258" s="5">
        <f t="shared" ref="U258:U316" ca="1" si="18">YEARFRAC(S258,TODAY())</f>
        <v>5.9416666666666664</v>
      </c>
      <c r="V258" s="5">
        <f t="shared" ref="V258:V316" ca="1" si="19">K258/U258</f>
        <v>269.28471248246848</v>
      </c>
    </row>
    <row r="259" spans="1:22" hidden="1" x14ac:dyDescent="0.3">
      <c r="A259" t="s">
        <v>507</v>
      </c>
      <c r="B259" t="s">
        <v>176</v>
      </c>
      <c r="C259" t="str">
        <f t="shared" si="16"/>
        <v>RENIER Monique</v>
      </c>
      <c r="D259" t="s">
        <v>127</v>
      </c>
      <c r="E259" t="s">
        <v>153</v>
      </c>
      <c r="F259" s="1">
        <v>43958</v>
      </c>
      <c r="G259">
        <v>5</v>
      </c>
      <c r="H259" t="s">
        <v>191</v>
      </c>
      <c r="I259">
        <v>7</v>
      </c>
      <c r="J259">
        <v>2000</v>
      </c>
      <c r="K259">
        <v>14000</v>
      </c>
      <c r="L259">
        <v>1</v>
      </c>
      <c r="M259" t="s">
        <v>137</v>
      </c>
      <c r="N259" s="2">
        <v>1034</v>
      </c>
      <c r="O259" s="3">
        <v>35</v>
      </c>
      <c r="P259" t="s">
        <v>131</v>
      </c>
      <c r="Q259">
        <v>1</v>
      </c>
      <c r="R259" s="4">
        <v>22133</v>
      </c>
      <c r="S259" s="1">
        <v>40730</v>
      </c>
      <c r="T259" s="5">
        <f t="shared" ca="1" si="17"/>
        <v>64.272222222222226</v>
      </c>
      <c r="U259" s="5">
        <f t="shared" ca="1" si="18"/>
        <v>13.352777777777778</v>
      </c>
      <c r="V259" s="5">
        <f t="shared" ca="1" si="19"/>
        <v>1048.4709798210943</v>
      </c>
    </row>
    <row r="260" spans="1:22" hidden="1" x14ac:dyDescent="0.3">
      <c r="A260" t="s">
        <v>508</v>
      </c>
      <c r="B260" t="s">
        <v>509</v>
      </c>
      <c r="C260" t="str">
        <f t="shared" si="16"/>
        <v>REVERDITO Marie-Jeanne</v>
      </c>
      <c r="D260" t="s">
        <v>141</v>
      </c>
      <c r="E260" t="s">
        <v>153</v>
      </c>
      <c r="F260" s="1">
        <v>43894</v>
      </c>
      <c r="G260">
        <v>10</v>
      </c>
      <c r="H260" t="s">
        <v>129</v>
      </c>
      <c r="I260">
        <v>2</v>
      </c>
      <c r="J260">
        <v>1000</v>
      </c>
      <c r="K260">
        <v>2000</v>
      </c>
      <c r="L260">
        <v>3</v>
      </c>
      <c r="M260" t="s">
        <v>147</v>
      </c>
      <c r="N260" s="2">
        <v>1605</v>
      </c>
      <c r="O260" s="3">
        <v>42</v>
      </c>
      <c r="P260" t="s">
        <v>131</v>
      </c>
      <c r="Q260">
        <v>5</v>
      </c>
      <c r="R260" s="4">
        <v>21288</v>
      </c>
      <c r="S260" s="1">
        <v>37336</v>
      </c>
      <c r="T260" s="5">
        <f t="shared" ca="1" si="17"/>
        <v>66.583333333333329</v>
      </c>
      <c r="U260" s="5">
        <f t="shared" ca="1" si="18"/>
        <v>22.644444444444446</v>
      </c>
      <c r="V260" s="5">
        <f t="shared" ca="1" si="19"/>
        <v>88.321884200196266</v>
      </c>
    </row>
    <row r="261" spans="1:22" x14ac:dyDescent="0.3">
      <c r="A261" t="s">
        <v>510</v>
      </c>
      <c r="B261" t="s">
        <v>511</v>
      </c>
      <c r="C261" t="str">
        <f t="shared" si="16"/>
        <v>RAGEUL Marielle</v>
      </c>
      <c r="D261" t="s">
        <v>134</v>
      </c>
      <c r="E261" t="s">
        <v>153</v>
      </c>
      <c r="F261" s="1">
        <v>43969</v>
      </c>
      <c r="G261">
        <v>6</v>
      </c>
      <c r="H261" t="s">
        <v>156</v>
      </c>
      <c r="I261">
        <v>4</v>
      </c>
      <c r="J261">
        <v>500</v>
      </c>
      <c r="K261">
        <v>2000</v>
      </c>
      <c r="L261">
        <v>3</v>
      </c>
      <c r="M261" t="s">
        <v>147</v>
      </c>
      <c r="N261" s="2">
        <v>1201</v>
      </c>
      <c r="O261" s="3">
        <v>91</v>
      </c>
      <c r="P261" t="s">
        <v>131</v>
      </c>
      <c r="Q261">
        <v>1</v>
      </c>
      <c r="R261" s="4">
        <v>20485</v>
      </c>
      <c r="S261" s="1">
        <v>37149</v>
      </c>
      <c r="T261" s="5">
        <f t="shared" ca="1" si="17"/>
        <v>68.786111111111111</v>
      </c>
      <c r="U261" s="5">
        <f t="shared" ca="1" si="18"/>
        <v>23.161111111111111</v>
      </c>
      <c r="V261" s="5">
        <f t="shared" ca="1" si="19"/>
        <v>86.351643079875274</v>
      </c>
    </row>
    <row r="262" spans="1:22" hidden="1" x14ac:dyDescent="0.3">
      <c r="A262" t="s">
        <v>512</v>
      </c>
      <c r="B262" t="s">
        <v>513</v>
      </c>
      <c r="C262" t="str">
        <f t="shared" si="16"/>
        <v>RIEGERT Raymonde</v>
      </c>
      <c r="D262" t="s">
        <v>127</v>
      </c>
      <c r="E262" t="s">
        <v>153</v>
      </c>
      <c r="F262" s="1">
        <v>43822</v>
      </c>
      <c r="G262">
        <v>4</v>
      </c>
      <c r="H262" t="s">
        <v>136</v>
      </c>
      <c r="I262">
        <v>4</v>
      </c>
      <c r="J262">
        <v>5000</v>
      </c>
      <c r="K262">
        <v>20000</v>
      </c>
      <c r="L262">
        <v>3</v>
      </c>
      <c r="M262" t="s">
        <v>147</v>
      </c>
      <c r="N262" s="2">
        <v>2923</v>
      </c>
      <c r="O262" s="3">
        <v>66</v>
      </c>
      <c r="P262" t="s">
        <v>131</v>
      </c>
      <c r="Q262">
        <v>3</v>
      </c>
      <c r="R262" s="4">
        <v>18666</v>
      </c>
      <c r="S262" s="1">
        <v>40761</v>
      </c>
      <c r="T262" s="5">
        <f t="shared" ca="1" si="17"/>
        <v>73.766666666666666</v>
      </c>
      <c r="U262" s="5">
        <f t="shared" ca="1" si="18"/>
        <v>13.269444444444444</v>
      </c>
      <c r="V262" s="5">
        <f t="shared" ca="1" si="19"/>
        <v>1507.2221059242204</v>
      </c>
    </row>
    <row r="263" spans="1:22" hidden="1" x14ac:dyDescent="0.3">
      <c r="A263" t="s">
        <v>514</v>
      </c>
      <c r="B263" t="s">
        <v>515</v>
      </c>
      <c r="C263" t="str">
        <f t="shared" si="16"/>
        <v>RIESI François</v>
      </c>
      <c r="D263" t="s">
        <v>144</v>
      </c>
      <c r="E263" t="s">
        <v>153</v>
      </c>
      <c r="F263" s="1">
        <v>43760</v>
      </c>
      <c r="G263">
        <v>7</v>
      </c>
      <c r="H263" t="s">
        <v>216</v>
      </c>
      <c r="I263">
        <v>8</v>
      </c>
      <c r="J263">
        <v>600</v>
      </c>
      <c r="K263">
        <v>4800</v>
      </c>
      <c r="L263">
        <v>3</v>
      </c>
      <c r="M263" t="s">
        <v>147</v>
      </c>
      <c r="N263" s="2">
        <v>3546</v>
      </c>
      <c r="O263" s="3">
        <v>74</v>
      </c>
      <c r="P263" t="s">
        <v>138</v>
      </c>
      <c r="Q263">
        <v>1</v>
      </c>
      <c r="R263" s="4">
        <v>19327</v>
      </c>
      <c r="S263" s="1">
        <v>37328</v>
      </c>
      <c r="T263" s="5">
        <f t="shared" ca="1" si="17"/>
        <v>71.955555555555549</v>
      </c>
      <c r="U263" s="5">
        <f t="shared" ca="1" si="18"/>
        <v>22.666666666666668</v>
      </c>
      <c r="V263" s="5">
        <f t="shared" ca="1" si="19"/>
        <v>211.76470588235293</v>
      </c>
    </row>
    <row r="264" spans="1:22" hidden="1" x14ac:dyDescent="0.3">
      <c r="A264" t="s">
        <v>516</v>
      </c>
      <c r="B264" t="s">
        <v>517</v>
      </c>
      <c r="C264" t="str">
        <f t="shared" si="16"/>
        <v>ROBERT Marie-Josée</v>
      </c>
      <c r="D264" t="s">
        <v>127</v>
      </c>
      <c r="E264" t="s">
        <v>153</v>
      </c>
      <c r="F264" s="1">
        <v>43877</v>
      </c>
      <c r="G264">
        <v>9</v>
      </c>
      <c r="H264" t="s">
        <v>184</v>
      </c>
      <c r="I264">
        <v>10</v>
      </c>
      <c r="J264">
        <v>500</v>
      </c>
      <c r="K264">
        <v>5000</v>
      </c>
      <c r="L264">
        <v>1</v>
      </c>
      <c r="M264" t="s">
        <v>137</v>
      </c>
      <c r="N264" s="2">
        <v>2348</v>
      </c>
      <c r="O264" s="3">
        <v>16</v>
      </c>
      <c r="P264" t="s">
        <v>131</v>
      </c>
      <c r="Q264">
        <v>1</v>
      </c>
      <c r="R264" s="4">
        <v>28235</v>
      </c>
      <c r="S264" s="1">
        <v>43546</v>
      </c>
      <c r="T264" s="5">
        <f t="shared" ca="1" si="17"/>
        <v>47.56388888888889</v>
      </c>
      <c r="U264" s="5">
        <f t="shared" ca="1" si="18"/>
        <v>5.6416666666666666</v>
      </c>
      <c r="V264" s="5">
        <f t="shared" ca="1" si="19"/>
        <v>886.26292466765142</v>
      </c>
    </row>
    <row r="265" spans="1:22" hidden="1" x14ac:dyDescent="0.3">
      <c r="A265" t="s">
        <v>516</v>
      </c>
      <c r="B265" t="s">
        <v>157</v>
      </c>
      <c r="C265" t="str">
        <f t="shared" si="16"/>
        <v>ROBERT Viviane</v>
      </c>
      <c r="D265" t="s">
        <v>127</v>
      </c>
      <c r="E265" t="s">
        <v>153</v>
      </c>
      <c r="F265" s="1">
        <v>43704</v>
      </c>
      <c r="G265">
        <v>8</v>
      </c>
      <c r="H265" t="s">
        <v>146</v>
      </c>
      <c r="I265">
        <v>2</v>
      </c>
      <c r="J265">
        <v>800</v>
      </c>
      <c r="K265">
        <v>1600</v>
      </c>
      <c r="L265">
        <v>3</v>
      </c>
      <c r="M265" t="s">
        <v>147</v>
      </c>
      <c r="N265" s="2">
        <v>1577</v>
      </c>
      <c r="O265" s="3">
        <v>39</v>
      </c>
      <c r="P265" t="s">
        <v>131</v>
      </c>
      <c r="Q265">
        <v>4</v>
      </c>
      <c r="R265" s="4">
        <v>23189</v>
      </c>
      <c r="S265" s="1">
        <v>43873</v>
      </c>
      <c r="T265" s="5">
        <f t="shared" ca="1" si="17"/>
        <v>61.37777777777778</v>
      </c>
      <c r="U265" s="5">
        <f t="shared" ca="1" si="18"/>
        <v>4.7527777777777782</v>
      </c>
      <c r="V265" s="5">
        <f t="shared" ca="1" si="19"/>
        <v>336.64523670368203</v>
      </c>
    </row>
    <row r="266" spans="1:22" hidden="1" x14ac:dyDescent="0.3">
      <c r="A266" t="s">
        <v>518</v>
      </c>
      <c r="B266" t="s">
        <v>519</v>
      </c>
      <c r="C266" t="str">
        <f t="shared" si="16"/>
        <v>RODIER Régis</v>
      </c>
      <c r="D266" t="s">
        <v>141</v>
      </c>
      <c r="E266" t="s">
        <v>153</v>
      </c>
      <c r="F266" s="1">
        <v>43628</v>
      </c>
      <c r="G266">
        <v>3</v>
      </c>
      <c r="H266" t="s">
        <v>174</v>
      </c>
      <c r="I266">
        <v>7</v>
      </c>
      <c r="J266">
        <v>1300</v>
      </c>
      <c r="K266">
        <v>9100</v>
      </c>
      <c r="L266">
        <v>3</v>
      </c>
      <c r="M266" t="s">
        <v>147</v>
      </c>
      <c r="N266" s="2">
        <v>1499</v>
      </c>
      <c r="O266" s="3">
        <v>52</v>
      </c>
      <c r="P266" t="s">
        <v>138</v>
      </c>
      <c r="Q266">
        <v>1</v>
      </c>
      <c r="R266" s="4">
        <v>19815</v>
      </c>
      <c r="S266" s="1">
        <v>37589</v>
      </c>
      <c r="T266" s="5">
        <f t="shared" ca="1" si="17"/>
        <v>70.61666666666666</v>
      </c>
      <c r="U266" s="5">
        <f t="shared" ca="1" si="18"/>
        <v>21.955555555555556</v>
      </c>
      <c r="V266" s="5">
        <f t="shared" ca="1" si="19"/>
        <v>414.4736842105263</v>
      </c>
    </row>
    <row r="267" spans="1:22" hidden="1" x14ac:dyDescent="0.3">
      <c r="A267" t="s">
        <v>520</v>
      </c>
      <c r="B267" t="s">
        <v>345</v>
      </c>
      <c r="C267" t="str">
        <f t="shared" si="16"/>
        <v>ROGUET Daniel</v>
      </c>
      <c r="D267" t="s">
        <v>173</v>
      </c>
      <c r="E267" t="s">
        <v>153</v>
      </c>
      <c r="F267" s="1">
        <v>43930</v>
      </c>
      <c r="G267">
        <v>6</v>
      </c>
      <c r="H267" t="s">
        <v>156</v>
      </c>
      <c r="I267">
        <v>9</v>
      </c>
      <c r="J267">
        <v>500</v>
      </c>
      <c r="K267">
        <v>4500</v>
      </c>
      <c r="L267">
        <v>3</v>
      </c>
      <c r="M267" t="s">
        <v>147</v>
      </c>
      <c r="N267" s="2">
        <v>2677</v>
      </c>
      <c r="O267" s="3">
        <v>48</v>
      </c>
      <c r="P267" t="s">
        <v>138</v>
      </c>
      <c r="Q267">
        <v>0</v>
      </c>
      <c r="R267" s="4">
        <v>27770</v>
      </c>
      <c r="S267" s="1">
        <v>36581</v>
      </c>
      <c r="T267" s="5">
        <f t="shared" ca="1" si="17"/>
        <v>48.838888888888889</v>
      </c>
      <c r="U267" s="5">
        <f t="shared" ca="1" si="18"/>
        <v>24.716666666666665</v>
      </c>
      <c r="V267" s="5">
        <f t="shared" ca="1" si="19"/>
        <v>182.06338503034391</v>
      </c>
    </row>
    <row r="268" spans="1:22" hidden="1" x14ac:dyDescent="0.3">
      <c r="A268" t="s">
        <v>521</v>
      </c>
      <c r="B268" t="s">
        <v>522</v>
      </c>
      <c r="C268" t="str">
        <f t="shared" si="16"/>
        <v>ROLLAIS-LARROUSSE Colette</v>
      </c>
      <c r="D268" t="s">
        <v>173</v>
      </c>
      <c r="E268" t="s">
        <v>153</v>
      </c>
      <c r="F268" s="1">
        <v>43790</v>
      </c>
      <c r="G268">
        <v>2</v>
      </c>
      <c r="H268" t="s">
        <v>150</v>
      </c>
      <c r="I268">
        <v>9</v>
      </c>
      <c r="J268">
        <v>700</v>
      </c>
      <c r="K268">
        <v>6300</v>
      </c>
      <c r="L268">
        <v>2</v>
      </c>
      <c r="M268" t="s">
        <v>130</v>
      </c>
      <c r="N268" s="2">
        <v>2307</v>
      </c>
      <c r="O268" s="3">
        <v>10</v>
      </c>
      <c r="P268" t="s">
        <v>131</v>
      </c>
      <c r="Q268">
        <v>3</v>
      </c>
      <c r="R268" s="4">
        <v>23356</v>
      </c>
      <c r="S268" s="1">
        <v>38206</v>
      </c>
      <c r="T268" s="5">
        <f t="shared" ca="1" si="17"/>
        <v>60.922222222222224</v>
      </c>
      <c r="U268" s="5">
        <f t="shared" ca="1" si="18"/>
        <v>20.266666666666666</v>
      </c>
      <c r="V268" s="5">
        <f t="shared" ca="1" si="19"/>
        <v>310.85526315789474</v>
      </c>
    </row>
    <row r="269" spans="1:22" x14ac:dyDescent="0.3">
      <c r="A269" t="s">
        <v>523</v>
      </c>
      <c r="B269" t="s">
        <v>334</v>
      </c>
      <c r="C269" t="str">
        <f t="shared" si="16"/>
        <v>GHIBAUDO Nicole</v>
      </c>
      <c r="D269" t="s">
        <v>134</v>
      </c>
      <c r="E269" t="s">
        <v>145</v>
      </c>
      <c r="F269" s="1">
        <v>43711</v>
      </c>
      <c r="G269">
        <v>1</v>
      </c>
      <c r="H269" t="s">
        <v>159</v>
      </c>
      <c r="I269">
        <v>2</v>
      </c>
      <c r="J269">
        <v>1200</v>
      </c>
      <c r="K269">
        <v>2400</v>
      </c>
      <c r="L269">
        <v>3</v>
      </c>
      <c r="M269" t="s">
        <v>147</v>
      </c>
      <c r="N269" s="2">
        <v>1445</v>
      </c>
      <c r="O269" s="3">
        <v>4</v>
      </c>
      <c r="P269" t="s">
        <v>131</v>
      </c>
      <c r="Q269">
        <v>0</v>
      </c>
      <c r="R269" s="4">
        <v>20417</v>
      </c>
      <c r="S269" s="1">
        <v>38199</v>
      </c>
      <c r="T269" s="5">
        <f t="shared" ca="1" si="17"/>
        <v>68.969444444444449</v>
      </c>
      <c r="U269" s="5">
        <f t="shared" ca="1" si="18"/>
        <v>20.286111111111111</v>
      </c>
      <c r="V269" s="5">
        <f t="shared" ca="1" si="19"/>
        <v>118.30754484458441</v>
      </c>
    </row>
    <row r="270" spans="1:22" hidden="1" x14ac:dyDescent="0.3">
      <c r="A270" t="s">
        <v>524</v>
      </c>
      <c r="B270" t="s">
        <v>525</v>
      </c>
      <c r="C270" t="str">
        <f t="shared" si="16"/>
        <v>ROSAR Georgette</v>
      </c>
      <c r="D270" t="s">
        <v>144</v>
      </c>
      <c r="E270" t="s">
        <v>153</v>
      </c>
      <c r="F270" s="1">
        <v>43689</v>
      </c>
      <c r="G270">
        <v>10</v>
      </c>
      <c r="H270" t="s">
        <v>129</v>
      </c>
      <c r="I270">
        <v>10</v>
      </c>
      <c r="J270">
        <v>1000</v>
      </c>
      <c r="K270">
        <v>10000</v>
      </c>
      <c r="L270">
        <v>2</v>
      </c>
      <c r="M270" t="s">
        <v>130</v>
      </c>
      <c r="N270" s="2">
        <v>2240</v>
      </c>
      <c r="O270" s="3">
        <v>99</v>
      </c>
      <c r="P270" t="s">
        <v>131</v>
      </c>
      <c r="Q270">
        <v>4</v>
      </c>
      <c r="R270" s="4">
        <v>22082</v>
      </c>
      <c r="S270" s="1">
        <v>43060</v>
      </c>
      <c r="T270" s="5">
        <f t="shared" ca="1" si="17"/>
        <v>64.411111111111111</v>
      </c>
      <c r="U270" s="5">
        <f t="shared" ca="1" si="18"/>
        <v>6.9777777777777779</v>
      </c>
      <c r="V270" s="5">
        <f t="shared" ca="1" si="19"/>
        <v>1433.1210191082803</v>
      </c>
    </row>
    <row r="271" spans="1:22" hidden="1" x14ac:dyDescent="0.3">
      <c r="A271" t="s">
        <v>526</v>
      </c>
      <c r="B271" t="s">
        <v>484</v>
      </c>
      <c r="C271" t="str">
        <f t="shared" si="16"/>
        <v>ROSSO Robert</v>
      </c>
      <c r="D271" t="s">
        <v>141</v>
      </c>
      <c r="E271" t="s">
        <v>153</v>
      </c>
      <c r="F271" s="1">
        <v>43945</v>
      </c>
      <c r="G271">
        <v>3</v>
      </c>
      <c r="H271" t="s">
        <v>174</v>
      </c>
      <c r="I271">
        <v>8</v>
      </c>
      <c r="J271">
        <v>1300</v>
      </c>
      <c r="K271">
        <v>10400</v>
      </c>
      <c r="L271">
        <v>1</v>
      </c>
      <c r="M271" t="s">
        <v>137</v>
      </c>
      <c r="N271" s="2">
        <v>1643</v>
      </c>
      <c r="O271" s="3">
        <v>84</v>
      </c>
      <c r="P271" t="s">
        <v>138</v>
      </c>
      <c r="Q271">
        <v>3</v>
      </c>
      <c r="R271" s="4">
        <v>23243</v>
      </c>
      <c r="S271" s="1">
        <v>38653</v>
      </c>
      <c r="T271" s="5">
        <f t="shared" ca="1" si="17"/>
        <v>61.230555555555554</v>
      </c>
      <c r="U271" s="5">
        <f t="shared" ca="1" si="18"/>
        <v>19.041666666666668</v>
      </c>
      <c r="V271" s="5">
        <f t="shared" ca="1" si="19"/>
        <v>546.17067833698025</v>
      </c>
    </row>
    <row r="272" spans="1:22" hidden="1" x14ac:dyDescent="0.3">
      <c r="A272" t="s">
        <v>527</v>
      </c>
      <c r="B272" t="s">
        <v>276</v>
      </c>
      <c r="C272" t="str">
        <f t="shared" si="16"/>
        <v>ROTENBERG Michel</v>
      </c>
      <c r="D272" t="s">
        <v>127</v>
      </c>
      <c r="E272" t="s">
        <v>153</v>
      </c>
      <c r="F272" s="1">
        <v>43717</v>
      </c>
      <c r="G272">
        <v>10</v>
      </c>
      <c r="H272" t="s">
        <v>129</v>
      </c>
      <c r="I272">
        <v>5</v>
      </c>
      <c r="J272">
        <v>1000</v>
      </c>
      <c r="K272">
        <v>5000</v>
      </c>
      <c r="L272">
        <v>2</v>
      </c>
      <c r="M272" t="s">
        <v>130</v>
      </c>
      <c r="N272" s="2">
        <v>3455</v>
      </c>
      <c r="O272" s="3">
        <v>16</v>
      </c>
      <c r="P272" t="s">
        <v>138</v>
      </c>
      <c r="Q272">
        <v>4</v>
      </c>
      <c r="R272" s="4">
        <v>17002</v>
      </c>
      <c r="S272" s="1">
        <v>41877</v>
      </c>
      <c r="T272" s="5">
        <f t="shared" ca="1" si="17"/>
        <v>78.316666666666663</v>
      </c>
      <c r="U272" s="5">
        <f t="shared" ca="1" si="18"/>
        <v>10.213888888888889</v>
      </c>
      <c r="V272" s="5">
        <f t="shared" ca="1" si="19"/>
        <v>489.52950775088391</v>
      </c>
    </row>
    <row r="273" spans="1:22" hidden="1" x14ac:dyDescent="0.3">
      <c r="A273" t="s">
        <v>528</v>
      </c>
      <c r="B273" t="s">
        <v>437</v>
      </c>
      <c r="C273" t="str">
        <f t="shared" si="16"/>
        <v>ROULET Christiane</v>
      </c>
      <c r="D273" t="s">
        <v>162</v>
      </c>
      <c r="E273" t="s">
        <v>153</v>
      </c>
      <c r="F273" s="1">
        <v>43868</v>
      </c>
      <c r="G273">
        <v>3</v>
      </c>
      <c r="H273" t="s">
        <v>174</v>
      </c>
      <c r="I273">
        <v>8</v>
      </c>
      <c r="J273">
        <v>1300</v>
      </c>
      <c r="K273">
        <v>10400</v>
      </c>
      <c r="L273">
        <v>2</v>
      </c>
      <c r="M273" t="s">
        <v>130</v>
      </c>
      <c r="N273" s="2">
        <v>1341</v>
      </c>
      <c r="O273" s="3">
        <v>96</v>
      </c>
      <c r="P273" t="s">
        <v>131</v>
      </c>
      <c r="Q273">
        <v>4</v>
      </c>
      <c r="R273" s="4">
        <v>27502</v>
      </c>
      <c r="S273" s="1">
        <v>37105</v>
      </c>
      <c r="T273" s="5">
        <f t="shared" ca="1" si="17"/>
        <v>49.569444444444443</v>
      </c>
      <c r="U273" s="5">
        <f t="shared" ca="1" si="18"/>
        <v>23.280555555555555</v>
      </c>
      <c r="V273" s="5">
        <f t="shared" ca="1" si="19"/>
        <v>446.72473451855387</v>
      </c>
    </row>
    <row r="274" spans="1:22" x14ac:dyDescent="0.3">
      <c r="A274" t="s">
        <v>529</v>
      </c>
      <c r="B274" t="s">
        <v>176</v>
      </c>
      <c r="C274" t="str">
        <f t="shared" si="16"/>
        <v>GUELT Monique</v>
      </c>
      <c r="D274" t="s">
        <v>134</v>
      </c>
      <c r="E274" t="s">
        <v>145</v>
      </c>
      <c r="F274" s="1">
        <v>43890</v>
      </c>
      <c r="G274">
        <v>6</v>
      </c>
      <c r="H274" t="s">
        <v>156</v>
      </c>
      <c r="I274">
        <v>2</v>
      </c>
      <c r="J274">
        <v>500</v>
      </c>
      <c r="K274">
        <v>1000</v>
      </c>
      <c r="L274">
        <v>2</v>
      </c>
      <c r="M274" t="s">
        <v>130</v>
      </c>
      <c r="N274" s="2">
        <v>2833</v>
      </c>
      <c r="O274" s="3">
        <v>61</v>
      </c>
      <c r="P274" t="s">
        <v>131</v>
      </c>
      <c r="Q274">
        <v>4</v>
      </c>
      <c r="R274" s="4">
        <v>20286</v>
      </c>
      <c r="S274" s="1">
        <v>43527</v>
      </c>
      <c r="T274" s="5">
        <f t="shared" ca="1" si="17"/>
        <v>69.325000000000003</v>
      </c>
      <c r="U274" s="5">
        <f t="shared" ca="1" si="18"/>
        <v>5.6944444444444446</v>
      </c>
      <c r="V274" s="5">
        <f t="shared" ca="1" si="19"/>
        <v>175.60975609756096</v>
      </c>
    </row>
    <row r="275" spans="1:22" x14ac:dyDescent="0.3">
      <c r="A275" t="s">
        <v>530</v>
      </c>
      <c r="B275" t="s">
        <v>531</v>
      </c>
      <c r="C275" t="str">
        <f t="shared" si="16"/>
        <v>FAUQUIER Mireille</v>
      </c>
      <c r="D275" t="s">
        <v>134</v>
      </c>
      <c r="E275" t="s">
        <v>145</v>
      </c>
      <c r="F275" s="1">
        <v>43754</v>
      </c>
      <c r="G275">
        <v>6</v>
      </c>
      <c r="H275" t="s">
        <v>156</v>
      </c>
      <c r="I275">
        <v>4</v>
      </c>
      <c r="J275">
        <v>500</v>
      </c>
      <c r="K275">
        <v>2000</v>
      </c>
      <c r="L275">
        <v>2</v>
      </c>
      <c r="M275" t="s">
        <v>130</v>
      </c>
      <c r="N275" s="2">
        <v>1942</v>
      </c>
      <c r="O275" s="3">
        <v>56</v>
      </c>
      <c r="P275" t="s">
        <v>131</v>
      </c>
      <c r="Q275">
        <v>5</v>
      </c>
      <c r="R275" s="4">
        <v>19643</v>
      </c>
      <c r="S275" s="1">
        <v>42999</v>
      </c>
      <c r="T275" s="5">
        <f t="shared" ca="1" si="17"/>
        <v>71.088888888888889</v>
      </c>
      <c r="U275" s="5">
        <f t="shared" ca="1" si="18"/>
        <v>7.1444444444444448</v>
      </c>
      <c r="V275" s="5">
        <f t="shared" ca="1" si="19"/>
        <v>279.93779160186625</v>
      </c>
    </row>
    <row r="276" spans="1:22" hidden="1" x14ac:dyDescent="0.3">
      <c r="A276" t="s">
        <v>532</v>
      </c>
      <c r="B276" t="s">
        <v>331</v>
      </c>
      <c r="C276" t="str">
        <f t="shared" si="16"/>
        <v>SAILLANT Marie-Claude</v>
      </c>
      <c r="D276" t="s">
        <v>141</v>
      </c>
      <c r="E276" t="s">
        <v>153</v>
      </c>
      <c r="F276" s="1">
        <v>43635</v>
      </c>
      <c r="G276">
        <v>2</v>
      </c>
      <c r="H276" t="s">
        <v>150</v>
      </c>
      <c r="I276">
        <v>1</v>
      </c>
      <c r="J276">
        <v>700</v>
      </c>
      <c r="K276">
        <v>700</v>
      </c>
      <c r="L276">
        <v>3</v>
      </c>
      <c r="M276" t="s">
        <v>147</v>
      </c>
      <c r="N276" s="2">
        <v>1776</v>
      </c>
      <c r="O276" s="3">
        <v>89</v>
      </c>
      <c r="P276" t="s">
        <v>131</v>
      </c>
      <c r="Q276">
        <v>2</v>
      </c>
      <c r="R276" s="4">
        <v>28184</v>
      </c>
      <c r="S276" s="1">
        <v>38956</v>
      </c>
      <c r="T276" s="5">
        <f t="shared" ca="1" si="17"/>
        <v>47.702777777777776</v>
      </c>
      <c r="U276" s="5">
        <f t="shared" ca="1" si="18"/>
        <v>18.211111111111112</v>
      </c>
      <c r="V276" s="5">
        <f t="shared" ca="1" si="19"/>
        <v>38.438071995118975</v>
      </c>
    </row>
    <row r="277" spans="1:22" x14ac:dyDescent="0.3">
      <c r="A277" t="s">
        <v>533</v>
      </c>
      <c r="B277" t="s">
        <v>158</v>
      </c>
      <c r="C277" t="str">
        <f t="shared" si="16"/>
        <v>STOEFFLER Jean-Marc</v>
      </c>
      <c r="D277" t="s">
        <v>134</v>
      </c>
      <c r="E277" t="s">
        <v>153</v>
      </c>
      <c r="F277" s="1">
        <v>43876</v>
      </c>
      <c r="G277">
        <v>9</v>
      </c>
      <c r="H277" t="s">
        <v>184</v>
      </c>
      <c r="I277">
        <v>7</v>
      </c>
      <c r="J277">
        <v>500</v>
      </c>
      <c r="K277">
        <v>3500</v>
      </c>
      <c r="L277">
        <v>1</v>
      </c>
      <c r="M277" t="s">
        <v>137</v>
      </c>
      <c r="N277" s="2">
        <v>3257</v>
      </c>
      <c r="O277" s="3">
        <v>48</v>
      </c>
      <c r="P277" t="s">
        <v>138</v>
      </c>
      <c r="Q277">
        <v>4</v>
      </c>
      <c r="R277" s="4">
        <v>19378</v>
      </c>
      <c r="S277" s="1">
        <v>38905</v>
      </c>
      <c r="T277" s="5">
        <f t="shared" ca="1" si="17"/>
        <v>71.816666666666663</v>
      </c>
      <c r="U277" s="5">
        <f t="shared" ca="1" si="18"/>
        <v>18.350000000000001</v>
      </c>
      <c r="V277" s="5">
        <f t="shared" ca="1" si="19"/>
        <v>190.73569482288826</v>
      </c>
    </row>
    <row r="278" spans="1:22" hidden="1" x14ac:dyDescent="0.3">
      <c r="A278" t="s">
        <v>534</v>
      </c>
      <c r="B278" t="s">
        <v>295</v>
      </c>
      <c r="C278" t="str">
        <f t="shared" si="16"/>
        <v>SARFATI Pascal</v>
      </c>
      <c r="D278" t="s">
        <v>141</v>
      </c>
      <c r="E278" t="s">
        <v>153</v>
      </c>
      <c r="F278" s="1">
        <v>44012</v>
      </c>
      <c r="G278">
        <v>8</v>
      </c>
      <c r="H278" t="s">
        <v>146</v>
      </c>
      <c r="I278">
        <v>8</v>
      </c>
      <c r="J278">
        <v>800</v>
      </c>
      <c r="K278">
        <v>6400</v>
      </c>
      <c r="L278">
        <v>2</v>
      </c>
      <c r="M278" t="s">
        <v>130</v>
      </c>
      <c r="N278" s="2">
        <v>1459</v>
      </c>
      <c r="O278" s="3">
        <v>3</v>
      </c>
      <c r="P278" t="s">
        <v>138</v>
      </c>
      <c r="Q278">
        <v>4</v>
      </c>
      <c r="R278" s="4">
        <v>17468</v>
      </c>
      <c r="S278" s="1">
        <v>43009</v>
      </c>
      <c r="T278" s="5">
        <f t="shared" ca="1" si="17"/>
        <v>77.041666666666671</v>
      </c>
      <c r="U278" s="5">
        <f t="shared" ca="1" si="18"/>
        <v>7.1166666666666663</v>
      </c>
      <c r="V278" s="5">
        <f t="shared" ca="1" si="19"/>
        <v>899.29742388758791</v>
      </c>
    </row>
    <row r="279" spans="1:22" hidden="1" x14ac:dyDescent="0.3">
      <c r="A279" t="s">
        <v>535</v>
      </c>
      <c r="B279" t="s">
        <v>536</v>
      </c>
      <c r="C279" t="str">
        <f t="shared" si="16"/>
        <v>SAYAVONG Henriette</v>
      </c>
      <c r="D279" t="s">
        <v>162</v>
      </c>
      <c r="E279" t="s">
        <v>153</v>
      </c>
      <c r="F279" s="1">
        <v>43655</v>
      </c>
      <c r="G279">
        <v>5</v>
      </c>
      <c r="H279" t="s">
        <v>191</v>
      </c>
      <c r="I279">
        <v>2</v>
      </c>
      <c r="J279">
        <v>2000</v>
      </c>
      <c r="K279">
        <v>4000</v>
      </c>
      <c r="L279">
        <v>2</v>
      </c>
      <c r="M279" t="s">
        <v>130</v>
      </c>
      <c r="N279" s="2">
        <v>2506</v>
      </c>
      <c r="O279" s="3">
        <v>45</v>
      </c>
      <c r="P279" t="s">
        <v>131</v>
      </c>
      <c r="Q279">
        <v>3</v>
      </c>
      <c r="R279" s="4">
        <v>16338</v>
      </c>
      <c r="S279" s="1">
        <v>36877</v>
      </c>
      <c r="T279" s="5">
        <f t="shared" ca="1" si="17"/>
        <v>80.138888888888886</v>
      </c>
      <c r="U279" s="5">
        <f t="shared" ca="1" si="18"/>
        <v>23.905555555555555</v>
      </c>
      <c r="V279" s="5">
        <f t="shared" ca="1" si="19"/>
        <v>167.32512200790146</v>
      </c>
    </row>
    <row r="280" spans="1:22" hidden="1" x14ac:dyDescent="0.3">
      <c r="A280" t="s">
        <v>537</v>
      </c>
      <c r="B280" t="s">
        <v>201</v>
      </c>
      <c r="C280" t="str">
        <f t="shared" si="16"/>
        <v>SCHUSTER Bernadette</v>
      </c>
      <c r="D280" t="s">
        <v>162</v>
      </c>
      <c r="E280" t="s">
        <v>153</v>
      </c>
      <c r="F280" s="1">
        <v>43777</v>
      </c>
      <c r="G280">
        <v>3</v>
      </c>
      <c r="H280" t="s">
        <v>174</v>
      </c>
      <c r="I280">
        <v>9</v>
      </c>
      <c r="J280">
        <v>1300</v>
      </c>
      <c r="K280">
        <v>11700</v>
      </c>
      <c r="L280">
        <v>2</v>
      </c>
      <c r="M280" t="s">
        <v>130</v>
      </c>
      <c r="N280" s="2">
        <v>2684</v>
      </c>
      <c r="O280" s="3">
        <v>74</v>
      </c>
      <c r="P280" t="s">
        <v>131</v>
      </c>
      <c r="Q280">
        <v>0</v>
      </c>
      <c r="R280" s="4">
        <v>19445</v>
      </c>
      <c r="S280" s="1">
        <v>39302</v>
      </c>
      <c r="T280" s="5">
        <f t="shared" ca="1" si="17"/>
        <v>71.62777777777778</v>
      </c>
      <c r="U280" s="5">
        <f t="shared" ca="1" si="18"/>
        <v>17.263888888888889</v>
      </c>
      <c r="V280" s="5">
        <f t="shared" ca="1" si="19"/>
        <v>677.71520514883343</v>
      </c>
    </row>
    <row r="281" spans="1:22" hidden="1" x14ac:dyDescent="0.3">
      <c r="A281" t="s">
        <v>538</v>
      </c>
      <c r="B281" t="s">
        <v>525</v>
      </c>
      <c r="C281" t="str">
        <f t="shared" si="16"/>
        <v>SCOTTI Georgette</v>
      </c>
      <c r="D281" t="s">
        <v>144</v>
      </c>
      <c r="E281" t="s">
        <v>153</v>
      </c>
      <c r="F281" s="1">
        <v>43666</v>
      </c>
      <c r="G281">
        <v>2</v>
      </c>
      <c r="H281" t="s">
        <v>150</v>
      </c>
      <c r="I281">
        <v>3</v>
      </c>
      <c r="J281">
        <v>700</v>
      </c>
      <c r="K281">
        <v>2100</v>
      </c>
      <c r="L281">
        <v>1</v>
      </c>
      <c r="M281" t="s">
        <v>137</v>
      </c>
      <c r="N281" s="2">
        <v>2035</v>
      </c>
      <c r="O281" s="3">
        <v>99</v>
      </c>
      <c r="P281" t="s">
        <v>131</v>
      </c>
      <c r="Q281">
        <v>0</v>
      </c>
      <c r="R281" s="4">
        <v>27350</v>
      </c>
      <c r="S281" s="1">
        <v>39170</v>
      </c>
      <c r="T281" s="5">
        <f t="shared" ca="1" si="17"/>
        <v>49.988888888888887</v>
      </c>
      <c r="U281" s="5">
        <f t="shared" ca="1" si="18"/>
        <v>17.622222222222224</v>
      </c>
      <c r="V281" s="5">
        <f t="shared" ca="1" si="19"/>
        <v>119.16771752837326</v>
      </c>
    </row>
    <row r="282" spans="1:22" hidden="1" x14ac:dyDescent="0.3">
      <c r="A282" t="s">
        <v>539</v>
      </c>
      <c r="B282" t="s">
        <v>540</v>
      </c>
      <c r="C282" t="str">
        <f t="shared" si="16"/>
        <v>SENG Cécile</v>
      </c>
      <c r="D282" t="s">
        <v>127</v>
      </c>
      <c r="E282" t="s">
        <v>153</v>
      </c>
      <c r="F282" s="1">
        <v>43905</v>
      </c>
      <c r="G282">
        <v>1</v>
      </c>
      <c r="H282" t="s">
        <v>159</v>
      </c>
      <c r="I282">
        <v>1</v>
      </c>
      <c r="J282">
        <v>1200</v>
      </c>
      <c r="K282">
        <v>1200</v>
      </c>
      <c r="L282">
        <v>1</v>
      </c>
      <c r="M282" t="s">
        <v>137</v>
      </c>
      <c r="N282" s="2">
        <v>1399</v>
      </c>
      <c r="O282" s="3">
        <v>35</v>
      </c>
      <c r="P282" t="s">
        <v>131</v>
      </c>
      <c r="Q282">
        <v>2</v>
      </c>
      <c r="R282" s="4">
        <v>20422</v>
      </c>
      <c r="S282" s="1">
        <v>41120</v>
      </c>
      <c r="T282" s="5">
        <f t="shared" ca="1" si="17"/>
        <v>68.955555555555549</v>
      </c>
      <c r="U282" s="5">
        <f t="shared" ca="1" si="18"/>
        <v>12.286111111111111</v>
      </c>
      <c r="V282" s="5">
        <f t="shared" ca="1" si="19"/>
        <v>97.671263848066914</v>
      </c>
    </row>
    <row r="283" spans="1:22" hidden="1" x14ac:dyDescent="0.3">
      <c r="A283" t="s">
        <v>541</v>
      </c>
      <c r="B283" t="s">
        <v>542</v>
      </c>
      <c r="C283" t="str">
        <f t="shared" si="16"/>
        <v>SENILLE Marthe</v>
      </c>
      <c r="D283" t="s">
        <v>127</v>
      </c>
      <c r="E283" t="s">
        <v>153</v>
      </c>
      <c r="F283" s="1">
        <v>43691</v>
      </c>
      <c r="G283">
        <v>2</v>
      </c>
      <c r="H283" t="s">
        <v>150</v>
      </c>
      <c r="I283">
        <v>4</v>
      </c>
      <c r="J283">
        <v>700</v>
      </c>
      <c r="K283">
        <v>2800</v>
      </c>
      <c r="L283">
        <v>2</v>
      </c>
      <c r="M283" t="s">
        <v>130</v>
      </c>
      <c r="N283" s="2">
        <v>2466</v>
      </c>
      <c r="O283" s="3">
        <v>73</v>
      </c>
      <c r="P283" t="s">
        <v>131</v>
      </c>
      <c r="Q283">
        <v>3</v>
      </c>
      <c r="R283" s="4">
        <v>22454</v>
      </c>
      <c r="S283" s="1">
        <v>36619</v>
      </c>
      <c r="T283" s="5">
        <f t="shared" ca="1" si="17"/>
        <v>63.391666666666666</v>
      </c>
      <c r="U283" s="5">
        <f t="shared" ca="1" si="18"/>
        <v>24.611111111111111</v>
      </c>
      <c r="V283" s="5">
        <f t="shared" ca="1" si="19"/>
        <v>113.76975169300226</v>
      </c>
    </row>
    <row r="284" spans="1:22" hidden="1" x14ac:dyDescent="0.3">
      <c r="A284" t="s">
        <v>543</v>
      </c>
      <c r="B284" t="s">
        <v>140</v>
      </c>
      <c r="C284" t="str">
        <f t="shared" si="16"/>
        <v>SENTEX Stéphane</v>
      </c>
      <c r="D284" t="s">
        <v>141</v>
      </c>
      <c r="E284" t="s">
        <v>153</v>
      </c>
      <c r="F284" s="1">
        <v>43983</v>
      </c>
      <c r="G284">
        <v>6</v>
      </c>
      <c r="H284" t="s">
        <v>156</v>
      </c>
      <c r="I284">
        <v>4</v>
      </c>
      <c r="J284">
        <v>500</v>
      </c>
      <c r="K284">
        <v>2000</v>
      </c>
      <c r="L284">
        <v>3</v>
      </c>
      <c r="M284" t="s">
        <v>147</v>
      </c>
      <c r="N284" s="2">
        <v>2449</v>
      </c>
      <c r="O284" s="3">
        <v>47</v>
      </c>
      <c r="P284" t="s">
        <v>138</v>
      </c>
      <c r="Q284">
        <v>1</v>
      </c>
      <c r="R284" s="4">
        <v>27084</v>
      </c>
      <c r="S284" s="1">
        <v>41563</v>
      </c>
      <c r="T284" s="5">
        <f t="shared" ca="1" si="17"/>
        <v>50.719444444444441</v>
      </c>
      <c r="U284" s="5">
        <f t="shared" ca="1" si="18"/>
        <v>11.074999999999999</v>
      </c>
      <c r="V284" s="5">
        <f t="shared" ca="1" si="19"/>
        <v>180.58690744920995</v>
      </c>
    </row>
    <row r="285" spans="1:22" hidden="1" x14ac:dyDescent="0.3">
      <c r="A285" t="s">
        <v>544</v>
      </c>
      <c r="B285" t="s">
        <v>316</v>
      </c>
      <c r="C285" t="str">
        <f t="shared" si="16"/>
        <v>SINSEAU Annie</v>
      </c>
      <c r="D285" t="s">
        <v>173</v>
      </c>
      <c r="E285" t="s">
        <v>153</v>
      </c>
      <c r="F285" s="1">
        <v>43644</v>
      </c>
      <c r="G285">
        <v>7</v>
      </c>
      <c r="H285" t="s">
        <v>216</v>
      </c>
      <c r="I285">
        <v>1</v>
      </c>
      <c r="J285">
        <v>600</v>
      </c>
      <c r="K285">
        <v>600</v>
      </c>
      <c r="L285">
        <v>3</v>
      </c>
      <c r="M285" t="s">
        <v>147</v>
      </c>
      <c r="N285" s="2">
        <v>2428</v>
      </c>
      <c r="O285" s="3">
        <v>34</v>
      </c>
      <c r="P285" t="s">
        <v>131</v>
      </c>
      <c r="Q285">
        <v>1</v>
      </c>
      <c r="R285" s="4">
        <v>20520</v>
      </c>
      <c r="S285" s="1">
        <v>38679</v>
      </c>
      <c r="T285" s="5">
        <f t="shared" ca="1" si="17"/>
        <v>68.686111111111117</v>
      </c>
      <c r="U285" s="5">
        <f t="shared" ca="1" si="18"/>
        <v>18.972222222222221</v>
      </c>
      <c r="V285" s="5">
        <f t="shared" ca="1" si="19"/>
        <v>31.625183016105417</v>
      </c>
    </row>
    <row r="286" spans="1:22" hidden="1" x14ac:dyDescent="0.3">
      <c r="A286" t="s">
        <v>545</v>
      </c>
      <c r="B286" t="s">
        <v>126</v>
      </c>
      <c r="C286" t="str">
        <f t="shared" si="16"/>
        <v>SOK Myriam</v>
      </c>
      <c r="D286" t="s">
        <v>141</v>
      </c>
      <c r="E286" t="s">
        <v>153</v>
      </c>
      <c r="F286" s="1">
        <v>43617</v>
      </c>
      <c r="G286">
        <v>7</v>
      </c>
      <c r="H286" t="s">
        <v>216</v>
      </c>
      <c r="I286">
        <v>2</v>
      </c>
      <c r="J286">
        <v>600</v>
      </c>
      <c r="K286">
        <v>1200</v>
      </c>
      <c r="L286">
        <v>2</v>
      </c>
      <c r="M286" t="s">
        <v>130</v>
      </c>
      <c r="N286" s="2">
        <v>2967</v>
      </c>
      <c r="O286" s="3">
        <v>88</v>
      </c>
      <c r="P286" t="s">
        <v>131</v>
      </c>
      <c r="Q286">
        <v>1</v>
      </c>
      <c r="R286" s="4">
        <v>27844</v>
      </c>
      <c r="S286" s="1">
        <v>37171</v>
      </c>
      <c r="T286" s="5">
        <f t="shared" ca="1" si="17"/>
        <v>48.633333333333333</v>
      </c>
      <c r="U286" s="5">
        <f t="shared" ca="1" si="18"/>
        <v>23.1</v>
      </c>
      <c r="V286" s="5">
        <f t="shared" ca="1" si="19"/>
        <v>51.948051948051948</v>
      </c>
    </row>
    <row r="287" spans="1:22" x14ac:dyDescent="0.3">
      <c r="A287" t="s">
        <v>546</v>
      </c>
      <c r="B287" t="s">
        <v>334</v>
      </c>
      <c r="C287" t="str">
        <f t="shared" si="16"/>
        <v>LE LOCH Nicole</v>
      </c>
      <c r="D287" t="s">
        <v>134</v>
      </c>
      <c r="E287" t="s">
        <v>145</v>
      </c>
      <c r="F287" s="1">
        <v>43969</v>
      </c>
      <c r="G287">
        <v>3</v>
      </c>
      <c r="H287" t="s">
        <v>174</v>
      </c>
      <c r="I287">
        <v>2</v>
      </c>
      <c r="J287">
        <v>1300</v>
      </c>
      <c r="K287">
        <v>2600</v>
      </c>
      <c r="L287">
        <v>1</v>
      </c>
      <c r="M287" t="s">
        <v>137</v>
      </c>
      <c r="N287" s="2">
        <v>3596</v>
      </c>
      <c r="O287" s="3">
        <v>54</v>
      </c>
      <c r="P287" t="s">
        <v>131</v>
      </c>
      <c r="Q287">
        <v>4</v>
      </c>
      <c r="R287" s="4">
        <v>18689</v>
      </c>
      <c r="S287" s="1">
        <v>42092</v>
      </c>
      <c r="T287" s="5">
        <f t="shared" ca="1" si="17"/>
        <v>73.697222222222223</v>
      </c>
      <c r="U287" s="5">
        <f t="shared" ca="1" si="18"/>
        <v>9.6222222222222218</v>
      </c>
      <c r="V287" s="5">
        <f t="shared" ca="1" si="19"/>
        <v>270.20785219399539</v>
      </c>
    </row>
    <row r="288" spans="1:22" x14ac:dyDescent="0.3">
      <c r="A288" t="s">
        <v>547</v>
      </c>
      <c r="B288" t="s">
        <v>548</v>
      </c>
      <c r="C288" t="str">
        <f t="shared" si="16"/>
        <v>SURENA Adrienne</v>
      </c>
      <c r="D288" t="s">
        <v>134</v>
      </c>
      <c r="E288" t="s">
        <v>153</v>
      </c>
      <c r="F288" s="1">
        <v>43764</v>
      </c>
      <c r="G288">
        <v>9</v>
      </c>
      <c r="H288" t="s">
        <v>184</v>
      </c>
      <c r="I288">
        <v>10</v>
      </c>
      <c r="J288">
        <v>500</v>
      </c>
      <c r="K288">
        <v>5000</v>
      </c>
      <c r="L288">
        <v>1</v>
      </c>
      <c r="M288" t="s">
        <v>137</v>
      </c>
      <c r="N288" s="2">
        <v>2919</v>
      </c>
      <c r="O288" s="3">
        <v>15</v>
      </c>
      <c r="P288" t="s">
        <v>131</v>
      </c>
      <c r="Q288">
        <v>4</v>
      </c>
      <c r="R288" s="4">
        <v>18215</v>
      </c>
      <c r="S288" s="1">
        <v>41992</v>
      </c>
      <c r="T288" s="5">
        <f t="shared" ca="1" si="17"/>
        <v>75</v>
      </c>
      <c r="U288" s="5">
        <f t="shared" ca="1" si="18"/>
        <v>9.9</v>
      </c>
      <c r="V288" s="5">
        <f t="shared" ca="1" si="19"/>
        <v>505.05050505050502</v>
      </c>
    </row>
    <row r="289" spans="1:22" hidden="1" x14ac:dyDescent="0.3">
      <c r="A289" t="s">
        <v>549</v>
      </c>
      <c r="B289" t="s">
        <v>550</v>
      </c>
      <c r="C289" t="str">
        <f t="shared" si="16"/>
        <v>SUON William</v>
      </c>
      <c r="D289" t="s">
        <v>127</v>
      </c>
      <c r="E289" t="s">
        <v>153</v>
      </c>
      <c r="F289" s="1">
        <v>43625</v>
      </c>
      <c r="G289">
        <v>4</v>
      </c>
      <c r="H289" t="s">
        <v>136</v>
      </c>
      <c r="I289">
        <v>9</v>
      </c>
      <c r="J289">
        <v>5000</v>
      </c>
      <c r="K289">
        <v>45000</v>
      </c>
      <c r="L289">
        <v>2</v>
      </c>
      <c r="M289" t="s">
        <v>130</v>
      </c>
      <c r="N289" s="2">
        <v>3562</v>
      </c>
      <c r="O289" s="3">
        <v>89</v>
      </c>
      <c r="P289" t="s">
        <v>138</v>
      </c>
      <c r="Q289">
        <v>2</v>
      </c>
      <c r="R289" s="4">
        <v>26274</v>
      </c>
      <c r="S289" s="1">
        <v>36708</v>
      </c>
      <c r="T289" s="5">
        <f t="shared" ca="1" si="17"/>
        <v>52.93333333333333</v>
      </c>
      <c r="U289" s="5">
        <f t="shared" ca="1" si="18"/>
        <v>24.366666666666667</v>
      </c>
      <c r="V289" s="5">
        <f t="shared" ca="1" si="19"/>
        <v>1846.7852257181942</v>
      </c>
    </row>
    <row r="290" spans="1:22" x14ac:dyDescent="0.3">
      <c r="A290" t="s">
        <v>369</v>
      </c>
      <c r="B290" t="s">
        <v>551</v>
      </c>
      <c r="C290" t="str">
        <f t="shared" si="16"/>
        <v>FERNANDEZ Suzanne</v>
      </c>
      <c r="D290" t="s">
        <v>134</v>
      </c>
      <c r="E290" t="s">
        <v>145</v>
      </c>
      <c r="F290" s="1">
        <v>43767</v>
      </c>
      <c r="G290">
        <v>5</v>
      </c>
      <c r="H290" t="s">
        <v>191</v>
      </c>
      <c r="I290">
        <v>2</v>
      </c>
      <c r="J290">
        <v>2000</v>
      </c>
      <c r="K290">
        <v>4000</v>
      </c>
      <c r="L290">
        <v>1</v>
      </c>
      <c r="M290" t="s">
        <v>137</v>
      </c>
      <c r="N290" s="2">
        <v>3691</v>
      </c>
      <c r="O290" s="3">
        <v>57</v>
      </c>
      <c r="P290" t="s">
        <v>131</v>
      </c>
      <c r="Q290">
        <v>0</v>
      </c>
      <c r="R290" s="4">
        <v>18203</v>
      </c>
      <c r="S290" s="1">
        <v>39418</v>
      </c>
      <c r="T290" s="5">
        <f t="shared" ca="1" si="17"/>
        <v>75.033333333333331</v>
      </c>
      <c r="U290" s="5">
        <f t="shared" ca="1" si="18"/>
        <v>16.947222222222223</v>
      </c>
      <c r="V290" s="5">
        <f t="shared" ca="1" si="19"/>
        <v>236.02688083920668</v>
      </c>
    </row>
    <row r="291" spans="1:22" hidden="1" x14ac:dyDescent="0.3">
      <c r="A291" t="s">
        <v>552</v>
      </c>
      <c r="B291" t="s">
        <v>276</v>
      </c>
      <c r="C291" t="str">
        <f t="shared" si="16"/>
        <v>TAIEB Michel</v>
      </c>
      <c r="D291" t="s">
        <v>127</v>
      </c>
      <c r="E291" t="s">
        <v>153</v>
      </c>
      <c r="F291" s="1">
        <v>43829</v>
      </c>
      <c r="G291">
        <v>2</v>
      </c>
      <c r="H291" t="s">
        <v>150</v>
      </c>
      <c r="I291">
        <v>6</v>
      </c>
      <c r="J291">
        <v>700</v>
      </c>
      <c r="K291">
        <v>4200</v>
      </c>
      <c r="L291">
        <v>2</v>
      </c>
      <c r="M291" t="s">
        <v>130</v>
      </c>
      <c r="N291" s="2">
        <v>3076</v>
      </c>
      <c r="O291" s="3">
        <v>88</v>
      </c>
      <c r="P291" t="s">
        <v>138</v>
      </c>
      <c r="Q291">
        <v>3</v>
      </c>
      <c r="R291" s="4">
        <v>18530</v>
      </c>
      <c r="S291" s="1">
        <v>37518</v>
      </c>
      <c r="T291" s="5">
        <f t="shared" ca="1" si="17"/>
        <v>74.136111111111106</v>
      </c>
      <c r="U291" s="5">
        <f t="shared" ca="1" si="18"/>
        <v>22.15</v>
      </c>
      <c r="V291" s="5">
        <f t="shared" ca="1" si="19"/>
        <v>189.61625282167043</v>
      </c>
    </row>
    <row r="292" spans="1:22" hidden="1" x14ac:dyDescent="0.3">
      <c r="A292" t="s">
        <v>553</v>
      </c>
      <c r="B292" t="s">
        <v>554</v>
      </c>
      <c r="C292" t="str">
        <f t="shared" si="16"/>
        <v>TAMBURRINI Marie-Claire</v>
      </c>
      <c r="D292" t="s">
        <v>162</v>
      </c>
      <c r="E292" t="s">
        <v>153</v>
      </c>
      <c r="F292" s="1">
        <v>43703</v>
      </c>
      <c r="G292">
        <v>6</v>
      </c>
      <c r="H292" t="s">
        <v>156</v>
      </c>
      <c r="I292">
        <v>2</v>
      </c>
      <c r="J292">
        <v>500</v>
      </c>
      <c r="K292">
        <v>1000</v>
      </c>
      <c r="L292">
        <v>3</v>
      </c>
      <c r="M292" t="s">
        <v>147</v>
      </c>
      <c r="N292" s="2">
        <v>1588</v>
      </c>
      <c r="O292" s="3">
        <v>48</v>
      </c>
      <c r="P292" t="s">
        <v>131</v>
      </c>
      <c r="Q292">
        <v>2</v>
      </c>
      <c r="R292" s="4">
        <v>27353</v>
      </c>
      <c r="S292" s="1">
        <v>39373</v>
      </c>
      <c r="T292" s="5">
        <f t="shared" ca="1" si="17"/>
        <v>49.980555555555554</v>
      </c>
      <c r="U292" s="5">
        <f t="shared" ca="1" si="18"/>
        <v>17.069444444444443</v>
      </c>
      <c r="V292" s="5">
        <f t="shared" ca="1" si="19"/>
        <v>58.584214808787635</v>
      </c>
    </row>
    <row r="293" spans="1:22" hidden="1" x14ac:dyDescent="0.3">
      <c r="A293" t="s">
        <v>252</v>
      </c>
      <c r="B293" t="s">
        <v>555</v>
      </c>
      <c r="C293" t="str">
        <f t="shared" si="16"/>
        <v>TAN Joelle</v>
      </c>
      <c r="D293" t="s">
        <v>162</v>
      </c>
      <c r="E293" t="s">
        <v>153</v>
      </c>
      <c r="F293" s="1">
        <v>43620</v>
      </c>
      <c r="G293">
        <v>7</v>
      </c>
      <c r="H293" t="s">
        <v>216</v>
      </c>
      <c r="I293">
        <v>4</v>
      </c>
      <c r="J293">
        <v>600</v>
      </c>
      <c r="K293">
        <v>2400</v>
      </c>
      <c r="L293">
        <v>2</v>
      </c>
      <c r="M293" t="s">
        <v>130</v>
      </c>
      <c r="N293" s="2">
        <v>1379</v>
      </c>
      <c r="O293" s="3">
        <v>12</v>
      </c>
      <c r="P293" t="s">
        <v>131</v>
      </c>
      <c r="Q293">
        <v>3</v>
      </c>
      <c r="R293" s="4">
        <v>29764</v>
      </c>
      <c r="S293" s="1">
        <v>36492</v>
      </c>
      <c r="T293" s="5">
        <f t="shared" ca="1" si="17"/>
        <v>43.37777777777778</v>
      </c>
      <c r="U293" s="5">
        <f t="shared" ca="1" si="18"/>
        <v>24.958333333333332</v>
      </c>
      <c r="V293" s="5">
        <f t="shared" ca="1" si="19"/>
        <v>96.160267111853088</v>
      </c>
    </row>
    <row r="294" spans="1:22" x14ac:dyDescent="0.3">
      <c r="A294" t="s">
        <v>556</v>
      </c>
      <c r="B294" t="s">
        <v>557</v>
      </c>
      <c r="C294" t="str">
        <f t="shared" si="16"/>
        <v>AMARA Nicolas</v>
      </c>
      <c r="D294" t="s">
        <v>134</v>
      </c>
      <c r="E294" t="s">
        <v>145</v>
      </c>
      <c r="F294" s="1">
        <v>43659</v>
      </c>
      <c r="G294">
        <v>3</v>
      </c>
      <c r="H294" t="s">
        <v>174</v>
      </c>
      <c r="I294">
        <v>5</v>
      </c>
      <c r="J294">
        <v>1300</v>
      </c>
      <c r="K294">
        <v>6500</v>
      </c>
      <c r="L294">
        <v>2</v>
      </c>
      <c r="M294" t="s">
        <v>130</v>
      </c>
      <c r="N294" s="2">
        <v>5646</v>
      </c>
      <c r="O294" s="3">
        <v>65</v>
      </c>
      <c r="P294" t="s">
        <v>138</v>
      </c>
      <c r="Q294">
        <v>3</v>
      </c>
      <c r="R294" s="4">
        <v>18191</v>
      </c>
      <c r="S294" s="1">
        <v>42054</v>
      </c>
      <c r="T294" s="5">
        <f t="shared" ca="1" si="17"/>
        <v>75.063888888888883</v>
      </c>
      <c r="U294" s="5">
        <f t="shared" ca="1" si="18"/>
        <v>9.7333333333333325</v>
      </c>
      <c r="V294" s="5">
        <f t="shared" ca="1" si="19"/>
        <v>667.80821917808225</v>
      </c>
    </row>
    <row r="295" spans="1:22" hidden="1" x14ac:dyDescent="0.3">
      <c r="A295" t="s">
        <v>558</v>
      </c>
      <c r="B295" t="s">
        <v>380</v>
      </c>
      <c r="C295" t="str">
        <f t="shared" si="16"/>
        <v>TANG Armelle</v>
      </c>
      <c r="D295" t="s">
        <v>162</v>
      </c>
      <c r="E295" t="s">
        <v>153</v>
      </c>
      <c r="F295" s="1">
        <v>43921</v>
      </c>
      <c r="G295">
        <v>3</v>
      </c>
      <c r="H295" t="s">
        <v>174</v>
      </c>
      <c r="I295">
        <v>8</v>
      </c>
      <c r="J295">
        <v>1300</v>
      </c>
      <c r="K295">
        <v>10400</v>
      </c>
      <c r="L295">
        <v>2</v>
      </c>
      <c r="M295" t="s">
        <v>130</v>
      </c>
      <c r="N295" s="2">
        <v>1539</v>
      </c>
      <c r="O295" s="3">
        <v>65</v>
      </c>
      <c r="P295" t="s">
        <v>131</v>
      </c>
      <c r="Q295">
        <v>5</v>
      </c>
      <c r="R295" s="4">
        <v>20732</v>
      </c>
      <c r="S295" s="1">
        <v>40957</v>
      </c>
      <c r="T295" s="5">
        <f t="shared" ca="1" si="17"/>
        <v>68.108333333333334</v>
      </c>
      <c r="U295" s="5">
        <f t="shared" ca="1" si="18"/>
        <v>12.736111111111111</v>
      </c>
      <c r="V295" s="5">
        <f t="shared" ca="1" si="19"/>
        <v>816.5757906215922</v>
      </c>
    </row>
    <row r="296" spans="1:22" hidden="1" x14ac:dyDescent="0.3">
      <c r="A296" t="s">
        <v>559</v>
      </c>
      <c r="B296" t="s">
        <v>560</v>
      </c>
      <c r="C296" t="str">
        <f t="shared" si="16"/>
        <v>TARDIF Marie-Paule</v>
      </c>
      <c r="D296" t="s">
        <v>141</v>
      </c>
      <c r="E296" t="s">
        <v>153</v>
      </c>
      <c r="F296" s="1">
        <v>43748</v>
      </c>
      <c r="G296">
        <v>8</v>
      </c>
      <c r="H296" t="s">
        <v>146</v>
      </c>
      <c r="I296">
        <v>4</v>
      </c>
      <c r="J296">
        <v>800</v>
      </c>
      <c r="K296">
        <v>3200</v>
      </c>
      <c r="L296">
        <v>2</v>
      </c>
      <c r="M296" t="s">
        <v>130</v>
      </c>
      <c r="N296" s="2">
        <v>1570</v>
      </c>
      <c r="O296" s="3">
        <v>69</v>
      </c>
      <c r="P296" t="s">
        <v>131</v>
      </c>
      <c r="Q296">
        <v>2</v>
      </c>
      <c r="R296" s="4">
        <v>19960</v>
      </c>
      <c r="S296" s="1">
        <v>41525</v>
      </c>
      <c r="T296" s="5">
        <f t="shared" ca="1" si="17"/>
        <v>70.219444444444449</v>
      </c>
      <c r="U296" s="5">
        <f t="shared" ca="1" si="18"/>
        <v>11.180555555555555</v>
      </c>
      <c r="V296" s="5">
        <f t="shared" ca="1" si="19"/>
        <v>286.21118012422363</v>
      </c>
    </row>
    <row r="297" spans="1:22" x14ac:dyDescent="0.3">
      <c r="A297" t="s">
        <v>561</v>
      </c>
      <c r="B297" t="s">
        <v>334</v>
      </c>
      <c r="C297" t="str">
        <f t="shared" si="16"/>
        <v>LAUB Nicole</v>
      </c>
      <c r="D297" t="s">
        <v>134</v>
      </c>
      <c r="E297" t="s">
        <v>145</v>
      </c>
      <c r="F297" s="1">
        <v>43764</v>
      </c>
      <c r="G297">
        <v>1</v>
      </c>
      <c r="H297" t="s">
        <v>159</v>
      </c>
      <c r="I297">
        <v>4</v>
      </c>
      <c r="J297">
        <v>1200</v>
      </c>
      <c r="K297">
        <v>4800</v>
      </c>
      <c r="L297">
        <v>1</v>
      </c>
      <c r="M297" t="s">
        <v>137</v>
      </c>
      <c r="N297" s="2">
        <v>2121</v>
      </c>
      <c r="O297" s="3">
        <v>87</v>
      </c>
      <c r="P297" t="s">
        <v>131</v>
      </c>
      <c r="Q297">
        <v>5</v>
      </c>
      <c r="R297" s="4">
        <v>18135</v>
      </c>
      <c r="S297" s="1">
        <v>38720</v>
      </c>
      <c r="T297" s="5">
        <f t="shared" ca="1" si="17"/>
        <v>75.216666666666669</v>
      </c>
      <c r="U297" s="5">
        <f t="shared" ca="1" si="18"/>
        <v>18.861111111111111</v>
      </c>
      <c r="V297" s="5">
        <f t="shared" ca="1" si="19"/>
        <v>254.4918998527246</v>
      </c>
    </row>
    <row r="298" spans="1:22" hidden="1" x14ac:dyDescent="0.3">
      <c r="A298" t="s">
        <v>562</v>
      </c>
      <c r="B298" t="s">
        <v>255</v>
      </c>
      <c r="C298" t="str">
        <f t="shared" si="16"/>
        <v>THIAM Anne-Marie</v>
      </c>
      <c r="D298" t="s">
        <v>162</v>
      </c>
      <c r="E298" t="s">
        <v>153</v>
      </c>
      <c r="F298" s="1">
        <v>43917</v>
      </c>
      <c r="G298">
        <v>10</v>
      </c>
      <c r="H298" t="s">
        <v>129</v>
      </c>
      <c r="I298">
        <v>9</v>
      </c>
      <c r="J298">
        <v>1000</v>
      </c>
      <c r="K298">
        <v>9000</v>
      </c>
      <c r="L298">
        <v>1</v>
      </c>
      <c r="M298" t="s">
        <v>137</v>
      </c>
      <c r="N298" s="2">
        <v>1259</v>
      </c>
      <c r="O298" s="3">
        <v>2</v>
      </c>
      <c r="P298" t="s">
        <v>131</v>
      </c>
      <c r="Q298">
        <v>4</v>
      </c>
      <c r="R298" s="4">
        <v>23280</v>
      </c>
      <c r="S298" s="1">
        <v>43649</v>
      </c>
      <c r="T298" s="5">
        <f t="shared" ca="1" si="17"/>
        <v>61.130555555555553</v>
      </c>
      <c r="U298" s="5">
        <f t="shared" ca="1" si="18"/>
        <v>5.3611111111111107</v>
      </c>
      <c r="V298" s="5">
        <f t="shared" ca="1" si="19"/>
        <v>1678.756476683938</v>
      </c>
    </row>
    <row r="299" spans="1:22" hidden="1" x14ac:dyDescent="0.3">
      <c r="A299" t="s">
        <v>563</v>
      </c>
      <c r="B299" t="s">
        <v>564</v>
      </c>
      <c r="C299" t="str">
        <f t="shared" si="16"/>
        <v>THOQUENNE Lydia</v>
      </c>
      <c r="D299" t="s">
        <v>144</v>
      </c>
      <c r="E299" t="s">
        <v>153</v>
      </c>
      <c r="F299" s="1">
        <v>43726</v>
      </c>
      <c r="G299">
        <v>3</v>
      </c>
      <c r="H299" t="s">
        <v>174</v>
      </c>
      <c r="I299">
        <v>3</v>
      </c>
      <c r="J299">
        <v>1300</v>
      </c>
      <c r="K299">
        <v>3900</v>
      </c>
      <c r="L299">
        <v>1</v>
      </c>
      <c r="M299" t="s">
        <v>137</v>
      </c>
      <c r="N299" s="2">
        <v>1307</v>
      </c>
      <c r="O299" s="3">
        <v>64</v>
      </c>
      <c r="P299" t="s">
        <v>131</v>
      </c>
      <c r="Q299">
        <v>0</v>
      </c>
      <c r="R299" s="4">
        <v>19212</v>
      </c>
      <c r="S299" s="1">
        <v>38301</v>
      </c>
      <c r="T299" s="5">
        <f t="shared" ca="1" si="17"/>
        <v>72.269444444444446</v>
      </c>
      <c r="U299" s="5">
        <f t="shared" ca="1" si="18"/>
        <v>20.008333333333333</v>
      </c>
      <c r="V299" s="5">
        <f t="shared" ca="1" si="19"/>
        <v>194.91878384006665</v>
      </c>
    </row>
    <row r="300" spans="1:22" hidden="1" x14ac:dyDescent="0.3">
      <c r="A300" t="s">
        <v>565</v>
      </c>
      <c r="B300" t="s">
        <v>373</v>
      </c>
      <c r="C300" t="str">
        <f t="shared" si="16"/>
        <v>VANNAXAY Francis</v>
      </c>
      <c r="D300" t="s">
        <v>144</v>
      </c>
      <c r="E300" t="s">
        <v>135</v>
      </c>
      <c r="F300" s="1">
        <v>43711</v>
      </c>
      <c r="G300">
        <v>8</v>
      </c>
      <c r="H300" t="s">
        <v>146</v>
      </c>
      <c r="I300">
        <v>8</v>
      </c>
      <c r="J300">
        <v>800</v>
      </c>
      <c r="K300">
        <v>6400</v>
      </c>
      <c r="L300">
        <v>1</v>
      </c>
      <c r="M300" t="s">
        <v>137</v>
      </c>
      <c r="N300" s="2">
        <v>3578</v>
      </c>
      <c r="O300" s="3">
        <v>47</v>
      </c>
      <c r="P300" t="s">
        <v>138</v>
      </c>
      <c r="Q300">
        <v>3</v>
      </c>
      <c r="R300" s="4">
        <v>22471</v>
      </c>
      <c r="S300" s="1">
        <v>38289</v>
      </c>
      <c r="T300" s="5">
        <f t="shared" ca="1" si="17"/>
        <v>63.344444444444441</v>
      </c>
      <c r="U300" s="5">
        <f t="shared" ca="1" si="18"/>
        <v>20.038888888888888</v>
      </c>
      <c r="V300" s="5">
        <f t="shared" ca="1" si="19"/>
        <v>319.3789853063488</v>
      </c>
    </row>
    <row r="301" spans="1:22" hidden="1" x14ac:dyDescent="0.3">
      <c r="A301" t="s">
        <v>565</v>
      </c>
      <c r="B301" t="s">
        <v>373</v>
      </c>
      <c r="C301" t="str">
        <f t="shared" si="16"/>
        <v>VANNAXAY Francis</v>
      </c>
      <c r="D301" t="s">
        <v>144</v>
      </c>
      <c r="E301" t="s">
        <v>135</v>
      </c>
      <c r="F301" s="1">
        <v>43812</v>
      </c>
      <c r="G301">
        <v>6</v>
      </c>
      <c r="H301" t="s">
        <v>156</v>
      </c>
      <c r="I301">
        <v>8</v>
      </c>
      <c r="J301">
        <v>500</v>
      </c>
      <c r="K301">
        <v>4000</v>
      </c>
      <c r="L301">
        <v>2</v>
      </c>
      <c r="M301" t="s">
        <v>130</v>
      </c>
      <c r="N301" s="2">
        <v>3578</v>
      </c>
      <c r="O301" s="3">
        <v>47</v>
      </c>
      <c r="P301" t="s">
        <v>138</v>
      </c>
      <c r="Q301">
        <v>4</v>
      </c>
      <c r="R301" s="4">
        <v>22471</v>
      </c>
      <c r="S301" s="1">
        <v>41484</v>
      </c>
      <c r="T301" s="5">
        <f t="shared" ca="1" si="17"/>
        <v>63.344444444444441</v>
      </c>
      <c r="U301" s="5">
        <f t="shared" ca="1" si="18"/>
        <v>11.28888888888889</v>
      </c>
      <c r="V301" s="5">
        <f t="shared" ca="1" si="19"/>
        <v>354.3307086614173</v>
      </c>
    </row>
    <row r="302" spans="1:22" hidden="1" x14ac:dyDescent="0.3">
      <c r="A302" t="s">
        <v>566</v>
      </c>
      <c r="B302" t="s">
        <v>437</v>
      </c>
      <c r="C302" t="str">
        <f t="shared" si="16"/>
        <v>VASSEUR Christiane</v>
      </c>
      <c r="D302" t="s">
        <v>162</v>
      </c>
      <c r="E302" t="s">
        <v>135</v>
      </c>
      <c r="F302" s="1">
        <v>43759</v>
      </c>
      <c r="G302">
        <v>1</v>
      </c>
      <c r="H302" t="s">
        <v>159</v>
      </c>
      <c r="I302">
        <v>1</v>
      </c>
      <c r="J302">
        <v>1200</v>
      </c>
      <c r="K302">
        <v>1200</v>
      </c>
      <c r="L302">
        <v>3</v>
      </c>
      <c r="M302" t="s">
        <v>147</v>
      </c>
      <c r="N302" s="2">
        <v>2181</v>
      </c>
      <c r="O302" s="3">
        <v>90</v>
      </c>
      <c r="P302" t="s">
        <v>131</v>
      </c>
      <c r="Q302">
        <v>4</v>
      </c>
      <c r="R302" s="4">
        <v>22035</v>
      </c>
      <c r="S302" s="1">
        <v>36422</v>
      </c>
      <c r="T302" s="5">
        <f t="shared" ca="1" si="17"/>
        <v>64.538888888888891</v>
      </c>
      <c r="U302" s="5">
        <f t="shared" ca="1" si="18"/>
        <v>25.15</v>
      </c>
      <c r="V302" s="5">
        <f t="shared" ca="1" si="19"/>
        <v>47.713717693836983</v>
      </c>
    </row>
    <row r="303" spans="1:22" hidden="1" x14ac:dyDescent="0.3">
      <c r="A303" t="s">
        <v>566</v>
      </c>
      <c r="B303" t="s">
        <v>437</v>
      </c>
      <c r="C303" t="str">
        <f t="shared" si="16"/>
        <v>VASSEUR Christiane</v>
      </c>
      <c r="D303" t="s">
        <v>162</v>
      </c>
      <c r="E303" t="s">
        <v>135</v>
      </c>
      <c r="F303" s="1">
        <v>43964</v>
      </c>
      <c r="G303">
        <v>9</v>
      </c>
      <c r="H303" t="s">
        <v>184</v>
      </c>
      <c r="I303">
        <v>8</v>
      </c>
      <c r="J303">
        <v>500</v>
      </c>
      <c r="K303">
        <v>4000</v>
      </c>
      <c r="L303">
        <v>2</v>
      </c>
      <c r="M303" t="s">
        <v>130</v>
      </c>
      <c r="N303" s="2">
        <v>2181</v>
      </c>
      <c r="O303" s="3">
        <v>90</v>
      </c>
      <c r="P303" t="s">
        <v>131</v>
      </c>
      <c r="Q303">
        <v>4</v>
      </c>
      <c r="R303" s="4">
        <v>22035</v>
      </c>
      <c r="S303" s="1">
        <v>41694</v>
      </c>
      <c r="T303" s="5">
        <f t="shared" ca="1" si="17"/>
        <v>64.538888888888891</v>
      </c>
      <c r="U303" s="5">
        <f t="shared" ca="1" si="18"/>
        <v>10.719444444444445</v>
      </c>
      <c r="V303" s="5">
        <f t="shared" ca="1" si="19"/>
        <v>373.15366675304483</v>
      </c>
    </row>
    <row r="304" spans="1:22" hidden="1" x14ac:dyDescent="0.3">
      <c r="A304" t="s">
        <v>567</v>
      </c>
      <c r="B304" t="s">
        <v>176</v>
      </c>
      <c r="C304" t="str">
        <f t="shared" si="16"/>
        <v>VIAND Monique</v>
      </c>
      <c r="D304" t="s">
        <v>162</v>
      </c>
      <c r="E304" t="s">
        <v>135</v>
      </c>
      <c r="F304" s="1">
        <v>43804</v>
      </c>
      <c r="G304">
        <v>5</v>
      </c>
      <c r="H304" t="s">
        <v>191</v>
      </c>
      <c r="I304">
        <v>4</v>
      </c>
      <c r="J304">
        <v>2000</v>
      </c>
      <c r="K304">
        <v>8000</v>
      </c>
      <c r="L304">
        <v>3</v>
      </c>
      <c r="M304" t="s">
        <v>147</v>
      </c>
      <c r="N304" s="2">
        <v>1891</v>
      </c>
      <c r="O304" s="3">
        <v>47</v>
      </c>
      <c r="P304" t="s">
        <v>131</v>
      </c>
      <c r="Q304">
        <v>1</v>
      </c>
      <c r="R304" s="4">
        <v>17213</v>
      </c>
      <c r="S304" s="1">
        <v>40689</v>
      </c>
      <c r="T304" s="5">
        <f t="shared" ca="1" si="17"/>
        <v>77.74444444444444</v>
      </c>
      <c r="U304" s="5">
        <f t="shared" ca="1" si="18"/>
        <v>13.463888888888889</v>
      </c>
      <c r="V304" s="5">
        <f t="shared" ca="1" si="19"/>
        <v>594.18196822776974</v>
      </c>
    </row>
    <row r="305" spans="1:22" hidden="1" x14ac:dyDescent="0.3">
      <c r="A305" t="s">
        <v>567</v>
      </c>
      <c r="B305" t="s">
        <v>176</v>
      </c>
      <c r="C305" t="str">
        <f t="shared" si="16"/>
        <v>VIAND Monique</v>
      </c>
      <c r="D305" t="s">
        <v>162</v>
      </c>
      <c r="E305" t="s">
        <v>135</v>
      </c>
      <c r="F305" s="1">
        <v>43880</v>
      </c>
      <c r="G305">
        <v>3</v>
      </c>
      <c r="H305" t="s">
        <v>174</v>
      </c>
      <c r="I305">
        <v>6</v>
      </c>
      <c r="J305">
        <v>1300</v>
      </c>
      <c r="K305">
        <v>7800</v>
      </c>
      <c r="L305">
        <v>3</v>
      </c>
      <c r="M305" t="s">
        <v>147</v>
      </c>
      <c r="N305" s="2">
        <v>1891</v>
      </c>
      <c r="O305" s="3">
        <v>47</v>
      </c>
      <c r="P305" t="s">
        <v>131</v>
      </c>
      <c r="Q305">
        <v>4</v>
      </c>
      <c r="R305" s="4">
        <v>17213</v>
      </c>
      <c r="S305" s="1">
        <v>43018</v>
      </c>
      <c r="T305" s="5">
        <f t="shared" ca="1" si="17"/>
        <v>77.74444444444444</v>
      </c>
      <c r="U305" s="5">
        <f t="shared" ca="1" si="18"/>
        <v>7.0916666666666668</v>
      </c>
      <c r="V305" s="5">
        <f t="shared" ca="1" si="19"/>
        <v>1099.8824911868389</v>
      </c>
    </row>
    <row r="306" spans="1:22" hidden="1" x14ac:dyDescent="0.3">
      <c r="A306" t="s">
        <v>568</v>
      </c>
      <c r="B306" t="s">
        <v>272</v>
      </c>
      <c r="C306" t="str">
        <f t="shared" si="16"/>
        <v>VIDON Marie-Louise</v>
      </c>
      <c r="D306" t="s">
        <v>162</v>
      </c>
      <c r="E306" t="s">
        <v>135</v>
      </c>
      <c r="F306" s="1">
        <v>43883</v>
      </c>
      <c r="G306">
        <v>4</v>
      </c>
      <c r="H306" t="s">
        <v>136</v>
      </c>
      <c r="I306">
        <v>5</v>
      </c>
      <c r="J306">
        <v>5000</v>
      </c>
      <c r="K306">
        <v>25000</v>
      </c>
      <c r="L306">
        <v>3</v>
      </c>
      <c r="M306" t="s">
        <v>147</v>
      </c>
      <c r="N306" s="2">
        <v>1994</v>
      </c>
      <c r="O306" s="3">
        <v>49</v>
      </c>
      <c r="P306" t="s">
        <v>131</v>
      </c>
      <c r="Q306">
        <v>3</v>
      </c>
      <c r="R306" s="4">
        <v>16785</v>
      </c>
      <c r="S306" s="1">
        <v>40256</v>
      </c>
      <c r="T306" s="5">
        <f t="shared" ca="1" si="17"/>
        <v>78.913888888888891</v>
      </c>
      <c r="U306" s="5">
        <f t="shared" ca="1" si="18"/>
        <v>14.65</v>
      </c>
      <c r="V306" s="5">
        <f t="shared" ca="1" si="19"/>
        <v>1706.4846416382252</v>
      </c>
    </row>
    <row r="307" spans="1:22" hidden="1" x14ac:dyDescent="0.3">
      <c r="A307" t="s">
        <v>568</v>
      </c>
      <c r="B307" t="s">
        <v>272</v>
      </c>
      <c r="C307" t="str">
        <f t="shared" si="16"/>
        <v>VIDON Marie-Louise</v>
      </c>
      <c r="D307" t="s">
        <v>162</v>
      </c>
      <c r="E307" t="s">
        <v>135</v>
      </c>
      <c r="F307" s="1">
        <v>43968</v>
      </c>
      <c r="G307">
        <v>7</v>
      </c>
      <c r="H307" t="s">
        <v>216</v>
      </c>
      <c r="I307">
        <v>2</v>
      </c>
      <c r="J307">
        <v>600</v>
      </c>
      <c r="K307">
        <v>1200</v>
      </c>
      <c r="L307">
        <v>1</v>
      </c>
      <c r="M307" t="s">
        <v>137</v>
      </c>
      <c r="N307" s="2">
        <v>1994</v>
      </c>
      <c r="O307" s="3">
        <v>49</v>
      </c>
      <c r="P307" t="s">
        <v>131</v>
      </c>
      <c r="Q307">
        <v>1</v>
      </c>
      <c r="R307" s="4">
        <v>16785</v>
      </c>
      <c r="S307" s="1">
        <v>39057</v>
      </c>
      <c r="T307" s="5">
        <f t="shared" ca="1" si="17"/>
        <v>78.913888888888891</v>
      </c>
      <c r="U307" s="5">
        <f t="shared" ca="1" si="18"/>
        <v>17.93611111111111</v>
      </c>
      <c r="V307" s="5">
        <f t="shared" ca="1" si="19"/>
        <v>66.904135047235556</v>
      </c>
    </row>
    <row r="308" spans="1:22" hidden="1" x14ac:dyDescent="0.3">
      <c r="A308" t="s">
        <v>569</v>
      </c>
      <c r="B308" t="s">
        <v>570</v>
      </c>
      <c r="C308" t="str">
        <f t="shared" si="16"/>
        <v>VINET Marie-José</v>
      </c>
      <c r="D308" t="s">
        <v>127</v>
      </c>
      <c r="E308" t="s">
        <v>135</v>
      </c>
      <c r="F308" s="1">
        <v>43898</v>
      </c>
      <c r="G308">
        <v>3</v>
      </c>
      <c r="H308" t="s">
        <v>174</v>
      </c>
      <c r="I308">
        <v>10</v>
      </c>
      <c r="J308">
        <v>1300</v>
      </c>
      <c r="K308">
        <v>13000</v>
      </c>
      <c r="L308">
        <v>1</v>
      </c>
      <c r="M308" t="s">
        <v>137</v>
      </c>
      <c r="N308" s="2">
        <v>3465</v>
      </c>
      <c r="O308" s="3">
        <v>59</v>
      </c>
      <c r="P308" t="s">
        <v>131</v>
      </c>
      <c r="Q308">
        <v>1</v>
      </c>
      <c r="R308" s="4">
        <v>17827</v>
      </c>
      <c r="S308" s="1">
        <v>39726</v>
      </c>
      <c r="T308" s="5">
        <f t="shared" ca="1" si="17"/>
        <v>76.061111111111117</v>
      </c>
      <c r="U308" s="5">
        <f t="shared" ca="1" si="18"/>
        <v>16.105555555555554</v>
      </c>
      <c r="V308" s="5">
        <f t="shared" ca="1" si="19"/>
        <v>807.17488789237677</v>
      </c>
    </row>
    <row r="309" spans="1:22" hidden="1" x14ac:dyDescent="0.3">
      <c r="A309" t="s">
        <v>569</v>
      </c>
      <c r="B309" t="s">
        <v>570</v>
      </c>
      <c r="C309" t="str">
        <f t="shared" si="16"/>
        <v>VINET Marie-José</v>
      </c>
      <c r="D309" t="s">
        <v>127</v>
      </c>
      <c r="E309" t="s">
        <v>135</v>
      </c>
      <c r="F309" s="1">
        <v>43933</v>
      </c>
      <c r="G309">
        <v>1</v>
      </c>
      <c r="H309" t="s">
        <v>159</v>
      </c>
      <c r="I309">
        <v>7</v>
      </c>
      <c r="J309">
        <v>1200</v>
      </c>
      <c r="K309">
        <v>8400</v>
      </c>
      <c r="L309">
        <v>2</v>
      </c>
      <c r="M309" t="s">
        <v>130</v>
      </c>
      <c r="N309" s="2">
        <v>3465</v>
      </c>
      <c r="O309" s="3">
        <v>59</v>
      </c>
      <c r="P309" t="s">
        <v>131</v>
      </c>
      <c r="Q309">
        <v>1</v>
      </c>
      <c r="R309" s="4">
        <v>17827</v>
      </c>
      <c r="S309" s="1">
        <v>43164</v>
      </c>
      <c r="T309" s="5">
        <f t="shared" ca="1" si="17"/>
        <v>76.061111111111117</v>
      </c>
      <c r="U309" s="5">
        <f t="shared" ca="1" si="18"/>
        <v>6.6888888888888891</v>
      </c>
      <c r="V309" s="5">
        <f t="shared" ca="1" si="19"/>
        <v>1255.8139534883721</v>
      </c>
    </row>
    <row r="310" spans="1:22" hidden="1" x14ac:dyDescent="0.3">
      <c r="A310" t="s">
        <v>571</v>
      </c>
      <c r="B310" t="s">
        <v>176</v>
      </c>
      <c r="C310" t="str">
        <f t="shared" si="16"/>
        <v>ZANOTI Monique</v>
      </c>
      <c r="D310" t="s">
        <v>141</v>
      </c>
      <c r="E310" t="s">
        <v>135</v>
      </c>
      <c r="F310" s="1">
        <v>43811</v>
      </c>
      <c r="G310">
        <v>5</v>
      </c>
      <c r="H310" t="s">
        <v>191</v>
      </c>
      <c r="I310">
        <v>5</v>
      </c>
      <c r="J310">
        <v>2000</v>
      </c>
      <c r="K310">
        <v>10000</v>
      </c>
      <c r="L310">
        <v>2</v>
      </c>
      <c r="M310" t="s">
        <v>130</v>
      </c>
      <c r="N310" s="2">
        <v>2720</v>
      </c>
      <c r="O310" s="3">
        <v>17</v>
      </c>
      <c r="P310" t="s">
        <v>131</v>
      </c>
      <c r="Q310">
        <v>4</v>
      </c>
      <c r="R310" s="4">
        <v>17018</v>
      </c>
      <c r="S310" s="1">
        <v>42966</v>
      </c>
      <c r="T310" s="5">
        <f t="shared" ca="1" si="17"/>
        <v>78.275000000000006</v>
      </c>
      <c r="U310" s="5">
        <f t="shared" ca="1" si="18"/>
        <v>7.2333333333333334</v>
      </c>
      <c r="V310" s="5">
        <f t="shared" ca="1" si="19"/>
        <v>1382.4884792626729</v>
      </c>
    </row>
    <row r="311" spans="1:22" hidden="1" x14ac:dyDescent="0.3">
      <c r="A311" t="s">
        <v>571</v>
      </c>
      <c r="B311" t="s">
        <v>176</v>
      </c>
      <c r="C311" t="str">
        <f t="shared" si="16"/>
        <v>ZANOTI Monique</v>
      </c>
      <c r="D311" t="s">
        <v>141</v>
      </c>
      <c r="E311" t="s">
        <v>135</v>
      </c>
      <c r="F311" s="1">
        <v>43664</v>
      </c>
      <c r="G311">
        <v>3</v>
      </c>
      <c r="H311" t="s">
        <v>174</v>
      </c>
      <c r="I311">
        <v>5</v>
      </c>
      <c r="J311">
        <v>1300</v>
      </c>
      <c r="K311">
        <v>6500</v>
      </c>
      <c r="L311">
        <v>2</v>
      </c>
      <c r="M311" t="s">
        <v>130</v>
      </c>
      <c r="N311" s="2">
        <v>2720</v>
      </c>
      <c r="O311" s="3">
        <v>17</v>
      </c>
      <c r="P311" t="s">
        <v>131</v>
      </c>
      <c r="Q311">
        <v>5</v>
      </c>
      <c r="R311" s="4">
        <v>17018</v>
      </c>
      <c r="S311" s="1">
        <v>38554</v>
      </c>
      <c r="T311" s="5">
        <f t="shared" ca="1" si="17"/>
        <v>78.275000000000006</v>
      </c>
      <c r="U311" s="5">
        <f t="shared" ca="1" si="18"/>
        <v>19.31111111111111</v>
      </c>
      <c r="V311" s="5">
        <f t="shared" ca="1" si="19"/>
        <v>336.59378596087458</v>
      </c>
    </row>
    <row r="312" spans="1:22" hidden="1" x14ac:dyDescent="0.3">
      <c r="A312" t="s">
        <v>572</v>
      </c>
      <c r="B312" t="s">
        <v>573</v>
      </c>
      <c r="C312" t="str">
        <f t="shared" si="16"/>
        <v>ZAOUI Liliane</v>
      </c>
      <c r="D312" t="s">
        <v>162</v>
      </c>
      <c r="E312" t="s">
        <v>135</v>
      </c>
      <c r="F312" s="1">
        <v>43996</v>
      </c>
      <c r="G312">
        <v>3</v>
      </c>
      <c r="H312" t="s">
        <v>174</v>
      </c>
      <c r="I312">
        <v>4</v>
      </c>
      <c r="J312">
        <v>1300</v>
      </c>
      <c r="K312">
        <v>5200</v>
      </c>
      <c r="L312">
        <v>1</v>
      </c>
      <c r="M312" t="s">
        <v>137</v>
      </c>
      <c r="N312" s="2">
        <v>1602</v>
      </c>
      <c r="O312" s="3">
        <v>13</v>
      </c>
      <c r="P312" t="s">
        <v>131</v>
      </c>
      <c r="Q312">
        <v>1</v>
      </c>
      <c r="R312" s="4">
        <v>18179</v>
      </c>
      <c r="S312" s="1">
        <v>41546</v>
      </c>
      <c r="T312" s="5">
        <f t="shared" ca="1" si="17"/>
        <v>75.097222222222229</v>
      </c>
      <c r="U312" s="5">
        <f t="shared" ca="1" si="18"/>
        <v>11.122222222222222</v>
      </c>
      <c r="V312" s="5">
        <f t="shared" ca="1" si="19"/>
        <v>467.53246753246754</v>
      </c>
    </row>
    <row r="313" spans="1:22" hidden="1" x14ac:dyDescent="0.3">
      <c r="A313" t="s">
        <v>572</v>
      </c>
      <c r="B313" t="s">
        <v>573</v>
      </c>
      <c r="C313" t="str">
        <f t="shared" si="16"/>
        <v>ZAOUI Liliane</v>
      </c>
      <c r="D313" t="s">
        <v>162</v>
      </c>
      <c r="E313" t="s">
        <v>135</v>
      </c>
      <c r="F313" s="1">
        <v>43879</v>
      </c>
      <c r="G313">
        <v>9</v>
      </c>
      <c r="H313" t="s">
        <v>184</v>
      </c>
      <c r="I313">
        <v>6</v>
      </c>
      <c r="J313">
        <v>500</v>
      </c>
      <c r="K313">
        <v>3000</v>
      </c>
      <c r="L313">
        <v>3</v>
      </c>
      <c r="M313" t="s">
        <v>147</v>
      </c>
      <c r="N313" s="2">
        <v>1602</v>
      </c>
      <c r="O313" s="3">
        <v>13</v>
      </c>
      <c r="P313" t="s">
        <v>131</v>
      </c>
      <c r="Q313">
        <v>2</v>
      </c>
      <c r="R313" s="4">
        <v>18179</v>
      </c>
      <c r="S313" s="1">
        <v>40591</v>
      </c>
      <c r="T313" s="5">
        <f t="shared" ca="1" si="17"/>
        <v>75.097222222222229</v>
      </c>
      <c r="U313" s="5">
        <f t="shared" ca="1" si="18"/>
        <v>13.738888888888889</v>
      </c>
      <c r="V313" s="5">
        <f t="shared" ca="1" si="19"/>
        <v>218.35826930853216</v>
      </c>
    </row>
    <row r="314" spans="1:22" hidden="1" x14ac:dyDescent="0.3">
      <c r="A314" t="s">
        <v>574</v>
      </c>
      <c r="B314" t="s">
        <v>484</v>
      </c>
      <c r="C314" t="str">
        <f t="shared" si="16"/>
        <v>ZENOU Robert</v>
      </c>
      <c r="D314" t="s">
        <v>141</v>
      </c>
      <c r="E314" t="s">
        <v>135</v>
      </c>
      <c r="F314" s="1">
        <v>43959</v>
      </c>
      <c r="G314">
        <v>1</v>
      </c>
      <c r="H314" t="s">
        <v>159</v>
      </c>
      <c r="I314">
        <v>2</v>
      </c>
      <c r="J314">
        <v>1200</v>
      </c>
      <c r="K314">
        <v>2400</v>
      </c>
      <c r="L314">
        <v>3</v>
      </c>
      <c r="M314" t="s">
        <v>147</v>
      </c>
      <c r="N314" s="2">
        <v>2189</v>
      </c>
      <c r="O314" s="3">
        <v>39</v>
      </c>
      <c r="P314" t="s">
        <v>138</v>
      </c>
      <c r="Q314">
        <v>1</v>
      </c>
      <c r="R314" s="4">
        <v>20235</v>
      </c>
      <c r="S314" s="1">
        <v>37371</v>
      </c>
      <c r="T314" s="5">
        <f t="shared" ca="1" si="17"/>
        <v>69.463888888888889</v>
      </c>
      <c r="U314" s="5">
        <f t="shared" ca="1" si="18"/>
        <v>22.55</v>
      </c>
      <c r="V314" s="5">
        <f t="shared" ca="1" si="19"/>
        <v>106.43015521064301</v>
      </c>
    </row>
    <row r="315" spans="1:22" hidden="1" x14ac:dyDescent="0.3">
      <c r="A315" t="s">
        <v>574</v>
      </c>
      <c r="B315" t="s">
        <v>484</v>
      </c>
      <c r="C315" t="str">
        <f t="shared" si="16"/>
        <v>ZENOU Robert</v>
      </c>
      <c r="D315" t="s">
        <v>141</v>
      </c>
      <c r="E315" t="s">
        <v>135</v>
      </c>
      <c r="F315" s="1">
        <v>43659</v>
      </c>
      <c r="G315">
        <v>5</v>
      </c>
      <c r="H315" t="s">
        <v>191</v>
      </c>
      <c r="I315">
        <v>7</v>
      </c>
      <c r="J315">
        <v>2000</v>
      </c>
      <c r="K315">
        <v>14000</v>
      </c>
      <c r="L315">
        <v>2</v>
      </c>
      <c r="M315" t="s">
        <v>130</v>
      </c>
      <c r="N315" s="2">
        <v>2189</v>
      </c>
      <c r="O315" s="3">
        <v>39</v>
      </c>
      <c r="P315" t="s">
        <v>138</v>
      </c>
      <c r="Q315">
        <v>5</v>
      </c>
      <c r="R315" s="4">
        <v>20235</v>
      </c>
      <c r="S315" s="1">
        <v>36342</v>
      </c>
      <c r="T315" s="5">
        <f t="shared" ca="1" si="17"/>
        <v>69.463888888888889</v>
      </c>
      <c r="U315" s="5">
        <f t="shared" ca="1" si="18"/>
        <v>25.366666666666667</v>
      </c>
      <c r="V315" s="5">
        <f t="shared" ca="1" si="19"/>
        <v>551.90538764783184</v>
      </c>
    </row>
    <row r="316" spans="1:22" x14ac:dyDescent="0.3">
      <c r="A316" t="s">
        <v>575</v>
      </c>
      <c r="B316" t="s">
        <v>195</v>
      </c>
      <c r="C316" t="str">
        <f t="shared" si="16"/>
        <v>SACCHET Marie-Thérése</v>
      </c>
      <c r="D316" t="s">
        <v>134</v>
      </c>
      <c r="E316" t="s">
        <v>153</v>
      </c>
      <c r="F316" s="1">
        <v>43644</v>
      </c>
      <c r="G316">
        <v>10</v>
      </c>
      <c r="H316" t="s">
        <v>129</v>
      </c>
      <c r="I316">
        <v>7</v>
      </c>
      <c r="J316">
        <v>1000</v>
      </c>
      <c r="K316">
        <v>7000</v>
      </c>
      <c r="L316">
        <v>1</v>
      </c>
      <c r="M316" t="s">
        <v>137</v>
      </c>
      <c r="N316" s="2">
        <v>2058</v>
      </c>
      <c r="O316" s="3">
        <v>76</v>
      </c>
      <c r="P316" t="s">
        <v>131</v>
      </c>
      <c r="Q316">
        <v>1</v>
      </c>
      <c r="R316" s="4">
        <v>17610</v>
      </c>
      <c r="S316" s="1">
        <v>41514</v>
      </c>
      <c r="T316" s="5">
        <f t="shared" ca="1" si="17"/>
        <v>76.652777777777771</v>
      </c>
      <c r="U316" s="5">
        <f t="shared" ca="1" si="18"/>
        <v>11.208333333333334</v>
      </c>
      <c r="V316" s="5">
        <f t="shared" ca="1" si="19"/>
        <v>624.53531598513007</v>
      </c>
    </row>
    <row r="317" spans="1:22" hidden="1" x14ac:dyDescent="0.3">
      <c r="A317" t="s">
        <v>576</v>
      </c>
      <c r="B317" t="s">
        <v>437</v>
      </c>
      <c r="C317" t="str">
        <f t="shared" ref="C317:C318" si="20">CONCATENATE(A317," ",B317)</f>
        <v>ZIHOUNE Christiane</v>
      </c>
      <c r="D317" t="s">
        <v>162</v>
      </c>
      <c r="E317" t="s">
        <v>135</v>
      </c>
      <c r="F317" s="1">
        <v>43989</v>
      </c>
      <c r="G317">
        <v>6</v>
      </c>
      <c r="H317" t="s">
        <v>156</v>
      </c>
      <c r="I317">
        <v>5</v>
      </c>
      <c r="J317">
        <v>500</v>
      </c>
      <c r="K317">
        <v>2500</v>
      </c>
      <c r="L317">
        <v>2</v>
      </c>
      <c r="M317" t="s">
        <v>130</v>
      </c>
      <c r="N317" s="2">
        <v>1088</v>
      </c>
      <c r="O317" s="3">
        <v>18</v>
      </c>
      <c r="P317" t="s">
        <v>131</v>
      </c>
      <c r="Q317">
        <v>0</v>
      </c>
      <c r="R317" s="4">
        <v>22068</v>
      </c>
      <c r="S317" s="1">
        <v>40885</v>
      </c>
      <c r="T317" s="5">
        <f t="shared" ref="T317:T318" ca="1" si="21">YEARFRAC(R317,TODAY())</f>
        <v>64.45</v>
      </c>
      <c r="U317" s="5">
        <f t="shared" ref="U317:U318" ca="1" si="22">YEARFRAC(S317,TODAY())</f>
        <v>12.930555555555555</v>
      </c>
      <c r="V317" s="5">
        <f t="shared" ref="V317:V318" ca="1" si="23">K317/U317</f>
        <v>193.3404940923738</v>
      </c>
    </row>
    <row r="318" spans="1:22" hidden="1" x14ac:dyDescent="0.3">
      <c r="A318" t="s">
        <v>577</v>
      </c>
      <c r="B318" t="s">
        <v>578</v>
      </c>
      <c r="C318" t="str">
        <f t="shared" si="20"/>
        <v>ZOUC Fred</v>
      </c>
      <c r="D318" t="s">
        <v>144</v>
      </c>
      <c r="E318" t="s">
        <v>135</v>
      </c>
      <c r="F318" s="1">
        <v>43876</v>
      </c>
      <c r="G318">
        <v>8</v>
      </c>
      <c r="H318" t="s">
        <v>146</v>
      </c>
      <c r="I318">
        <v>6</v>
      </c>
      <c r="J318">
        <v>800</v>
      </c>
      <c r="K318">
        <v>4800</v>
      </c>
      <c r="L318">
        <v>2</v>
      </c>
      <c r="M318" t="s">
        <v>130</v>
      </c>
      <c r="N318" s="2">
        <v>3552</v>
      </c>
      <c r="O318" s="3">
        <v>19</v>
      </c>
      <c r="P318" t="s">
        <v>138</v>
      </c>
      <c r="Q318">
        <v>4</v>
      </c>
      <c r="R318" s="4">
        <v>21101</v>
      </c>
      <c r="S318" s="1">
        <v>37962</v>
      </c>
      <c r="T318" s="5">
        <f t="shared" ca="1" si="21"/>
        <v>67.097222222222229</v>
      </c>
      <c r="U318" s="5">
        <f t="shared" ca="1" si="22"/>
        <v>20.933333333333334</v>
      </c>
      <c r="V318" s="5">
        <f t="shared" ca="1" si="23"/>
        <v>229.29936305732483</v>
      </c>
    </row>
  </sheetData>
  <hyperlinks>
    <hyperlink ref="X3" location="PRESENTATION!A1" display="BACK" xr:uid="{DE88D8B0-8DD0-47AD-A99F-BEF7E7AB2EDC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29761-6E62-4DB5-8461-C4EFB847EFCF}">
  <sheetPr>
    <tabColor rgb="FF7030A0"/>
  </sheetPr>
  <dimension ref="A1:X318"/>
  <sheetViews>
    <sheetView workbookViewId="0">
      <selection activeCell="X3" sqref="X3"/>
    </sheetView>
  </sheetViews>
  <sheetFormatPr baseColWidth="10" defaultColWidth="10.6640625" defaultRowHeight="14.4" x14ac:dyDescent="0.3"/>
  <cols>
    <col min="1" max="1" width="18.109375" bestFit="1" customWidth="1"/>
    <col min="2" max="2" width="12.88671875" bestFit="1" customWidth="1"/>
    <col min="3" max="3" width="27" bestFit="1" customWidth="1"/>
    <col min="4" max="4" width="13.109375" bestFit="1" customWidth="1"/>
    <col min="5" max="5" width="9.6640625" bestFit="1" customWidth="1"/>
    <col min="6" max="6" width="18.6640625" customWidth="1"/>
    <col min="7" max="7" width="5.88671875" customWidth="1"/>
    <col min="8" max="8" width="20" bestFit="1" customWidth="1"/>
    <col min="9" max="9" width="11.5546875" customWidth="1"/>
    <col min="10" max="10" width="5.33203125" customWidth="1"/>
    <col min="11" max="11" width="14.88671875" customWidth="1"/>
    <col min="12" max="12" width="11.5546875" customWidth="1"/>
    <col min="13" max="13" width="12.5546875" customWidth="1"/>
    <col min="14" max="14" width="9.5546875" customWidth="1"/>
    <col min="15" max="15" width="8.109375" customWidth="1"/>
    <col min="16" max="16" width="8.5546875" customWidth="1"/>
    <col min="17" max="17" width="13.33203125" customWidth="1"/>
    <col min="18" max="18" width="12.33203125" customWidth="1"/>
    <col min="19" max="19" width="17.33203125" customWidth="1"/>
    <col min="20" max="20" width="6.109375" style="5" customWidth="1"/>
    <col min="21" max="21" width="13.6640625" style="5" customWidth="1"/>
    <col min="22" max="22" width="7.44140625" style="5" bestFit="1" customWidth="1"/>
  </cols>
  <sheetData>
    <row r="1" spans="1:24" x14ac:dyDescent="0.3">
      <c r="A1" t="s">
        <v>104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s="5" t="s">
        <v>36</v>
      </c>
      <c r="U1" s="5" t="s">
        <v>123</v>
      </c>
      <c r="V1" s="5" t="s">
        <v>124</v>
      </c>
    </row>
    <row r="2" spans="1:24" hidden="1" x14ac:dyDescent="0.3">
      <c r="A2" t="s">
        <v>125</v>
      </c>
      <c r="B2" t="s">
        <v>126</v>
      </c>
      <c r="C2" t="str">
        <f t="shared" ref="C2:C65" si="0">CONCATENATE(A2," ",B2)</f>
        <v>ABENHAÏM Myriam</v>
      </c>
      <c r="D2" t="s">
        <v>127</v>
      </c>
      <c r="E2" t="s">
        <v>128</v>
      </c>
      <c r="F2" s="1">
        <v>44103</v>
      </c>
      <c r="G2">
        <v>10</v>
      </c>
      <c r="H2" t="s">
        <v>129</v>
      </c>
      <c r="I2">
        <v>7</v>
      </c>
      <c r="J2">
        <v>1000</v>
      </c>
      <c r="K2">
        <v>7000</v>
      </c>
      <c r="L2">
        <v>2</v>
      </c>
      <c r="M2" t="s">
        <v>130</v>
      </c>
      <c r="N2" s="2">
        <v>2257</v>
      </c>
      <c r="O2" s="3">
        <v>40</v>
      </c>
      <c r="P2" t="s">
        <v>131</v>
      </c>
      <c r="Q2">
        <v>1</v>
      </c>
      <c r="R2" s="4">
        <v>19661</v>
      </c>
      <c r="S2" s="1">
        <v>37143</v>
      </c>
      <c r="T2" s="5">
        <f t="shared" ref="T2:U65" ca="1" si="1">YEARFRAC(R2,TODAY())</f>
        <v>71.038888888888891</v>
      </c>
      <c r="U2" s="5">
        <f t="shared" ca="1" si="1"/>
        <v>23.177777777777777</v>
      </c>
      <c r="V2" s="5">
        <f t="shared" ref="V2:V65" ca="1" si="2">K2/U2</f>
        <v>302.01342281879198</v>
      </c>
    </row>
    <row r="3" spans="1:24" ht="25.8" x14ac:dyDescent="0.5">
      <c r="A3" t="s">
        <v>247</v>
      </c>
      <c r="B3" t="s">
        <v>238</v>
      </c>
      <c r="C3" t="str">
        <f t="shared" si="0"/>
        <v>ABSCHEN Paul</v>
      </c>
      <c r="D3" t="s">
        <v>134</v>
      </c>
      <c r="E3" t="s">
        <v>128</v>
      </c>
      <c r="F3" s="1">
        <v>44201</v>
      </c>
      <c r="G3">
        <v>5</v>
      </c>
      <c r="H3" t="s">
        <v>191</v>
      </c>
      <c r="I3">
        <v>10</v>
      </c>
      <c r="J3">
        <v>2000</v>
      </c>
      <c r="K3">
        <v>20000</v>
      </c>
      <c r="L3">
        <v>2</v>
      </c>
      <c r="M3" t="s">
        <v>130</v>
      </c>
      <c r="N3" s="2">
        <v>2746</v>
      </c>
      <c r="O3" s="3">
        <v>46</v>
      </c>
      <c r="P3" t="s">
        <v>138</v>
      </c>
      <c r="Q3">
        <v>3</v>
      </c>
      <c r="R3" s="4">
        <v>27344</v>
      </c>
      <c r="S3" s="1">
        <v>36876</v>
      </c>
      <c r="T3" s="5">
        <f t="shared" ca="1" si="1"/>
        <v>50.005555555555553</v>
      </c>
      <c r="U3" s="5">
        <f t="shared" ca="1" si="1"/>
        <v>23.908333333333335</v>
      </c>
      <c r="V3" s="5">
        <f t="shared" ca="1" si="2"/>
        <v>836.52840711049146</v>
      </c>
      <c r="X3" s="39" t="s">
        <v>25</v>
      </c>
    </row>
    <row r="4" spans="1:24" hidden="1" x14ac:dyDescent="0.3">
      <c r="A4" t="s">
        <v>139</v>
      </c>
      <c r="B4" t="s">
        <v>140</v>
      </c>
      <c r="C4" t="str">
        <f t="shared" si="0"/>
        <v>ADAMO Stéphane</v>
      </c>
      <c r="D4" t="s">
        <v>141</v>
      </c>
      <c r="E4" t="s">
        <v>128</v>
      </c>
      <c r="F4" s="1">
        <v>44019</v>
      </c>
      <c r="G4">
        <v>10</v>
      </c>
      <c r="H4" t="s">
        <v>129</v>
      </c>
      <c r="I4">
        <v>10</v>
      </c>
      <c r="J4">
        <v>1000</v>
      </c>
      <c r="K4">
        <v>10000</v>
      </c>
      <c r="L4">
        <v>1</v>
      </c>
      <c r="M4" t="s">
        <v>137</v>
      </c>
      <c r="N4" s="2">
        <v>2982</v>
      </c>
      <c r="O4" s="3">
        <v>68</v>
      </c>
      <c r="P4" t="s">
        <v>138</v>
      </c>
      <c r="Q4">
        <v>0</v>
      </c>
      <c r="R4" s="4">
        <v>23361</v>
      </c>
      <c r="S4" s="1">
        <v>37643</v>
      </c>
      <c r="T4" s="5">
        <f t="shared" ca="1" si="1"/>
        <v>60.908333333333331</v>
      </c>
      <c r="U4" s="5">
        <f t="shared" ca="1" si="1"/>
        <v>21.808333333333334</v>
      </c>
      <c r="V4" s="5">
        <f t="shared" ca="1" si="2"/>
        <v>458.5403133358808</v>
      </c>
    </row>
    <row r="5" spans="1:24" hidden="1" x14ac:dyDescent="0.3">
      <c r="A5" t="s">
        <v>142</v>
      </c>
      <c r="B5" t="s">
        <v>143</v>
      </c>
      <c r="C5" t="str">
        <f t="shared" si="0"/>
        <v>AGAPOF Brigitte</v>
      </c>
      <c r="D5" t="s">
        <v>144</v>
      </c>
      <c r="E5" t="s">
        <v>145</v>
      </c>
      <c r="F5" s="1">
        <v>44016</v>
      </c>
      <c r="G5">
        <v>3</v>
      </c>
      <c r="H5" t="s">
        <v>174</v>
      </c>
      <c r="I5">
        <v>4</v>
      </c>
      <c r="J5">
        <v>1300</v>
      </c>
      <c r="K5">
        <v>5200</v>
      </c>
      <c r="L5">
        <v>3</v>
      </c>
      <c r="M5" t="s">
        <v>147</v>
      </c>
      <c r="N5">
        <v>926</v>
      </c>
      <c r="O5" s="3">
        <v>67</v>
      </c>
      <c r="P5" t="s">
        <v>131</v>
      </c>
      <c r="Q5">
        <v>2</v>
      </c>
      <c r="R5" s="4">
        <v>27843</v>
      </c>
      <c r="S5" s="1">
        <v>42103</v>
      </c>
      <c r="T5" s="5">
        <f t="shared" ca="1" si="1"/>
        <v>48.636111111111113</v>
      </c>
      <c r="U5" s="5">
        <f t="shared" ca="1" si="1"/>
        <v>9.594444444444445</v>
      </c>
      <c r="V5" s="5">
        <f t="shared" ca="1" si="2"/>
        <v>541.98031268094962</v>
      </c>
    </row>
    <row r="6" spans="1:24" hidden="1" x14ac:dyDescent="0.3">
      <c r="A6" t="s">
        <v>148</v>
      </c>
      <c r="B6" t="s">
        <v>149</v>
      </c>
      <c r="C6" t="str">
        <f t="shared" si="0"/>
        <v>ALEMBERT Jean</v>
      </c>
      <c r="D6" t="s">
        <v>127</v>
      </c>
      <c r="E6" t="s">
        <v>145</v>
      </c>
      <c r="F6" s="1">
        <v>44245</v>
      </c>
      <c r="G6">
        <v>7</v>
      </c>
      <c r="H6" t="s">
        <v>216</v>
      </c>
      <c r="I6">
        <v>8</v>
      </c>
      <c r="J6">
        <v>600</v>
      </c>
      <c r="K6">
        <v>4800</v>
      </c>
      <c r="L6">
        <v>3</v>
      </c>
      <c r="M6" t="s">
        <v>147</v>
      </c>
      <c r="N6" s="2">
        <v>1325</v>
      </c>
      <c r="O6" s="3">
        <v>97</v>
      </c>
      <c r="P6" t="s">
        <v>138</v>
      </c>
      <c r="Q6">
        <v>4</v>
      </c>
      <c r="R6" s="4">
        <v>27041</v>
      </c>
      <c r="S6" s="1">
        <v>39359</v>
      </c>
      <c r="T6" s="5">
        <f t="shared" ca="1" si="1"/>
        <v>50.836111111111109</v>
      </c>
      <c r="U6" s="5">
        <f t="shared" ca="1" si="1"/>
        <v>17.108333333333334</v>
      </c>
      <c r="V6" s="5">
        <f t="shared" ca="1" si="2"/>
        <v>280.56502679006331</v>
      </c>
    </row>
    <row r="7" spans="1:24" x14ac:dyDescent="0.3">
      <c r="A7" t="s">
        <v>556</v>
      </c>
      <c r="B7" t="s">
        <v>557</v>
      </c>
      <c r="C7" t="str">
        <f t="shared" si="0"/>
        <v>AMARA Nicolas</v>
      </c>
      <c r="D7" t="s">
        <v>134</v>
      </c>
      <c r="E7" t="s">
        <v>145</v>
      </c>
      <c r="F7" s="1">
        <v>44252</v>
      </c>
      <c r="G7">
        <v>9</v>
      </c>
      <c r="H7" t="s">
        <v>184</v>
      </c>
      <c r="I7">
        <v>9</v>
      </c>
      <c r="J7">
        <v>500</v>
      </c>
      <c r="K7">
        <v>4500</v>
      </c>
      <c r="L7">
        <v>1</v>
      </c>
      <c r="M7" t="s">
        <v>137</v>
      </c>
      <c r="N7" s="2">
        <v>5646</v>
      </c>
      <c r="O7" s="3">
        <v>65</v>
      </c>
      <c r="P7" t="s">
        <v>138</v>
      </c>
      <c r="Q7">
        <v>5</v>
      </c>
      <c r="R7" s="4">
        <v>18191</v>
      </c>
      <c r="S7" s="1">
        <v>35946</v>
      </c>
      <c r="T7" s="5">
        <f t="shared" ca="1" si="1"/>
        <v>75.063888888888883</v>
      </c>
      <c r="U7" s="5">
        <f t="shared" ca="1" si="1"/>
        <v>26.452777777777779</v>
      </c>
      <c r="V7" s="5">
        <f t="shared" ca="1" si="2"/>
        <v>170.11445972907697</v>
      </c>
    </row>
    <row r="8" spans="1:24" hidden="1" x14ac:dyDescent="0.3">
      <c r="A8" t="s">
        <v>154</v>
      </c>
      <c r="B8" t="s">
        <v>155</v>
      </c>
      <c r="C8" t="str">
        <f t="shared" si="0"/>
        <v>AMELLAL Henri</v>
      </c>
      <c r="D8" t="s">
        <v>144</v>
      </c>
      <c r="E8" t="s">
        <v>145</v>
      </c>
      <c r="F8" s="1">
        <v>44017</v>
      </c>
      <c r="G8">
        <v>9</v>
      </c>
      <c r="H8" t="s">
        <v>184</v>
      </c>
      <c r="I8">
        <v>2</v>
      </c>
      <c r="J8">
        <v>500</v>
      </c>
      <c r="K8">
        <v>1000</v>
      </c>
      <c r="L8">
        <v>1</v>
      </c>
      <c r="M8" t="s">
        <v>137</v>
      </c>
      <c r="N8" s="2">
        <v>4417</v>
      </c>
      <c r="O8" s="3">
        <v>57</v>
      </c>
      <c r="P8" t="s">
        <v>138</v>
      </c>
      <c r="Q8">
        <v>5</v>
      </c>
      <c r="R8" s="4">
        <v>17526</v>
      </c>
      <c r="S8" s="1">
        <v>41248</v>
      </c>
      <c r="T8" s="5">
        <f t="shared" ca="1" si="1"/>
        <v>76.88333333333334</v>
      </c>
      <c r="U8" s="5">
        <f t="shared" ca="1" si="1"/>
        <v>11.938888888888888</v>
      </c>
      <c r="V8" s="5">
        <f t="shared" ca="1" si="2"/>
        <v>83.759888320148917</v>
      </c>
    </row>
    <row r="9" spans="1:24" hidden="1" x14ac:dyDescent="0.3">
      <c r="A9" t="s">
        <v>154</v>
      </c>
      <c r="B9" t="s">
        <v>157</v>
      </c>
      <c r="C9" t="str">
        <f t="shared" si="0"/>
        <v>AMELLAL Viviane</v>
      </c>
      <c r="D9" t="s">
        <v>127</v>
      </c>
      <c r="E9" t="s">
        <v>145</v>
      </c>
      <c r="F9" s="1">
        <v>44263</v>
      </c>
      <c r="G9">
        <v>9</v>
      </c>
      <c r="H9" t="s">
        <v>184</v>
      </c>
      <c r="I9">
        <v>9</v>
      </c>
      <c r="J9">
        <v>500</v>
      </c>
      <c r="K9">
        <v>4500</v>
      </c>
      <c r="L9">
        <v>3</v>
      </c>
      <c r="M9" t="s">
        <v>147</v>
      </c>
      <c r="N9" s="2">
        <v>2808</v>
      </c>
      <c r="O9" s="3">
        <v>82</v>
      </c>
      <c r="P9" t="s">
        <v>131</v>
      </c>
      <c r="Q9">
        <v>2</v>
      </c>
      <c r="R9" s="4">
        <v>22786</v>
      </c>
      <c r="S9" s="1">
        <v>39965</v>
      </c>
      <c r="T9" s="5">
        <f t="shared" ca="1" si="1"/>
        <v>62.480555555555554</v>
      </c>
      <c r="U9" s="5">
        <f t="shared" ca="1" si="1"/>
        <v>15.45</v>
      </c>
      <c r="V9" s="5">
        <f t="shared" ca="1" si="2"/>
        <v>291.26213592233012</v>
      </c>
    </row>
    <row r="10" spans="1:24" hidden="1" x14ac:dyDescent="0.3">
      <c r="A10" t="s">
        <v>154</v>
      </c>
      <c r="B10" t="s">
        <v>158</v>
      </c>
      <c r="C10" t="str">
        <f t="shared" si="0"/>
        <v>AMELLAL Jean-Marc</v>
      </c>
      <c r="D10" t="s">
        <v>144</v>
      </c>
      <c r="E10" t="s">
        <v>145</v>
      </c>
      <c r="F10" s="1">
        <v>44259</v>
      </c>
      <c r="G10">
        <v>5</v>
      </c>
      <c r="H10" t="s">
        <v>191</v>
      </c>
      <c r="I10">
        <v>9</v>
      </c>
      <c r="J10">
        <v>2000</v>
      </c>
      <c r="K10">
        <v>18000</v>
      </c>
      <c r="L10">
        <v>1</v>
      </c>
      <c r="M10" t="s">
        <v>137</v>
      </c>
      <c r="N10" s="2">
        <v>2051</v>
      </c>
      <c r="O10" s="3">
        <v>91</v>
      </c>
      <c r="P10" t="s">
        <v>138</v>
      </c>
      <c r="Q10">
        <v>4</v>
      </c>
      <c r="R10" s="4">
        <v>21569</v>
      </c>
      <c r="S10" s="1">
        <v>42061</v>
      </c>
      <c r="T10" s="5">
        <f t="shared" ca="1" si="1"/>
        <v>65.816666666666663</v>
      </c>
      <c r="U10" s="5">
        <f t="shared" ca="1" si="1"/>
        <v>9.7138888888888886</v>
      </c>
      <c r="V10" s="5">
        <f t="shared" ca="1" si="2"/>
        <v>1853.0168716042322</v>
      </c>
    </row>
    <row r="11" spans="1:24" hidden="1" x14ac:dyDescent="0.3">
      <c r="A11" t="s">
        <v>160</v>
      </c>
      <c r="B11" t="s">
        <v>161</v>
      </c>
      <c r="C11" t="str">
        <f t="shared" si="0"/>
        <v>ANGONIN Jean-Pierre</v>
      </c>
      <c r="D11" t="s">
        <v>162</v>
      </c>
      <c r="E11" t="s">
        <v>145</v>
      </c>
      <c r="F11" s="1">
        <v>44272</v>
      </c>
      <c r="G11">
        <v>9</v>
      </c>
      <c r="H11" t="s">
        <v>184</v>
      </c>
      <c r="I11">
        <v>5</v>
      </c>
      <c r="J11">
        <v>500</v>
      </c>
      <c r="K11">
        <v>2500</v>
      </c>
      <c r="L11">
        <v>1</v>
      </c>
      <c r="M11" t="s">
        <v>137</v>
      </c>
      <c r="N11" s="2">
        <v>2990</v>
      </c>
      <c r="O11" s="3">
        <v>65</v>
      </c>
      <c r="P11" t="s">
        <v>138</v>
      </c>
      <c r="Q11">
        <v>3</v>
      </c>
      <c r="R11" s="4">
        <v>21447</v>
      </c>
      <c r="S11" s="1">
        <v>37092</v>
      </c>
      <c r="T11" s="5">
        <f t="shared" ca="1" si="1"/>
        <v>66.150000000000006</v>
      </c>
      <c r="U11" s="5">
        <f t="shared" ca="1" si="1"/>
        <v>23.31388888888889</v>
      </c>
      <c r="V11" s="5">
        <f t="shared" ca="1" si="2"/>
        <v>107.23221732396044</v>
      </c>
    </row>
    <row r="12" spans="1:24" hidden="1" x14ac:dyDescent="0.3">
      <c r="A12" t="s">
        <v>163</v>
      </c>
      <c r="B12" t="s">
        <v>164</v>
      </c>
      <c r="C12" t="str">
        <f t="shared" si="0"/>
        <v>AZOURA Marie-France</v>
      </c>
      <c r="D12" t="s">
        <v>127</v>
      </c>
      <c r="E12" t="s">
        <v>145</v>
      </c>
      <c r="F12" s="1">
        <v>44251</v>
      </c>
      <c r="G12">
        <v>4</v>
      </c>
      <c r="H12" t="s">
        <v>136</v>
      </c>
      <c r="I12">
        <v>1</v>
      </c>
      <c r="J12">
        <v>5000</v>
      </c>
      <c r="K12">
        <v>5000</v>
      </c>
      <c r="L12">
        <v>3</v>
      </c>
      <c r="M12" t="s">
        <v>147</v>
      </c>
      <c r="N12" s="2">
        <v>3342</v>
      </c>
      <c r="O12" s="3">
        <v>41</v>
      </c>
      <c r="P12" t="s">
        <v>131</v>
      </c>
      <c r="Q12">
        <v>0</v>
      </c>
      <c r="R12" s="4">
        <v>22383</v>
      </c>
      <c r="S12" s="1">
        <v>41547</v>
      </c>
      <c r="T12" s="5">
        <f t="shared" ca="1" si="1"/>
        <v>63.586111111111109</v>
      </c>
      <c r="U12" s="5">
        <f t="shared" ca="1" si="1"/>
        <v>11.119444444444444</v>
      </c>
      <c r="V12" s="5">
        <f t="shared" ca="1" si="2"/>
        <v>449.66275293529856</v>
      </c>
    </row>
    <row r="13" spans="1:24" hidden="1" x14ac:dyDescent="0.3">
      <c r="A13" t="s">
        <v>165</v>
      </c>
      <c r="B13" t="s">
        <v>166</v>
      </c>
      <c r="C13" t="str">
        <f t="shared" si="0"/>
        <v>AZRIA Maryse</v>
      </c>
      <c r="D13" t="s">
        <v>141</v>
      </c>
      <c r="E13" t="s">
        <v>145</v>
      </c>
      <c r="F13" s="1">
        <v>44214</v>
      </c>
      <c r="G13">
        <v>8</v>
      </c>
      <c r="H13" t="s">
        <v>146</v>
      </c>
      <c r="I13">
        <v>5</v>
      </c>
      <c r="J13">
        <v>800</v>
      </c>
      <c r="K13">
        <v>4000</v>
      </c>
      <c r="L13">
        <v>3</v>
      </c>
      <c r="M13" t="s">
        <v>147</v>
      </c>
      <c r="N13" s="2">
        <v>1767</v>
      </c>
      <c r="O13" s="3">
        <v>37</v>
      </c>
      <c r="P13" t="s">
        <v>131</v>
      </c>
      <c r="Q13">
        <v>1</v>
      </c>
      <c r="R13" s="4">
        <v>21937</v>
      </c>
      <c r="S13" s="1">
        <v>39239</v>
      </c>
      <c r="T13" s="5">
        <f t="shared" ca="1" si="1"/>
        <v>64.808333333333337</v>
      </c>
      <c r="U13" s="5">
        <f t="shared" ca="1" si="1"/>
        <v>17.43611111111111</v>
      </c>
      <c r="V13" s="5">
        <f t="shared" ca="1" si="2"/>
        <v>229.40895332165047</v>
      </c>
    </row>
    <row r="14" spans="1:24" hidden="1" x14ac:dyDescent="0.3">
      <c r="A14" t="s">
        <v>167</v>
      </c>
      <c r="B14" t="s">
        <v>168</v>
      </c>
      <c r="C14" t="str">
        <f t="shared" si="0"/>
        <v>BACH Ginette</v>
      </c>
      <c r="D14" t="s">
        <v>144</v>
      </c>
      <c r="E14" t="s">
        <v>145</v>
      </c>
      <c r="F14" s="1">
        <v>43858</v>
      </c>
      <c r="G14">
        <v>4</v>
      </c>
      <c r="H14" t="s">
        <v>136</v>
      </c>
      <c r="I14">
        <v>5</v>
      </c>
      <c r="J14">
        <v>5000</v>
      </c>
      <c r="K14">
        <v>25000</v>
      </c>
      <c r="L14">
        <v>3</v>
      </c>
      <c r="M14" t="s">
        <v>147</v>
      </c>
      <c r="N14" s="2">
        <v>3114</v>
      </c>
      <c r="O14" s="3">
        <v>45</v>
      </c>
      <c r="P14" t="s">
        <v>131</v>
      </c>
      <c r="Q14">
        <v>2</v>
      </c>
      <c r="R14" s="4">
        <v>21570</v>
      </c>
      <c r="S14" s="1">
        <v>38566</v>
      </c>
      <c r="T14" s="5">
        <f t="shared" ca="1" si="1"/>
        <v>65.813888888888883</v>
      </c>
      <c r="U14" s="5">
        <f t="shared" ca="1" si="1"/>
        <v>19.280555555555555</v>
      </c>
      <c r="V14" s="5">
        <f t="shared" ca="1" si="2"/>
        <v>1296.6431349949576</v>
      </c>
    </row>
    <row r="15" spans="1:24" x14ac:dyDescent="0.3">
      <c r="A15" t="s">
        <v>425</v>
      </c>
      <c r="B15" t="s">
        <v>268</v>
      </c>
      <c r="C15" t="str">
        <f t="shared" si="0"/>
        <v>BAH Paule</v>
      </c>
      <c r="D15" t="s">
        <v>134</v>
      </c>
      <c r="E15" t="s">
        <v>145</v>
      </c>
      <c r="F15" s="1">
        <v>44352</v>
      </c>
      <c r="G15">
        <v>2</v>
      </c>
      <c r="H15" t="s">
        <v>150</v>
      </c>
      <c r="I15">
        <v>1</v>
      </c>
      <c r="J15">
        <v>700</v>
      </c>
      <c r="K15">
        <v>700</v>
      </c>
      <c r="L15">
        <v>3</v>
      </c>
      <c r="M15" t="s">
        <v>147</v>
      </c>
      <c r="N15" s="2">
        <v>1187</v>
      </c>
      <c r="O15" s="3">
        <v>42</v>
      </c>
      <c r="P15" t="s">
        <v>131</v>
      </c>
      <c r="Q15">
        <v>5</v>
      </c>
      <c r="R15" s="4">
        <v>21883</v>
      </c>
      <c r="S15" s="1">
        <v>39743</v>
      </c>
      <c r="T15" s="5">
        <f t="shared" ca="1" si="1"/>
        <v>64.955555555555549</v>
      </c>
      <c r="U15" s="5">
        <f t="shared" ca="1" si="1"/>
        <v>16.058333333333334</v>
      </c>
      <c r="V15" s="5">
        <f t="shared" ca="1" si="2"/>
        <v>43.591074208614423</v>
      </c>
    </row>
    <row r="16" spans="1:24" hidden="1" x14ac:dyDescent="0.3">
      <c r="A16" t="s">
        <v>171</v>
      </c>
      <c r="B16" t="s">
        <v>172</v>
      </c>
      <c r="C16" t="str">
        <f t="shared" si="0"/>
        <v>BARNAUD Janine</v>
      </c>
      <c r="D16" t="s">
        <v>173</v>
      </c>
      <c r="E16" t="s">
        <v>145</v>
      </c>
      <c r="F16" s="1">
        <v>44201</v>
      </c>
      <c r="G16">
        <v>2</v>
      </c>
      <c r="H16" t="s">
        <v>150</v>
      </c>
      <c r="I16">
        <v>10</v>
      </c>
      <c r="J16">
        <v>700</v>
      </c>
      <c r="K16">
        <v>7000</v>
      </c>
      <c r="L16">
        <v>3</v>
      </c>
      <c r="M16" t="s">
        <v>147</v>
      </c>
      <c r="N16" s="2">
        <v>2362</v>
      </c>
      <c r="O16" s="3">
        <v>52</v>
      </c>
      <c r="P16" t="s">
        <v>131</v>
      </c>
      <c r="Q16">
        <v>4</v>
      </c>
      <c r="R16" s="4">
        <v>17463</v>
      </c>
      <c r="S16" s="1">
        <v>38933</v>
      </c>
      <c r="T16" s="5">
        <f t="shared" ca="1" si="1"/>
        <v>77.055555555555557</v>
      </c>
      <c r="U16" s="5">
        <f t="shared" ca="1" si="1"/>
        <v>18.274999999999999</v>
      </c>
      <c r="V16" s="5">
        <f t="shared" ca="1" si="2"/>
        <v>383.03693570451441</v>
      </c>
    </row>
    <row r="17" spans="1:22" hidden="1" x14ac:dyDescent="0.3">
      <c r="A17" t="s">
        <v>175</v>
      </c>
      <c r="B17" t="s">
        <v>176</v>
      </c>
      <c r="C17" t="str">
        <f t="shared" si="0"/>
        <v>BARRACHINA Monique</v>
      </c>
      <c r="D17" t="s">
        <v>141</v>
      </c>
      <c r="E17" t="s">
        <v>145</v>
      </c>
      <c r="F17" s="1">
        <v>44118</v>
      </c>
      <c r="G17">
        <v>4</v>
      </c>
      <c r="H17" t="s">
        <v>136</v>
      </c>
      <c r="I17">
        <v>7</v>
      </c>
      <c r="J17">
        <v>5000</v>
      </c>
      <c r="K17">
        <v>35000</v>
      </c>
      <c r="L17">
        <v>2</v>
      </c>
      <c r="M17" t="s">
        <v>130</v>
      </c>
      <c r="N17" s="2">
        <v>1624</v>
      </c>
      <c r="O17" s="3">
        <v>94</v>
      </c>
      <c r="P17" t="s">
        <v>131</v>
      </c>
      <c r="Q17">
        <v>1</v>
      </c>
      <c r="R17" s="4">
        <v>24627</v>
      </c>
      <c r="S17" s="1">
        <v>41089</v>
      </c>
      <c r="T17" s="5">
        <f t="shared" ca="1" si="1"/>
        <v>57.44166666666667</v>
      </c>
      <c r="U17" s="5">
        <f t="shared" ca="1" si="1"/>
        <v>12.372222222222222</v>
      </c>
      <c r="V17" s="5">
        <f t="shared" ca="1" si="2"/>
        <v>2828.917826672654</v>
      </c>
    </row>
    <row r="18" spans="1:22" hidden="1" x14ac:dyDescent="0.3">
      <c r="A18" t="s">
        <v>177</v>
      </c>
      <c r="B18" t="s">
        <v>178</v>
      </c>
      <c r="C18" t="str">
        <f t="shared" si="0"/>
        <v>BARRANDON Margaret</v>
      </c>
      <c r="D18" t="s">
        <v>162</v>
      </c>
      <c r="E18" t="s">
        <v>145</v>
      </c>
      <c r="F18" s="1">
        <v>44066</v>
      </c>
      <c r="G18">
        <v>7</v>
      </c>
      <c r="H18" t="s">
        <v>216</v>
      </c>
      <c r="I18">
        <v>10</v>
      </c>
      <c r="J18">
        <v>600</v>
      </c>
      <c r="K18">
        <v>6000</v>
      </c>
      <c r="L18">
        <v>3</v>
      </c>
      <c r="M18" t="s">
        <v>147</v>
      </c>
      <c r="N18" s="2">
        <v>1586</v>
      </c>
      <c r="O18" s="3">
        <v>58</v>
      </c>
      <c r="P18" t="s">
        <v>131</v>
      </c>
      <c r="Q18">
        <v>4</v>
      </c>
      <c r="R18" s="4">
        <v>31073</v>
      </c>
      <c r="S18" s="1">
        <v>41129</v>
      </c>
      <c r="T18" s="5">
        <f t="shared" ca="1" si="1"/>
        <v>39.797222222222224</v>
      </c>
      <c r="U18" s="5">
        <f t="shared" ca="1" si="1"/>
        <v>12.263888888888889</v>
      </c>
      <c r="V18" s="5">
        <f t="shared" ca="1" si="2"/>
        <v>489.24122310305773</v>
      </c>
    </row>
    <row r="19" spans="1:22" hidden="1" x14ac:dyDescent="0.3">
      <c r="A19" t="s">
        <v>177</v>
      </c>
      <c r="B19" t="s">
        <v>178</v>
      </c>
      <c r="C19" t="str">
        <f t="shared" si="0"/>
        <v>BARRANDON Margaret</v>
      </c>
      <c r="D19" t="s">
        <v>162</v>
      </c>
      <c r="E19" t="s">
        <v>145</v>
      </c>
      <c r="F19" s="1">
        <v>44258</v>
      </c>
      <c r="G19">
        <v>7</v>
      </c>
      <c r="H19" t="s">
        <v>216</v>
      </c>
      <c r="I19">
        <v>1</v>
      </c>
      <c r="J19">
        <v>600</v>
      </c>
      <c r="K19">
        <v>600</v>
      </c>
      <c r="L19">
        <v>3</v>
      </c>
      <c r="M19" t="s">
        <v>147</v>
      </c>
      <c r="N19" s="2">
        <v>1586</v>
      </c>
      <c r="O19" s="3">
        <v>58</v>
      </c>
      <c r="P19" t="s">
        <v>131</v>
      </c>
      <c r="Q19">
        <v>0</v>
      </c>
      <c r="R19" s="4">
        <v>31073</v>
      </c>
      <c r="S19" s="1">
        <v>36862</v>
      </c>
      <c r="T19" s="5">
        <f t="shared" ca="1" si="1"/>
        <v>39.797222222222224</v>
      </c>
      <c r="U19" s="5">
        <f t="shared" ca="1" si="1"/>
        <v>23.947222222222223</v>
      </c>
      <c r="V19" s="5">
        <f t="shared" ca="1" si="2"/>
        <v>25.055098016471405</v>
      </c>
    </row>
    <row r="20" spans="1:22" hidden="1" x14ac:dyDescent="0.3">
      <c r="A20" t="s">
        <v>179</v>
      </c>
      <c r="B20" t="s">
        <v>180</v>
      </c>
      <c r="C20" t="str">
        <f t="shared" si="0"/>
        <v>BASS Thierry</v>
      </c>
      <c r="D20" t="s">
        <v>127</v>
      </c>
      <c r="E20" t="s">
        <v>145</v>
      </c>
      <c r="F20" s="1">
        <v>44195</v>
      </c>
      <c r="G20">
        <v>2</v>
      </c>
      <c r="H20" t="s">
        <v>150</v>
      </c>
      <c r="I20">
        <v>3</v>
      </c>
      <c r="J20">
        <v>700</v>
      </c>
      <c r="K20">
        <v>2100</v>
      </c>
      <c r="L20">
        <v>1</v>
      </c>
      <c r="M20" t="s">
        <v>137</v>
      </c>
      <c r="N20" s="2">
        <v>2271</v>
      </c>
      <c r="O20" s="3">
        <v>34</v>
      </c>
      <c r="P20" t="s">
        <v>138</v>
      </c>
      <c r="Q20">
        <v>0</v>
      </c>
      <c r="R20" s="4">
        <v>23411</v>
      </c>
      <c r="S20" s="1">
        <v>36348</v>
      </c>
      <c r="T20" s="5">
        <f t="shared" ca="1" si="1"/>
        <v>60.774999999999999</v>
      </c>
      <c r="U20" s="5">
        <f t="shared" ca="1" si="1"/>
        <v>25.35</v>
      </c>
      <c r="V20" s="5">
        <f t="shared" ca="1" si="2"/>
        <v>82.840236686390526</v>
      </c>
    </row>
    <row r="21" spans="1:22" hidden="1" x14ac:dyDescent="0.3">
      <c r="A21" t="s">
        <v>179</v>
      </c>
      <c r="B21" t="s">
        <v>180</v>
      </c>
      <c r="C21" t="str">
        <f t="shared" si="0"/>
        <v>BASS Thierry</v>
      </c>
      <c r="D21" t="s">
        <v>127</v>
      </c>
      <c r="E21" t="s">
        <v>145</v>
      </c>
      <c r="F21" s="1">
        <v>44000</v>
      </c>
      <c r="G21">
        <v>4</v>
      </c>
      <c r="H21" t="s">
        <v>136</v>
      </c>
      <c r="I21">
        <v>2</v>
      </c>
      <c r="J21">
        <v>5000</v>
      </c>
      <c r="K21">
        <v>10000</v>
      </c>
      <c r="L21">
        <v>2</v>
      </c>
      <c r="M21" t="s">
        <v>130</v>
      </c>
      <c r="N21" s="2">
        <v>2271</v>
      </c>
      <c r="O21" s="3">
        <v>34</v>
      </c>
      <c r="P21" t="s">
        <v>138</v>
      </c>
      <c r="Q21">
        <v>4</v>
      </c>
      <c r="R21" s="4">
        <v>23411</v>
      </c>
      <c r="S21" s="1">
        <v>41198</v>
      </c>
      <c r="T21" s="5">
        <f t="shared" ca="1" si="1"/>
        <v>60.774999999999999</v>
      </c>
      <c r="U21" s="5">
        <f t="shared" ca="1" si="1"/>
        <v>12.074999999999999</v>
      </c>
      <c r="V21" s="5">
        <f t="shared" ca="1" si="2"/>
        <v>828.15734989648035</v>
      </c>
    </row>
    <row r="22" spans="1:22" hidden="1" x14ac:dyDescent="0.3">
      <c r="A22" t="s">
        <v>181</v>
      </c>
      <c r="B22" t="s">
        <v>182</v>
      </c>
      <c r="C22" t="str">
        <f t="shared" si="0"/>
        <v>BAUDET Arlette</v>
      </c>
      <c r="D22" t="s">
        <v>162</v>
      </c>
      <c r="E22" t="s">
        <v>145</v>
      </c>
      <c r="F22" s="1">
        <v>44343</v>
      </c>
      <c r="G22">
        <v>8</v>
      </c>
      <c r="H22" t="s">
        <v>146</v>
      </c>
      <c r="I22">
        <v>9</v>
      </c>
      <c r="J22">
        <v>800</v>
      </c>
      <c r="K22">
        <v>7200</v>
      </c>
      <c r="L22">
        <v>2</v>
      </c>
      <c r="M22" t="s">
        <v>130</v>
      </c>
      <c r="N22" s="2">
        <v>3092</v>
      </c>
      <c r="O22" s="3">
        <v>88</v>
      </c>
      <c r="P22" t="s">
        <v>131</v>
      </c>
      <c r="Q22">
        <v>1</v>
      </c>
      <c r="R22" s="4">
        <v>21895</v>
      </c>
      <c r="S22" s="1">
        <v>36150</v>
      </c>
      <c r="T22" s="5">
        <f t="shared" ca="1" si="1"/>
        <v>64.922222222222217</v>
      </c>
      <c r="U22" s="5">
        <f t="shared" ca="1" si="1"/>
        <v>25.894444444444446</v>
      </c>
      <c r="V22" s="5">
        <f t="shared" ca="1" si="2"/>
        <v>278.05192018880069</v>
      </c>
    </row>
    <row r="23" spans="1:22" hidden="1" x14ac:dyDescent="0.3">
      <c r="A23" t="s">
        <v>181</v>
      </c>
      <c r="B23" t="s">
        <v>183</v>
      </c>
      <c r="C23" t="str">
        <f t="shared" si="0"/>
        <v>BAUDET Michele</v>
      </c>
      <c r="D23" t="s">
        <v>127</v>
      </c>
      <c r="E23" t="s">
        <v>145</v>
      </c>
      <c r="F23" s="1">
        <v>44322</v>
      </c>
      <c r="G23">
        <v>7</v>
      </c>
      <c r="H23" t="s">
        <v>216</v>
      </c>
      <c r="I23">
        <v>4</v>
      </c>
      <c r="J23">
        <v>600</v>
      </c>
      <c r="K23">
        <v>2400</v>
      </c>
      <c r="L23">
        <v>1</v>
      </c>
      <c r="M23" t="s">
        <v>137</v>
      </c>
      <c r="N23" s="2">
        <v>3018</v>
      </c>
      <c r="O23" s="3">
        <v>26</v>
      </c>
      <c r="P23" t="s">
        <v>131</v>
      </c>
      <c r="Q23">
        <v>4</v>
      </c>
      <c r="R23" s="4">
        <v>24566</v>
      </c>
      <c r="S23" s="1">
        <v>36140</v>
      </c>
      <c r="T23" s="5">
        <f t="shared" ca="1" si="1"/>
        <v>57.608333333333334</v>
      </c>
      <c r="U23" s="5">
        <f t="shared" ca="1" si="1"/>
        <v>25.922222222222221</v>
      </c>
      <c r="V23" s="5">
        <f t="shared" ca="1" si="2"/>
        <v>92.584654950707247</v>
      </c>
    </row>
    <row r="24" spans="1:22" hidden="1" x14ac:dyDescent="0.3">
      <c r="A24" t="s">
        <v>181</v>
      </c>
      <c r="B24" t="s">
        <v>182</v>
      </c>
      <c r="C24" t="str">
        <f t="shared" si="0"/>
        <v>BAUDET Arlette</v>
      </c>
      <c r="D24" t="s">
        <v>162</v>
      </c>
      <c r="E24" t="s">
        <v>145</v>
      </c>
      <c r="F24" s="1">
        <v>44313</v>
      </c>
      <c r="G24">
        <v>8</v>
      </c>
      <c r="H24" t="s">
        <v>146</v>
      </c>
      <c r="I24">
        <v>8</v>
      </c>
      <c r="J24">
        <v>800</v>
      </c>
      <c r="K24">
        <v>6400</v>
      </c>
      <c r="L24">
        <v>1</v>
      </c>
      <c r="M24" t="s">
        <v>137</v>
      </c>
      <c r="N24" s="2">
        <v>3092</v>
      </c>
      <c r="O24" s="3">
        <v>88</v>
      </c>
      <c r="P24" t="s">
        <v>131</v>
      </c>
      <c r="Q24">
        <v>1</v>
      </c>
      <c r="R24" s="4">
        <v>21895</v>
      </c>
      <c r="S24" s="1">
        <v>41520</v>
      </c>
      <c r="T24" s="5">
        <f t="shared" ca="1" si="1"/>
        <v>64.922222222222217</v>
      </c>
      <c r="U24" s="5">
        <f t="shared" ca="1" si="1"/>
        <v>11.194444444444445</v>
      </c>
      <c r="V24" s="5">
        <f t="shared" ca="1" si="2"/>
        <v>571.71215880893294</v>
      </c>
    </row>
    <row r="25" spans="1:22" hidden="1" x14ac:dyDescent="0.3">
      <c r="A25" t="s">
        <v>181</v>
      </c>
      <c r="B25" t="s">
        <v>183</v>
      </c>
      <c r="C25" t="str">
        <f t="shared" si="0"/>
        <v>BAUDET Michele</v>
      </c>
      <c r="D25" t="s">
        <v>127</v>
      </c>
      <c r="E25" t="s">
        <v>145</v>
      </c>
      <c r="F25" s="1">
        <v>44353</v>
      </c>
      <c r="G25">
        <v>6</v>
      </c>
      <c r="H25" t="s">
        <v>156</v>
      </c>
      <c r="I25">
        <v>8</v>
      </c>
      <c r="J25">
        <v>500</v>
      </c>
      <c r="K25">
        <v>4000</v>
      </c>
      <c r="L25">
        <v>1</v>
      </c>
      <c r="M25" t="s">
        <v>137</v>
      </c>
      <c r="N25" s="2">
        <v>3018</v>
      </c>
      <c r="O25" s="3">
        <v>26</v>
      </c>
      <c r="P25" t="s">
        <v>131</v>
      </c>
      <c r="Q25">
        <v>0</v>
      </c>
      <c r="R25" s="4">
        <v>24566</v>
      </c>
      <c r="S25" s="1">
        <v>40067</v>
      </c>
      <c r="T25" s="5">
        <f t="shared" ca="1" si="1"/>
        <v>57.608333333333334</v>
      </c>
      <c r="U25" s="5">
        <f t="shared" ca="1" si="1"/>
        <v>15.172222222222222</v>
      </c>
      <c r="V25" s="5">
        <f t="shared" ca="1" si="2"/>
        <v>263.63969242035881</v>
      </c>
    </row>
    <row r="26" spans="1:22" hidden="1" x14ac:dyDescent="0.3">
      <c r="A26" t="s">
        <v>185</v>
      </c>
      <c r="B26" t="s">
        <v>186</v>
      </c>
      <c r="C26" t="str">
        <f t="shared" si="0"/>
        <v>BEAUDEAU Gérard</v>
      </c>
      <c r="D26" t="s">
        <v>173</v>
      </c>
      <c r="E26" t="s">
        <v>145</v>
      </c>
      <c r="F26" s="1">
        <v>44255</v>
      </c>
      <c r="G26">
        <v>6</v>
      </c>
      <c r="H26" t="s">
        <v>156</v>
      </c>
      <c r="I26">
        <v>3</v>
      </c>
      <c r="J26">
        <v>500</v>
      </c>
      <c r="K26">
        <v>1500</v>
      </c>
      <c r="L26">
        <v>3</v>
      </c>
      <c r="M26" t="s">
        <v>147</v>
      </c>
      <c r="N26" s="2">
        <v>1541</v>
      </c>
      <c r="O26" s="3">
        <v>11</v>
      </c>
      <c r="P26" t="s">
        <v>138</v>
      </c>
      <c r="Q26">
        <v>3</v>
      </c>
      <c r="R26" s="4">
        <v>28584</v>
      </c>
      <c r="S26" s="1">
        <v>37651</v>
      </c>
      <c r="T26" s="5">
        <f t="shared" ca="1" si="1"/>
        <v>46.608333333333334</v>
      </c>
      <c r="U26" s="5">
        <f t="shared" ca="1" si="1"/>
        <v>21.786111111111111</v>
      </c>
      <c r="V26" s="5">
        <f t="shared" ca="1" si="2"/>
        <v>68.851204896085676</v>
      </c>
    </row>
    <row r="27" spans="1:22" hidden="1" x14ac:dyDescent="0.3">
      <c r="A27" t="s">
        <v>185</v>
      </c>
      <c r="B27" t="s">
        <v>186</v>
      </c>
      <c r="C27" t="str">
        <f t="shared" si="0"/>
        <v>BEAUDEAU Gérard</v>
      </c>
      <c r="D27" t="s">
        <v>173</v>
      </c>
      <c r="E27" t="s">
        <v>145</v>
      </c>
      <c r="F27" s="1">
        <v>44242</v>
      </c>
      <c r="G27">
        <v>1</v>
      </c>
      <c r="H27" t="s">
        <v>159</v>
      </c>
      <c r="I27">
        <v>10</v>
      </c>
      <c r="J27">
        <v>1200</v>
      </c>
      <c r="K27">
        <v>12000</v>
      </c>
      <c r="L27">
        <v>2</v>
      </c>
      <c r="M27" t="s">
        <v>130</v>
      </c>
      <c r="N27" s="2">
        <v>1541</v>
      </c>
      <c r="O27" s="3">
        <v>11</v>
      </c>
      <c r="P27" t="s">
        <v>138</v>
      </c>
      <c r="Q27">
        <v>2</v>
      </c>
      <c r="R27" s="4">
        <v>28584</v>
      </c>
      <c r="S27" s="1">
        <v>41537</v>
      </c>
      <c r="T27" s="5">
        <f t="shared" ca="1" si="1"/>
        <v>46.608333333333334</v>
      </c>
      <c r="U27" s="5">
        <f t="shared" ca="1" si="1"/>
        <v>11.147222222222222</v>
      </c>
      <c r="V27" s="5">
        <f t="shared" ca="1" si="2"/>
        <v>1076.5013705457263</v>
      </c>
    </row>
    <row r="28" spans="1:22" hidden="1" x14ac:dyDescent="0.3">
      <c r="A28" t="s">
        <v>187</v>
      </c>
      <c r="B28" t="s">
        <v>188</v>
      </c>
      <c r="C28" t="str">
        <f t="shared" si="0"/>
        <v>BEAUMIER Isabelle</v>
      </c>
      <c r="D28" t="s">
        <v>173</v>
      </c>
      <c r="E28" t="s">
        <v>145</v>
      </c>
      <c r="F28" s="1">
        <v>44342</v>
      </c>
      <c r="G28">
        <v>9</v>
      </c>
      <c r="H28" t="s">
        <v>184</v>
      </c>
      <c r="I28">
        <v>1</v>
      </c>
      <c r="J28">
        <v>500</v>
      </c>
      <c r="K28">
        <v>500</v>
      </c>
      <c r="L28">
        <v>2</v>
      </c>
      <c r="M28" t="s">
        <v>130</v>
      </c>
      <c r="N28" s="2">
        <v>1275</v>
      </c>
      <c r="O28" s="3">
        <v>64</v>
      </c>
      <c r="P28" t="s">
        <v>131</v>
      </c>
      <c r="Q28">
        <v>4</v>
      </c>
      <c r="R28" s="4">
        <v>26276</v>
      </c>
      <c r="S28" s="1">
        <v>42770</v>
      </c>
      <c r="T28" s="5">
        <f t="shared" ca="1" si="1"/>
        <v>52.927777777777777</v>
      </c>
      <c r="U28" s="5">
        <f t="shared" ca="1" si="1"/>
        <v>7.7750000000000004</v>
      </c>
      <c r="V28" s="5">
        <f t="shared" ca="1" si="2"/>
        <v>64.308681672025727</v>
      </c>
    </row>
    <row r="29" spans="1:22" hidden="1" x14ac:dyDescent="0.3">
      <c r="A29" t="s">
        <v>187</v>
      </c>
      <c r="B29" t="s">
        <v>188</v>
      </c>
      <c r="C29" t="str">
        <f t="shared" si="0"/>
        <v>BEAUMIER Isabelle</v>
      </c>
      <c r="D29" t="s">
        <v>173</v>
      </c>
      <c r="E29" t="s">
        <v>145</v>
      </c>
      <c r="F29" s="1">
        <v>44194</v>
      </c>
      <c r="G29">
        <v>5</v>
      </c>
      <c r="H29" t="s">
        <v>191</v>
      </c>
      <c r="I29">
        <v>1</v>
      </c>
      <c r="J29">
        <v>2000</v>
      </c>
      <c r="K29">
        <v>2000</v>
      </c>
      <c r="L29">
        <v>2</v>
      </c>
      <c r="M29" t="s">
        <v>130</v>
      </c>
      <c r="N29" s="2">
        <v>1275</v>
      </c>
      <c r="O29" s="3">
        <v>64</v>
      </c>
      <c r="P29" t="s">
        <v>131</v>
      </c>
      <c r="Q29">
        <v>3</v>
      </c>
      <c r="R29" s="4">
        <v>26276</v>
      </c>
      <c r="S29" s="1">
        <v>38098</v>
      </c>
      <c r="T29" s="5">
        <f t="shared" ca="1" si="1"/>
        <v>52.927777777777777</v>
      </c>
      <c r="U29" s="5">
        <f t="shared" ca="1" si="1"/>
        <v>20.56111111111111</v>
      </c>
      <c r="V29" s="5">
        <f t="shared" ca="1" si="2"/>
        <v>97.271007835720084</v>
      </c>
    </row>
    <row r="30" spans="1:22" hidden="1" x14ac:dyDescent="0.3">
      <c r="A30" t="s">
        <v>189</v>
      </c>
      <c r="B30" t="s">
        <v>149</v>
      </c>
      <c r="C30" t="str">
        <f t="shared" si="0"/>
        <v>BEDO Jean</v>
      </c>
      <c r="D30" t="s">
        <v>173</v>
      </c>
      <c r="E30" t="s">
        <v>145</v>
      </c>
      <c r="F30" s="1">
        <v>44129</v>
      </c>
      <c r="G30">
        <v>7</v>
      </c>
      <c r="H30" t="s">
        <v>216</v>
      </c>
      <c r="I30">
        <v>1</v>
      </c>
      <c r="J30">
        <v>600</v>
      </c>
      <c r="K30">
        <v>600</v>
      </c>
      <c r="L30">
        <v>3</v>
      </c>
      <c r="M30" t="s">
        <v>147</v>
      </c>
      <c r="N30" s="2">
        <v>1580</v>
      </c>
      <c r="O30" s="3">
        <v>22</v>
      </c>
      <c r="P30" t="s">
        <v>138</v>
      </c>
      <c r="Q30">
        <v>4</v>
      </c>
      <c r="R30" s="4">
        <v>28734</v>
      </c>
      <c r="S30" s="1">
        <v>39539</v>
      </c>
      <c r="T30" s="5">
        <f t="shared" ca="1" si="1"/>
        <v>46.2</v>
      </c>
      <c r="U30" s="5">
        <f t="shared" ca="1" si="1"/>
        <v>16.616666666666667</v>
      </c>
      <c r="V30" s="5">
        <f t="shared" ca="1" si="2"/>
        <v>36.10832497492477</v>
      </c>
    </row>
    <row r="31" spans="1:22" hidden="1" x14ac:dyDescent="0.3">
      <c r="A31" t="s">
        <v>189</v>
      </c>
      <c r="B31" t="s">
        <v>149</v>
      </c>
      <c r="C31" t="str">
        <f t="shared" si="0"/>
        <v>BEDO Jean</v>
      </c>
      <c r="D31" t="s">
        <v>173</v>
      </c>
      <c r="E31" t="s">
        <v>145</v>
      </c>
      <c r="F31" s="1">
        <v>44140</v>
      </c>
      <c r="G31">
        <v>5</v>
      </c>
      <c r="H31" t="s">
        <v>191</v>
      </c>
      <c r="I31">
        <v>3</v>
      </c>
      <c r="J31">
        <v>2000</v>
      </c>
      <c r="K31">
        <v>6000</v>
      </c>
      <c r="L31">
        <v>2</v>
      </c>
      <c r="M31" t="s">
        <v>130</v>
      </c>
      <c r="N31" s="2">
        <v>1580</v>
      </c>
      <c r="O31" s="3">
        <v>22</v>
      </c>
      <c r="P31" t="s">
        <v>138</v>
      </c>
      <c r="Q31">
        <v>1</v>
      </c>
      <c r="R31" s="4">
        <v>28734</v>
      </c>
      <c r="S31" s="1">
        <v>39832</v>
      </c>
      <c r="T31" s="5">
        <f t="shared" ca="1" si="1"/>
        <v>46.2</v>
      </c>
      <c r="U31" s="5">
        <f t="shared" ca="1" si="1"/>
        <v>15.816666666666666</v>
      </c>
      <c r="V31" s="5">
        <f t="shared" ca="1" si="2"/>
        <v>379.34668071654374</v>
      </c>
    </row>
    <row r="32" spans="1:22" hidden="1" x14ac:dyDescent="0.3">
      <c r="A32" t="s">
        <v>190</v>
      </c>
      <c r="B32" t="s">
        <v>183</v>
      </c>
      <c r="C32" t="str">
        <f t="shared" si="0"/>
        <v>BEETHOVEN Michele</v>
      </c>
      <c r="D32" t="s">
        <v>141</v>
      </c>
      <c r="E32" t="s">
        <v>145</v>
      </c>
      <c r="F32" s="1">
        <v>44285</v>
      </c>
      <c r="G32">
        <v>9</v>
      </c>
      <c r="H32" t="s">
        <v>184</v>
      </c>
      <c r="I32">
        <v>7</v>
      </c>
      <c r="J32">
        <v>500</v>
      </c>
      <c r="K32">
        <v>3500</v>
      </c>
      <c r="L32">
        <v>2</v>
      </c>
      <c r="M32" t="s">
        <v>130</v>
      </c>
      <c r="N32" s="2">
        <v>1240</v>
      </c>
      <c r="O32" s="3">
        <v>6</v>
      </c>
      <c r="P32" t="s">
        <v>131</v>
      </c>
      <c r="Q32">
        <v>5</v>
      </c>
      <c r="R32" s="4">
        <v>20874</v>
      </c>
      <c r="S32" s="1">
        <v>43381</v>
      </c>
      <c r="T32" s="5">
        <f t="shared" ca="1" si="1"/>
        <v>67.722222222222229</v>
      </c>
      <c r="U32" s="5">
        <f t="shared" ca="1" si="1"/>
        <v>6.0972222222222223</v>
      </c>
      <c r="V32" s="5">
        <f t="shared" ca="1" si="2"/>
        <v>574.03189066059224</v>
      </c>
    </row>
    <row r="33" spans="1:22" hidden="1" x14ac:dyDescent="0.3">
      <c r="A33" t="s">
        <v>190</v>
      </c>
      <c r="B33" t="s">
        <v>183</v>
      </c>
      <c r="C33" t="str">
        <f t="shared" si="0"/>
        <v>BEETHOVEN Michele</v>
      </c>
      <c r="D33" t="s">
        <v>141</v>
      </c>
      <c r="E33" t="s">
        <v>145</v>
      </c>
      <c r="F33" s="1">
        <v>44003</v>
      </c>
      <c r="G33">
        <v>6</v>
      </c>
      <c r="H33" t="s">
        <v>156</v>
      </c>
      <c r="I33">
        <v>8</v>
      </c>
      <c r="J33">
        <v>500</v>
      </c>
      <c r="K33">
        <v>4000</v>
      </c>
      <c r="L33">
        <v>2</v>
      </c>
      <c r="M33" t="s">
        <v>130</v>
      </c>
      <c r="N33" s="2">
        <v>1240</v>
      </c>
      <c r="O33" s="3">
        <v>6</v>
      </c>
      <c r="P33" t="s">
        <v>131</v>
      </c>
      <c r="Q33">
        <v>2</v>
      </c>
      <c r="R33" s="4">
        <v>20874</v>
      </c>
      <c r="S33" s="1">
        <v>38446</v>
      </c>
      <c r="T33" s="5">
        <f t="shared" ca="1" si="1"/>
        <v>67.722222222222229</v>
      </c>
      <c r="U33" s="5">
        <f t="shared" ca="1" si="1"/>
        <v>19.608333333333334</v>
      </c>
      <c r="V33" s="5">
        <f t="shared" ca="1" si="2"/>
        <v>203.99490012749681</v>
      </c>
    </row>
    <row r="34" spans="1:22" hidden="1" x14ac:dyDescent="0.3">
      <c r="A34" t="s">
        <v>192</v>
      </c>
      <c r="B34" t="s">
        <v>193</v>
      </c>
      <c r="C34" t="str">
        <f t="shared" si="0"/>
        <v>BENHAMOU Jeanine</v>
      </c>
      <c r="D34" t="s">
        <v>144</v>
      </c>
      <c r="E34" t="s">
        <v>145</v>
      </c>
      <c r="F34" s="1">
        <v>44147</v>
      </c>
      <c r="G34">
        <v>9</v>
      </c>
      <c r="H34" t="s">
        <v>184</v>
      </c>
      <c r="I34">
        <v>6</v>
      </c>
      <c r="J34">
        <v>500</v>
      </c>
      <c r="K34">
        <v>3000</v>
      </c>
      <c r="L34">
        <v>2</v>
      </c>
      <c r="M34" t="s">
        <v>130</v>
      </c>
      <c r="N34" s="2">
        <v>1971</v>
      </c>
      <c r="O34" s="3">
        <v>84</v>
      </c>
      <c r="P34" t="s">
        <v>131</v>
      </c>
      <c r="Q34">
        <v>4</v>
      </c>
      <c r="R34" s="4">
        <v>25773</v>
      </c>
      <c r="S34" s="1">
        <v>37003</v>
      </c>
      <c r="T34" s="5">
        <f t="shared" ca="1" si="1"/>
        <v>54.302777777777777</v>
      </c>
      <c r="U34" s="5">
        <f t="shared" ca="1" si="1"/>
        <v>23.558333333333334</v>
      </c>
      <c r="V34" s="5">
        <f t="shared" ca="1" si="2"/>
        <v>127.3434736469756</v>
      </c>
    </row>
    <row r="35" spans="1:22" hidden="1" x14ac:dyDescent="0.3">
      <c r="A35" t="s">
        <v>192</v>
      </c>
      <c r="B35" t="s">
        <v>193</v>
      </c>
      <c r="C35" t="str">
        <f t="shared" si="0"/>
        <v>BENHAMOU Jeanine</v>
      </c>
      <c r="D35" t="s">
        <v>144</v>
      </c>
      <c r="E35" t="s">
        <v>145</v>
      </c>
      <c r="F35" s="1">
        <v>43985</v>
      </c>
      <c r="G35">
        <v>3</v>
      </c>
      <c r="H35" t="s">
        <v>174</v>
      </c>
      <c r="I35">
        <v>10</v>
      </c>
      <c r="J35">
        <v>1300</v>
      </c>
      <c r="K35">
        <v>13000</v>
      </c>
      <c r="L35">
        <v>1</v>
      </c>
      <c r="M35" t="s">
        <v>137</v>
      </c>
      <c r="N35" s="2">
        <v>1971</v>
      </c>
      <c r="O35" s="3">
        <v>84</v>
      </c>
      <c r="P35" t="s">
        <v>131</v>
      </c>
      <c r="Q35">
        <v>5</v>
      </c>
      <c r="R35" s="4">
        <v>25773</v>
      </c>
      <c r="S35" s="1">
        <v>38672</v>
      </c>
      <c r="T35" s="5">
        <f t="shared" ca="1" si="1"/>
        <v>54.302777777777777</v>
      </c>
      <c r="U35" s="5">
        <f t="shared" ca="1" si="1"/>
        <v>18.991666666666667</v>
      </c>
      <c r="V35" s="5">
        <f t="shared" ca="1" si="2"/>
        <v>684.51075032909171</v>
      </c>
    </row>
    <row r="36" spans="1:22" x14ac:dyDescent="0.3">
      <c r="A36" t="s">
        <v>467</v>
      </c>
      <c r="B36" t="s">
        <v>295</v>
      </c>
      <c r="C36" t="str">
        <f t="shared" si="0"/>
        <v>BENSIMHON Pascal</v>
      </c>
      <c r="D36" t="s">
        <v>134</v>
      </c>
      <c r="E36" t="s">
        <v>145</v>
      </c>
      <c r="F36" s="1">
        <v>44353</v>
      </c>
      <c r="G36">
        <v>9</v>
      </c>
      <c r="H36" t="s">
        <v>184</v>
      </c>
      <c r="I36">
        <v>3</v>
      </c>
      <c r="J36">
        <v>500</v>
      </c>
      <c r="K36">
        <v>1500</v>
      </c>
      <c r="L36">
        <v>1</v>
      </c>
      <c r="M36" t="s">
        <v>137</v>
      </c>
      <c r="N36" s="2">
        <v>3123</v>
      </c>
      <c r="O36" s="3">
        <v>40</v>
      </c>
      <c r="P36" t="s">
        <v>138</v>
      </c>
      <c r="Q36">
        <v>3</v>
      </c>
      <c r="R36" s="4">
        <v>20696</v>
      </c>
      <c r="S36" s="1">
        <v>40623</v>
      </c>
      <c r="T36" s="5">
        <f t="shared" ca="1" si="1"/>
        <v>68.205555555555549</v>
      </c>
      <c r="U36" s="5">
        <f t="shared" ca="1" si="1"/>
        <v>13.644444444444444</v>
      </c>
      <c r="V36" s="5">
        <f t="shared" ca="1" si="2"/>
        <v>109.93485342019544</v>
      </c>
    </row>
    <row r="37" spans="1:22" hidden="1" x14ac:dyDescent="0.3">
      <c r="A37" t="s">
        <v>196</v>
      </c>
      <c r="B37" t="s">
        <v>197</v>
      </c>
      <c r="C37" t="str">
        <f t="shared" si="0"/>
        <v>BENSIMON Elisabeth</v>
      </c>
      <c r="D37" t="s">
        <v>162</v>
      </c>
      <c r="E37" t="s">
        <v>145</v>
      </c>
      <c r="F37" s="1">
        <v>44056</v>
      </c>
      <c r="G37">
        <v>2</v>
      </c>
      <c r="H37" t="s">
        <v>150</v>
      </c>
      <c r="I37">
        <v>10</v>
      </c>
      <c r="J37">
        <v>700</v>
      </c>
      <c r="K37">
        <v>7000</v>
      </c>
      <c r="L37">
        <v>1</v>
      </c>
      <c r="M37" t="s">
        <v>137</v>
      </c>
      <c r="N37" s="2">
        <v>2347</v>
      </c>
      <c r="O37" s="3">
        <v>59</v>
      </c>
      <c r="P37" t="s">
        <v>131</v>
      </c>
      <c r="Q37">
        <v>1</v>
      </c>
      <c r="R37" s="4">
        <v>17279</v>
      </c>
      <c r="S37" s="1">
        <v>42772</v>
      </c>
      <c r="T37" s="5">
        <f t="shared" ca="1" si="1"/>
        <v>77.558333333333337</v>
      </c>
      <c r="U37" s="5">
        <f t="shared" ca="1" si="1"/>
        <v>7.7694444444444448</v>
      </c>
      <c r="V37" s="5">
        <f t="shared" ca="1" si="2"/>
        <v>900.9653199856989</v>
      </c>
    </row>
    <row r="38" spans="1:22" hidden="1" x14ac:dyDescent="0.3">
      <c r="A38" t="s">
        <v>198</v>
      </c>
      <c r="B38" t="s">
        <v>199</v>
      </c>
      <c r="C38" t="str">
        <f t="shared" si="0"/>
        <v>BÉRAUD Giséle</v>
      </c>
      <c r="D38" t="s">
        <v>144</v>
      </c>
      <c r="E38" t="s">
        <v>145</v>
      </c>
      <c r="F38" s="1">
        <v>44013</v>
      </c>
      <c r="G38">
        <v>2</v>
      </c>
      <c r="H38" t="s">
        <v>150</v>
      </c>
      <c r="I38">
        <v>8</v>
      </c>
      <c r="J38">
        <v>700</v>
      </c>
      <c r="K38">
        <v>5600</v>
      </c>
      <c r="L38">
        <v>1</v>
      </c>
      <c r="M38" t="s">
        <v>137</v>
      </c>
      <c r="N38" s="2">
        <v>1624</v>
      </c>
      <c r="O38" s="3">
        <v>2</v>
      </c>
      <c r="P38" t="s">
        <v>131</v>
      </c>
      <c r="Q38">
        <v>5</v>
      </c>
      <c r="R38" s="4">
        <v>27586</v>
      </c>
      <c r="S38" s="1">
        <v>39054</v>
      </c>
      <c r="T38" s="5">
        <f t="shared" ca="1" si="1"/>
        <v>49.338888888888889</v>
      </c>
      <c r="U38" s="5">
        <f t="shared" ca="1" si="1"/>
        <v>17.944444444444443</v>
      </c>
      <c r="V38" s="5">
        <f t="shared" ca="1" si="2"/>
        <v>312.07430340557278</v>
      </c>
    </row>
    <row r="39" spans="1:22" hidden="1" x14ac:dyDescent="0.3">
      <c r="A39" t="s">
        <v>200</v>
      </c>
      <c r="B39" t="s">
        <v>201</v>
      </c>
      <c r="C39" t="str">
        <f t="shared" si="0"/>
        <v>BERDUGO Bernadette</v>
      </c>
      <c r="D39" t="s">
        <v>162</v>
      </c>
      <c r="E39" t="s">
        <v>145</v>
      </c>
      <c r="F39" s="1">
        <v>44069</v>
      </c>
      <c r="G39">
        <v>3</v>
      </c>
      <c r="H39" t="s">
        <v>174</v>
      </c>
      <c r="I39">
        <v>5</v>
      </c>
      <c r="J39">
        <v>1300</v>
      </c>
      <c r="K39">
        <v>6500</v>
      </c>
      <c r="L39">
        <v>2</v>
      </c>
      <c r="M39" t="s">
        <v>130</v>
      </c>
      <c r="N39" s="2">
        <v>2658</v>
      </c>
      <c r="O39" s="3">
        <v>19</v>
      </c>
      <c r="P39" t="s">
        <v>131</v>
      </c>
      <c r="Q39">
        <v>4</v>
      </c>
      <c r="R39" s="4">
        <v>16892</v>
      </c>
      <c r="S39" s="1">
        <v>37261</v>
      </c>
      <c r="T39" s="5">
        <f t="shared" ca="1" si="1"/>
        <v>78.61944444444444</v>
      </c>
      <c r="U39" s="5">
        <f t="shared" ca="1" si="1"/>
        <v>22.855555555555554</v>
      </c>
      <c r="V39" s="5">
        <f t="shared" ca="1" si="2"/>
        <v>284.39474963539135</v>
      </c>
    </row>
    <row r="40" spans="1:22" hidden="1" x14ac:dyDescent="0.3">
      <c r="A40" t="s">
        <v>202</v>
      </c>
      <c r="B40" t="s">
        <v>203</v>
      </c>
      <c r="C40" t="str">
        <f t="shared" si="0"/>
        <v>BERTOLO Claudie</v>
      </c>
      <c r="D40" t="s">
        <v>144</v>
      </c>
      <c r="E40" t="s">
        <v>145</v>
      </c>
      <c r="F40" s="1">
        <v>44336</v>
      </c>
      <c r="G40">
        <v>10</v>
      </c>
      <c r="H40" t="s">
        <v>129</v>
      </c>
      <c r="I40">
        <v>5</v>
      </c>
      <c r="J40">
        <v>1000</v>
      </c>
      <c r="K40">
        <v>5000</v>
      </c>
      <c r="L40">
        <v>3</v>
      </c>
      <c r="M40" t="s">
        <v>147</v>
      </c>
      <c r="N40" s="2">
        <v>1898</v>
      </c>
      <c r="O40" s="3">
        <v>66</v>
      </c>
      <c r="P40" t="s">
        <v>131</v>
      </c>
      <c r="Q40">
        <v>4</v>
      </c>
      <c r="R40" s="4">
        <v>19465</v>
      </c>
      <c r="S40" s="1">
        <v>37779</v>
      </c>
      <c r="T40" s="5">
        <f t="shared" ca="1" si="1"/>
        <v>71.575000000000003</v>
      </c>
      <c r="U40" s="5">
        <f t="shared" ca="1" si="1"/>
        <v>21.433333333333334</v>
      </c>
      <c r="V40" s="5">
        <f t="shared" ca="1" si="2"/>
        <v>233.28149300155522</v>
      </c>
    </row>
    <row r="41" spans="1:22" hidden="1" x14ac:dyDescent="0.3">
      <c r="A41" t="s">
        <v>204</v>
      </c>
      <c r="B41" t="s">
        <v>205</v>
      </c>
      <c r="C41" t="str">
        <f t="shared" si="0"/>
        <v>BERTRAND Roger</v>
      </c>
      <c r="D41" t="s">
        <v>141</v>
      </c>
      <c r="E41" t="s">
        <v>145</v>
      </c>
      <c r="F41" s="1">
        <v>44115</v>
      </c>
      <c r="G41">
        <v>9</v>
      </c>
      <c r="H41" t="s">
        <v>184</v>
      </c>
      <c r="I41">
        <v>1</v>
      </c>
      <c r="J41">
        <v>500</v>
      </c>
      <c r="K41">
        <v>500</v>
      </c>
      <c r="L41">
        <v>1</v>
      </c>
      <c r="M41" t="s">
        <v>137</v>
      </c>
      <c r="N41" s="2">
        <v>2529</v>
      </c>
      <c r="O41" s="3">
        <v>70</v>
      </c>
      <c r="P41" t="s">
        <v>138</v>
      </c>
      <c r="Q41">
        <v>0</v>
      </c>
      <c r="R41" s="4">
        <v>21561</v>
      </c>
      <c r="S41" s="1">
        <v>36667</v>
      </c>
      <c r="T41" s="5">
        <f t="shared" ca="1" si="1"/>
        <v>65.838888888888889</v>
      </c>
      <c r="U41" s="5">
        <f t="shared" ca="1" si="1"/>
        <v>24.477777777777778</v>
      </c>
      <c r="V41" s="5">
        <f t="shared" ca="1" si="2"/>
        <v>20.426690876078077</v>
      </c>
    </row>
    <row r="42" spans="1:22" hidden="1" x14ac:dyDescent="0.3">
      <c r="A42" t="s">
        <v>206</v>
      </c>
      <c r="B42" t="s">
        <v>207</v>
      </c>
      <c r="C42" t="str">
        <f t="shared" si="0"/>
        <v>BIDAULT Marie-Reine</v>
      </c>
      <c r="D42" t="s">
        <v>162</v>
      </c>
      <c r="E42" t="s">
        <v>145</v>
      </c>
      <c r="F42" s="1">
        <v>44342</v>
      </c>
      <c r="G42">
        <v>10</v>
      </c>
      <c r="H42" t="s">
        <v>129</v>
      </c>
      <c r="I42">
        <v>5</v>
      </c>
      <c r="J42">
        <v>1000</v>
      </c>
      <c r="K42">
        <v>5000</v>
      </c>
      <c r="L42">
        <v>3</v>
      </c>
      <c r="M42" t="s">
        <v>147</v>
      </c>
      <c r="N42" s="2">
        <v>2142</v>
      </c>
      <c r="O42" s="3">
        <v>83</v>
      </c>
      <c r="P42" t="s">
        <v>131</v>
      </c>
      <c r="Q42">
        <v>5</v>
      </c>
      <c r="R42" s="4">
        <v>15518</v>
      </c>
      <c r="S42" s="1">
        <v>44176</v>
      </c>
      <c r="T42" s="5">
        <f t="shared" ca="1" si="1"/>
        <v>82.38055555555556</v>
      </c>
      <c r="U42" s="5">
        <f t="shared" ca="1" si="1"/>
        <v>3.9222222222222221</v>
      </c>
      <c r="V42" s="5">
        <f t="shared" ca="1" si="2"/>
        <v>1274.787535410765</v>
      </c>
    </row>
    <row r="43" spans="1:22" hidden="1" x14ac:dyDescent="0.3">
      <c r="A43" t="s">
        <v>208</v>
      </c>
      <c r="B43" t="s">
        <v>209</v>
      </c>
      <c r="C43" t="str">
        <f t="shared" si="0"/>
        <v>BINET Jacques</v>
      </c>
      <c r="D43" t="s">
        <v>144</v>
      </c>
      <c r="E43" t="s">
        <v>145</v>
      </c>
      <c r="F43" s="1">
        <v>44081</v>
      </c>
      <c r="G43">
        <v>8</v>
      </c>
      <c r="H43" t="s">
        <v>146</v>
      </c>
      <c r="I43">
        <v>10</v>
      </c>
      <c r="J43">
        <v>800</v>
      </c>
      <c r="K43">
        <v>8000</v>
      </c>
      <c r="L43">
        <v>2</v>
      </c>
      <c r="M43" t="s">
        <v>130</v>
      </c>
      <c r="N43" s="2">
        <v>2306</v>
      </c>
      <c r="O43" s="3">
        <v>93</v>
      </c>
      <c r="P43" t="s">
        <v>138</v>
      </c>
      <c r="Q43">
        <v>0</v>
      </c>
      <c r="R43" s="4">
        <v>29789</v>
      </c>
      <c r="S43" s="1">
        <v>37392</v>
      </c>
      <c r="T43" s="5">
        <f t="shared" ca="1" si="1"/>
        <v>43.30833333333333</v>
      </c>
      <c r="U43" s="5">
        <f t="shared" ca="1" si="1"/>
        <v>22.491666666666667</v>
      </c>
      <c r="V43" s="5">
        <f t="shared" ca="1" si="2"/>
        <v>355.68729158947758</v>
      </c>
    </row>
    <row r="44" spans="1:22" hidden="1" x14ac:dyDescent="0.3">
      <c r="A44" t="s">
        <v>208</v>
      </c>
      <c r="B44" t="s">
        <v>210</v>
      </c>
      <c r="C44" t="str">
        <f t="shared" si="0"/>
        <v>BINET Emmanuel</v>
      </c>
      <c r="D44" t="s">
        <v>144</v>
      </c>
      <c r="E44" t="s">
        <v>145</v>
      </c>
      <c r="F44" s="1">
        <v>43993</v>
      </c>
      <c r="G44">
        <v>7</v>
      </c>
      <c r="H44" t="s">
        <v>216</v>
      </c>
      <c r="I44">
        <v>8</v>
      </c>
      <c r="J44">
        <v>600</v>
      </c>
      <c r="K44">
        <v>4800</v>
      </c>
      <c r="L44">
        <v>2</v>
      </c>
      <c r="M44" t="s">
        <v>130</v>
      </c>
      <c r="N44" s="2">
        <v>2521</v>
      </c>
      <c r="O44" s="3">
        <v>54</v>
      </c>
      <c r="P44" t="s">
        <v>138</v>
      </c>
      <c r="Q44">
        <v>5</v>
      </c>
      <c r="R44" s="4">
        <v>20690</v>
      </c>
      <c r="S44" s="1">
        <v>38775</v>
      </c>
      <c r="T44" s="5">
        <f t="shared" ca="1" si="1"/>
        <v>68.222222222222229</v>
      </c>
      <c r="U44" s="5">
        <f t="shared" ca="1" si="1"/>
        <v>18.711111111111112</v>
      </c>
      <c r="V44" s="5">
        <f t="shared" ca="1" si="2"/>
        <v>256.53206650831351</v>
      </c>
    </row>
    <row r="45" spans="1:22" hidden="1" x14ac:dyDescent="0.3">
      <c r="A45" t="s">
        <v>211</v>
      </c>
      <c r="B45" t="s">
        <v>199</v>
      </c>
      <c r="C45" t="str">
        <f t="shared" si="0"/>
        <v>BLANC Giséle</v>
      </c>
      <c r="D45" t="s">
        <v>144</v>
      </c>
      <c r="E45" t="s">
        <v>145</v>
      </c>
      <c r="F45" s="1">
        <v>44046</v>
      </c>
      <c r="G45">
        <v>10</v>
      </c>
      <c r="H45" t="s">
        <v>129</v>
      </c>
      <c r="I45">
        <v>10</v>
      </c>
      <c r="J45">
        <v>1000</v>
      </c>
      <c r="K45">
        <v>10000</v>
      </c>
      <c r="L45">
        <v>2</v>
      </c>
      <c r="M45" t="s">
        <v>130</v>
      </c>
      <c r="N45" s="2">
        <v>3224</v>
      </c>
      <c r="O45" s="3">
        <v>7</v>
      </c>
      <c r="P45" t="s">
        <v>131</v>
      </c>
      <c r="Q45">
        <v>5</v>
      </c>
      <c r="R45" s="4">
        <v>19041</v>
      </c>
      <c r="S45" s="1">
        <v>40759</v>
      </c>
      <c r="T45" s="5">
        <f t="shared" ca="1" si="1"/>
        <v>72.738888888888894</v>
      </c>
      <c r="U45" s="5">
        <f t="shared" ca="1" si="1"/>
        <v>13.275</v>
      </c>
      <c r="V45" s="5">
        <f t="shared" ca="1" si="2"/>
        <v>753.29566854990583</v>
      </c>
    </row>
    <row r="46" spans="1:22" hidden="1" x14ac:dyDescent="0.3">
      <c r="A46" t="s">
        <v>212</v>
      </c>
      <c r="B46" t="s">
        <v>213</v>
      </c>
      <c r="C46" t="str">
        <f t="shared" si="0"/>
        <v>BLANCHOT Guy</v>
      </c>
      <c r="D46" t="s">
        <v>162</v>
      </c>
      <c r="E46" t="s">
        <v>145</v>
      </c>
      <c r="F46" s="1">
        <v>44215</v>
      </c>
      <c r="G46">
        <v>10</v>
      </c>
      <c r="H46" t="s">
        <v>129</v>
      </c>
      <c r="I46">
        <v>8</v>
      </c>
      <c r="J46">
        <v>1000</v>
      </c>
      <c r="K46">
        <v>8000</v>
      </c>
      <c r="L46">
        <v>1</v>
      </c>
      <c r="M46" t="s">
        <v>137</v>
      </c>
      <c r="N46" s="2">
        <v>3383</v>
      </c>
      <c r="O46" s="3">
        <v>69</v>
      </c>
      <c r="P46" t="s">
        <v>138</v>
      </c>
      <c r="Q46">
        <v>1</v>
      </c>
      <c r="R46" s="4">
        <v>19876</v>
      </c>
      <c r="S46" s="1">
        <v>40186</v>
      </c>
      <c r="T46" s="5">
        <f t="shared" ca="1" si="1"/>
        <v>70.45</v>
      </c>
      <c r="U46" s="5">
        <f t="shared" ca="1" si="1"/>
        <v>14.847222222222221</v>
      </c>
      <c r="V46" s="5">
        <f t="shared" ca="1" si="2"/>
        <v>538.82132834424704</v>
      </c>
    </row>
    <row r="47" spans="1:22" hidden="1" x14ac:dyDescent="0.3">
      <c r="A47" t="s">
        <v>214</v>
      </c>
      <c r="B47" t="s">
        <v>215</v>
      </c>
      <c r="C47" t="str">
        <f t="shared" si="0"/>
        <v>BOLLO René</v>
      </c>
      <c r="D47" t="s">
        <v>144</v>
      </c>
      <c r="E47" t="s">
        <v>145</v>
      </c>
      <c r="F47" s="1">
        <v>44296</v>
      </c>
      <c r="G47">
        <v>10</v>
      </c>
      <c r="H47" t="s">
        <v>129</v>
      </c>
      <c r="I47">
        <v>10</v>
      </c>
      <c r="J47">
        <v>1000</v>
      </c>
      <c r="K47">
        <v>10000</v>
      </c>
      <c r="L47">
        <v>3</v>
      </c>
      <c r="M47" t="s">
        <v>147</v>
      </c>
      <c r="N47" s="2">
        <v>1088</v>
      </c>
      <c r="O47" s="3">
        <v>15</v>
      </c>
      <c r="P47" t="s">
        <v>138</v>
      </c>
      <c r="Q47">
        <v>5</v>
      </c>
      <c r="R47" s="4">
        <v>26948</v>
      </c>
      <c r="S47" s="1">
        <v>42496</v>
      </c>
      <c r="T47" s="5">
        <f t="shared" ca="1" si="1"/>
        <v>51.088888888888889</v>
      </c>
      <c r="U47" s="5">
        <f t="shared" ca="1" si="1"/>
        <v>8.5194444444444439</v>
      </c>
      <c r="V47" s="5">
        <f t="shared" ca="1" si="2"/>
        <v>1173.7854581023803</v>
      </c>
    </row>
    <row r="48" spans="1:22" hidden="1" x14ac:dyDescent="0.3">
      <c r="A48" t="s">
        <v>217</v>
      </c>
      <c r="B48" t="s">
        <v>218</v>
      </c>
      <c r="C48" t="str">
        <f t="shared" si="0"/>
        <v>BONNAY Nadège</v>
      </c>
      <c r="D48" t="s">
        <v>141</v>
      </c>
      <c r="E48" t="s">
        <v>145</v>
      </c>
      <c r="F48" s="1">
        <v>44123</v>
      </c>
      <c r="G48">
        <v>7</v>
      </c>
      <c r="H48" t="s">
        <v>216</v>
      </c>
      <c r="I48">
        <v>9</v>
      </c>
      <c r="J48">
        <v>600</v>
      </c>
      <c r="K48">
        <v>5400</v>
      </c>
      <c r="L48">
        <v>2</v>
      </c>
      <c r="M48" t="s">
        <v>130</v>
      </c>
      <c r="N48" s="2">
        <v>1703</v>
      </c>
      <c r="O48" s="3">
        <v>72</v>
      </c>
      <c r="P48" t="s">
        <v>131</v>
      </c>
      <c r="Q48">
        <v>4</v>
      </c>
      <c r="R48" s="4">
        <v>28760</v>
      </c>
      <c r="S48" s="1">
        <v>39856</v>
      </c>
      <c r="T48" s="5">
        <f t="shared" ca="1" si="1"/>
        <v>46.12777777777778</v>
      </c>
      <c r="U48" s="5">
        <f t="shared" ca="1" si="1"/>
        <v>15.752777777777778</v>
      </c>
      <c r="V48" s="5">
        <f t="shared" ca="1" si="2"/>
        <v>342.79668488802679</v>
      </c>
    </row>
    <row r="49" spans="1:22" hidden="1" x14ac:dyDescent="0.3">
      <c r="A49" t="s">
        <v>219</v>
      </c>
      <c r="B49" t="s">
        <v>218</v>
      </c>
      <c r="C49" t="str">
        <f t="shared" si="0"/>
        <v>BOUCHET Nadège</v>
      </c>
      <c r="D49" t="s">
        <v>127</v>
      </c>
      <c r="E49" t="s">
        <v>145</v>
      </c>
      <c r="F49" s="1">
        <v>44314</v>
      </c>
      <c r="G49">
        <v>7</v>
      </c>
      <c r="H49" t="s">
        <v>216</v>
      </c>
      <c r="I49">
        <v>3</v>
      </c>
      <c r="J49">
        <v>600</v>
      </c>
      <c r="K49">
        <v>1800</v>
      </c>
      <c r="L49">
        <v>1</v>
      </c>
      <c r="M49" t="s">
        <v>137</v>
      </c>
      <c r="N49" s="2">
        <v>2128</v>
      </c>
      <c r="O49" s="3">
        <v>59</v>
      </c>
      <c r="P49" t="s">
        <v>131</v>
      </c>
      <c r="Q49">
        <v>0</v>
      </c>
      <c r="R49" s="4">
        <v>30457</v>
      </c>
      <c r="S49" s="1">
        <v>38369</v>
      </c>
      <c r="T49" s="5">
        <f t="shared" ca="1" si="1"/>
        <v>41.477777777777774</v>
      </c>
      <c r="U49" s="5">
        <f t="shared" ca="1" si="1"/>
        <v>19.822222222222223</v>
      </c>
      <c r="V49" s="5">
        <f t="shared" ca="1" si="2"/>
        <v>90.807174887892373</v>
      </c>
    </row>
    <row r="50" spans="1:22" hidden="1" x14ac:dyDescent="0.3">
      <c r="A50" t="s">
        <v>219</v>
      </c>
      <c r="B50" t="s">
        <v>220</v>
      </c>
      <c r="C50" t="str">
        <f t="shared" si="0"/>
        <v>BOUCHET Micheline</v>
      </c>
      <c r="D50" t="s">
        <v>127</v>
      </c>
      <c r="E50" t="s">
        <v>145</v>
      </c>
      <c r="F50" s="1">
        <v>44350</v>
      </c>
      <c r="G50">
        <v>10</v>
      </c>
      <c r="H50" t="s">
        <v>129</v>
      </c>
      <c r="I50">
        <v>10</v>
      </c>
      <c r="J50">
        <v>1000</v>
      </c>
      <c r="K50">
        <v>10000</v>
      </c>
      <c r="L50">
        <v>2</v>
      </c>
      <c r="M50" t="s">
        <v>130</v>
      </c>
      <c r="N50" s="2">
        <v>2258</v>
      </c>
      <c r="O50" s="3">
        <v>78</v>
      </c>
      <c r="P50" t="s">
        <v>131</v>
      </c>
      <c r="Q50">
        <v>2</v>
      </c>
      <c r="R50" s="4">
        <v>21904</v>
      </c>
      <c r="S50" s="1">
        <v>40374</v>
      </c>
      <c r="T50" s="5">
        <f t="shared" ca="1" si="1"/>
        <v>64.897222222222226</v>
      </c>
      <c r="U50" s="5">
        <f t="shared" ca="1" si="1"/>
        <v>14.327777777777778</v>
      </c>
      <c r="V50" s="5">
        <f t="shared" ca="1" si="2"/>
        <v>697.94493989918578</v>
      </c>
    </row>
    <row r="51" spans="1:22" hidden="1" x14ac:dyDescent="0.3">
      <c r="A51" t="s">
        <v>221</v>
      </c>
      <c r="B51" t="s">
        <v>222</v>
      </c>
      <c r="C51" t="str">
        <f t="shared" si="0"/>
        <v>BOUDART Martine</v>
      </c>
      <c r="D51" t="s">
        <v>127</v>
      </c>
      <c r="E51" t="s">
        <v>145</v>
      </c>
      <c r="F51" s="1">
        <v>44053</v>
      </c>
      <c r="G51">
        <v>2</v>
      </c>
      <c r="H51" t="s">
        <v>150</v>
      </c>
      <c r="I51">
        <v>10</v>
      </c>
      <c r="J51">
        <v>700</v>
      </c>
      <c r="K51">
        <v>7000</v>
      </c>
      <c r="L51">
        <v>2</v>
      </c>
      <c r="M51" t="s">
        <v>130</v>
      </c>
      <c r="N51" s="2">
        <v>2878</v>
      </c>
      <c r="O51" s="3">
        <v>71</v>
      </c>
      <c r="P51" t="s">
        <v>131</v>
      </c>
      <c r="Q51">
        <v>1</v>
      </c>
      <c r="R51" s="4">
        <v>28638</v>
      </c>
      <c r="S51" s="1">
        <v>41195</v>
      </c>
      <c r="T51" s="5">
        <f t="shared" ca="1" si="1"/>
        <v>46.458333333333336</v>
      </c>
      <c r="U51" s="5">
        <f t="shared" ca="1" si="1"/>
        <v>12.083333333333334</v>
      </c>
      <c r="V51" s="5">
        <f t="shared" ca="1" si="2"/>
        <v>579.31034482758616</v>
      </c>
    </row>
    <row r="52" spans="1:22" hidden="1" x14ac:dyDescent="0.3">
      <c r="A52" t="s">
        <v>223</v>
      </c>
      <c r="B52" t="s">
        <v>224</v>
      </c>
      <c r="C52" t="str">
        <f t="shared" si="0"/>
        <v>BOULLICAUD Jean-Paul</v>
      </c>
      <c r="D52" t="s">
        <v>162</v>
      </c>
      <c r="E52" t="s">
        <v>145</v>
      </c>
      <c r="F52" s="1">
        <v>44066</v>
      </c>
      <c r="G52">
        <v>6</v>
      </c>
      <c r="H52" t="s">
        <v>156</v>
      </c>
      <c r="I52">
        <v>5</v>
      </c>
      <c r="J52">
        <v>500</v>
      </c>
      <c r="K52">
        <v>2500</v>
      </c>
      <c r="L52">
        <v>1</v>
      </c>
      <c r="M52" t="s">
        <v>137</v>
      </c>
      <c r="N52" s="2">
        <v>2620</v>
      </c>
      <c r="O52" s="3">
        <v>16</v>
      </c>
      <c r="P52" t="s">
        <v>138</v>
      </c>
      <c r="Q52">
        <v>3</v>
      </c>
      <c r="R52" s="4">
        <v>27696</v>
      </c>
      <c r="S52" s="1">
        <v>37396</v>
      </c>
      <c r="T52" s="5">
        <f t="shared" ca="1" si="1"/>
        <v>49.038888888888891</v>
      </c>
      <c r="U52" s="5">
        <f t="shared" ca="1" si="1"/>
        <v>22.480555555555554</v>
      </c>
      <c r="V52" s="5">
        <f t="shared" ca="1" si="2"/>
        <v>111.20721611268999</v>
      </c>
    </row>
    <row r="53" spans="1:22" hidden="1" x14ac:dyDescent="0.3">
      <c r="A53" t="s">
        <v>225</v>
      </c>
      <c r="B53" t="s">
        <v>193</v>
      </c>
      <c r="C53" t="str">
        <f t="shared" si="0"/>
        <v>BOUN Jeanine</v>
      </c>
      <c r="D53" t="s">
        <v>127</v>
      </c>
      <c r="E53" t="s">
        <v>145</v>
      </c>
      <c r="F53" s="1">
        <v>44068</v>
      </c>
      <c r="G53">
        <v>10</v>
      </c>
      <c r="H53" t="s">
        <v>129</v>
      </c>
      <c r="I53">
        <v>4</v>
      </c>
      <c r="J53">
        <v>1000</v>
      </c>
      <c r="K53">
        <v>4000</v>
      </c>
      <c r="L53">
        <v>2</v>
      </c>
      <c r="M53" t="s">
        <v>130</v>
      </c>
      <c r="N53" s="2">
        <v>2328</v>
      </c>
      <c r="O53" s="3">
        <v>6</v>
      </c>
      <c r="P53" t="s">
        <v>131</v>
      </c>
      <c r="Q53">
        <v>3</v>
      </c>
      <c r="R53" s="4">
        <v>23745</v>
      </c>
      <c r="S53" s="1">
        <v>40691</v>
      </c>
      <c r="T53" s="5">
        <f t="shared" ca="1" si="1"/>
        <v>59.861111111111114</v>
      </c>
      <c r="U53" s="5">
        <f t="shared" ca="1" si="1"/>
        <v>13.458333333333334</v>
      </c>
      <c r="V53" s="5">
        <f t="shared" ca="1" si="2"/>
        <v>297.21362229102164</v>
      </c>
    </row>
    <row r="54" spans="1:22" hidden="1" x14ac:dyDescent="0.3">
      <c r="A54" t="s">
        <v>226</v>
      </c>
      <c r="B54" t="s">
        <v>227</v>
      </c>
      <c r="C54" t="str">
        <f t="shared" si="0"/>
        <v>BOUSLAH Fabien</v>
      </c>
      <c r="D54" t="s">
        <v>173</v>
      </c>
      <c r="E54" t="s">
        <v>145</v>
      </c>
      <c r="F54" s="1">
        <v>44367</v>
      </c>
      <c r="G54">
        <v>2</v>
      </c>
      <c r="H54" t="s">
        <v>150</v>
      </c>
      <c r="I54">
        <v>6</v>
      </c>
      <c r="J54">
        <v>700</v>
      </c>
      <c r="K54">
        <v>4200</v>
      </c>
      <c r="L54">
        <v>2</v>
      </c>
      <c r="M54" t="s">
        <v>130</v>
      </c>
      <c r="N54" s="2">
        <v>1850</v>
      </c>
      <c r="O54" s="3">
        <v>98</v>
      </c>
      <c r="P54" t="s">
        <v>138</v>
      </c>
      <c r="Q54">
        <v>3</v>
      </c>
      <c r="R54" s="4">
        <v>21319</v>
      </c>
      <c r="S54" s="1">
        <v>43864</v>
      </c>
      <c r="T54" s="5">
        <f t="shared" ca="1" si="1"/>
        <v>66.49722222222222</v>
      </c>
      <c r="U54" s="5">
        <f t="shared" ca="1" si="1"/>
        <v>4.7777777777777777</v>
      </c>
      <c r="V54" s="5">
        <f t="shared" ca="1" si="2"/>
        <v>879.06976744186045</v>
      </c>
    </row>
    <row r="55" spans="1:22" hidden="1" x14ac:dyDescent="0.3">
      <c r="A55" t="s">
        <v>228</v>
      </c>
      <c r="B55" t="s">
        <v>229</v>
      </c>
      <c r="C55" t="str">
        <f t="shared" si="0"/>
        <v>BOUZCKAR Ghislaine</v>
      </c>
      <c r="D55" t="s">
        <v>144</v>
      </c>
      <c r="E55" t="s">
        <v>145</v>
      </c>
      <c r="F55" s="1">
        <v>44134</v>
      </c>
      <c r="G55">
        <v>1</v>
      </c>
      <c r="H55" t="s">
        <v>159</v>
      </c>
      <c r="I55">
        <v>9</v>
      </c>
      <c r="J55">
        <v>1200</v>
      </c>
      <c r="K55">
        <v>10800</v>
      </c>
      <c r="L55">
        <v>1</v>
      </c>
      <c r="M55" t="s">
        <v>137</v>
      </c>
      <c r="N55" s="2">
        <v>4172</v>
      </c>
      <c r="O55" s="3">
        <v>59</v>
      </c>
      <c r="P55" t="s">
        <v>131</v>
      </c>
      <c r="Q55">
        <v>3</v>
      </c>
      <c r="R55" s="4">
        <v>17741</v>
      </c>
      <c r="S55" s="1">
        <v>38927</v>
      </c>
      <c r="T55" s="5">
        <f t="shared" ca="1" si="1"/>
        <v>76.294444444444451</v>
      </c>
      <c r="U55" s="5">
        <f t="shared" ca="1" si="1"/>
        <v>18.288888888888888</v>
      </c>
      <c r="V55" s="5">
        <f t="shared" ca="1" si="2"/>
        <v>590.52247873633053</v>
      </c>
    </row>
    <row r="56" spans="1:22" hidden="1" x14ac:dyDescent="0.3">
      <c r="A56" t="s">
        <v>230</v>
      </c>
      <c r="B56" t="s">
        <v>231</v>
      </c>
      <c r="C56" t="str">
        <f t="shared" si="0"/>
        <v>BOVERO Gilbert</v>
      </c>
      <c r="D56" t="s">
        <v>144</v>
      </c>
      <c r="E56" t="s">
        <v>145</v>
      </c>
      <c r="F56" s="1">
        <v>44035</v>
      </c>
      <c r="G56">
        <v>8</v>
      </c>
      <c r="H56" t="s">
        <v>146</v>
      </c>
      <c r="I56">
        <v>3</v>
      </c>
      <c r="J56">
        <v>800</v>
      </c>
      <c r="K56">
        <v>2400</v>
      </c>
      <c r="L56">
        <v>1</v>
      </c>
      <c r="M56" t="s">
        <v>137</v>
      </c>
      <c r="N56" s="2">
        <v>3392</v>
      </c>
      <c r="O56" s="3">
        <v>87</v>
      </c>
      <c r="P56" t="s">
        <v>138</v>
      </c>
      <c r="Q56">
        <v>4</v>
      </c>
      <c r="R56" s="4">
        <v>21880</v>
      </c>
      <c r="S56" s="1">
        <v>37042</v>
      </c>
      <c r="T56" s="5">
        <f t="shared" ca="1" si="1"/>
        <v>64.963888888888889</v>
      </c>
      <c r="U56" s="5">
        <f t="shared" ca="1" si="1"/>
        <v>23.452777777777779</v>
      </c>
      <c r="V56" s="5">
        <f t="shared" ca="1" si="2"/>
        <v>102.33329385289588</v>
      </c>
    </row>
    <row r="57" spans="1:22" hidden="1" x14ac:dyDescent="0.3">
      <c r="A57" t="s">
        <v>232</v>
      </c>
      <c r="B57" t="s">
        <v>209</v>
      </c>
      <c r="C57" t="str">
        <f t="shared" si="0"/>
        <v>BRELEUR Jacques</v>
      </c>
      <c r="D57" t="s">
        <v>173</v>
      </c>
      <c r="E57" t="s">
        <v>145</v>
      </c>
      <c r="F57" s="1">
        <v>44115</v>
      </c>
      <c r="G57">
        <v>4</v>
      </c>
      <c r="H57" t="s">
        <v>136</v>
      </c>
      <c r="I57">
        <v>2</v>
      </c>
      <c r="J57">
        <v>5000</v>
      </c>
      <c r="K57">
        <v>10000</v>
      </c>
      <c r="L57">
        <v>3</v>
      </c>
      <c r="M57" t="s">
        <v>147</v>
      </c>
      <c r="N57" s="2">
        <v>2860</v>
      </c>
      <c r="O57" s="3">
        <v>27</v>
      </c>
      <c r="P57" t="s">
        <v>138</v>
      </c>
      <c r="Q57">
        <v>4</v>
      </c>
      <c r="R57" s="4">
        <v>28484</v>
      </c>
      <c r="S57" s="1">
        <v>43869</v>
      </c>
      <c r="T57" s="5">
        <f t="shared" ca="1" si="1"/>
        <v>46.883333333333333</v>
      </c>
      <c r="U57" s="5">
        <f t="shared" ca="1" si="1"/>
        <v>4.7638888888888893</v>
      </c>
      <c r="V57" s="5">
        <f t="shared" ca="1" si="2"/>
        <v>2099.1253644314866</v>
      </c>
    </row>
    <row r="58" spans="1:22" hidden="1" x14ac:dyDescent="0.3">
      <c r="A58" t="s">
        <v>233</v>
      </c>
      <c r="B58" t="s">
        <v>234</v>
      </c>
      <c r="C58" t="str">
        <f t="shared" si="0"/>
        <v>BRON Géneviéve</v>
      </c>
      <c r="D58" t="s">
        <v>144</v>
      </c>
      <c r="E58" t="s">
        <v>145</v>
      </c>
      <c r="F58" s="1">
        <v>44245</v>
      </c>
      <c r="G58">
        <v>1</v>
      </c>
      <c r="H58" t="s">
        <v>159</v>
      </c>
      <c r="I58">
        <v>3</v>
      </c>
      <c r="J58">
        <v>1200</v>
      </c>
      <c r="K58">
        <v>3600</v>
      </c>
      <c r="L58">
        <v>1</v>
      </c>
      <c r="M58" t="s">
        <v>137</v>
      </c>
      <c r="N58" s="2">
        <v>2233</v>
      </c>
      <c r="O58" s="3">
        <v>44</v>
      </c>
      <c r="P58" t="s">
        <v>131</v>
      </c>
      <c r="Q58">
        <v>4</v>
      </c>
      <c r="R58" s="4">
        <v>23445</v>
      </c>
      <c r="S58" s="1">
        <v>44242</v>
      </c>
      <c r="T58" s="5">
        <f t="shared" ca="1" si="1"/>
        <v>60.677777777777777</v>
      </c>
      <c r="U58" s="5">
        <f t="shared" ca="1" si="1"/>
        <v>3.7444444444444445</v>
      </c>
      <c r="V58" s="5">
        <f t="shared" ca="1" si="2"/>
        <v>961.42433234421367</v>
      </c>
    </row>
    <row r="59" spans="1:22" hidden="1" x14ac:dyDescent="0.3">
      <c r="A59" t="s">
        <v>235</v>
      </c>
      <c r="B59" t="s">
        <v>236</v>
      </c>
      <c r="C59" t="str">
        <f t="shared" si="0"/>
        <v>BRUNET Françoise</v>
      </c>
      <c r="D59" t="s">
        <v>144</v>
      </c>
      <c r="E59" t="s">
        <v>145</v>
      </c>
      <c r="F59" s="1">
        <v>43998</v>
      </c>
      <c r="G59">
        <v>3</v>
      </c>
      <c r="H59" t="s">
        <v>174</v>
      </c>
      <c r="I59">
        <v>1</v>
      </c>
      <c r="J59">
        <v>1300</v>
      </c>
      <c r="K59">
        <v>1300</v>
      </c>
      <c r="L59">
        <v>1</v>
      </c>
      <c r="M59" t="s">
        <v>137</v>
      </c>
      <c r="N59">
        <v>973</v>
      </c>
      <c r="O59" s="3">
        <v>96</v>
      </c>
      <c r="P59" t="s">
        <v>131</v>
      </c>
      <c r="Q59">
        <v>0</v>
      </c>
      <c r="R59" s="4">
        <v>30235</v>
      </c>
      <c r="S59" s="1">
        <v>41432</v>
      </c>
      <c r="T59" s="5">
        <f t="shared" ca="1" si="1"/>
        <v>42.088888888888889</v>
      </c>
      <c r="U59" s="5">
        <f t="shared" ca="1" si="1"/>
        <v>11.433333333333334</v>
      </c>
      <c r="V59" s="5">
        <f t="shared" ca="1" si="2"/>
        <v>113.70262390670554</v>
      </c>
    </row>
    <row r="60" spans="1:22" x14ac:dyDescent="0.3">
      <c r="A60" t="s">
        <v>256</v>
      </c>
      <c r="B60" t="s">
        <v>257</v>
      </c>
      <c r="C60" t="str">
        <f t="shared" si="0"/>
        <v>BSIRI Marie-Rose</v>
      </c>
      <c r="D60" t="s">
        <v>134</v>
      </c>
      <c r="E60" t="s">
        <v>145</v>
      </c>
      <c r="F60" s="1">
        <v>44080</v>
      </c>
      <c r="G60">
        <v>7</v>
      </c>
      <c r="H60" t="s">
        <v>216</v>
      </c>
      <c r="I60">
        <v>5</v>
      </c>
      <c r="J60">
        <v>600</v>
      </c>
      <c r="K60">
        <v>3000</v>
      </c>
      <c r="L60">
        <v>1</v>
      </c>
      <c r="M60" t="s">
        <v>137</v>
      </c>
      <c r="N60" s="2">
        <v>2193</v>
      </c>
      <c r="O60" s="3">
        <v>26</v>
      </c>
      <c r="P60" t="s">
        <v>131</v>
      </c>
      <c r="Q60">
        <v>1</v>
      </c>
      <c r="R60" s="4">
        <v>27273</v>
      </c>
      <c r="S60" s="1">
        <v>37226</v>
      </c>
      <c r="T60" s="5">
        <f t="shared" ca="1" si="1"/>
        <v>50.2</v>
      </c>
      <c r="U60" s="5">
        <f t="shared" ca="1" si="1"/>
        <v>22.95</v>
      </c>
      <c r="V60" s="5">
        <f t="shared" ca="1" si="2"/>
        <v>130.718954248366</v>
      </c>
    </row>
    <row r="61" spans="1:22" hidden="1" x14ac:dyDescent="0.3">
      <c r="A61" t="s">
        <v>239</v>
      </c>
      <c r="B61" t="s">
        <v>240</v>
      </c>
      <c r="C61" t="str">
        <f t="shared" si="0"/>
        <v>CAILLOT Jocelyne</v>
      </c>
      <c r="D61" t="s">
        <v>162</v>
      </c>
      <c r="E61" t="s">
        <v>145</v>
      </c>
      <c r="F61" s="1">
        <v>44108</v>
      </c>
      <c r="G61">
        <v>9</v>
      </c>
      <c r="H61" t="s">
        <v>184</v>
      </c>
      <c r="I61">
        <v>2</v>
      </c>
      <c r="J61">
        <v>500</v>
      </c>
      <c r="K61">
        <v>1000</v>
      </c>
      <c r="L61">
        <v>1</v>
      </c>
      <c r="M61" t="s">
        <v>137</v>
      </c>
      <c r="N61" s="2">
        <v>2671</v>
      </c>
      <c r="O61" s="3">
        <v>42</v>
      </c>
      <c r="P61" t="s">
        <v>131</v>
      </c>
      <c r="Q61">
        <v>1</v>
      </c>
      <c r="R61" s="4">
        <v>20476</v>
      </c>
      <c r="S61" s="1">
        <v>40983</v>
      </c>
      <c r="T61" s="5">
        <f t="shared" ca="1" si="1"/>
        <v>68.808333333333337</v>
      </c>
      <c r="U61" s="5">
        <f t="shared" ca="1" si="1"/>
        <v>12.661111111111111</v>
      </c>
      <c r="V61" s="5">
        <f t="shared" ca="1" si="2"/>
        <v>78.982009653356727</v>
      </c>
    </row>
    <row r="62" spans="1:22" hidden="1" x14ac:dyDescent="0.3">
      <c r="A62" t="s">
        <v>241</v>
      </c>
      <c r="B62" t="s">
        <v>242</v>
      </c>
      <c r="C62" t="str">
        <f t="shared" si="0"/>
        <v>CALVET Christine</v>
      </c>
      <c r="D62" t="s">
        <v>162</v>
      </c>
      <c r="E62" t="s">
        <v>145</v>
      </c>
      <c r="F62" s="1">
        <v>44302</v>
      </c>
      <c r="G62">
        <v>7</v>
      </c>
      <c r="H62" t="s">
        <v>216</v>
      </c>
      <c r="I62">
        <v>4</v>
      </c>
      <c r="J62">
        <v>600</v>
      </c>
      <c r="K62">
        <v>2400</v>
      </c>
      <c r="L62">
        <v>2</v>
      </c>
      <c r="M62" t="s">
        <v>130</v>
      </c>
      <c r="N62" s="2">
        <v>2510</v>
      </c>
      <c r="O62" s="3">
        <v>19</v>
      </c>
      <c r="P62" t="s">
        <v>131</v>
      </c>
      <c r="Q62">
        <v>2</v>
      </c>
      <c r="R62" s="4">
        <v>27486</v>
      </c>
      <c r="S62" s="1">
        <v>38428</v>
      </c>
      <c r="T62" s="5">
        <f t="shared" ca="1" si="1"/>
        <v>49.613888888888887</v>
      </c>
      <c r="U62" s="5">
        <f t="shared" ca="1" si="1"/>
        <v>19.655555555555555</v>
      </c>
      <c r="V62" s="5">
        <f t="shared" ca="1" si="2"/>
        <v>122.10288298473715</v>
      </c>
    </row>
    <row r="63" spans="1:22" hidden="1" x14ac:dyDescent="0.3">
      <c r="A63" t="s">
        <v>243</v>
      </c>
      <c r="B63" t="s">
        <v>244</v>
      </c>
      <c r="C63" t="str">
        <f t="shared" si="0"/>
        <v>CAPRON Claude</v>
      </c>
      <c r="D63" t="s">
        <v>144</v>
      </c>
      <c r="E63" t="s">
        <v>145</v>
      </c>
      <c r="F63" s="1">
        <v>44157</v>
      </c>
      <c r="G63">
        <v>8</v>
      </c>
      <c r="H63" t="s">
        <v>146</v>
      </c>
      <c r="I63">
        <v>7</v>
      </c>
      <c r="J63">
        <v>800</v>
      </c>
      <c r="K63">
        <v>5600</v>
      </c>
      <c r="L63">
        <v>3</v>
      </c>
      <c r="M63" t="s">
        <v>147</v>
      </c>
      <c r="N63" s="2">
        <v>3043</v>
      </c>
      <c r="O63" s="3">
        <v>17</v>
      </c>
      <c r="P63" t="s">
        <v>138</v>
      </c>
      <c r="Q63">
        <v>4</v>
      </c>
      <c r="R63" s="4">
        <v>16672</v>
      </c>
      <c r="S63" s="1">
        <v>39163</v>
      </c>
      <c r="T63" s="5">
        <f t="shared" ca="1" si="1"/>
        <v>79.222222222222229</v>
      </c>
      <c r="U63" s="5">
        <f t="shared" ca="1" si="1"/>
        <v>17.641666666666666</v>
      </c>
      <c r="V63" s="5">
        <f t="shared" ca="1" si="2"/>
        <v>317.43032593292395</v>
      </c>
    </row>
    <row r="64" spans="1:22" hidden="1" x14ac:dyDescent="0.3">
      <c r="A64" t="s">
        <v>245</v>
      </c>
      <c r="B64" t="s">
        <v>246</v>
      </c>
      <c r="C64" t="str">
        <f t="shared" si="0"/>
        <v>CARRERA Victor</v>
      </c>
      <c r="D64" t="s">
        <v>127</v>
      </c>
      <c r="E64" t="s">
        <v>145</v>
      </c>
      <c r="F64" s="1">
        <v>44176</v>
      </c>
      <c r="G64">
        <v>2</v>
      </c>
      <c r="H64" t="s">
        <v>150</v>
      </c>
      <c r="I64">
        <v>8</v>
      </c>
      <c r="J64">
        <v>700</v>
      </c>
      <c r="K64">
        <v>5600</v>
      </c>
      <c r="L64">
        <v>1</v>
      </c>
      <c r="M64" t="s">
        <v>137</v>
      </c>
      <c r="N64" s="2">
        <v>1474</v>
      </c>
      <c r="O64" s="3">
        <v>70</v>
      </c>
      <c r="P64" t="s">
        <v>138</v>
      </c>
      <c r="Q64">
        <v>2</v>
      </c>
      <c r="R64" s="4">
        <v>17979</v>
      </c>
      <c r="S64" s="1">
        <v>37122</v>
      </c>
      <c r="T64" s="5">
        <f t="shared" ca="1" si="1"/>
        <v>75.641666666666666</v>
      </c>
      <c r="U64" s="5">
        <f t="shared" ca="1" si="1"/>
        <v>23.233333333333334</v>
      </c>
      <c r="V64" s="5">
        <f t="shared" ca="1" si="2"/>
        <v>241.03299856527977</v>
      </c>
    </row>
    <row r="65" spans="1:22" x14ac:dyDescent="0.3">
      <c r="A65" t="s">
        <v>267</v>
      </c>
      <c r="B65" t="s">
        <v>268</v>
      </c>
      <c r="C65" t="str">
        <f t="shared" si="0"/>
        <v>CHAMBLAS Paule</v>
      </c>
      <c r="D65" t="s">
        <v>134</v>
      </c>
      <c r="E65" t="s">
        <v>145</v>
      </c>
      <c r="F65" s="1">
        <v>44021</v>
      </c>
      <c r="G65">
        <v>8</v>
      </c>
      <c r="H65" t="s">
        <v>146</v>
      </c>
      <c r="I65">
        <v>7</v>
      </c>
      <c r="J65">
        <v>800</v>
      </c>
      <c r="K65">
        <v>5600</v>
      </c>
      <c r="L65">
        <v>2</v>
      </c>
      <c r="M65" t="s">
        <v>130</v>
      </c>
      <c r="N65" s="2">
        <v>1516</v>
      </c>
      <c r="O65" s="3">
        <v>61</v>
      </c>
      <c r="P65" t="s">
        <v>131</v>
      </c>
      <c r="Q65">
        <v>5</v>
      </c>
      <c r="R65" s="4">
        <v>27093</v>
      </c>
      <c r="S65" s="1">
        <v>37824</v>
      </c>
      <c r="T65" s="5">
        <f t="shared" ca="1" si="1"/>
        <v>50.68888888888889</v>
      </c>
      <c r="U65" s="5">
        <f t="shared" ca="1" si="1"/>
        <v>21.308333333333334</v>
      </c>
      <c r="V65" s="5">
        <f t="shared" ca="1" si="2"/>
        <v>262.80797809933517</v>
      </c>
    </row>
    <row r="66" spans="1:22" hidden="1" x14ac:dyDescent="0.3">
      <c r="A66" t="s">
        <v>248</v>
      </c>
      <c r="B66" t="s">
        <v>249</v>
      </c>
      <c r="C66" t="str">
        <f t="shared" ref="C66:C129" si="3">CONCATENATE(A66," ",B66)</f>
        <v>CHARDON Annick</v>
      </c>
      <c r="D66" t="s">
        <v>173</v>
      </c>
      <c r="E66" t="s">
        <v>145</v>
      </c>
      <c r="F66" s="1">
        <v>43983</v>
      </c>
      <c r="G66">
        <v>5</v>
      </c>
      <c r="H66" t="s">
        <v>191</v>
      </c>
      <c r="I66">
        <v>5</v>
      </c>
      <c r="J66">
        <v>2000</v>
      </c>
      <c r="K66">
        <v>10000</v>
      </c>
      <c r="L66">
        <v>1</v>
      </c>
      <c r="M66" t="s">
        <v>137</v>
      </c>
      <c r="N66" s="2">
        <v>2340</v>
      </c>
      <c r="O66" s="3">
        <v>72</v>
      </c>
      <c r="P66" t="s">
        <v>131</v>
      </c>
      <c r="Q66">
        <v>4</v>
      </c>
      <c r="R66" s="4">
        <v>28722</v>
      </c>
      <c r="S66" s="1">
        <v>41366</v>
      </c>
      <c r="T66" s="5">
        <f t="shared" ref="T66:U129" ca="1" si="4">YEARFRAC(R66,TODAY())</f>
        <v>46.230555555555554</v>
      </c>
      <c r="U66" s="5">
        <f t="shared" ca="1" si="4"/>
        <v>11.613888888888889</v>
      </c>
      <c r="V66" s="5">
        <f t="shared" ref="V66:V129" ca="1" si="5">K66/U66</f>
        <v>861.03802917962207</v>
      </c>
    </row>
    <row r="67" spans="1:22" hidden="1" x14ac:dyDescent="0.3">
      <c r="A67" t="s">
        <v>250</v>
      </c>
      <c r="B67" t="s">
        <v>251</v>
      </c>
      <c r="C67" t="str">
        <f t="shared" si="3"/>
        <v>CHAUBEAU Louis</v>
      </c>
      <c r="D67" t="s">
        <v>162</v>
      </c>
      <c r="E67" t="s">
        <v>145</v>
      </c>
      <c r="F67" s="1">
        <v>44119</v>
      </c>
      <c r="G67">
        <v>3</v>
      </c>
      <c r="H67" t="s">
        <v>174</v>
      </c>
      <c r="I67">
        <v>10</v>
      </c>
      <c r="J67">
        <v>1300</v>
      </c>
      <c r="K67">
        <v>13000</v>
      </c>
      <c r="L67">
        <v>1</v>
      </c>
      <c r="M67" t="s">
        <v>137</v>
      </c>
      <c r="N67" s="2">
        <v>2837</v>
      </c>
      <c r="O67" s="3">
        <v>30</v>
      </c>
      <c r="P67" t="s">
        <v>138</v>
      </c>
      <c r="Q67">
        <v>1</v>
      </c>
      <c r="R67" s="4">
        <v>30256</v>
      </c>
      <c r="S67" s="1">
        <v>41664</v>
      </c>
      <c r="T67" s="5">
        <f t="shared" ca="1" si="4"/>
        <v>42.033333333333331</v>
      </c>
      <c r="U67" s="5">
        <f t="shared" ca="1" si="4"/>
        <v>10.8</v>
      </c>
      <c r="V67" s="5">
        <f t="shared" ca="1" si="5"/>
        <v>1203.7037037037037</v>
      </c>
    </row>
    <row r="68" spans="1:22" x14ac:dyDescent="0.3">
      <c r="A68" t="s">
        <v>317</v>
      </c>
      <c r="B68" t="s">
        <v>180</v>
      </c>
      <c r="C68" t="str">
        <f t="shared" si="3"/>
        <v>CHAVES Thierry</v>
      </c>
      <c r="D68" t="s">
        <v>134</v>
      </c>
      <c r="E68" t="s">
        <v>145</v>
      </c>
      <c r="F68" s="1">
        <v>44055</v>
      </c>
      <c r="G68">
        <v>3</v>
      </c>
      <c r="H68" t="s">
        <v>174</v>
      </c>
      <c r="I68">
        <v>5</v>
      </c>
      <c r="J68">
        <v>1300</v>
      </c>
      <c r="K68">
        <v>6500</v>
      </c>
      <c r="L68">
        <v>2</v>
      </c>
      <c r="M68" t="s">
        <v>130</v>
      </c>
      <c r="N68" s="2">
        <v>2224</v>
      </c>
      <c r="O68" s="3">
        <v>27</v>
      </c>
      <c r="P68" t="s">
        <v>138</v>
      </c>
      <c r="Q68">
        <v>5</v>
      </c>
      <c r="R68" s="4">
        <v>26055</v>
      </c>
      <c r="S68" s="1">
        <v>40365</v>
      </c>
      <c r="T68" s="5">
        <f t="shared" ca="1" si="4"/>
        <v>53.530555555555559</v>
      </c>
      <c r="U68" s="5">
        <f t="shared" ca="1" si="4"/>
        <v>14.352777777777778</v>
      </c>
      <c r="V68" s="5">
        <f t="shared" ca="1" si="5"/>
        <v>452.87400812850785</v>
      </c>
    </row>
    <row r="69" spans="1:22" hidden="1" x14ac:dyDescent="0.3">
      <c r="A69" t="s">
        <v>253</v>
      </c>
      <c r="B69" t="s">
        <v>240</v>
      </c>
      <c r="C69" t="str">
        <f t="shared" si="3"/>
        <v>CHEHMAT Jocelyne</v>
      </c>
      <c r="D69" t="s">
        <v>162</v>
      </c>
      <c r="E69" t="s">
        <v>145</v>
      </c>
      <c r="F69" s="1">
        <v>44132</v>
      </c>
      <c r="G69">
        <v>2</v>
      </c>
      <c r="H69" t="s">
        <v>150</v>
      </c>
      <c r="I69">
        <v>3</v>
      </c>
      <c r="J69">
        <v>700</v>
      </c>
      <c r="K69">
        <v>2100</v>
      </c>
      <c r="L69">
        <v>1</v>
      </c>
      <c r="M69" t="s">
        <v>137</v>
      </c>
      <c r="N69" s="2">
        <v>2289</v>
      </c>
      <c r="O69" s="3">
        <v>70</v>
      </c>
      <c r="P69" t="s">
        <v>131</v>
      </c>
      <c r="Q69">
        <v>5</v>
      </c>
      <c r="R69" s="4">
        <v>17238</v>
      </c>
      <c r="S69" s="1">
        <v>40616</v>
      </c>
      <c r="T69" s="5">
        <f t="shared" ca="1" si="4"/>
        <v>77.669444444444451</v>
      </c>
      <c r="U69" s="5">
        <f t="shared" ca="1" si="4"/>
        <v>13.66388888888889</v>
      </c>
      <c r="V69" s="5">
        <f t="shared" ca="1" si="5"/>
        <v>153.68977434437892</v>
      </c>
    </row>
    <row r="70" spans="1:22" hidden="1" x14ac:dyDescent="0.3">
      <c r="A70" t="s">
        <v>254</v>
      </c>
      <c r="B70" t="s">
        <v>255</v>
      </c>
      <c r="C70" t="str">
        <f t="shared" si="3"/>
        <v>CHHUOR Anne-Marie</v>
      </c>
      <c r="D70" t="s">
        <v>173</v>
      </c>
      <c r="E70" t="s">
        <v>145</v>
      </c>
      <c r="F70" s="1">
        <v>44294</v>
      </c>
      <c r="G70">
        <v>9</v>
      </c>
      <c r="H70" t="s">
        <v>184</v>
      </c>
      <c r="I70">
        <v>7</v>
      </c>
      <c r="J70">
        <v>500</v>
      </c>
      <c r="K70">
        <v>3500</v>
      </c>
      <c r="L70">
        <v>2</v>
      </c>
      <c r="M70" t="s">
        <v>130</v>
      </c>
      <c r="N70" s="2">
        <v>3630</v>
      </c>
      <c r="O70" s="3">
        <v>4</v>
      </c>
      <c r="P70" t="s">
        <v>131</v>
      </c>
      <c r="Q70">
        <v>5</v>
      </c>
      <c r="R70" s="4">
        <v>18507</v>
      </c>
      <c r="S70" s="1">
        <v>42074</v>
      </c>
      <c r="T70" s="5">
        <f t="shared" ca="1" si="4"/>
        <v>74.2</v>
      </c>
      <c r="U70" s="5">
        <f t="shared" ca="1" si="4"/>
        <v>9.6722222222222225</v>
      </c>
      <c r="V70" s="5">
        <f t="shared" ca="1" si="5"/>
        <v>361.86099942561748</v>
      </c>
    </row>
    <row r="71" spans="1:22" x14ac:dyDescent="0.3">
      <c r="A71" t="s">
        <v>333</v>
      </c>
      <c r="B71" t="s">
        <v>334</v>
      </c>
      <c r="C71" t="str">
        <f t="shared" si="3"/>
        <v>CHI Nicole</v>
      </c>
      <c r="D71" t="s">
        <v>134</v>
      </c>
      <c r="E71" t="s">
        <v>145</v>
      </c>
      <c r="F71" s="1">
        <v>43995</v>
      </c>
      <c r="G71">
        <v>1</v>
      </c>
      <c r="H71" t="s">
        <v>159</v>
      </c>
      <c r="I71">
        <v>4</v>
      </c>
      <c r="J71">
        <v>1200</v>
      </c>
      <c r="K71">
        <v>4800</v>
      </c>
      <c r="L71">
        <v>2</v>
      </c>
      <c r="M71" t="s">
        <v>130</v>
      </c>
      <c r="N71" s="2">
        <v>2739</v>
      </c>
      <c r="O71" s="3">
        <v>10</v>
      </c>
      <c r="P71" t="s">
        <v>131</v>
      </c>
      <c r="Q71">
        <v>4</v>
      </c>
      <c r="R71" s="4">
        <v>22737</v>
      </c>
      <c r="S71" s="1">
        <v>40483</v>
      </c>
      <c r="T71" s="5">
        <f t="shared" ca="1" si="4"/>
        <v>62.616666666666667</v>
      </c>
      <c r="U71" s="5">
        <f t="shared" ca="1" si="4"/>
        <v>14.033333333333333</v>
      </c>
      <c r="V71" s="5">
        <f t="shared" ca="1" si="5"/>
        <v>342.04275534441808</v>
      </c>
    </row>
    <row r="72" spans="1:22" hidden="1" x14ac:dyDescent="0.3">
      <c r="A72" t="s">
        <v>258</v>
      </c>
      <c r="B72" t="s">
        <v>259</v>
      </c>
      <c r="C72" t="str">
        <f t="shared" si="3"/>
        <v>CHICHE Vincent</v>
      </c>
      <c r="D72" t="s">
        <v>127</v>
      </c>
      <c r="E72" t="s">
        <v>145</v>
      </c>
      <c r="F72" s="1">
        <v>44311</v>
      </c>
      <c r="G72">
        <v>9</v>
      </c>
      <c r="H72" t="s">
        <v>184</v>
      </c>
      <c r="I72">
        <v>9</v>
      </c>
      <c r="J72">
        <v>500</v>
      </c>
      <c r="K72">
        <v>4500</v>
      </c>
      <c r="L72">
        <v>2</v>
      </c>
      <c r="M72" t="s">
        <v>130</v>
      </c>
      <c r="N72" s="2">
        <v>3704</v>
      </c>
      <c r="O72" s="3">
        <v>49</v>
      </c>
      <c r="P72" t="s">
        <v>138</v>
      </c>
      <c r="Q72">
        <v>4</v>
      </c>
      <c r="R72" s="4">
        <v>21830</v>
      </c>
      <c r="S72" s="1">
        <v>39687</v>
      </c>
      <c r="T72" s="5">
        <f t="shared" ca="1" si="4"/>
        <v>65.099999999999994</v>
      </c>
      <c r="U72" s="5">
        <f t="shared" ca="1" si="4"/>
        <v>16.211111111111112</v>
      </c>
      <c r="V72" s="5">
        <f t="shared" ca="1" si="5"/>
        <v>277.58738862234406</v>
      </c>
    </row>
    <row r="73" spans="1:22" hidden="1" x14ac:dyDescent="0.3">
      <c r="A73" t="s">
        <v>260</v>
      </c>
      <c r="B73" t="s">
        <v>261</v>
      </c>
      <c r="C73" t="str">
        <f t="shared" si="3"/>
        <v>CHIFFLET Ingrid</v>
      </c>
      <c r="D73" t="s">
        <v>144</v>
      </c>
      <c r="E73" t="s">
        <v>145</v>
      </c>
      <c r="F73" s="1">
        <v>44237</v>
      </c>
      <c r="G73">
        <v>3</v>
      </c>
      <c r="H73" t="s">
        <v>174</v>
      </c>
      <c r="I73">
        <v>8</v>
      </c>
      <c r="J73">
        <v>1300</v>
      </c>
      <c r="K73">
        <v>10400</v>
      </c>
      <c r="L73">
        <v>3</v>
      </c>
      <c r="M73" t="s">
        <v>147</v>
      </c>
      <c r="N73" s="2">
        <v>2801</v>
      </c>
      <c r="O73" s="3">
        <v>0</v>
      </c>
      <c r="P73" t="s">
        <v>131</v>
      </c>
      <c r="Q73">
        <v>5</v>
      </c>
      <c r="R73" s="4">
        <v>27840</v>
      </c>
      <c r="S73" s="1">
        <v>40942</v>
      </c>
      <c r="T73" s="5">
        <f t="shared" ca="1" si="4"/>
        <v>48.644444444444446</v>
      </c>
      <c r="U73" s="5">
        <f t="shared" ca="1" si="4"/>
        <v>12.777777777777779</v>
      </c>
      <c r="V73" s="5">
        <f t="shared" ca="1" si="5"/>
        <v>813.91304347826087</v>
      </c>
    </row>
    <row r="74" spans="1:22" hidden="1" x14ac:dyDescent="0.3">
      <c r="A74" t="s">
        <v>262</v>
      </c>
      <c r="B74" t="s">
        <v>199</v>
      </c>
      <c r="C74" t="str">
        <f t="shared" si="3"/>
        <v>CHRISTOPHE Giséle</v>
      </c>
      <c r="D74" t="s">
        <v>144</v>
      </c>
      <c r="E74" t="s">
        <v>145</v>
      </c>
      <c r="F74" s="1">
        <v>44248</v>
      </c>
      <c r="G74">
        <v>7</v>
      </c>
      <c r="H74" t="s">
        <v>216</v>
      </c>
      <c r="I74">
        <v>3</v>
      </c>
      <c r="J74">
        <v>600</v>
      </c>
      <c r="K74">
        <v>1800</v>
      </c>
      <c r="L74">
        <v>3</v>
      </c>
      <c r="M74" t="s">
        <v>147</v>
      </c>
      <c r="N74" s="2">
        <v>2359</v>
      </c>
      <c r="O74" s="3">
        <v>95</v>
      </c>
      <c r="P74" t="s">
        <v>131</v>
      </c>
      <c r="Q74">
        <v>4</v>
      </c>
      <c r="R74" s="4">
        <v>30839</v>
      </c>
      <c r="S74" s="1">
        <v>39671</v>
      </c>
      <c r="T74" s="5">
        <f t="shared" ca="1" si="4"/>
        <v>40.43611111111111</v>
      </c>
      <c r="U74" s="5">
        <f t="shared" ca="1" si="4"/>
        <v>16.255555555555556</v>
      </c>
      <c r="V74" s="5">
        <f t="shared" ca="1" si="5"/>
        <v>110.73137388926862</v>
      </c>
    </row>
    <row r="75" spans="1:22" hidden="1" x14ac:dyDescent="0.3">
      <c r="A75" t="s">
        <v>263</v>
      </c>
      <c r="B75" t="s">
        <v>264</v>
      </c>
      <c r="C75" t="str">
        <f t="shared" si="3"/>
        <v>CLAVERIE Chantal</v>
      </c>
      <c r="D75" t="s">
        <v>144</v>
      </c>
      <c r="E75" t="s">
        <v>145</v>
      </c>
      <c r="F75" s="1">
        <v>44242</v>
      </c>
      <c r="G75">
        <v>5</v>
      </c>
      <c r="H75" t="s">
        <v>191</v>
      </c>
      <c r="I75">
        <v>9</v>
      </c>
      <c r="J75">
        <v>2000</v>
      </c>
      <c r="K75">
        <v>18000</v>
      </c>
      <c r="L75">
        <v>1</v>
      </c>
      <c r="M75" t="s">
        <v>137</v>
      </c>
      <c r="N75" s="2">
        <v>2281</v>
      </c>
      <c r="O75" s="3">
        <v>23</v>
      </c>
      <c r="P75" t="s">
        <v>131</v>
      </c>
      <c r="Q75">
        <v>5</v>
      </c>
      <c r="R75" s="4">
        <v>21698</v>
      </c>
      <c r="S75" s="1">
        <v>44446</v>
      </c>
      <c r="T75" s="5">
        <f t="shared" ca="1" si="4"/>
        <v>65.458333333333329</v>
      </c>
      <c r="U75" s="5">
        <f t="shared" ca="1" si="4"/>
        <v>3.1833333333333331</v>
      </c>
      <c r="V75" s="5">
        <f t="shared" ca="1" si="5"/>
        <v>5654.4502617801054</v>
      </c>
    </row>
    <row r="76" spans="1:22" hidden="1" x14ac:dyDescent="0.3">
      <c r="A76" t="s">
        <v>265</v>
      </c>
      <c r="B76" t="s">
        <v>186</v>
      </c>
      <c r="C76" t="str">
        <f t="shared" si="3"/>
        <v>COHEN Gérard</v>
      </c>
      <c r="D76" t="s">
        <v>173</v>
      </c>
      <c r="E76" t="s">
        <v>145</v>
      </c>
      <c r="F76" s="1">
        <v>44130</v>
      </c>
      <c r="G76">
        <v>7</v>
      </c>
      <c r="H76" t="s">
        <v>216</v>
      </c>
      <c r="I76">
        <v>1</v>
      </c>
      <c r="J76">
        <v>600</v>
      </c>
      <c r="K76">
        <v>600</v>
      </c>
      <c r="L76">
        <v>1</v>
      </c>
      <c r="M76" t="s">
        <v>137</v>
      </c>
      <c r="N76" s="2">
        <v>2572</v>
      </c>
      <c r="O76" s="3">
        <v>44</v>
      </c>
      <c r="P76" t="s">
        <v>138</v>
      </c>
      <c r="Q76">
        <v>4</v>
      </c>
      <c r="R76" s="4">
        <v>28525</v>
      </c>
      <c r="S76" s="1">
        <v>42713</v>
      </c>
      <c r="T76" s="5">
        <f t="shared" ca="1" si="4"/>
        <v>46.774999999999999</v>
      </c>
      <c r="U76" s="5">
        <f t="shared" ca="1" si="4"/>
        <v>7.927777777777778</v>
      </c>
      <c r="V76" s="5">
        <f t="shared" ca="1" si="5"/>
        <v>75.683251576734406</v>
      </c>
    </row>
    <row r="77" spans="1:22" hidden="1" x14ac:dyDescent="0.3">
      <c r="A77" t="s">
        <v>265</v>
      </c>
      <c r="B77" t="s">
        <v>266</v>
      </c>
      <c r="C77" t="str">
        <f t="shared" si="3"/>
        <v>COHEN Christian</v>
      </c>
      <c r="D77" t="s">
        <v>162</v>
      </c>
      <c r="E77" t="s">
        <v>145</v>
      </c>
      <c r="F77" s="1">
        <v>44290</v>
      </c>
      <c r="G77">
        <v>1</v>
      </c>
      <c r="H77" t="s">
        <v>159</v>
      </c>
      <c r="I77">
        <v>2</v>
      </c>
      <c r="J77">
        <v>1200</v>
      </c>
      <c r="K77">
        <v>2400</v>
      </c>
      <c r="L77">
        <v>3</v>
      </c>
      <c r="M77" t="s">
        <v>147</v>
      </c>
      <c r="N77" s="2">
        <v>2276</v>
      </c>
      <c r="O77" s="3">
        <v>77</v>
      </c>
      <c r="P77" t="s">
        <v>138</v>
      </c>
      <c r="Q77">
        <v>5</v>
      </c>
      <c r="R77" s="4">
        <v>25841</v>
      </c>
      <c r="S77" s="1">
        <v>35971</v>
      </c>
      <c r="T77" s="5">
        <f t="shared" ca="1" si="4"/>
        <v>54.119444444444447</v>
      </c>
      <c r="U77" s="5">
        <f t="shared" ca="1" si="4"/>
        <v>26.383333333333333</v>
      </c>
      <c r="V77" s="5">
        <f t="shared" ca="1" si="5"/>
        <v>90.966519267214153</v>
      </c>
    </row>
    <row r="78" spans="1:22" x14ac:dyDescent="0.3">
      <c r="A78" t="s">
        <v>321</v>
      </c>
      <c r="B78" t="s">
        <v>322</v>
      </c>
      <c r="C78" t="str">
        <f t="shared" si="3"/>
        <v>COMTE Martin</v>
      </c>
      <c r="D78" t="s">
        <v>134</v>
      </c>
      <c r="E78" t="s">
        <v>145</v>
      </c>
      <c r="F78" s="1">
        <v>44048</v>
      </c>
      <c r="G78">
        <v>3</v>
      </c>
      <c r="H78" t="s">
        <v>174</v>
      </c>
      <c r="I78">
        <v>5</v>
      </c>
      <c r="J78">
        <v>1300</v>
      </c>
      <c r="K78">
        <v>6500</v>
      </c>
      <c r="L78">
        <v>2</v>
      </c>
      <c r="M78" t="s">
        <v>130</v>
      </c>
      <c r="N78" s="2">
        <v>1208</v>
      </c>
      <c r="O78" s="3">
        <v>11</v>
      </c>
      <c r="P78" t="s">
        <v>138</v>
      </c>
      <c r="Q78">
        <v>2</v>
      </c>
      <c r="R78" s="4">
        <v>24356</v>
      </c>
      <c r="S78" s="1">
        <v>39288</v>
      </c>
      <c r="T78" s="5">
        <f t="shared" ca="1" si="4"/>
        <v>58.18611111111111</v>
      </c>
      <c r="U78" s="5">
        <f t="shared" ca="1" si="4"/>
        <v>17.3</v>
      </c>
      <c r="V78" s="5">
        <f t="shared" ca="1" si="5"/>
        <v>375.72254335260112</v>
      </c>
    </row>
    <row r="79" spans="1:22" x14ac:dyDescent="0.3">
      <c r="A79" t="s">
        <v>194</v>
      </c>
      <c r="B79" t="s">
        <v>195</v>
      </c>
      <c r="C79" t="str">
        <f t="shared" si="3"/>
        <v>CORBET Marie-Thérése</v>
      </c>
      <c r="D79" t="s">
        <v>134</v>
      </c>
      <c r="E79" t="s">
        <v>145</v>
      </c>
      <c r="F79" s="1">
        <v>43992</v>
      </c>
      <c r="G79">
        <v>7</v>
      </c>
      <c r="H79" t="s">
        <v>216</v>
      </c>
      <c r="I79">
        <v>7</v>
      </c>
      <c r="J79">
        <v>600</v>
      </c>
      <c r="K79">
        <v>4200</v>
      </c>
      <c r="L79">
        <v>3</v>
      </c>
      <c r="M79" t="s">
        <v>147</v>
      </c>
      <c r="N79">
        <v>870</v>
      </c>
      <c r="O79" s="3">
        <v>69</v>
      </c>
      <c r="P79" t="s">
        <v>131</v>
      </c>
      <c r="Q79">
        <v>2</v>
      </c>
      <c r="R79" s="4">
        <v>28068</v>
      </c>
      <c r="S79" s="1">
        <v>40758</v>
      </c>
      <c r="T79" s="5">
        <f t="shared" ca="1" si="4"/>
        <v>48.024999999999999</v>
      </c>
      <c r="U79" s="5">
        <f t="shared" ca="1" si="4"/>
        <v>13.277777777777779</v>
      </c>
      <c r="V79" s="5">
        <f t="shared" ca="1" si="5"/>
        <v>316.31799163179915</v>
      </c>
    </row>
    <row r="80" spans="1:22" hidden="1" x14ac:dyDescent="0.3">
      <c r="A80" t="s">
        <v>271</v>
      </c>
      <c r="B80" t="s">
        <v>272</v>
      </c>
      <c r="C80" t="str">
        <f t="shared" si="3"/>
        <v>COUDERC Marie-Louise</v>
      </c>
      <c r="D80" t="s">
        <v>144</v>
      </c>
      <c r="E80" t="s">
        <v>145</v>
      </c>
      <c r="F80" s="1">
        <v>44206</v>
      </c>
      <c r="G80">
        <v>1</v>
      </c>
      <c r="H80" t="s">
        <v>159</v>
      </c>
      <c r="I80">
        <v>8</v>
      </c>
      <c r="J80">
        <v>1200</v>
      </c>
      <c r="K80">
        <v>9600</v>
      </c>
      <c r="L80">
        <v>2</v>
      </c>
      <c r="M80" t="s">
        <v>130</v>
      </c>
      <c r="N80" s="2">
        <v>3146</v>
      </c>
      <c r="O80" s="3">
        <v>16</v>
      </c>
      <c r="P80" t="s">
        <v>131</v>
      </c>
      <c r="Q80">
        <v>0</v>
      </c>
      <c r="R80" s="4">
        <v>23602</v>
      </c>
      <c r="S80" s="1">
        <v>40382</v>
      </c>
      <c r="T80" s="5">
        <f t="shared" ca="1" si="4"/>
        <v>60.25</v>
      </c>
      <c r="U80" s="5">
        <f t="shared" ca="1" si="4"/>
        <v>14.305555555555555</v>
      </c>
      <c r="V80" s="5">
        <f t="shared" ca="1" si="5"/>
        <v>671.06796116504859</v>
      </c>
    </row>
    <row r="81" spans="1:22" hidden="1" x14ac:dyDescent="0.3">
      <c r="A81" t="s">
        <v>273</v>
      </c>
      <c r="B81" t="s">
        <v>274</v>
      </c>
      <c r="C81" t="str">
        <f t="shared" si="3"/>
        <v>COUGET Denis</v>
      </c>
      <c r="D81" t="s">
        <v>173</v>
      </c>
      <c r="E81" t="s">
        <v>145</v>
      </c>
      <c r="F81" s="1">
        <v>44000</v>
      </c>
      <c r="G81">
        <v>1</v>
      </c>
      <c r="H81" t="s">
        <v>159</v>
      </c>
      <c r="I81">
        <v>9</v>
      </c>
      <c r="J81">
        <v>1200</v>
      </c>
      <c r="K81">
        <v>10800</v>
      </c>
      <c r="L81">
        <v>3</v>
      </c>
      <c r="M81" t="s">
        <v>147</v>
      </c>
      <c r="N81" s="2">
        <v>2184</v>
      </c>
      <c r="O81" s="3">
        <v>54</v>
      </c>
      <c r="P81" t="s">
        <v>131</v>
      </c>
      <c r="Q81">
        <v>5</v>
      </c>
      <c r="R81" s="4">
        <v>27342</v>
      </c>
      <c r="S81" s="1">
        <v>39065</v>
      </c>
      <c r="T81" s="5">
        <f t="shared" ca="1" si="4"/>
        <v>50.011111111111113</v>
      </c>
      <c r="U81" s="5">
        <f t="shared" ca="1" si="4"/>
        <v>17.913888888888888</v>
      </c>
      <c r="V81" s="5">
        <f t="shared" ca="1" si="5"/>
        <v>602.88416808807574</v>
      </c>
    </row>
    <row r="82" spans="1:22" hidden="1" x14ac:dyDescent="0.3">
      <c r="A82" t="s">
        <v>275</v>
      </c>
      <c r="B82" t="s">
        <v>276</v>
      </c>
      <c r="C82" t="str">
        <f t="shared" si="3"/>
        <v>CRIÉ Michel</v>
      </c>
      <c r="D82" t="s">
        <v>127</v>
      </c>
      <c r="E82" t="s">
        <v>145</v>
      </c>
      <c r="F82" s="1">
        <v>44374</v>
      </c>
      <c r="G82">
        <v>9</v>
      </c>
      <c r="H82" t="s">
        <v>184</v>
      </c>
      <c r="I82">
        <v>9</v>
      </c>
      <c r="J82">
        <v>500</v>
      </c>
      <c r="K82">
        <v>4500</v>
      </c>
      <c r="L82">
        <v>1</v>
      </c>
      <c r="M82" t="s">
        <v>137</v>
      </c>
      <c r="N82" s="2">
        <v>3915</v>
      </c>
      <c r="O82" s="3">
        <v>4</v>
      </c>
      <c r="P82" t="s">
        <v>138</v>
      </c>
      <c r="Q82">
        <v>4</v>
      </c>
      <c r="R82" s="4">
        <v>17916</v>
      </c>
      <c r="S82" s="1">
        <v>39321</v>
      </c>
      <c r="T82" s="5">
        <f t="shared" ca="1" si="4"/>
        <v>75.819444444444443</v>
      </c>
      <c r="U82" s="5">
        <f t="shared" ca="1" si="4"/>
        <v>17.211111111111112</v>
      </c>
      <c r="V82" s="5">
        <f t="shared" ca="1" si="5"/>
        <v>261.4590058102001</v>
      </c>
    </row>
    <row r="83" spans="1:22" hidden="1" x14ac:dyDescent="0.3">
      <c r="A83" t="s">
        <v>277</v>
      </c>
      <c r="B83" t="s">
        <v>278</v>
      </c>
      <c r="C83" t="str">
        <f t="shared" si="3"/>
        <v>CROMBEZ Katherine</v>
      </c>
      <c r="D83" t="s">
        <v>162</v>
      </c>
      <c r="E83" t="s">
        <v>145</v>
      </c>
      <c r="F83" s="1">
        <v>44021</v>
      </c>
      <c r="G83">
        <v>4</v>
      </c>
      <c r="H83" t="s">
        <v>136</v>
      </c>
      <c r="I83">
        <v>7</v>
      </c>
      <c r="J83">
        <v>5000</v>
      </c>
      <c r="K83">
        <v>35000</v>
      </c>
      <c r="L83">
        <v>2</v>
      </c>
      <c r="M83" t="s">
        <v>130</v>
      </c>
      <c r="N83" s="2">
        <v>2447</v>
      </c>
      <c r="O83" s="3">
        <v>26</v>
      </c>
      <c r="P83" t="s">
        <v>131</v>
      </c>
      <c r="Q83">
        <v>5</v>
      </c>
      <c r="R83" s="4">
        <v>28384</v>
      </c>
      <c r="S83" s="1">
        <v>38917</v>
      </c>
      <c r="T83" s="5">
        <f t="shared" ca="1" si="4"/>
        <v>47.158333333333331</v>
      </c>
      <c r="U83" s="5">
        <f t="shared" ca="1" si="4"/>
        <v>18.316666666666666</v>
      </c>
      <c r="V83" s="5">
        <f t="shared" ca="1" si="5"/>
        <v>1910.8280254777071</v>
      </c>
    </row>
    <row r="84" spans="1:22" hidden="1" x14ac:dyDescent="0.3">
      <c r="A84" t="s">
        <v>279</v>
      </c>
      <c r="B84" t="s">
        <v>272</v>
      </c>
      <c r="C84" t="str">
        <f t="shared" si="3"/>
        <v>CUCIT Marie-Louise</v>
      </c>
      <c r="D84" t="s">
        <v>144</v>
      </c>
      <c r="E84" t="s">
        <v>145</v>
      </c>
      <c r="F84" s="1">
        <v>44084</v>
      </c>
      <c r="G84">
        <v>2</v>
      </c>
      <c r="H84" t="s">
        <v>150</v>
      </c>
      <c r="I84">
        <v>7</v>
      </c>
      <c r="J84">
        <v>700</v>
      </c>
      <c r="K84">
        <v>4900</v>
      </c>
      <c r="L84">
        <v>1</v>
      </c>
      <c r="M84" t="s">
        <v>137</v>
      </c>
      <c r="N84" s="2">
        <v>1771</v>
      </c>
      <c r="O84" s="3">
        <v>62</v>
      </c>
      <c r="P84" t="s">
        <v>131</v>
      </c>
      <c r="Q84">
        <v>5</v>
      </c>
      <c r="R84" s="4">
        <v>26982</v>
      </c>
      <c r="S84" s="1">
        <v>39395</v>
      </c>
      <c r="T84" s="5">
        <f t="shared" ca="1" si="4"/>
        <v>50.99722222222222</v>
      </c>
      <c r="U84" s="5">
        <f t="shared" ca="1" si="4"/>
        <v>17.011111111111113</v>
      </c>
      <c r="V84" s="5">
        <f t="shared" ca="1" si="5"/>
        <v>288.04702808621812</v>
      </c>
    </row>
    <row r="85" spans="1:22" hidden="1" x14ac:dyDescent="0.3">
      <c r="A85" t="s">
        <v>280</v>
      </c>
      <c r="B85" t="s">
        <v>186</v>
      </c>
      <c r="C85" t="str">
        <f t="shared" si="3"/>
        <v>CYMBALIST Gérard</v>
      </c>
      <c r="D85" t="s">
        <v>144</v>
      </c>
      <c r="E85" t="s">
        <v>145</v>
      </c>
      <c r="F85" s="1">
        <v>44205</v>
      </c>
      <c r="G85">
        <v>5</v>
      </c>
      <c r="H85" t="s">
        <v>191</v>
      </c>
      <c r="I85">
        <v>2</v>
      </c>
      <c r="J85">
        <v>2000</v>
      </c>
      <c r="K85">
        <v>4000</v>
      </c>
      <c r="L85">
        <v>3</v>
      </c>
      <c r="M85" t="s">
        <v>147</v>
      </c>
      <c r="N85" s="2">
        <v>1355</v>
      </c>
      <c r="O85" s="3">
        <v>58</v>
      </c>
      <c r="P85" t="s">
        <v>138</v>
      </c>
      <c r="Q85">
        <v>1</v>
      </c>
      <c r="R85" s="4">
        <v>22031</v>
      </c>
      <c r="S85" s="1">
        <v>39008</v>
      </c>
      <c r="T85" s="5">
        <f t="shared" ca="1" si="4"/>
        <v>64.55</v>
      </c>
      <c r="U85" s="5">
        <f t="shared" ca="1" si="4"/>
        <v>18.069444444444443</v>
      </c>
      <c r="V85" s="5">
        <f t="shared" ca="1" si="5"/>
        <v>221.36817832436589</v>
      </c>
    </row>
    <row r="86" spans="1:22" hidden="1" x14ac:dyDescent="0.3">
      <c r="A86" t="s">
        <v>281</v>
      </c>
      <c r="B86" t="s">
        <v>215</v>
      </c>
      <c r="C86" t="str">
        <f t="shared" si="3"/>
        <v>DAMBSKI René</v>
      </c>
      <c r="D86" t="s">
        <v>141</v>
      </c>
      <c r="E86" t="s">
        <v>145</v>
      </c>
      <c r="F86" s="1">
        <v>44117</v>
      </c>
      <c r="G86">
        <v>9</v>
      </c>
      <c r="H86" t="s">
        <v>184</v>
      </c>
      <c r="I86">
        <v>10</v>
      </c>
      <c r="J86">
        <v>500</v>
      </c>
      <c r="K86">
        <v>5000</v>
      </c>
      <c r="L86">
        <v>1</v>
      </c>
      <c r="M86" t="s">
        <v>137</v>
      </c>
      <c r="N86" s="2">
        <v>1562</v>
      </c>
      <c r="O86" s="3">
        <v>37</v>
      </c>
      <c r="P86" t="s">
        <v>138</v>
      </c>
      <c r="Q86">
        <v>2</v>
      </c>
      <c r="R86" s="4">
        <v>23007</v>
      </c>
      <c r="S86" s="1">
        <v>41936</v>
      </c>
      <c r="T86" s="5">
        <f t="shared" ca="1" si="4"/>
        <v>61.87777777777778</v>
      </c>
      <c r="U86" s="5">
        <f t="shared" ca="1" si="4"/>
        <v>10.052777777777777</v>
      </c>
      <c r="V86" s="5">
        <f t="shared" ca="1" si="5"/>
        <v>497.37496546007185</v>
      </c>
    </row>
    <row r="87" spans="1:22" hidden="1" x14ac:dyDescent="0.3">
      <c r="A87" t="s">
        <v>282</v>
      </c>
      <c r="B87" t="s">
        <v>272</v>
      </c>
      <c r="C87" t="str">
        <f t="shared" si="3"/>
        <v>DANIEL Marie-Louise</v>
      </c>
      <c r="D87" t="s">
        <v>162</v>
      </c>
      <c r="E87" t="s">
        <v>145</v>
      </c>
      <c r="F87" s="1">
        <v>44190</v>
      </c>
      <c r="G87">
        <v>3</v>
      </c>
      <c r="H87" t="s">
        <v>174</v>
      </c>
      <c r="I87">
        <v>4</v>
      </c>
      <c r="J87">
        <v>1300</v>
      </c>
      <c r="K87">
        <v>5200</v>
      </c>
      <c r="L87">
        <v>2</v>
      </c>
      <c r="M87" t="s">
        <v>130</v>
      </c>
      <c r="N87" s="2">
        <v>1683</v>
      </c>
      <c r="O87" s="3">
        <v>53</v>
      </c>
      <c r="P87" t="s">
        <v>131</v>
      </c>
      <c r="Q87">
        <v>5</v>
      </c>
      <c r="R87" s="4">
        <v>26883</v>
      </c>
      <c r="S87" s="1">
        <v>40644</v>
      </c>
      <c r="T87" s="5">
        <f t="shared" ca="1" si="4"/>
        <v>51.266666666666666</v>
      </c>
      <c r="U87" s="5">
        <f t="shared" ca="1" si="4"/>
        <v>13.588888888888889</v>
      </c>
      <c r="V87" s="5">
        <f t="shared" ca="1" si="5"/>
        <v>382.66557645134912</v>
      </c>
    </row>
    <row r="88" spans="1:22" hidden="1" x14ac:dyDescent="0.3">
      <c r="A88" t="s">
        <v>283</v>
      </c>
      <c r="B88" t="s">
        <v>242</v>
      </c>
      <c r="C88" t="str">
        <f t="shared" si="3"/>
        <v>DEAUCOURT Christine</v>
      </c>
      <c r="D88" t="s">
        <v>144</v>
      </c>
      <c r="E88" t="s">
        <v>145</v>
      </c>
      <c r="F88" s="1">
        <v>44102</v>
      </c>
      <c r="G88">
        <v>10</v>
      </c>
      <c r="H88" t="s">
        <v>129</v>
      </c>
      <c r="I88">
        <v>5</v>
      </c>
      <c r="J88">
        <v>1000</v>
      </c>
      <c r="K88">
        <v>5000</v>
      </c>
      <c r="L88">
        <v>3</v>
      </c>
      <c r="M88" t="s">
        <v>147</v>
      </c>
      <c r="N88" s="2">
        <v>3408</v>
      </c>
      <c r="O88" s="3">
        <v>83</v>
      </c>
      <c r="P88" t="s">
        <v>131</v>
      </c>
      <c r="Q88">
        <v>5</v>
      </c>
      <c r="R88" s="4">
        <v>19997</v>
      </c>
      <c r="S88" s="1">
        <v>42061</v>
      </c>
      <c r="T88" s="5">
        <f t="shared" ca="1" si="4"/>
        <v>70.11944444444444</v>
      </c>
      <c r="U88" s="5">
        <f t="shared" ca="1" si="4"/>
        <v>9.7138888888888886</v>
      </c>
      <c r="V88" s="5">
        <f t="shared" ca="1" si="5"/>
        <v>514.72690877895343</v>
      </c>
    </row>
    <row r="89" spans="1:22" hidden="1" x14ac:dyDescent="0.3">
      <c r="A89" t="s">
        <v>284</v>
      </c>
      <c r="B89" t="s">
        <v>285</v>
      </c>
      <c r="C89" t="str">
        <f t="shared" si="3"/>
        <v>DEDIEU Josselaine</v>
      </c>
      <c r="D89" t="s">
        <v>162</v>
      </c>
      <c r="E89" t="s">
        <v>145</v>
      </c>
      <c r="F89" s="1">
        <v>44135</v>
      </c>
      <c r="G89">
        <v>9</v>
      </c>
      <c r="H89" t="s">
        <v>184</v>
      </c>
      <c r="I89">
        <v>3</v>
      </c>
      <c r="J89">
        <v>500</v>
      </c>
      <c r="K89">
        <v>1500</v>
      </c>
      <c r="L89">
        <v>3</v>
      </c>
      <c r="M89" t="s">
        <v>147</v>
      </c>
      <c r="N89" s="2">
        <v>2354</v>
      </c>
      <c r="O89" s="3">
        <v>7</v>
      </c>
      <c r="P89" t="s">
        <v>131</v>
      </c>
      <c r="Q89">
        <v>5</v>
      </c>
      <c r="R89" s="4">
        <v>28889</v>
      </c>
      <c r="S89" s="1">
        <v>36053</v>
      </c>
      <c r="T89" s="5">
        <f t="shared" ca="1" si="4"/>
        <v>45.777777777777779</v>
      </c>
      <c r="U89" s="5">
        <f t="shared" ca="1" si="4"/>
        <v>26.161111111111111</v>
      </c>
      <c r="V89" s="5">
        <f t="shared" ca="1" si="5"/>
        <v>57.337014228073897</v>
      </c>
    </row>
    <row r="90" spans="1:22" hidden="1" x14ac:dyDescent="0.3">
      <c r="A90" t="s">
        <v>286</v>
      </c>
      <c r="B90" t="s">
        <v>287</v>
      </c>
      <c r="C90" t="str">
        <f t="shared" si="3"/>
        <v>DEFRANCE Sylvanna</v>
      </c>
      <c r="D90" t="s">
        <v>141</v>
      </c>
      <c r="E90" t="s">
        <v>145</v>
      </c>
      <c r="F90" s="1">
        <v>44013</v>
      </c>
      <c r="G90">
        <v>2</v>
      </c>
      <c r="H90" t="s">
        <v>150</v>
      </c>
      <c r="I90">
        <v>9</v>
      </c>
      <c r="J90">
        <v>700</v>
      </c>
      <c r="K90">
        <v>6300</v>
      </c>
      <c r="L90">
        <v>3</v>
      </c>
      <c r="M90" t="s">
        <v>147</v>
      </c>
      <c r="N90" s="2">
        <v>2785</v>
      </c>
      <c r="O90" s="3">
        <v>3</v>
      </c>
      <c r="P90" t="s">
        <v>131</v>
      </c>
      <c r="Q90">
        <v>4</v>
      </c>
      <c r="R90" s="4">
        <v>20236</v>
      </c>
      <c r="S90" s="1">
        <v>39327</v>
      </c>
      <c r="T90" s="5">
        <f t="shared" ca="1" si="4"/>
        <v>69.461111111111109</v>
      </c>
      <c r="U90" s="5">
        <f t="shared" ca="1" si="4"/>
        <v>17.197222222222223</v>
      </c>
      <c r="V90" s="5">
        <f t="shared" ca="1" si="5"/>
        <v>366.33823291875302</v>
      </c>
    </row>
    <row r="91" spans="1:22" hidden="1" x14ac:dyDescent="0.3">
      <c r="A91" t="s">
        <v>288</v>
      </c>
      <c r="B91" t="s">
        <v>289</v>
      </c>
      <c r="C91" t="str">
        <f t="shared" si="3"/>
        <v>DEGRENDEL Hubert</v>
      </c>
      <c r="D91" t="s">
        <v>173</v>
      </c>
      <c r="E91" t="s">
        <v>145</v>
      </c>
      <c r="F91" s="1">
        <v>44167</v>
      </c>
      <c r="G91">
        <v>10</v>
      </c>
      <c r="H91" t="s">
        <v>129</v>
      </c>
      <c r="I91">
        <v>5</v>
      </c>
      <c r="J91">
        <v>1000</v>
      </c>
      <c r="K91">
        <v>5000</v>
      </c>
      <c r="L91">
        <v>3</v>
      </c>
      <c r="M91" t="s">
        <v>147</v>
      </c>
      <c r="N91" s="2">
        <v>2613</v>
      </c>
      <c r="O91" s="3">
        <v>1</v>
      </c>
      <c r="P91" t="s">
        <v>138</v>
      </c>
      <c r="Q91">
        <v>1</v>
      </c>
      <c r="R91" s="4">
        <v>28757</v>
      </c>
      <c r="S91" s="1">
        <v>39621</v>
      </c>
      <c r="T91" s="5">
        <f t="shared" ca="1" si="4"/>
        <v>46.136111111111113</v>
      </c>
      <c r="U91" s="5">
        <f t="shared" ca="1" si="4"/>
        <v>16.391666666666666</v>
      </c>
      <c r="V91" s="5">
        <f t="shared" ca="1" si="5"/>
        <v>305.03304524656841</v>
      </c>
    </row>
    <row r="92" spans="1:22" hidden="1" x14ac:dyDescent="0.3">
      <c r="A92" t="s">
        <v>290</v>
      </c>
      <c r="B92" t="s">
        <v>291</v>
      </c>
      <c r="C92" t="str">
        <f t="shared" si="3"/>
        <v>DEIXONNE Nadine</v>
      </c>
      <c r="D92" t="s">
        <v>127</v>
      </c>
      <c r="E92" t="s">
        <v>145</v>
      </c>
      <c r="F92" s="1">
        <v>44214</v>
      </c>
      <c r="G92">
        <v>6</v>
      </c>
      <c r="H92" t="s">
        <v>156</v>
      </c>
      <c r="I92">
        <v>5</v>
      </c>
      <c r="J92">
        <v>500</v>
      </c>
      <c r="K92">
        <v>2500</v>
      </c>
      <c r="L92">
        <v>3</v>
      </c>
      <c r="M92" t="s">
        <v>147</v>
      </c>
      <c r="N92" s="2">
        <v>1191</v>
      </c>
      <c r="O92" s="3">
        <v>97</v>
      </c>
      <c r="P92" t="s">
        <v>131</v>
      </c>
      <c r="Q92">
        <v>1</v>
      </c>
      <c r="R92" s="4">
        <v>23409</v>
      </c>
      <c r="S92" s="1">
        <v>39608</v>
      </c>
      <c r="T92" s="5">
        <f t="shared" ca="1" si="4"/>
        <v>60.780555555555559</v>
      </c>
      <c r="U92" s="5">
        <f t="shared" ca="1" si="4"/>
        <v>16.427777777777777</v>
      </c>
      <c r="V92" s="5">
        <f t="shared" ca="1" si="5"/>
        <v>152.18126479540075</v>
      </c>
    </row>
    <row r="93" spans="1:22" hidden="1" x14ac:dyDescent="0.3">
      <c r="A93" t="s">
        <v>292</v>
      </c>
      <c r="B93" t="s">
        <v>293</v>
      </c>
      <c r="C93" t="str">
        <f t="shared" si="3"/>
        <v>DELAMARRE Jean-Luc</v>
      </c>
      <c r="D93" t="s">
        <v>144</v>
      </c>
      <c r="E93" t="s">
        <v>145</v>
      </c>
      <c r="F93" s="1">
        <v>44016</v>
      </c>
      <c r="G93">
        <v>10</v>
      </c>
      <c r="H93" t="s">
        <v>129</v>
      </c>
      <c r="I93">
        <v>10</v>
      </c>
      <c r="J93">
        <v>1000</v>
      </c>
      <c r="K93">
        <v>10000</v>
      </c>
      <c r="L93">
        <v>1</v>
      </c>
      <c r="M93" t="s">
        <v>137</v>
      </c>
      <c r="N93" s="2">
        <v>1192</v>
      </c>
      <c r="O93" s="3">
        <v>17</v>
      </c>
      <c r="P93" t="s">
        <v>138</v>
      </c>
      <c r="Q93">
        <v>3</v>
      </c>
      <c r="R93" s="4">
        <v>26433</v>
      </c>
      <c r="S93" s="1">
        <v>37793</v>
      </c>
      <c r="T93" s="5">
        <f t="shared" ca="1" si="4"/>
        <v>52.49722222222222</v>
      </c>
      <c r="U93" s="5">
        <f t="shared" ca="1" si="4"/>
        <v>21.394444444444446</v>
      </c>
      <c r="V93" s="5">
        <f t="shared" ca="1" si="5"/>
        <v>467.41106206180211</v>
      </c>
    </row>
    <row r="94" spans="1:22" hidden="1" x14ac:dyDescent="0.3">
      <c r="A94" t="s">
        <v>294</v>
      </c>
      <c r="B94" t="s">
        <v>295</v>
      </c>
      <c r="C94" t="str">
        <f t="shared" si="3"/>
        <v>DELUC Pascal</v>
      </c>
      <c r="D94" t="s">
        <v>127</v>
      </c>
      <c r="E94" t="s">
        <v>145</v>
      </c>
      <c r="F94" s="1">
        <v>44303</v>
      </c>
      <c r="G94">
        <v>2</v>
      </c>
      <c r="H94" t="s">
        <v>150</v>
      </c>
      <c r="I94">
        <v>5</v>
      </c>
      <c r="J94">
        <v>700</v>
      </c>
      <c r="K94">
        <v>3500</v>
      </c>
      <c r="L94">
        <v>3</v>
      </c>
      <c r="M94" t="s">
        <v>147</v>
      </c>
      <c r="N94" s="2">
        <v>3932</v>
      </c>
      <c r="O94" s="3">
        <v>18</v>
      </c>
      <c r="P94" t="s">
        <v>138</v>
      </c>
      <c r="Q94">
        <v>5</v>
      </c>
      <c r="R94" s="4">
        <v>20700</v>
      </c>
      <c r="S94" s="1">
        <v>36170</v>
      </c>
      <c r="T94" s="5">
        <f t="shared" ca="1" si="4"/>
        <v>68.197222222222223</v>
      </c>
      <c r="U94" s="5">
        <f t="shared" ca="1" si="4"/>
        <v>25.841666666666665</v>
      </c>
      <c r="V94" s="5">
        <f t="shared" ca="1" si="5"/>
        <v>135.44018058690745</v>
      </c>
    </row>
    <row r="95" spans="1:22" hidden="1" x14ac:dyDescent="0.3">
      <c r="A95" t="s">
        <v>296</v>
      </c>
      <c r="B95" t="s">
        <v>297</v>
      </c>
      <c r="C95" t="str">
        <f t="shared" si="3"/>
        <v>DENIS Claudine</v>
      </c>
      <c r="D95" t="s">
        <v>173</v>
      </c>
      <c r="E95" t="s">
        <v>145</v>
      </c>
      <c r="F95" s="1">
        <v>44193</v>
      </c>
      <c r="G95">
        <v>7</v>
      </c>
      <c r="H95" t="s">
        <v>216</v>
      </c>
      <c r="I95">
        <v>10</v>
      </c>
      <c r="J95">
        <v>600</v>
      </c>
      <c r="K95">
        <v>6000</v>
      </c>
      <c r="L95">
        <v>1</v>
      </c>
      <c r="M95" t="s">
        <v>137</v>
      </c>
      <c r="N95" s="2">
        <v>1240</v>
      </c>
      <c r="O95" s="3">
        <v>75</v>
      </c>
      <c r="P95" t="s">
        <v>131</v>
      </c>
      <c r="Q95">
        <v>2</v>
      </c>
      <c r="R95" s="4">
        <v>23723</v>
      </c>
      <c r="S95" s="1">
        <v>39215</v>
      </c>
      <c r="T95" s="5">
        <f t="shared" ca="1" si="4"/>
        <v>59.919444444444444</v>
      </c>
      <c r="U95" s="5">
        <f t="shared" ca="1" si="4"/>
        <v>17.5</v>
      </c>
      <c r="V95" s="5">
        <f t="shared" ca="1" si="5"/>
        <v>342.85714285714283</v>
      </c>
    </row>
    <row r="96" spans="1:22" hidden="1" x14ac:dyDescent="0.3">
      <c r="A96" t="s">
        <v>298</v>
      </c>
      <c r="B96" t="s">
        <v>188</v>
      </c>
      <c r="C96" t="str">
        <f t="shared" si="3"/>
        <v>DESHAYES Isabelle</v>
      </c>
      <c r="D96" t="s">
        <v>173</v>
      </c>
      <c r="E96" t="s">
        <v>145</v>
      </c>
      <c r="F96" s="1">
        <v>44130</v>
      </c>
      <c r="G96">
        <v>10</v>
      </c>
      <c r="H96" t="s">
        <v>129</v>
      </c>
      <c r="I96">
        <v>7</v>
      </c>
      <c r="J96">
        <v>1000</v>
      </c>
      <c r="K96">
        <v>7000</v>
      </c>
      <c r="L96">
        <v>3</v>
      </c>
      <c r="M96" t="s">
        <v>147</v>
      </c>
      <c r="N96" s="2">
        <v>1328</v>
      </c>
      <c r="O96" s="3">
        <v>38</v>
      </c>
      <c r="P96" t="s">
        <v>131</v>
      </c>
      <c r="Q96">
        <v>2</v>
      </c>
      <c r="R96" s="4">
        <v>22033</v>
      </c>
      <c r="S96" s="1">
        <v>40623</v>
      </c>
      <c r="T96" s="5">
        <f t="shared" ca="1" si="4"/>
        <v>64.544444444444451</v>
      </c>
      <c r="U96" s="5">
        <f t="shared" ca="1" si="4"/>
        <v>13.644444444444444</v>
      </c>
      <c r="V96" s="5">
        <f t="shared" ca="1" si="5"/>
        <v>513.02931596091207</v>
      </c>
    </row>
    <row r="97" spans="1:22" x14ac:dyDescent="0.3">
      <c r="A97" t="s">
        <v>299</v>
      </c>
      <c r="B97" t="s">
        <v>222</v>
      </c>
      <c r="C97" t="str">
        <f t="shared" si="3"/>
        <v>DESROSES Martine</v>
      </c>
      <c r="D97" t="s">
        <v>134</v>
      </c>
      <c r="E97" t="s">
        <v>145</v>
      </c>
      <c r="F97" s="1">
        <v>44042</v>
      </c>
      <c r="G97">
        <v>6</v>
      </c>
      <c r="H97" t="s">
        <v>156</v>
      </c>
      <c r="I97">
        <v>8</v>
      </c>
      <c r="J97">
        <v>500</v>
      </c>
      <c r="K97">
        <v>4000</v>
      </c>
      <c r="L97">
        <v>3</v>
      </c>
      <c r="M97" t="s">
        <v>147</v>
      </c>
      <c r="N97" s="2">
        <v>2860</v>
      </c>
      <c r="O97" s="3">
        <v>60</v>
      </c>
      <c r="P97" t="s">
        <v>131</v>
      </c>
      <c r="Q97">
        <v>1</v>
      </c>
      <c r="R97" s="4">
        <v>26080</v>
      </c>
      <c r="S97" s="1">
        <v>42764</v>
      </c>
      <c r="T97" s="5">
        <f t="shared" ca="1" si="4"/>
        <v>53.461111111111109</v>
      </c>
      <c r="U97" s="5">
        <f t="shared" ca="1" si="4"/>
        <v>7.7888888888888888</v>
      </c>
      <c r="V97" s="5">
        <f t="shared" ca="1" si="5"/>
        <v>513.5520684736091</v>
      </c>
    </row>
    <row r="98" spans="1:22" hidden="1" x14ac:dyDescent="0.3">
      <c r="A98" t="s">
        <v>300</v>
      </c>
      <c r="B98" t="s">
        <v>301</v>
      </c>
      <c r="C98" t="str">
        <f t="shared" si="3"/>
        <v>DESTAIN Roseline</v>
      </c>
      <c r="D98" t="s">
        <v>127</v>
      </c>
      <c r="E98" t="s">
        <v>145</v>
      </c>
      <c r="F98" s="1">
        <v>44174</v>
      </c>
      <c r="G98">
        <v>9</v>
      </c>
      <c r="H98" t="s">
        <v>184</v>
      </c>
      <c r="I98">
        <v>3</v>
      </c>
      <c r="J98">
        <v>500</v>
      </c>
      <c r="K98">
        <v>1500</v>
      </c>
      <c r="L98">
        <v>1</v>
      </c>
      <c r="M98" t="s">
        <v>137</v>
      </c>
      <c r="N98" s="2">
        <v>1946</v>
      </c>
      <c r="O98" s="3">
        <v>89</v>
      </c>
      <c r="P98" t="s">
        <v>131</v>
      </c>
      <c r="Q98">
        <v>1</v>
      </c>
      <c r="R98" s="4">
        <v>21608</v>
      </c>
      <c r="S98" s="1">
        <v>42400</v>
      </c>
      <c r="T98" s="5">
        <f t="shared" ca="1" si="4"/>
        <v>65.711111111111109</v>
      </c>
      <c r="U98" s="5">
        <f t="shared" ca="1" si="4"/>
        <v>8.7861111111111114</v>
      </c>
      <c r="V98" s="5">
        <f t="shared" ca="1" si="5"/>
        <v>170.72399620613342</v>
      </c>
    </row>
    <row r="99" spans="1:22" hidden="1" x14ac:dyDescent="0.3">
      <c r="A99" t="s">
        <v>302</v>
      </c>
      <c r="B99" t="s">
        <v>303</v>
      </c>
      <c r="C99" t="str">
        <f t="shared" si="3"/>
        <v>D'HÉROUVILLE Yolande</v>
      </c>
      <c r="D99" t="s">
        <v>173</v>
      </c>
      <c r="E99" t="s">
        <v>145</v>
      </c>
      <c r="F99" s="1">
        <v>44021</v>
      </c>
      <c r="G99">
        <v>3</v>
      </c>
      <c r="H99" t="s">
        <v>174</v>
      </c>
      <c r="I99">
        <v>3</v>
      </c>
      <c r="J99">
        <v>1300</v>
      </c>
      <c r="K99">
        <v>3900</v>
      </c>
      <c r="L99">
        <v>1</v>
      </c>
      <c r="M99" t="s">
        <v>137</v>
      </c>
      <c r="N99" s="2">
        <v>2192</v>
      </c>
      <c r="O99" s="3">
        <v>35</v>
      </c>
      <c r="P99" t="s">
        <v>131</v>
      </c>
      <c r="Q99">
        <v>1</v>
      </c>
      <c r="R99" s="4">
        <v>19398</v>
      </c>
      <c r="S99" s="1">
        <v>37245</v>
      </c>
      <c r="T99" s="5">
        <f t="shared" ca="1" si="4"/>
        <v>71.763888888888886</v>
      </c>
      <c r="U99" s="5">
        <f t="shared" ca="1" si="4"/>
        <v>22.897222222222222</v>
      </c>
      <c r="V99" s="5">
        <f t="shared" ca="1" si="5"/>
        <v>170.32633749848355</v>
      </c>
    </row>
    <row r="100" spans="1:22" hidden="1" x14ac:dyDescent="0.3">
      <c r="A100" t="s">
        <v>304</v>
      </c>
      <c r="B100" t="s">
        <v>291</v>
      </c>
      <c r="C100" t="str">
        <f t="shared" si="3"/>
        <v>DI Nadine</v>
      </c>
      <c r="D100" t="s">
        <v>127</v>
      </c>
      <c r="E100" t="s">
        <v>145</v>
      </c>
      <c r="F100" s="1">
        <v>44288</v>
      </c>
      <c r="G100">
        <v>6</v>
      </c>
      <c r="H100" t="s">
        <v>156</v>
      </c>
      <c r="I100">
        <v>3</v>
      </c>
      <c r="J100">
        <v>500</v>
      </c>
      <c r="K100">
        <v>1500</v>
      </c>
      <c r="L100">
        <v>3</v>
      </c>
      <c r="M100" t="s">
        <v>147</v>
      </c>
      <c r="N100" s="2">
        <v>1512</v>
      </c>
      <c r="O100" s="3">
        <v>91</v>
      </c>
      <c r="P100" t="s">
        <v>131</v>
      </c>
      <c r="Q100">
        <v>1</v>
      </c>
      <c r="R100" s="4">
        <v>21300</v>
      </c>
      <c r="S100" s="1">
        <v>38617</v>
      </c>
      <c r="T100" s="5">
        <f t="shared" ca="1" si="4"/>
        <v>66.55</v>
      </c>
      <c r="U100" s="5">
        <f t="shared" ca="1" si="4"/>
        <v>19.141666666666666</v>
      </c>
      <c r="V100" s="5">
        <f t="shared" ca="1" si="5"/>
        <v>78.363082281236402</v>
      </c>
    </row>
    <row r="101" spans="1:22" hidden="1" x14ac:dyDescent="0.3">
      <c r="A101" t="s">
        <v>305</v>
      </c>
      <c r="B101" t="s">
        <v>306</v>
      </c>
      <c r="C101" t="str">
        <f t="shared" si="3"/>
        <v>DINIC Jean-François</v>
      </c>
      <c r="D101" t="s">
        <v>162</v>
      </c>
      <c r="E101" t="s">
        <v>145</v>
      </c>
      <c r="F101" s="1">
        <v>44222</v>
      </c>
      <c r="G101">
        <v>6</v>
      </c>
      <c r="H101" t="s">
        <v>156</v>
      </c>
      <c r="I101">
        <v>8</v>
      </c>
      <c r="J101">
        <v>500</v>
      </c>
      <c r="K101">
        <v>4000</v>
      </c>
      <c r="L101">
        <v>3</v>
      </c>
      <c r="M101" t="s">
        <v>147</v>
      </c>
      <c r="N101" s="2">
        <v>1208</v>
      </c>
      <c r="O101" s="3">
        <v>69</v>
      </c>
      <c r="P101" t="s">
        <v>138</v>
      </c>
      <c r="Q101">
        <v>4</v>
      </c>
      <c r="R101" s="4">
        <v>30932</v>
      </c>
      <c r="S101" s="1">
        <v>39882</v>
      </c>
      <c r="T101" s="5">
        <f t="shared" ca="1" si="4"/>
        <v>40.18333333333333</v>
      </c>
      <c r="U101" s="5">
        <f t="shared" ca="1" si="4"/>
        <v>15.675000000000001</v>
      </c>
      <c r="V101" s="5">
        <f t="shared" ca="1" si="5"/>
        <v>255.1834130781499</v>
      </c>
    </row>
    <row r="102" spans="1:22" hidden="1" x14ac:dyDescent="0.3">
      <c r="A102" t="s">
        <v>307</v>
      </c>
      <c r="B102" t="s">
        <v>308</v>
      </c>
      <c r="C102" t="str">
        <f t="shared" si="3"/>
        <v>DONG Huguette</v>
      </c>
      <c r="D102" t="s">
        <v>173</v>
      </c>
      <c r="E102" t="s">
        <v>145</v>
      </c>
      <c r="F102" s="1">
        <v>44312</v>
      </c>
      <c r="G102">
        <v>10</v>
      </c>
      <c r="H102" t="s">
        <v>129</v>
      </c>
      <c r="I102">
        <v>8</v>
      </c>
      <c r="J102">
        <v>1000</v>
      </c>
      <c r="K102">
        <v>8000</v>
      </c>
      <c r="L102">
        <v>2</v>
      </c>
      <c r="M102" t="s">
        <v>130</v>
      </c>
      <c r="N102" s="2">
        <v>2338</v>
      </c>
      <c r="O102" s="3">
        <v>21</v>
      </c>
      <c r="P102" t="s">
        <v>131</v>
      </c>
      <c r="Q102">
        <v>2</v>
      </c>
      <c r="R102" s="4">
        <v>27925</v>
      </c>
      <c r="S102" s="1">
        <v>40494</v>
      </c>
      <c r="T102" s="5">
        <f t="shared" ca="1" si="4"/>
        <v>48.413888888888891</v>
      </c>
      <c r="U102" s="5">
        <f t="shared" ca="1" si="4"/>
        <v>14.002777777777778</v>
      </c>
      <c r="V102" s="5">
        <f t="shared" ca="1" si="5"/>
        <v>571.3152152350724</v>
      </c>
    </row>
    <row r="103" spans="1:22" hidden="1" x14ac:dyDescent="0.3">
      <c r="A103" t="s">
        <v>309</v>
      </c>
      <c r="B103" t="s">
        <v>310</v>
      </c>
      <c r="C103" t="str">
        <f t="shared" si="3"/>
        <v>DOUCOURE Jean-Jacques</v>
      </c>
      <c r="D103" t="s">
        <v>173</v>
      </c>
      <c r="E103" t="s">
        <v>145</v>
      </c>
      <c r="F103" s="1">
        <v>44061</v>
      </c>
      <c r="G103">
        <v>10</v>
      </c>
      <c r="H103" t="s">
        <v>129</v>
      </c>
      <c r="I103">
        <v>6</v>
      </c>
      <c r="J103">
        <v>1000</v>
      </c>
      <c r="K103">
        <v>6000</v>
      </c>
      <c r="L103">
        <v>1</v>
      </c>
      <c r="M103" t="s">
        <v>137</v>
      </c>
      <c r="N103" s="2">
        <v>1136</v>
      </c>
      <c r="O103" s="3">
        <v>89</v>
      </c>
      <c r="P103" t="s">
        <v>138</v>
      </c>
      <c r="Q103">
        <v>1</v>
      </c>
      <c r="R103" s="4">
        <v>28125</v>
      </c>
      <c r="S103" s="1">
        <v>42394</v>
      </c>
      <c r="T103" s="5">
        <f t="shared" ca="1" si="4"/>
        <v>47.869444444444447</v>
      </c>
      <c r="U103" s="5">
        <f t="shared" ca="1" si="4"/>
        <v>8.8000000000000007</v>
      </c>
      <c r="V103" s="5">
        <f t="shared" ca="1" si="5"/>
        <v>681.81818181818176</v>
      </c>
    </row>
    <row r="104" spans="1:22" hidden="1" x14ac:dyDescent="0.3">
      <c r="A104" t="s">
        <v>311</v>
      </c>
      <c r="B104" t="s">
        <v>312</v>
      </c>
      <c r="C104" t="str">
        <f t="shared" si="3"/>
        <v>DUPRÉ Sophie</v>
      </c>
      <c r="D104" t="s">
        <v>173</v>
      </c>
      <c r="E104" t="s">
        <v>145</v>
      </c>
      <c r="F104" s="1">
        <v>44141</v>
      </c>
      <c r="G104">
        <v>2</v>
      </c>
      <c r="H104" t="s">
        <v>150</v>
      </c>
      <c r="I104">
        <v>1</v>
      </c>
      <c r="J104">
        <v>700</v>
      </c>
      <c r="K104">
        <v>700</v>
      </c>
      <c r="L104">
        <v>1</v>
      </c>
      <c r="M104" t="s">
        <v>137</v>
      </c>
      <c r="N104" s="2">
        <v>2459</v>
      </c>
      <c r="O104" s="3">
        <v>87</v>
      </c>
      <c r="P104" t="s">
        <v>131</v>
      </c>
      <c r="Q104">
        <v>4</v>
      </c>
      <c r="R104" s="4">
        <v>17436</v>
      </c>
      <c r="S104" s="1">
        <v>39218</v>
      </c>
      <c r="T104" s="5">
        <f t="shared" ca="1" si="4"/>
        <v>77.13055555555556</v>
      </c>
      <c r="U104" s="5">
        <f t="shared" ca="1" si="4"/>
        <v>17.491666666666667</v>
      </c>
      <c r="V104" s="5">
        <f t="shared" ca="1" si="5"/>
        <v>40.01905669366365</v>
      </c>
    </row>
    <row r="105" spans="1:22" hidden="1" x14ac:dyDescent="0.3">
      <c r="A105" t="s">
        <v>313</v>
      </c>
      <c r="B105" t="s">
        <v>161</v>
      </c>
      <c r="C105" t="str">
        <f t="shared" si="3"/>
        <v>DURAND Jean-Pierre</v>
      </c>
      <c r="D105" t="s">
        <v>144</v>
      </c>
      <c r="E105" t="s">
        <v>145</v>
      </c>
      <c r="F105" s="1">
        <v>44192</v>
      </c>
      <c r="G105">
        <v>9</v>
      </c>
      <c r="H105" t="s">
        <v>184</v>
      </c>
      <c r="I105">
        <v>7</v>
      </c>
      <c r="J105">
        <v>500</v>
      </c>
      <c r="K105">
        <v>3500</v>
      </c>
      <c r="L105">
        <v>1</v>
      </c>
      <c r="M105" t="s">
        <v>137</v>
      </c>
      <c r="N105" s="2">
        <v>1993</v>
      </c>
      <c r="O105" s="3">
        <v>66</v>
      </c>
      <c r="P105" t="s">
        <v>138</v>
      </c>
      <c r="Q105">
        <v>0</v>
      </c>
      <c r="R105" s="4">
        <v>26802</v>
      </c>
      <c r="S105" s="1">
        <v>39863</v>
      </c>
      <c r="T105" s="5">
        <f t="shared" ca="1" si="4"/>
        <v>51.486111111111114</v>
      </c>
      <c r="U105" s="5">
        <f t="shared" ca="1" si="4"/>
        <v>15.733333333333333</v>
      </c>
      <c r="V105" s="5">
        <f t="shared" ca="1" si="5"/>
        <v>222.45762711864407</v>
      </c>
    </row>
    <row r="106" spans="1:22" hidden="1" x14ac:dyDescent="0.3">
      <c r="A106" t="s">
        <v>313</v>
      </c>
      <c r="B106" t="s">
        <v>168</v>
      </c>
      <c r="C106" t="str">
        <f t="shared" si="3"/>
        <v>DURAND Ginette</v>
      </c>
      <c r="D106" t="s">
        <v>144</v>
      </c>
      <c r="E106" t="s">
        <v>145</v>
      </c>
      <c r="F106" s="1">
        <v>44295</v>
      </c>
      <c r="G106">
        <v>4</v>
      </c>
      <c r="H106" t="s">
        <v>136</v>
      </c>
      <c r="I106">
        <v>8</v>
      </c>
      <c r="J106">
        <v>5000</v>
      </c>
      <c r="K106">
        <v>40000</v>
      </c>
      <c r="L106">
        <v>2</v>
      </c>
      <c r="M106" t="s">
        <v>130</v>
      </c>
      <c r="N106" s="2">
        <v>3398</v>
      </c>
      <c r="O106" s="3">
        <v>36</v>
      </c>
      <c r="P106" t="s">
        <v>131</v>
      </c>
      <c r="Q106">
        <v>1</v>
      </c>
      <c r="R106" s="4">
        <v>21234</v>
      </c>
      <c r="S106" s="1">
        <v>36386</v>
      </c>
      <c r="T106" s="5">
        <f t="shared" ca="1" si="4"/>
        <v>66.736111111111114</v>
      </c>
      <c r="U106" s="5">
        <f t="shared" ca="1" si="4"/>
        <v>25.247222222222224</v>
      </c>
      <c r="V106" s="5">
        <f t="shared" ca="1" si="5"/>
        <v>1584.3327098690725</v>
      </c>
    </row>
    <row r="107" spans="1:22" hidden="1" x14ac:dyDescent="0.3">
      <c r="A107" t="s">
        <v>314</v>
      </c>
      <c r="B107" t="s">
        <v>306</v>
      </c>
      <c r="C107" t="str">
        <f t="shared" si="3"/>
        <v>DURAND-RENIER Jean-François</v>
      </c>
      <c r="D107" t="s">
        <v>144</v>
      </c>
      <c r="E107" t="s">
        <v>145</v>
      </c>
      <c r="F107" s="1">
        <v>44262</v>
      </c>
      <c r="G107">
        <v>8</v>
      </c>
      <c r="H107" t="s">
        <v>146</v>
      </c>
      <c r="I107">
        <v>10</v>
      </c>
      <c r="J107">
        <v>800</v>
      </c>
      <c r="K107">
        <v>8000</v>
      </c>
      <c r="L107">
        <v>3</v>
      </c>
      <c r="M107" t="s">
        <v>147</v>
      </c>
      <c r="N107" s="2">
        <v>2122</v>
      </c>
      <c r="O107" s="3">
        <v>38</v>
      </c>
      <c r="P107" t="s">
        <v>138</v>
      </c>
      <c r="Q107">
        <v>5</v>
      </c>
      <c r="R107" s="4">
        <v>17453</v>
      </c>
      <c r="S107" s="1">
        <v>40231</v>
      </c>
      <c r="T107" s="5">
        <f t="shared" ca="1" si="4"/>
        <v>77.083333333333329</v>
      </c>
      <c r="U107" s="5">
        <f t="shared" ca="1" si="4"/>
        <v>14.725</v>
      </c>
      <c r="V107" s="5">
        <f t="shared" ca="1" si="5"/>
        <v>543.29371816638377</v>
      </c>
    </row>
    <row r="108" spans="1:22" hidden="1" x14ac:dyDescent="0.3">
      <c r="A108" t="s">
        <v>315</v>
      </c>
      <c r="B108" t="s">
        <v>316</v>
      </c>
      <c r="C108" t="str">
        <f t="shared" si="3"/>
        <v>DUROC Annie</v>
      </c>
      <c r="D108" t="s">
        <v>162</v>
      </c>
      <c r="E108" t="s">
        <v>145</v>
      </c>
      <c r="F108" s="1">
        <v>44118</v>
      </c>
      <c r="G108">
        <v>7</v>
      </c>
      <c r="H108" t="s">
        <v>216</v>
      </c>
      <c r="I108">
        <v>10</v>
      </c>
      <c r="J108">
        <v>600</v>
      </c>
      <c r="K108">
        <v>6000</v>
      </c>
      <c r="L108">
        <v>2</v>
      </c>
      <c r="M108" t="s">
        <v>130</v>
      </c>
      <c r="N108" s="2">
        <v>2568</v>
      </c>
      <c r="O108" s="3">
        <v>91</v>
      </c>
      <c r="P108" t="s">
        <v>131</v>
      </c>
      <c r="Q108">
        <v>3</v>
      </c>
      <c r="R108" s="4">
        <v>18986</v>
      </c>
      <c r="S108" s="1">
        <v>41113</v>
      </c>
      <c r="T108" s="5">
        <f t="shared" ca="1" si="4"/>
        <v>72.886111111111106</v>
      </c>
      <c r="U108" s="5">
        <f t="shared" ca="1" si="4"/>
        <v>12.305555555555555</v>
      </c>
      <c r="V108" s="5">
        <f t="shared" ca="1" si="5"/>
        <v>487.58465011286683</v>
      </c>
    </row>
    <row r="109" spans="1:22" x14ac:dyDescent="0.3">
      <c r="A109" t="s">
        <v>413</v>
      </c>
      <c r="B109" t="s">
        <v>334</v>
      </c>
      <c r="C109" t="str">
        <f t="shared" si="3"/>
        <v>EL KAABI Nicole</v>
      </c>
      <c r="D109" t="s">
        <v>134</v>
      </c>
      <c r="E109" t="s">
        <v>145</v>
      </c>
      <c r="F109" s="1">
        <v>44000</v>
      </c>
      <c r="G109">
        <v>2</v>
      </c>
      <c r="H109" t="s">
        <v>150</v>
      </c>
      <c r="I109">
        <v>3</v>
      </c>
      <c r="J109">
        <v>700</v>
      </c>
      <c r="K109">
        <v>2100</v>
      </c>
      <c r="L109">
        <v>2</v>
      </c>
      <c r="M109" t="s">
        <v>130</v>
      </c>
      <c r="N109" s="2">
        <v>2106</v>
      </c>
      <c r="O109" s="3">
        <v>50</v>
      </c>
      <c r="P109" t="s">
        <v>131</v>
      </c>
      <c r="Q109">
        <v>4</v>
      </c>
      <c r="R109" s="4">
        <v>21971</v>
      </c>
      <c r="S109" s="1">
        <v>40108</v>
      </c>
      <c r="T109" s="5">
        <f t="shared" ca="1" si="4"/>
        <v>64.716666666666669</v>
      </c>
      <c r="U109" s="5">
        <f t="shared" ca="1" si="4"/>
        <v>15.058333333333334</v>
      </c>
      <c r="V109" s="5">
        <f t="shared" ca="1" si="5"/>
        <v>139.45766463752076</v>
      </c>
    </row>
    <row r="110" spans="1:22" hidden="1" x14ac:dyDescent="0.3">
      <c r="A110" t="s">
        <v>318</v>
      </c>
      <c r="B110" t="s">
        <v>319</v>
      </c>
      <c r="C110" t="str">
        <f t="shared" si="3"/>
        <v>FABRE Didier</v>
      </c>
      <c r="D110" t="s">
        <v>144</v>
      </c>
      <c r="E110" t="s">
        <v>145</v>
      </c>
      <c r="F110" s="1">
        <v>44048</v>
      </c>
      <c r="G110">
        <v>7</v>
      </c>
      <c r="H110" t="s">
        <v>216</v>
      </c>
      <c r="I110">
        <v>2</v>
      </c>
      <c r="J110">
        <v>600</v>
      </c>
      <c r="K110">
        <v>1200</v>
      </c>
      <c r="L110">
        <v>1</v>
      </c>
      <c r="M110" t="s">
        <v>137</v>
      </c>
      <c r="N110" s="2">
        <v>3966</v>
      </c>
      <c r="O110" s="3">
        <v>25</v>
      </c>
      <c r="P110" t="s">
        <v>138</v>
      </c>
      <c r="Q110">
        <v>0</v>
      </c>
      <c r="R110" s="4">
        <v>22819</v>
      </c>
      <c r="S110" s="1">
        <v>37047</v>
      </c>
      <c r="T110" s="5">
        <f t="shared" ca="1" si="4"/>
        <v>62.391666666666666</v>
      </c>
      <c r="U110" s="5">
        <f t="shared" ca="1" si="4"/>
        <v>23.43888888888889</v>
      </c>
      <c r="V110" s="5">
        <f t="shared" ca="1" si="5"/>
        <v>51.196966105712249</v>
      </c>
    </row>
    <row r="111" spans="1:22" x14ac:dyDescent="0.3">
      <c r="A111" t="s">
        <v>458</v>
      </c>
      <c r="B111" t="s">
        <v>459</v>
      </c>
      <c r="C111" t="str">
        <f t="shared" si="3"/>
        <v>FALZON Patricia</v>
      </c>
      <c r="D111" t="s">
        <v>134</v>
      </c>
      <c r="E111" t="s">
        <v>145</v>
      </c>
      <c r="F111" s="1">
        <v>44020</v>
      </c>
      <c r="G111">
        <v>8</v>
      </c>
      <c r="H111" t="s">
        <v>146</v>
      </c>
      <c r="I111">
        <v>3</v>
      </c>
      <c r="J111">
        <v>800</v>
      </c>
      <c r="K111">
        <v>2400</v>
      </c>
      <c r="L111">
        <v>2</v>
      </c>
      <c r="M111" t="s">
        <v>130</v>
      </c>
      <c r="N111" s="2">
        <v>1626</v>
      </c>
      <c r="O111" s="3">
        <v>76</v>
      </c>
      <c r="P111" t="s">
        <v>131</v>
      </c>
      <c r="Q111">
        <v>5</v>
      </c>
      <c r="R111" s="4">
        <v>21131</v>
      </c>
      <c r="S111" s="1">
        <v>42701</v>
      </c>
      <c r="T111" s="5">
        <f t="shared" ca="1" si="4"/>
        <v>67.016666666666666</v>
      </c>
      <c r="U111" s="5">
        <f t="shared" ca="1" si="4"/>
        <v>7.9611111111111112</v>
      </c>
      <c r="V111" s="5">
        <f t="shared" ca="1" si="5"/>
        <v>301.46545708304257</v>
      </c>
    </row>
    <row r="112" spans="1:22" x14ac:dyDescent="0.3">
      <c r="A112" t="s">
        <v>325</v>
      </c>
      <c r="B112" t="s">
        <v>195</v>
      </c>
      <c r="C112" t="str">
        <f t="shared" si="3"/>
        <v>FARIDI Marie-Thérése</v>
      </c>
      <c r="D112" t="s">
        <v>134</v>
      </c>
      <c r="E112" t="s">
        <v>145</v>
      </c>
      <c r="F112" s="1">
        <v>44005</v>
      </c>
      <c r="G112">
        <v>6</v>
      </c>
      <c r="H112" t="s">
        <v>156</v>
      </c>
      <c r="I112">
        <v>10</v>
      </c>
      <c r="J112">
        <v>500</v>
      </c>
      <c r="K112">
        <v>5000</v>
      </c>
      <c r="L112">
        <v>1</v>
      </c>
      <c r="M112" t="s">
        <v>137</v>
      </c>
      <c r="N112" s="2">
        <v>3228</v>
      </c>
      <c r="O112" s="3">
        <v>89</v>
      </c>
      <c r="P112" t="s">
        <v>131</v>
      </c>
      <c r="Q112">
        <v>3</v>
      </c>
      <c r="R112" s="4">
        <v>23573</v>
      </c>
      <c r="S112" s="1">
        <v>38086</v>
      </c>
      <c r="T112" s="5">
        <f t="shared" ca="1" si="4"/>
        <v>60.327777777777776</v>
      </c>
      <c r="U112" s="5">
        <f t="shared" ca="1" si="4"/>
        <v>20.594444444444445</v>
      </c>
      <c r="V112" s="5">
        <f t="shared" ca="1" si="5"/>
        <v>242.78392230914486</v>
      </c>
    </row>
    <row r="113" spans="1:22" x14ac:dyDescent="0.3">
      <c r="A113" t="s">
        <v>332</v>
      </c>
      <c r="B113" t="s">
        <v>276</v>
      </c>
      <c r="C113" t="str">
        <f t="shared" si="3"/>
        <v>FAUCHEUX Michel</v>
      </c>
      <c r="D113" t="s">
        <v>134</v>
      </c>
      <c r="E113" t="s">
        <v>145</v>
      </c>
      <c r="F113" s="1">
        <v>44246</v>
      </c>
      <c r="G113">
        <v>9</v>
      </c>
      <c r="H113" t="s">
        <v>184</v>
      </c>
      <c r="I113">
        <v>9</v>
      </c>
      <c r="J113">
        <v>500</v>
      </c>
      <c r="K113">
        <v>4500</v>
      </c>
      <c r="L113">
        <v>2</v>
      </c>
      <c r="M113" t="s">
        <v>130</v>
      </c>
      <c r="N113" s="2">
        <v>1831</v>
      </c>
      <c r="O113" s="3">
        <v>73</v>
      </c>
      <c r="P113" t="s">
        <v>138</v>
      </c>
      <c r="Q113">
        <v>5</v>
      </c>
      <c r="R113" s="4">
        <v>23434</v>
      </c>
      <c r="S113" s="1">
        <v>37668</v>
      </c>
      <c r="T113" s="5">
        <f t="shared" ca="1" si="4"/>
        <v>60.711111111111109</v>
      </c>
      <c r="U113" s="5">
        <f t="shared" ca="1" si="4"/>
        <v>21.741666666666667</v>
      </c>
      <c r="V113" s="5">
        <f t="shared" ca="1" si="5"/>
        <v>206.97585281717133</v>
      </c>
    </row>
    <row r="114" spans="1:22" x14ac:dyDescent="0.3">
      <c r="A114" t="s">
        <v>530</v>
      </c>
      <c r="B114" t="s">
        <v>531</v>
      </c>
      <c r="C114" t="str">
        <f t="shared" si="3"/>
        <v>FAUQUIER Mireille</v>
      </c>
      <c r="D114" t="s">
        <v>134</v>
      </c>
      <c r="E114" t="s">
        <v>145</v>
      </c>
      <c r="F114" s="1">
        <v>44327</v>
      </c>
      <c r="G114">
        <v>1</v>
      </c>
      <c r="H114" t="s">
        <v>159</v>
      </c>
      <c r="I114">
        <v>3</v>
      </c>
      <c r="J114">
        <v>1200</v>
      </c>
      <c r="K114">
        <v>3600</v>
      </c>
      <c r="L114">
        <v>1</v>
      </c>
      <c r="M114" t="s">
        <v>137</v>
      </c>
      <c r="N114" s="2">
        <v>1942</v>
      </c>
      <c r="O114" s="3">
        <v>56</v>
      </c>
      <c r="P114" t="s">
        <v>131</v>
      </c>
      <c r="Q114">
        <v>3</v>
      </c>
      <c r="R114" s="4">
        <v>19643</v>
      </c>
      <c r="S114" s="1">
        <v>42999</v>
      </c>
      <c r="T114" s="5">
        <f t="shared" ca="1" si="4"/>
        <v>71.088888888888889</v>
      </c>
      <c r="U114" s="5">
        <f t="shared" ca="1" si="4"/>
        <v>7.1444444444444448</v>
      </c>
      <c r="V114" s="5">
        <f t="shared" ca="1" si="5"/>
        <v>503.88802488335921</v>
      </c>
    </row>
    <row r="115" spans="1:22" hidden="1" x14ac:dyDescent="0.3">
      <c r="A115" t="s">
        <v>326</v>
      </c>
      <c r="B115" t="s">
        <v>327</v>
      </c>
      <c r="C115" t="str">
        <f t="shared" si="3"/>
        <v>FAURE Simone</v>
      </c>
      <c r="D115" t="s">
        <v>141</v>
      </c>
      <c r="E115" t="s">
        <v>145</v>
      </c>
      <c r="F115" s="1">
        <v>44327</v>
      </c>
      <c r="G115">
        <v>5</v>
      </c>
      <c r="H115" t="s">
        <v>191</v>
      </c>
      <c r="I115">
        <v>6</v>
      </c>
      <c r="J115">
        <v>2000</v>
      </c>
      <c r="K115">
        <v>12000</v>
      </c>
      <c r="L115">
        <v>3</v>
      </c>
      <c r="M115" t="s">
        <v>147</v>
      </c>
      <c r="N115" s="2">
        <v>1114</v>
      </c>
      <c r="O115" s="3">
        <v>68</v>
      </c>
      <c r="P115" t="s">
        <v>131</v>
      </c>
      <c r="Q115">
        <v>2</v>
      </c>
      <c r="R115" s="4">
        <v>18377</v>
      </c>
      <c r="S115" s="1">
        <v>40946</v>
      </c>
      <c r="T115" s="5">
        <f t="shared" ca="1" si="4"/>
        <v>74.552777777777777</v>
      </c>
      <c r="U115" s="5">
        <f t="shared" ca="1" si="4"/>
        <v>12.766666666666667</v>
      </c>
      <c r="V115" s="5">
        <f t="shared" ca="1" si="5"/>
        <v>939.94778067885113</v>
      </c>
    </row>
    <row r="116" spans="1:22" hidden="1" x14ac:dyDescent="0.3">
      <c r="A116" t="s">
        <v>328</v>
      </c>
      <c r="B116" t="s">
        <v>329</v>
      </c>
      <c r="C116" t="str">
        <f t="shared" si="3"/>
        <v>FAVRE Dany</v>
      </c>
      <c r="D116" t="s">
        <v>173</v>
      </c>
      <c r="E116" t="s">
        <v>145</v>
      </c>
      <c r="F116" s="1">
        <v>44362</v>
      </c>
      <c r="G116">
        <v>7</v>
      </c>
      <c r="H116" t="s">
        <v>216</v>
      </c>
      <c r="I116">
        <v>6</v>
      </c>
      <c r="J116">
        <v>600</v>
      </c>
      <c r="K116">
        <v>3600</v>
      </c>
      <c r="L116">
        <v>3</v>
      </c>
      <c r="M116" t="s">
        <v>147</v>
      </c>
      <c r="N116" s="2">
        <v>2330</v>
      </c>
      <c r="O116" s="3">
        <v>92</v>
      </c>
      <c r="P116" t="s">
        <v>131</v>
      </c>
      <c r="Q116">
        <v>1</v>
      </c>
      <c r="R116" s="4">
        <v>19427</v>
      </c>
      <c r="S116" s="1">
        <v>44266</v>
      </c>
      <c r="T116" s="5">
        <f t="shared" ca="1" si="4"/>
        <v>71.677777777777777</v>
      </c>
      <c r="U116" s="5">
        <f t="shared" ca="1" si="4"/>
        <v>3.6722222222222221</v>
      </c>
      <c r="V116" s="5">
        <f t="shared" ca="1" si="5"/>
        <v>980.33282904689872</v>
      </c>
    </row>
    <row r="117" spans="1:22" hidden="1" x14ac:dyDescent="0.3">
      <c r="A117" t="s">
        <v>330</v>
      </c>
      <c r="B117" t="s">
        <v>331</v>
      </c>
      <c r="C117" t="str">
        <f t="shared" si="3"/>
        <v>FEDON Marie-Claude</v>
      </c>
      <c r="D117" t="s">
        <v>127</v>
      </c>
      <c r="E117" t="s">
        <v>145</v>
      </c>
      <c r="F117" s="1">
        <v>44313</v>
      </c>
      <c r="G117">
        <v>2</v>
      </c>
      <c r="H117" t="s">
        <v>150</v>
      </c>
      <c r="I117">
        <v>6</v>
      </c>
      <c r="J117">
        <v>700</v>
      </c>
      <c r="K117">
        <v>4200</v>
      </c>
      <c r="L117">
        <v>2</v>
      </c>
      <c r="M117" t="s">
        <v>130</v>
      </c>
      <c r="N117" s="2">
        <v>1285</v>
      </c>
      <c r="O117" s="3">
        <v>66</v>
      </c>
      <c r="P117" t="s">
        <v>131</v>
      </c>
      <c r="Q117">
        <v>3</v>
      </c>
      <c r="R117" s="4">
        <v>19745</v>
      </c>
      <c r="S117" s="1">
        <v>37602</v>
      </c>
      <c r="T117" s="5">
        <f t="shared" ca="1" si="4"/>
        <v>70.811111111111117</v>
      </c>
      <c r="U117" s="5">
        <f t="shared" ca="1" si="4"/>
        <v>21.919444444444444</v>
      </c>
      <c r="V117" s="5">
        <f t="shared" ca="1" si="5"/>
        <v>191.61069572931189</v>
      </c>
    </row>
    <row r="118" spans="1:22" x14ac:dyDescent="0.3">
      <c r="A118" t="s">
        <v>369</v>
      </c>
      <c r="B118" t="s">
        <v>551</v>
      </c>
      <c r="C118" t="str">
        <f t="shared" si="3"/>
        <v>FERNANDEZ Suzanne</v>
      </c>
      <c r="D118" t="s">
        <v>134</v>
      </c>
      <c r="E118" t="s">
        <v>145</v>
      </c>
      <c r="F118" s="1">
        <v>44142</v>
      </c>
      <c r="G118">
        <v>4</v>
      </c>
      <c r="H118" t="s">
        <v>136</v>
      </c>
      <c r="I118">
        <v>2</v>
      </c>
      <c r="J118">
        <v>5000</v>
      </c>
      <c r="K118">
        <v>10000</v>
      </c>
      <c r="L118">
        <v>1</v>
      </c>
      <c r="M118" t="s">
        <v>137</v>
      </c>
      <c r="N118" s="2">
        <v>3691</v>
      </c>
      <c r="O118" s="3">
        <v>57</v>
      </c>
      <c r="P118" t="s">
        <v>131</v>
      </c>
      <c r="Q118">
        <v>1</v>
      </c>
      <c r="R118" s="4">
        <v>18203</v>
      </c>
      <c r="S118" s="1">
        <v>37069</v>
      </c>
      <c r="T118" s="5">
        <f t="shared" ca="1" si="4"/>
        <v>75.033333333333331</v>
      </c>
      <c r="U118" s="5">
        <f t="shared" ca="1" si="4"/>
        <v>23.377777777777776</v>
      </c>
      <c r="V118" s="5">
        <f t="shared" ca="1" si="5"/>
        <v>427.75665399239546</v>
      </c>
    </row>
    <row r="119" spans="1:22" x14ac:dyDescent="0.3">
      <c r="A119" t="s">
        <v>369</v>
      </c>
      <c r="B119" t="s">
        <v>370</v>
      </c>
      <c r="C119" t="str">
        <f t="shared" si="3"/>
        <v>FERNANDEZ Yvette</v>
      </c>
      <c r="D119" t="s">
        <v>134</v>
      </c>
      <c r="E119" t="s">
        <v>145</v>
      </c>
      <c r="F119" s="1">
        <v>44248</v>
      </c>
      <c r="G119">
        <v>1</v>
      </c>
      <c r="H119" t="s">
        <v>159</v>
      </c>
      <c r="I119">
        <v>1</v>
      </c>
      <c r="J119">
        <v>1200</v>
      </c>
      <c r="K119">
        <v>1200</v>
      </c>
      <c r="L119">
        <v>1</v>
      </c>
      <c r="M119" t="s">
        <v>137</v>
      </c>
      <c r="N119" s="2">
        <v>2752</v>
      </c>
      <c r="O119" s="3">
        <v>62</v>
      </c>
      <c r="P119" t="s">
        <v>131</v>
      </c>
      <c r="Q119">
        <v>2</v>
      </c>
      <c r="R119" s="4">
        <v>22010</v>
      </c>
      <c r="S119" s="1">
        <v>39916</v>
      </c>
      <c r="T119" s="5">
        <f t="shared" ca="1" si="4"/>
        <v>64.608333333333334</v>
      </c>
      <c r="U119" s="5">
        <f t="shared" ca="1" si="4"/>
        <v>15.583333333333334</v>
      </c>
      <c r="V119" s="5">
        <f t="shared" ca="1" si="5"/>
        <v>77.005347593582883</v>
      </c>
    </row>
    <row r="120" spans="1:22" hidden="1" x14ac:dyDescent="0.3">
      <c r="A120" t="s">
        <v>335</v>
      </c>
      <c r="B120" t="s">
        <v>336</v>
      </c>
      <c r="C120" t="str">
        <f t="shared" si="3"/>
        <v>FERRAND Danielle</v>
      </c>
      <c r="D120" t="s">
        <v>173</v>
      </c>
      <c r="E120" t="s">
        <v>145</v>
      </c>
      <c r="F120" s="1">
        <v>44280</v>
      </c>
      <c r="G120">
        <v>7</v>
      </c>
      <c r="H120" t="s">
        <v>216</v>
      </c>
      <c r="I120">
        <v>4</v>
      </c>
      <c r="J120">
        <v>600</v>
      </c>
      <c r="K120">
        <v>2400</v>
      </c>
      <c r="L120">
        <v>2</v>
      </c>
      <c r="M120" t="s">
        <v>130</v>
      </c>
      <c r="N120" s="2">
        <v>1841</v>
      </c>
      <c r="O120" s="3">
        <v>58</v>
      </c>
      <c r="P120" t="s">
        <v>131</v>
      </c>
      <c r="Q120">
        <v>3</v>
      </c>
      <c r="R120" s="4">
        <v>29779</v>
      </c>
      <c r="S120" s="1">
        <v>40072</v>
      </c>
      <c r="T120" s="5">
        <f t="shared" ca="1" si="4"/>
        <v>43.336111111111109</v>
      </c>
      <c r="U120" s="5">
        <f t="shared" ca="1" si="4"/>
        <v>15.158333333333333</v>
      </c>
      <c r="V120" s="5">
        <f t="shared" ca="1" si="5"/>
        <v>158.32875206157229</v>
      </c>
    </row>
    <row r="121" spans="1:22" hidden="1" x14ac:dyDescent="0.3">
      <c r="A121" t="s">
        <v>337</v>
      </c>
      <c r="B121" t="s">
        <v>338</v>
      </c>
      <c r="C121" t="str">
        <f t="shared" si="3"/>
        <v>FILLEAU Sylvie</v>
      </c>
      <c r="D121" t="s">
        <v>141</v>
      </c>
      <c r="E121" t="s">
        <v>145</v>
      </c>
      <c r="F121" s="1">
        <v>44146</v>
      </c>
      <c r="G121">
        <v>5</v>
      </c>
      <c r="H121" t="s">
        <v>191</v>
      </c>
      <c r="I121">
        <v>9</v>
      </c>
      <c r="J121">
        <v>2000</v>
      </c>
      <c r="K121">
        <v>18000</v>
      </c>
      <c r="L121">
        <v>3</v>
      </c>
      <c r="M121" t="s">
        <v>147</v>
      </c>
      <c r="N121" s="2">
        <v>3002</v>
      </c>
      <c r="O121" s="3">
        <v>62</v>
      </c>
      <c r="P121" t="s">
        <v>131</v>
      </c>
      <c r="Q121">
        <v>4</v>
      </c>
      <c r="R121" s="4">
        <v>22631</v>
      </c>
      <c r="S121" s="1">
        <v>42368</v>
      </c>
      <c r="T121" s="5">
        <f t="shared" ca="1" si="4"/>
        <v>62.908333333333331</v>
      </c>
      <c r="U121" s="5">
        <f t="shared" ca="1" si="4"/>
        <v>8.8694444444444436</v>
      </c>
      <c r="V121" s="5">
        <f t="shared" ca="1" si="5"/>
        <v>2029.4393986846228</v>
      </c>
    </row>
    <row r="122" spans="1:22" hidden="1" x14ac:dyDescent="0.3">
      <c r="A122" t="s">
        <v>339</v>
      </c>
      <c r="B122" t="s">
        <v>340</v>
      </c>
      <c r="C122" t="str">
        <f t="shared" si="3"/>
        <v>FITOUSSI Samuel</v>
      </c>
      <c r="D122" t="s">
        <v>141</v>
      </c>
      <c r="E122" t="s">
        <v>145</v>
      </c>
      <c r="F122" s="1">
        <v>44019</v>
      </c>
      <c r="G122">
        <v>9</v>
      </c>
      <c r="H122" t="s">
        <v>184</v>
      </c>
      <c r="I122">
        <v>2</v>
      </c>
      <c r="J122">
        <v>500</v>
      </c>
      <c r="K122">
        <v>1000</v>
      </c>
      <c r="L122">
        <v>1</v>
      </c>
      <c r="M122" t="s">
        <v>137</v>
      </c>
      <c r="N122" s="2">
        <v>4017</v>
      </c>
      <c r="O122" s="3">
        <v>52</v>
      </c>
      <c r="P122" t="s">
        <v>138</v>
      </c>
      <c r="Q122">
        <v>0</v>
      </c>
      <c r="R122" s="4">
        <v>21657</v>
      </c>
      <c r="S122" s="1">
        <v>38610</v>
      </c>
      <c r="T122" s="5">
        <f t="shared" ca="1" si="4"/>
        <v>65.572222222222223</v>
      </c>
      <c r="U122" s="5">
        <f t="shared" ca="1" si="4"/>
        <v>19.161111111111111</v>
      </c>
      <c r="V122" s="5">
        <f t="shared" ca="1" si="5"/>
        <v>52.189040301536679</v>
      </c>
    </row>
    <row r="123" spans="1:22" hidden="1" x14ac:dyDescent="0.3">
      <c r="A123" t="s">
        <v>341</v>
      </c>
      <c r="B123" t="s">
        <v>183</v>
      </c>
      <c r="C123" t="str">
        <f t="shared" si="3"/>
        <v>FOURNOL Michele</v>
      </c>
      <c r="D123" t="s">
        <v>127</v>
      </c>
      <c r="E123" t="s">
        <v>145</v>
      </c>
      <c r="F123" s="1">
        <v>44339</v>
      </c>
      <c r="G123">
        <v>5</v>
      </c>
      <c r="H123" t="s">
        <v>191</v>
      </c>
      <c r="I123">
        <v>10</v>
      </c>
      <c r="J123">
        <v>2000</v>
      </c>
      <c r="K123">
        <v>20000</v>
      </c>
      <c r="L123">
        <v>2</v>
      </c>
      <c r="M123" t="s">
        <v>130</v>
      </c>
      <c r="N123" s="2">
        <v>2761</v>
      </c>
      <c r="O123" s="3">
        <v>53</v>
      </c>
      <c r="P123" t="s">
        <v>131</v>
      </c>
      <c r="Q123">
        <v>4</v>
      </c>
      <c r="R123" s="4">
        <v>26963</v>
      </c>
      <c r="S123" s="1">
        <v>36480</v>
      </c>
      <c r="T123" s="5">
        <f t="shared" ca="1" si="4"/>
        <v>51.047222222222224</v>
      </c>
      <c r="U123" s="5">
        <f t="shared" ca="1" si="4"/>
        <v>24.991666666666667</v>
      </c>
      <c r="V123" s="5">
        <f t="shared" ca="1" si="5"/>
        <v>800.26675558519503</v>
      </c>
    </row>
    <row r="124" spans="1:22" hidden="1" x14ac:dyDescent="0.3">
      <c r="A124" t="s">
        <v>342</v>
      </c>
      <c r="B124" t="s">
        <v>255</v>
      </c>
      <c r="C124" t="str">
        <f t="shared" si="3"/>
        <v>FRANÇOIS Anne-Marie</v>
      </c>
      <c r="D124" t="s">
        <v>173</v>
      </c>
      <c r="E124" t="s">
        <v>145</v>
      </c>
      <c r="F124" s="1">
        <v>44103</v>
      </c>
      <c r="G124">
        <v>10</v>
      </c>
      <c r="H124" t="s">
        <v>129</v>
      </c>
      <c r="I124">
        <v>8</v>
      </c>
      <c r="J124">
        <v>1000</v>
      </c>
      <c r="K124">
        <v>8000</v>
      </c>
      <c r="L124">
        <v>3</v>
      </c>
      <c r="M124" t="s">
        <v>147</v>
      </c>
      <c r="N124" s="2">
        <v>2762</v>
      </c>
      <c r="O124" s="3">
        <v>58</v>
      </c>
      <c r="P124" t="s">
        <v>131</v>
      </c>
      <c r="Q124">
        <v>2</v>
      </c>
      <c r="R124" s="4">
        <v>29921</v>
      </c>
      <c r="S124" s="1">
        <v>38585</v>
      </c>
      <c r="T124" s="5">
        <f t="shared" ca="1" si="4"/>
        <v>42.95</v>
      </c>
      <c r="U124" s="5">
        <f t="shared" ca="1" si="4"/>
        <v>19.227777777777778</v>
      </c>
      <c r="V124" s="5">
        <f t="shared" ca="1" si="5"/>
        <v>416.06472117885005</v>
      </c>
    </row>
    <row r="125" spans="1:22" hidden="1" x14ac:dyDescent="0.3">
      <c r="A125" t="s">
        <v>343</v>
      </c>
      <c r="B125" t="s">
        <v>199</v>
      </c>
      <c r="C125" t="str">
        <f t="shared" si="3"/>
        <v>FRENOIS Giséle</v>
      </c>
      <c r="D125" t="s">
        <v>173</v>
      </c>
      <c r="E125" t="s">
        <v>145</v>
      </c>
      <c r="F125" s="1">
        <v>44054</v>
      </c>
      <c r="G125">
        <v>8</v>
      </c>
      <c r="H125" t="s">
        <v>146</v>
      </c>
      <c r="I125">
        <v>8</v>
      </c>
      <c r="J125">
        <v>800</v>
      </c>
      <c r="K125">
        <v>6400</v>
      </c>
      <c r="L125">
        <v>3</v>
      </c>
      <c r="M125" t="s">
        <v>147</v>
      </c>
      <c r="N125" s="2">
        <v>3494</v>
      </c>
      <c r="O125" s="3">
        <v>59</v>
      </c>
      <c r="P125" t="s">
        <v>131</v>
      </c>
      <c r="Q125">
        <v>5</v>
      </c>
      <c r="R125" s="4">
        <v>20545</v>
      </c>
      <c r="S125" s="1">
        <v>44163</v>
      </c>
      <c r="T125" s="5">
        <f t="shared" ca="1" si="4"/>
        <v>68.61944444444444</v>
      </c>
      <c r="U125" s="5">
        <f t="shared" ca="1" si="4"/>
        <v>3.9583333333333335</v>
      </c>
      <c r="V125" s="5">
        <f t="shared" ca="1" si="5"/>
        <v>1616.8421052631579</v>
      </c>
    </row>
    <row r="126" spans="1:22" hidden="1" x14ac:dyDescent="0.3">
      <c r="A126" t="s">
        <v>344</v>
      </c>
      <c r="B126" t="s">
        <v>345</v>
      </c>
      <c r="C126" t="str">
        <f t="shared" si="3"/>
        <v>FRETTE Daniel</v>
      </c>
      <c r="D126" t="s">
        <v>173</v>
      </c>
      <c r="E126" t="s">
        <v>145</v>
      </c>
      <c r="F126" s="1">
        <v>44050</v>
      </c>
      <c r="G126">
        <v>7</v>
      </c>
      <c r="H126" t="s">
        <v>216</v>
      </c>
      <c r="I126">
        <v>2</v>
      </c>
      <c r="J126">
        <v>600</v>
      </c>
      <c r="K126">
        <v>1200</v>
      </c>
      <c r="L126">
        <v>2</v>
      </c>
      <c r="M126" t="s">
        <v>130</v>
      </c>
      <c r="N126" s="2">
        <v>1273</v>
      </c>
      <c r="O126" s="3">
        <v>20</v>
      </c>
      <c r="P126" t="s">
        <v>138</v>
      </c>
      <c r="Q126">
        <v>0</v>
      </c>
      <c r="R126" s="4">
        <v>27318</v>
      </c>
      <c r="S126" s="1">
        <v>37961</v>
      </c>
      <c r="T126" s="5">
        <f t="shared" ca="1" si="4"/>
        <v>50.075000000000003</v>
      </c>
      <c r="U126" s="5">
        <f t="shared" ca="1" si="4"/>
        <v>20.93611111111111</v>
      </c>
      <c r="V126" s="5">
        <f t="shared" ca="1" si="5"/>
        <v>57.317234974127643</v>
      </c>
    </row>
    <row r="127" spans="1:22" hidden="1" x14ac:dyDescent="0.3">
      <c r="A127" t="s">
        <v>346</v>
      </c>
      <c r="B127" t="s">
        <v>143</v>
      </c>
      <c r="C127" t="str">
        <f t="shared" si="3"/>
        <v>FRISA Brigitte</v>
      </c>
      <c r="D127" t="s">
        <v>162</v>
      </c>
      <c r="E127" t="s">
        <v>145</v>
      </c>
      <c r="F127" s="1">
        <v>44119</v>
      </c>
      <c r="G127">
        <v>5</v>
      </c>
      <c r="H127" t="s">
        <v>191</v>
      </c>
      <c r="I127">
        <v>5</v>
      </c>
      <c r="J127">
        <v>2000</v>
      </c>
      <c r="K127">
        <v>10000</v>
      </c>
      <c r="L127">
        <v>1</v>
      </c>
      <c r="M127" t="s">
        <v>137</v>
      </c>
      <c r="N127">
        <v>951</v>
      </c>
      <c r="O127" s="3">
        <v>66</v>
      </c>
      <c r="P127" t="s">
        <v>131</v>
      </c>
      <c r="Q127">
        <v>3</v>
      </c>
      <c r="R127" s="4">
        <v>27562</v>
      </c>
      <c r="S127" s="1">
        <v>39650</v>
      </c>
      <c r="T127" s="5">
        <f t="shared" ca="1" si="4"/>
        <v>49.405555555555559</v>
      </c>
      <c r="U127" s="5">
        <f t="shared" ca="1" si="4"/>
        <v>16.31111111111111</v>
      </c>
      <c r="V127" s="5">
        <f t="shared" ca="1" si="5"/>
        <v>613.0790190735695</v>
      </c>
    </row>
    <row r="128" spans="1:22" hidden="1" x14ac:dyDescent="0.3">
      <c r="A128" t="s">
        <v>347</v>
      </c>
      <c r="B128" t="s">
        <v>348</v>
      </c>
      <c r="C128" t="str">
        <f t="shared" si="3"/>
        <v>GARCIA Ghyslaine</v>
      </c>
      <c r="D128" t="s">
        <v>144</v>
      </c>
      <c r="E128" t="s">
        <v>145</v>
      </c>
      <c r="F128" s="1">
        <v>44022</v>
      </c>
      <c r="G128">
        <v>2</v>
      </c>
      <c r="H128" t="s">
        <v>150</v>
      </c>
      <c r="I128">
        <v>8</v>
      </c>
      <c r="J128">
        <v>700</v>
      </c>
      <c r="K128">
        <v>5600</v>
      </c>
      <c r="L128">
        <v>1</v>
      </c>
      <c r="M128" t="s">
        <v>137</v>
      </c>
      <c r="N128" s="2">
        <v>3034</v>
      </c>
      <c r="O128" s="3">
        <v>14</v>
      </c>
      <c r="P128" t="s">
        <v>131</v>
      </c>
      <c r="Q128">
        <v>1</v>
      </c>
      <c r="R128" s="4">
        <v>17052</v>
      </c>
      <c r="S128" s="1">
        <v>40797</v>
      </c>
      <c r="T128" s="5">
        <f t="shared" ca="1" si="4"/>
        <v>78.183333333333337</v>
      </c>
      <c r="U128" s="5">
        <f t="shared" ca="1" si="4"/>
        <v>13.172222222222222</v>
      </c>
      <c r="V128" s="5">
        <f t="shared" ca="1" si="5"/>
        <v>425.13707296499365</v>
      </c>
    </row>
    <row r="129" spans="1:22" hidden="1" x14ac:dyDescent="0.3">
      <c r="A129" t="s">
        <v>349</v>
      </c>
      <c r="B129" t="s">
        <v>350</v>
      </c>
      <c r="C129" t="str">
        <f t="shared" si="3"/>
        <v>GEIL Dominique</v>
      </c>
      <c r="D129" t="s">
        <v>144</v>
      </c>
      <c r="E129" t="s">
        <v>145</v>
      </c>
      <c r="F129" s="1">
        <v>44193</v>
      </c>
      <c r="G129">
        <v>10</v>
      </c>
      <c r="H129" t="s">
        <v>129</v>
      </c>
      <c r="I129">
        <v>2</v>
      </c>
      <c r="J129">
        <v>1000</v>
      </c>
      <c r="K129">
        <v>2000</v>
      </c>
      <c r="L129">
        <v>2</v>
      </c>
      <c r="M129" t="s">
        <v>130</v>
      </c>
      <c r="N129" s="2">
        <v>3785</v>
      </c>
      <c r="O129" s="3">
        <v>68</v>
      </c>
      <c r="P129" t="s">
        <v>138</v>
      </c>
      <c r="Q129">
        <v>1</v>
      </c>
      <c r="R129" s="4">
        <v>23137</v>
      </c>
      <c r="S129" s="1">
        <v>44405</v>
      </c>
      <c r="T129" s="5">
        <f t="shared" ca="1" si="4"/>
        <v>61.519444444444446</v>
      </c>
      <c r="U129" s="5">
        <f t="shared" ca="1" si="4"/>
        <v>3.2916666666666665</v>
      </c>
      <c r="V129" s="5">
        <f t="shared" ca="1" si="5"/>
        <v>607.59493670886081</v>
      </c>
    </row>
    <row r="130" spans="1:22" hidden="1" x14ac:dyDescent="0.3">
      <c r="A130" t="s">
        <v>351</v>
      </c>
      <c r="B130" t="s">
        <v>352</v>
      </c>
      <c r="C130" t="str">
        <f t="shared" ref="C130:C193" si="6">CONCATENATE(A130," ",B130)</f>
        <v>GENTIL Michelle</v>
      </c>
      <c r="D130" t="s">
        <v>127</v>
      </c>
      <c r="E130" t="s">
        <v>145</v>
      </c>
      <c r="F130" s="1">
        <v>44373</v>
      </c>
      <c r="G130">
        <v>2</v>
      </c>
      <c r="H130" t="s">
        <v>150</v>
      </c>
      <c r="I130">
        <v>3</v>
      </c>
      <c r="J130">
        <v>700</v>
      </c>
      <c r="K130">
        <v>2100</v>
      </c>
      <c r="L130">
        <v>1</v>
      </c>
      <c r="M130" t="s">
        <v>137</v>
      </c>
      <c r="N130" s="2">
        <v>1687</v>
      </c>
      <c r="O130" s="3">
        <v>80</v>
      </c>
      <c r="P130" t="s">
        <v>131</v>
      </c>
      <c r="Q130">
        <v>3</v>
      </c>
      <c r="R130" s="4">
        <v>21963</v>
      </c>
      <c r="S130" s="1">
        <v>41188</v>
      </c>
      <c r="T130" s="5">
        <f t="shared" ref="T130:U193" ca="1" si="7">YEARFRAC(R130,TODAY())</f>
        <v>64.738888888888894</v>
      </c>
      <c r="U130" s="5">
        <f t="shared" ca="1" si="7"/>
        <v>12.102777777777778</v>
      </c>
      <c r="V130" s="5">
        <f t="shared" ref="V130:V193" ca="1" si="8">K130/U130</f>
        <v>173.51388570117052</v>
      </c>
    </row>
    <row r="131" spans="1:22" x14ac:dyDescent="0.3">
      <c r="A131" t="s">
        <v>429</v>
      </c>
      <c r="B131" t="s">
        <v>133</v>
      </c>
      <c r="C131" t="str">
        <f t="shared" si="6"/>
        <v>GEORGET Philippe</v>
      </c>
      <c r="D131" t="s">
        <v>134</v>
      </c>
      <c r="E131" t="s">
        <v>145</v>
      </c>
      <c r="F131" s="1">
        <v>44210</v>
      </c>
      <c r="G131">
        <v>8</v>
      </c>
      <c r="H131" t="s">
        <v>146</v>
      </c>
      <c r="I131">
        <v>3</v>
      </c>
      <c r="J131">
        <v>800</v>
      </c>
      <c r="K131">
        <v>2400</v>
      </c>
      <c r="L131">
        <v>2</v>
      </c>
      <c r="M131" t="s">
        <v>130</v>
      </c>
      <c r="N131" s="2">
        <v>2283</v>
      </c>
      <c r="O131" s="3">
        <v>97</v>
      </c>
      <c r="P131" t="s">
        <v>138</v>
      </c>
      <c r="Q131">
        <v>4</v>
      </c>
      <c r="R131" s="4">
        <v>21238</v>
      </c>
      <c r="S131" s="1">
        <v>41037</v>
      </c>
      <c r="T131" s="5">
        <f t="shared" ca="1" si="7"/>
        <v>66.724999999999994</v>
      </c>
      <c r="U131" s="5">
        <f t="shared" ca="1" si="7"/>
        <v>12.513888888888889</v>
      </c>
      <c r="V131" s="5">
        <f t="shared" ca="1" si="8"/>
        <v>191.78690344062153</v>
      </c>
    </row>
    <row r="132" spans="1:22" hidden="1" x14ac:dyDescent="0.3">
      <c r="A132" t="s">
        <v>355</v>
      </c>
      <c r="B132" t="s">
        <v>229</v>
      </c>
      <c r="C132" t="str">
        <f t="shared" si="6"/>
        <v>GHAFFAR Ghislaine</v>
      </c>
      <c r="D132" t="s">
        <v>144</v>
      </c>
      <c r="E132" t="s">
        <v>145</v>
      </c>
      <c r="F132" s="1">
        <v>44009</v>
      </c>
      <c r="G132">
        <v>8</v>
      </c>
      <c r="H132" t="s">
        <v>146</v>
      </c>
      <c r="I132">
        <v>3</v>
      </c>
      <c r="J132">
        <v>800</v>
      </c>
      <c r="K132">
        <v>2400</v>
      </c>
      <c r="L132">
        <v>1</v>
      </c>
      <c r="M132" t="s">
        <v>137</v>
      </c>
      <c r="N132" s="2">
        <v>2633</v>
      </c>
      <c r="O132" s="3">
        <v>13</v>
      </c>
      <c r="P132" t="s">
        <v>131</v>
      </c>
      <c r="Q132">
        <v>5</v>
      </c>
      <c r="R132" s="4">
        <v>22067</v>
      </c>
      <c r="S132" s="1">
        <v>42954</v>
      </c>
      <c r="T132" s="5">
        <f t="shared" ca="1" si="7"/>
        <v>64.452777777777783</v>
      </c>
      <c r="U132" s="5">
        <f t="shared" ca="1" si="7"/>
        <v>7.2666666666666666</v>
      </c>
      <c r="V132" s="5">
        <f t="shared" ca="1" si="8"/>
        <v>330.2752293577982</v>
      </c>
    </row>
    <row r="133" spans="1:22" x14ac:dyDescent="0.3">
      <c r="A133" t="s">
        <v>523</v>
      </c>
      <c r="B133" t="s">
        <v>334</v>
      </c>
      <c r="C133" t="str">
        <f t="shared" si="6"/>
        <v>GHIBAUDO Nicole</v>
      </c>
      <c r="D133" t="s">
        <v>134</v>
      </c>
      <c r="E133" t="s">
        <v>145</v>
      </c>
      <c r="F133" s="1">
        <v>44091</v>
      </c>
      <c r="G133">
        <v>2</v>
      </c>
      <c r="H133" t="s">
        <v>150</v>
      </c>
      <c r="I133">
        <v>10</v>
      </c>
      <c r="J133">
        <v>700</v>
      </c>
      <c r="K133">
        <v>7000</v>
      </c>
      <c r="L133">
        <v>3</v>
      </c>
      <c r="M133" t="s">
        <v>147</v>
      </c>
      <c r="N133" s="2">
        <v>1445</v>
      </c>
      <c r="O133" s="3">
        <v>4</v>
      </c>
      <c r="P133" t="s">
        <v>131</v>
      </c>
      <c r="Q133">
        <v>5</v>
      </c>
      <c r="R133" s="4">
        <v>20417</v>
      </c>
      <c r="S133" s="1">
        <v>42586</v>
      </c>
      <c r="T133" s="5">
        <f t="shared" ca="1" si="7"/>
        <v>68.969444444444449</v>
      </c>
      <c r="U133" s="5">
        <f t="shared" ca="1" si="7"/>
        <v>8.2750000000000004</v>
      </c>
      <c r="V133" s="5">
        <f t="shared" ca="1" si="8"/>
        <v>845.92145015105734</v>
      </c>
    </row>
    <row r="134" spans="1:22" hidden="1" x14ac:dyDescent="0.3">
      <c r="A134" t="s">
        <v>356</v>
      </c>
      <c r="B134" t="s">
        <v>357</v>
      </c>
      <c r="C134" t="str">
        <f t="shared" si="6"/>
        <v>GILLINGHAM Magdeleine</v>
      </c>
      <c r="D134" t="s">
        <v>162</v>
      </c>
      <c r="E134" t="s">
        <v>145</v>
      </c>
      <c r="F134" s="1">
        <v>44336</v>
      </c>
      <c r="G134">
        <v>8</v>
      </c>
      <c r="H134" t="s">
        <v>146</v>
      </c>
      <c r="I134">
        <v>10</v>
      </c>
      <c r="J134">
        <v>800</v>
      </c>
      <c r="K134">
        <v>8000</v>
      </c>
      <c r="L134">
        <v>3</v>
      </c>
      <c r="M134" t="s">
        <v>147</v>
      </c>
      <c r="N134" s="2">
        <v>1519</v>
      </c>
      <c r="O134" s="3">
        <v>0</v>
      </c>
      <c r="P134" t="s">
        <v>131</v>
      </c>
      <c r="Q134">
        <v>5</v>
      </c>
      <c r="R134" s="4">
        <v>21497</v>
      </c>
      <c r="S134" s="1">
        <v>43374</v>
      </c>
      <c r="T134" s="5">
        <f t="shared" ca="1" si="7"/>
        <v>66.013888888888886</v>
      </c>
      <c r="U134" s="5">
        <f t="shared" ca="1" si="7"/>
        <v>6.1166666666666663</v>
      </c>
      <c r="V134" s="5">
        <f t="shared" ca="1" si="8"/>
        <v>1307.9019073569484</v>
      </c>
    </row>
    <row r="135" spans="1:22" hidden="1" x14ac:dyDescent="0.3">
      <c r="A135" t="s">
        <v>358</v>
      </c>
      <c r="B135" t="s">
        <v>359</v>
      </c>
      <c r="C135" t="str">
        <f t="shared" si="6"/>
        <v>GIRARD André</v>
      </c>
      <c r="D135" t="s">
        <v>173</v>
      </c>
      <c r="E135" t="s">
        <v>145</v>
      </c>
      <c r="F135" s="1">
        <v>44270</v>
      </c>
      <c r="G135">
        <v>9</v>
      </c>
      <c r="H135" t="s">
        <v>184</v>
      </c>
      <c r="I135">
        <v>2</v>
      </c>
      <c r="J135">
        <v>500</v>
      </c>
      <c r="K135">
        <v>1000</v>
      </c>
      <c r="L135">
        <v>3</v>
      </c>
      <c r="M135" t="s">
        <v>147</v>
      </c>
      <c r="N135" s="2">
        <v>1750</v>
      </c>
      <c r="O135" s="3">
        <v>3</v>
      </c>
      <c r="P135" t="s">
        <v>138</v>
      </c>
      <c r="Q135">
        <v>0</v>
      </c>
      <c r="R135" s="4">
        <v>21936</v>
      </c>
      <c r="S135" s="1">
        <v>37320</v>
      </c>
      <c r="T135" s="5">
        <f t="shared" ca="1" si="7"/>
        <v>64.811111111111117</v>
      </c>
      <c r="U135" s="5">
        <f t="shared" ca="1" si="7"/>
        <v>22.68888888888889</v>
      </c>
      <c r="V135" s="5">
        <f t="shared" ca="1" si="8"/>
        <v>44.074436826640543</v>
      </c>
    </row>
    <row r="136" spans="1:22" hidden="1" x14ac:dyDescent="0.3">
      <c r="A136" t="s">
        <v>360</v>
      </c>
      <c r="B136" t="s">
        <v>149</v>
      </c>
      <c r="C136" t="str">
        <f t="shared" si="6"/>
        <v>GIRAUDO Jean</v>
      </c>
      <c r="D136" t="s">
        <v>173</v>
      </c>
      <c r="E136" t="s">
        <v>145</v>
      </c>
      <c r="F136" s="1">
        <v>44215</v>
      </c>
      <c r="G136">
        <v>3</v>
      </c>
      <c r="H136" t="s">
        <v>174</v>
      </c>
      <c r="I136">
        <v>4</v>
      </c>
      <c r="J136">
        <v>1300</v>
      </c>
      <c r="K136">
        <v>5200</v>
      </c>
      <c r="L136">
        <v>2</v>
      </c>
      <c r="M136" t="s">
        <v>130</v>
      </c>
      <c r="N136" s="2">
        <v>1462</v>
      </c>
      <c r="O136" s="3">
        <v>45</v>
      </c>
      <c r="P136" t="s">
        <v>138</v>
      </c>
      <c r="Q136">
        <v>2</v>
      </c>
      <c r="R136" s="4">
        <v>23981</v>
      </c>
      <c r="S136" s="1">
        <v>35976</v>
      </c>
      <c r="T136" s="5">
        <f t="shared" ca="1" si="7"/>
        <v>59.211111111111109</v>
      </c>
      <c r="U136" s="5">
        <f t="shared" ca="1" si="7"/>
        <v>26.369444444444444</v>
      </c>
      <c r="V136" s="5">
        <f t="shared" ca="1" si="8"/>
        <v>197.19793532076267</v>
      </c>
    </row>
    <row r="137" spans="1:22" hidden="1" x14ac:dyDescent="0.3">
      <c r="A137" t="s">
        <v>361</v>
      </c>
      <c r="B137" t="s">
        <v>255</v>
      </c>
      <c r="C137" t="str">
        <f t="shared" si="6"/>
        <v>GIRON Anne-Marie</v>
      </c>
      <c r="D137" t="s">
        <v>173</v>
      </c>
      <c r="E137" t="s">
        <v>145</v>
      </c>
      <c r="F137" s="1">
        <v>44118</v>
      </c>
      <c r="G137">
        <v>7</v>
      </c>
      <c r="H137" t="s">
        <v>216</v>
      </c>
      <c r="I137">
        <v>5</v>
      </c>
      <c r="J137">
        <v>600</v>
      </c>
      <c r="K137">
        <v>3000</v>
      </c>
      <c r="L137">
        <v>1</v>
      </c>
      <c r="M137" t="s">
        <v>137</v>
      </c>
      <c r="N137" s="2">
        <v>3081</v>
      </c>
      <c r="O137" s="3">
        <v>67</v>
      </c>
      <c r="P137" t="s">
        <v>131</v>
      </c>
      <c r="Q137">
        <v>1</v>
      </c>
      <c r="R137" s="4">
        <v>21997</v>
      </c>
      <c r="S137" s="1">
        <v>38324</v>
      </c>
      <c r="T137" s="5">
        <f t="shared" ca="1" si="7"/>
        <v>64.641666666666666</v>
      </c>
      <c r="U137" s="5">
        <f t="shared" ca="1" si="7"/>
        <v>19.944444444444443</v>
      </c>
      <c r="V137" s="5">
        <f t="shared" ca="1" si="8"/>
        <v>150.41782729805016</v>
      </c>
    </row>
    <row r="138" spans="1:22" hidden="1" x14ac:dyDescent="0.3">
      <c r="A138" t="s">
        <v>362</v>
      </c>
      <c r="B138" t="s">
        <v>363</v>
      </c>
      <c r="C138" t="str">
        <f t="shared" si="6"/>
        <v>GLYNATSIS Hervé</v>
      </c>
      <c r="D138" t="s">
        <v>162</v>
      </c>
      <c r="E138" t="s">
        <v>145</v>
      </c>
      <c r="F138" s="1">
        <v>44073</v>
      </c>
      <c r="G138">
        <v>2</v>
      </c>
      <c r="H138" t="s">
        <v>150</v>
      </c>
      <c r="I138">
        <v>8</v>
      </c>
      <c r="J138">
        <v>700</v>
      </c>
      <c r="K138">
        <v>5600</v>
      </c>
      <c r="L138">
        <v>3</v>
      </c>
      <c r="M138" t="s">
        <v>147</v>
      </c>
      <c r="N138" s="2">
        <v>2576</v>
      </c>
      <c r="O138" s="3">
        <v>30</v>
      </c>
      <c r="P138" t="s">
        <v>131</v>
      </c>
      <c r="Q138">
        <v>2</v>
      </c>
      <c r="R138" s="4">
        <v>27097</v>
      </c>
      <c r="S138" s="1">
        <v>36937</v>
      </c>
      <c r="T138" s="5">
        <f t="shared" ca="1" si="7"/>
        <v>50.677777777777777</v>
      </c>
      <c r="U138" s="5">
        <f t="shared" ca="1" si="7"/>
        <v>23.744444444444444</v>
      </c>
      <c r="V138" s="5">
        <f t="shared" ca="1" si="8"/>
        <v>235.84464202152552</v>
      </c>
    </row>
    <row r="139" spans="1:22" hidden="1" x14ac:dyDescent="0.3">
      <c r="A139" t="s">
        <v>364</v>
      </c>
      <c r="B139" t="s">
        <v>365</v>
      </c>
      <c r="C139" t="str">
        <f t="shared" si="6"/>
        <v>GONDOUIN Bernard</v>
      </c>
      <c r="D139" t="s">
        <v>162</v>
      </c>
      <c r="E139" t="s">
        <v>145</v>
      </c>
      <c r="F139" s="1">
        <v>44066</v>
      </c>
      <c r="G139">
        <v>7</v>
      </c>
      <c r="H139" t="s">
        <v>216</v>
      </c>
      <c r="I139">
        <v>3</v>
      </c>
      <c r="J139">
        <v>600</v>
      </c>
      <c r="K139">
        <v>1800</v>
      </c>
      <c r="L139">
        <v>2</v>
      </c>
      <c r="M139" t="s">
        <v>130</v>
      </c>
      <c r="N139" s="2">
        <v>2629</v>
      </c>
      <c r="O139" s="3">
        <v>92</v>
      </c>
      <c r="P139" t="s">
        <v>138</v>
      </c>
      <c r="Q139">
        <v>0</v>
      </c>
      <c r="R139" s="4">
        <v>21596</v>
      </c>
      <c r="S139" s="1">
        <v>44184</v>
      </c>
      <c r="T139" s="5">
        <f t="shared" ca="1" si="7"/>
        <v>65.74444444444444</v>
      </c>
      <c r="U139" s="5">
        <f t="shared" ca="1" si="7"/>
        <v>3.9</v>
      </c>
      <c r="V139" s="5">
        <f t="shared" ca="1" si="8"/>
        <v>461.53846153846155</v>
      </c>
    </row>
    <row r="140" spans="1:22" x14ac:dyDescent="0.3">
      <c r="A140" t="s">
        <v>269</v>
      </c>
      <c r="B140" t="s">
        <v>270</v>
      </c>
      <c r="C140" t="str">
        <f t="shared" si="6"/>
        <v>GORZINSKY Odette</v>
      </c>
      <c r="D140" t="s">
        <v>134</v>
      </c>
      <c r="E140" t="s">
        <v>145</v>
      </c>
      <c r="F140" s="1">
        <v>44075</v>
      </c>
      <c r="G140">
        <v>4</v>
      </c>
      <c r="H140" t="s">
        <v>136</v>
      </c>
      <c r="I140">
        <v>7</v>
      </c>
      <c r="J140">
        <v>5000</v>
      </c>
      <c r="K140">
        <v>35000</v>
      </c>
      <c r="L140">
        <v>3</v>
      </c>
      <c r="M140" t="s">
        <v>147</v>
      </c>
      <c r="N140" s="2">
        <v>2866</v>
      </c>
      <c r="O140" s="3">
        <v>35</v>
      </c>
      <c r="P140" t="s">
        <v>131</v>
      </c>
      <c r="Q140">
        <v>4</v>
      </c>
      <c r="R140" s="4">
        <v>26504</v>
      </c>
      <c r="S140" s="1">
        <v>37493</v>
      </c>
      <c r="T140" s="5">
        <f t="shared" ca="1" si="7"/>
        <v>52.302777777777777</v>
      </c>
      <c r="U140" s="5">
        <f t="shared" ca="1" si="7"/>
        <v>22.216666666666665</v>
      </c>
      <c r="V140" s="5">
        <f t="shared" ca="1" si="8"/>
        <v>1575.3938484621156</v>
      </c>
    </row>
    <row r="141" spans="1:22" hidden="1" x14ac:dyDescent="0.3">
      <c r="A141" t="s">
        <v>366</v>
      </c>
      <c r="B141" t="s">
        <v>264</v>
      </c>
      <c r="C141" t="str">
        <f t="shared" si="6"/>
        <v>GOUILLON Chantal</v>
      </c>
      <c r="D141" t="s">
        <v>162</v>
      </c>
      <c r="E141" t="s">
        <v>145</v>
      </c>
      <c r="F141" s="1">
        <v>44052</v>
      </c>
      <c r="G141">
        <v>7</v>
      </c>
      <c r="H141" t="s">
        <v>216</v>
      </c>
      <c r="I141">
        <v>9</v>
      </c>
      <c r="J141">
        <v>600</v>
      </c>
      <c r="K141">
        <v>5400</v>
      </c>
      <c r="L141">
        <v>3</v>
      </c>
      <c r="M141" t="s">
        <v>147</v>
      </c>
      <c r="N141" s="2">
        <v>1868</v>
      </c>
      <c r="O141" s="3">
        <v>96</v>
      </c>
      <c r="P141" t="s">
        <v>131</v>
      </c>
      <c r="Q141">
        <v>2</v>
      </c>
      <c r="R141" s="4">
        <v>23979</v>
      </c>
      <c r="S141" s="1">
        <v>37834</v>
      </c>
      <c r="T141" s="5">
        <f t="shared" ca="1" si="7"/>
        <v>59.216666666666669</v>
      </c>
      <c r="U141" s="5">
        <f t="shared" ca="1" si="7"/>
        <v>21.283333333333335</v>
      </c>
      <c r="V141" s="5">
        <f t="shared" ca="1" si="8"/>
        <v>253.71965544244321</v>
      </c>
    </row>
    <row r="142" spans="1:22" hidden="1" x14ac:dyDescent="0.3">
      <c r="A142" t="s">
        <v>367</v>
      </c>
      <c r="B142" t="s">
        <v>143</v>
      </c>
      <c r="C142" t="str">
        <f t="shared" si="6"/>
        <v>GOYER Brigitte</v>
      </c>
      <c r="D142" t="s">
        <v>162</v>
      </c>
      <c r="E142" t="s">
        <v>145</v>
      </c>
      <c r="F142" s="1">
        <v>44287</v>
      </c>
      <c r="G142">
        <v>7</v>
      </c>
      <c r="H142" t="s">
        <v>216</v>
      </c>
      <c r="I142">
        <v>8</v>
      </c>
      <c r="J142">
        <v>600</v>
      </c>
      <c r="K142">
        <v>4800</v>
      </c>
      <c r="L142">
        <v>1</v>
      </c>
      <c r="M142" t="s">
        <v>137</v>
      </c>
      <c r="N142" s="2">
        <v>1976</v>
      </c>
      <c r="O142" s="3">
        <v>27</v>
      </c>
      <c r="P142" t="s">
        <v>131</v>
      </c>
      <c r="Q142">
        <v>5</v>
      </c>
      <c r="R142" s="4">
        <v>21944</v>
      </c>
      <c r="S142" s="1">
        <v>44164</v>
      </c>
      <c r="T142" s="5">
        <f t="shared" ca="1" si="7"/>
        <v>64.788888888888891</v>
      </c>
      <c r="U142" s="5">
        <f t="shared" ca="1" si="7"/>
        <v>3.9555555555555557</v>
      </c>
      <c r="V142" s="5">
        <f t="shared" ca="1" si="8"/>
        <v>1213.4831460674156</v>
      </c>
    </row>
    <row r="143" spans="1:22" hidden="1" x14ac:dyDescent="0.3">
      <c r="A143" t="s">
        <v>368</v>
      </c>
      <c r="B143" t="s">
        <v>236</v>
      </c>
      <c r="C143" t="str">
        <f t="shared" si="6"/>
        <v>GRAIN Françoise</v>
      </c>
      <c r="D143" t="s">
        <v>144</v>
      </c>
      <c r="E143" t="s">
        <v>145</v>
      </c>
      <c r="F143" s="1">
        <v>44134</v>
      </c>
      <c r="G143">
        <v>10</v>
      </c>
      <c r="H143" t="s">
        <v>129</v>
      </c>
      <c r="I143">
        <v>9</v>
      </c>
      <c r="J143">
        <v>1000</v>
      </c>
      <c r="K143">
        <v>9000</v>
      </c>
      <c r="L143">
        <v>2</v>
      </c>
      <c r="M143" t="s">
        <v>130</v>
      </c>
      <c r="N143" s="2">
        <v>2394</v>
      </c>
      <c r="O143" s="3">
        <v>82</v>
      </c>
      <c r="P143" t="s">
        <v>131</v>
      </c>
      <c r="Q143">
        <v>4</v>
      </c>
      <c r="R143" s="4">
        <v>28529</v>
      </c>
      <c r="S143" s="1">
        <v>40350</v>
      </c>
      <c r="T143" s="5">
        <f t="shared" ca="1" si="7"/>
        <v>46.763888888888886</v>
      </c>
      <c r="U143" s="5">
        <f t="shared" ca="1" si="7"/>
        <v>14.394444444444444</v>
      </c>
      <c r="V143" s="5">
        <f t="shared" ca="1" si="8"/>
        <v>625.24121960632965</v>
      </c>
    </row>
    <row r="144" spans="1:22" x14ac:dyDescent="0.3">
      <c r="A144" t="s">
        <v>529</v>
      </c>
      <c r="B144" t="s">
        <v>176</v>
      </c>
      <c r="C144" t="str">
        <f t="shared" si="6"/>
        <v>GUELT Monique</v>
      </c>
      <c r="D144" t="s">
        <v>134</v>
      </c>
      <c r="E144" t="s">
        <v>145</v>
      </c>
      <c r="F144" s="1">
        <v>44013</v>
      </c>
      <c r="G144">
        <v>8</v>
      </c>
      <c r="H144" t="s">
        <v>146</v>
      </c>
      <c r="I144">
        <v>10</v>
      </c>
      <c r="J144">
        <v>800</v>
      </c>
      <c r="K144">
        <v>8000</v>
      </c>
      <c r="L144">
        <v>2</v>
      </c>
      <c r="M144" t="s">
        <v>130</v>
      </c>
      <c r="N144" s="2">
        <v>2833</v>
      </c>
      <c r="O144" s="3">
        <v>61</v>
      </c>
      <c r="P144" t="s">
        <v>131</v>
      </c>
      <c r="Q144">
        <v>4</v>
      </c>
      <c r="R144" s="4">
        <v>20286</v>
      </c>
      <c r="S144" s="1">
        <v>37148</v>
      </c>
      <c r="T144" s="5">
        <f t="shared" ca="1" si="7"/>
        <v>69.325000000000003</v>
      </c>
      <c r="U144" s="5">
        <f t="shared" ca="1" si="7"/>
        <v>23.163888888888888</v>
      </c>
      <c r="V144" s="5">
        <f t="shared" ca="1" si="8"/>
        <v>345.36515169684617</v>
      </c>
    </row>
    <row r="145" spans="1:22" hidden="1" x14ac:dyDescent="0.3">
      <c r="A145" t="s">
        <v>371</v>
      </c>
      <c r="B145" t="s">
        <v>149</v>
      </c>
      <c r="C145" t="str">
        <f t="shared" si="6"/>
        <v>GUILLE Jean</v>
      </c>
      <c r="D145" t="s">
        <v>173</v>
      </c>
      <c r="E145" t="s">
        <v>145</v>
      </c>
      <c r="F145" s="1">
        <v>44372</v>
      </c>
      <c r="G145">
        <v>10</v>
      </c>
      <c r="H145" t="s">
        <v>129</v>
      </c>
      <c r="I145">
        <v>8</v>
      </c>
      <c r="J145">
        <v>1000</v>
      </c>
      <c r="K145">
        <v>8000</v>
      </c>
      <c r="L145">
        <v>3</v>
      </c>
      <c r="M145" t="s">
        <v>147</v>
      </c>
      <c r="N145" s="2">
        <v>2164</v>
      </c>
      <c r="O145" s="3">
        <v>84</v>
      </c>
      <c r="P145" t="s">
        <v>138</v>
      </c>
      <c r="Q145">
        <v>2</v>
      </c>
      <c r="R145" s="4">
        <v>19017</v>
      </c>
      <c r="S145" s="1">
        <v>39639</v>
      </c>
      <c r="T145" s="5">
        <f t="shared" ca="1" si="7"/>
        <v>72.802777777777777</v>
      </c>
      <c r="U145" s="5">
        <f t="shared" ca="1" si="7"/>
        <v>16.341666666666665</v>
      </c>
      <c r="V145" s="5">
        <f t="shared" ca="1" si="8"/>
        <v>489.54614992350844</v>
      </c>
    </row>
    <row r="146" spans="1:22" hidden="1" x14ac:dyDescent="0.3">
      <c r="A146" t="s">
        <v>372</v>
      </c>
      <c r="B146" t="s">
        <v>373</v>
      </c>
      <c r="C146" t="str">
        <f t="shared" si="6"/>
        <v>GUITTON Francis</v>
      </c>
      <c r="D146" t="s">
        <v>144</v>
      </c>
      <c r="E146" t="s">
        <v>145</v>
      </c>
      <c r="F146" s="1">
        <v>44176</v>
      </c>
      <c r="G146">
        <v>5</v>
      </c>
      <c r="H146" t="s">
        <v>191</v>
      </c>
      <c r="I146">
        <v>9</v>
      </c>
      <c r="J146">
        <v>2000</v>
      </c>
      <c r="K146">
        <v>18000</v>
      </c>
      <c r="L146">
        <v>2</v>
      </c>
      <c r="M146" t="s">
        <v>130</v>
      </c>
      <c r="N146" s="2">
        <v>1530</v>
      </c>
      <c r="O146" s="3">
        <v>41</v>
      </c>
      <c r="P146" t="s">
        <v>138</v>
      </c>
      <c r="Q146">
        <v>0</v>
      </c>
      <c r="R146" s="4">
        <v>28973</v>
      </c>
      <c r="S146" s="1">
        <v>39018</v>
      </c>
      <c r="T146" s="5">
        <f t="shared" ca="1" si="7"/>
        <v>45.541666666666664</v>
      </c>
      <c r="U146" s="5">
        <f t="shared" ca="1" si="7"/>
        <v>18.041666666666668</v>
      </c>
      <c r="V146" s="5">
        <f t="shared" ca="1" si="8"/>
        <v>997.69053117782903</v>
      </c>
    </row>
    <row r="147" spans="1:22" hidden="1" x14ac:dyDescent="0.3">
      <c r="A147" t="s">
        <v>374</v>
      </c>
      <c r="B147" t="s">
        <v>350</v>
      </c>
      <c r="C147" t="str">
        <f t="shared" si="6"/>
        <v>GUTFREUND Dominique</v>
      </c>
      <c r="D147" t="s">
        <v>144</v>
      </c>
      <c r="E147" t="s">
        <v>145</v>
      </c>
      <c r="F147" s="1">
        <v>44097</v>
      </c>
      <c r="G147">
        <v>8</v>
      </c>
      <c r="H147" t="s">
        <v>146</v>
      </c>
      <c r="I147">
        <v>10</v>
      </c>
      <c r="J147">
        <v>800</v>
      </c>
      <c r="K147">
        <v>8000</v>
      </c>
      <c r="L147">
        <v>3</v>
      </c>
      <c r="M147" t="s">
        <v>147</v>
      </c>
      <c r="N147" s="2">
        <v>1171</v>
      </c>
      <c r="O147" s="3">
        <v>55</v>
      </c>
      <c r="P147" t="s">
        <v>131</v>
      </c>
      <c r="Q147">
        <v>3</v>
      </c>
      <c r="R147" s="4">
        <v>23174</v>
      </c>
      <c r="S147" s="1">
        <v>37193</v>
      </c>
      <c r="T147" s="5">
        <f t="shared" ca="1" si="7"/>
        <v>61.419444444444444</v>
      </c>
      <c r="U147" s="5">
        <f t="shared" ca="1" si="7"/>
        <v>23.038888888888888</v>
      </c>
      <c r="V147" s="5">
        <f t="shared" ca="1" si="8"/>
        <v>347.23896792862314</v>
      </c>
    </row>
    <row r="148" spans="1:22" hidden="1" x14ac:dyDescent="0.3">
      <c r="A148" t="s">
        <v>375</v>
      </c>
      <c r="B148" t="s">
        <v>376</v>
      </c>
      <c r="C148" t="str">
        <f t="shared" si="6"/>
        <v>GUYOT Pierre</v>
      </c>
      <c r="D148" t="s">
        <v>127</v>
      </c>
      <c r="E148" t="s">
        <v>145</v>
      </c>
      <c r="F148" s="1">
        <v>44300</v>
      </c>
      <c r="G148">
        <v>8</v>
      </c>
      <c r="H148" t="s">
        <v>146</v>
      </c>
      <c r="I148">
        <v>4</v>
      </c>
      <c r="J148">
        <v>800</v>
      </c>
      <c r="K148">
        <v>3200</v>
      </c>
      <c r="L148">
        <v>1</v>
      </c>
      <c r="M148" t="s">
        <v>137</v>
      </c>
      <c r="N148" s="2">
        <v>1821</v>
      </c>
      <c r="O148" s="3">
        <v>28</v>
      </c>
      <c r="P148" t="s">
        <v>138</v>
      </c>
      <c r="Q148">
        <v>3</v>
      </c>
      <c r="R148" s="4">
        <v>28630</v>
      </c>
      <c r="S148" s="1">
        <v>36450</v>
      </c>
      <c r="T148" s="5">
        <f t="shared" ca="1" si="7"/>
        <v>46.480555555555554</v>
      </c>
      <c r="U148" s="5">
        <f t="shared" ca="1" si="7"/>
        <v>25.072222222222223</v>
      </c>
      <c r="V148" s="5">
        <f t="shared" ca="1" si="8"/>
        <v>127.63128739197873</v>
      </c>
    </row>
    <row r="149" spans="1:22" hidden="1" x14ac:dyDescent="0.3">
      <c r="A149" t="s">
        <v>377</v>
      </c>
      <c r="B149" t="s">
        <v>378</v>
      </c>
      <c r="C149" t="str">
        <f t="shared" si="6"/>
        <v>HABRANT Moïse</v>
      </c>
      <c r="D149" t="s">
        <v>141</v>
      </c>
      <c r="E149" t="s">
        <v>145</v>
      </c>
      <c r="F149" s="1">
        <v>44214</v>
      </c>
      <c r="G149">
        <v>9</v>
      </c>
      <c r="H149" t="s">
        <v>184</v>
      </c>
      <c r="I149">
        <v>8</v>
      </c>
      <c r="J149">
        <v>500</v>
      </c>
      <c r="K149">
        <v>4000</v>
      </c>
      <c r="L149">
        <v>1</v>
      </c>
      <c r="M149" t="s">
        <v>137</v>
      </c>
      <c r="N149" s="2">
        <v>2420</v>
      </c>
      <c r="O149" s="3">
        <v>26</v>
      </c>
      <c r="P149" t="s">
        <v>138</v>
      </c>
      <c r="Q149">
        <v>5</v>
      </c>
      <c r="R149" s="4">
        <v>29148</v>
      </c>
      <c r="S149" s="1">
        <v>35973</v>
      </c>
      <c r="T149" s="5">
        <f t="shared" ca="1" si="7"/>
        <v>45.06388888888889</v>
      </c>
      <c r="U149" s="5">
        <f t="shared" ca="1" si="7"/>
        <v>26.377777777777776</v>
      </c>
      <c r="V149" s="5">
        <f t="shared" ca="1" si="8"/>
        <v>151.64279696714408</v>
      </c>
    </row>
    <row r="150" spans="1:22" hidden="1" x14ac:dyDescent="0.3">
      <c r="A150" t="s">
        <v>379</v>
      </c>
      <c r="B150" t="s">
        <v>380</v>
      </c>
      <c r="C150" t="str">
        <f t="shared" si="6"/>
        <v>HARAULT Armelle</v>
      </c>
      <c r="D150" t="s">
        <v>162</v>
      </c>
      <c r="E150" t="s">
        <v>145</v>
      </c>
      <c r="F150" s="1">
        <v>44195</v>
      </c>
      <c r="G150">
        <v>8</v>
      </c>
      <c r="H150" t="s">
        <v>146</v>
      </c>
      <c r="I150">
        <v>5</v>
      </c>
      <c r="J150">
        <v>800</v>
      </c>
      <c r="K150">
        <v>4000</v>
      </c>
      <c r="L150">
        <v>2</v>
      </c>
      <c r="M150" t="s">
        <v>130</v>
      </c>
      <c r="N150" s="2">
        <v>1995</v>
      </c>
      <c r="O150" s="3">
        <v>70</v>
      </c>
      <c r="P150" t="s">
        <v>131</v>
      </c>
      <c r="Q150">
        <v>3</v>
      </c>
      <c r="R150" s="4">
        <v>21295</v>
      </c>
      <c r="S150" s="1">
        <v>35920</v>
      </c>
      <c r="T150" s="5">
        <f t="shared" ca="1" si="7"/>
        <v>66.563888888888883</v>
      </c>
      <c r="U150" s="5">
        <f t="shared" ca="1" si="7"/>
        <v>26.522222222222222</v>
      </c>
      <c r="V150" s="5">
        <f t="shared" ca="1" si="8"/>
        <v>150.8169250104734</v>
      </c>
    </row>
    <row r="151" spans="1:22" hidden="1" x14ac:dyDescent="0.3">
      <c r="A151" t="s">
        <v>381</v>
      </c>
      <c r="B151" t="s">
        <v>126</v>
      </c>
      <c r="C151" t="str">
        <f t="shared" si="6"/>
        <v>HERCLICH Myriam</v>
      </c>
      <c r="D151" t="s">
        <v>127</v>
      </c>
      <c r="E151" t="s">
        <v>145</v>
      </c>
      <c r="F151" s="1">
        <v>44358</v>
      </c>
      <c r="G151">
        <v>7</v>
      </c>
      <c r="H151" t="s">
        <v>216</v>
      </c>
      <c r="I151">
        <v>6</v>
      </c>
      <c r="J151">
        <v>600</v>
      </c>
      <c r="K151">
        <v>3600</v>
      </c>
      <c r="L151">
        <v>1</v>
      </c>
      <c r="M151" t="s">
        <v>137</v>
      </c>
      <c r="N151" s="2">
        <v>2728</v>
      </c>
      <c r="O151" s="3">
        <v>82</v>
      </c>
      <c r="P151" t="s">
        <v>131</v>
      </c>
      <c r="Q151">
        <v>0</v>
      </c>
      <c r="R151" s="4">
        <v>27967</v>
      </c>
      <c r="S151" s="1">
        <v>41002</v>
      </c>
      <c r="T151" s="5">
        <f t="shared" ca="1" si="7"/>
        <v>48.297222222222224</v>
      </c>
      <c r="U151" s="5">
        <f t="shared" ca="1" si="7"/>
        <v>12.611111111111111</v>
      </c>
      <c r="V151" s="5">
        <f t="shared" ca="1" si="8"/>
        <v>285.46255506607929</v>
      </c>
    </row>
    <row r="152" spans="1:22" hidden="1" x14ac:dyDescent="0.3">
      <c r="A152" t="s">
        <v>382</v>
      </c>
      <c r="B152" t="s">
        <v>161</v>
      </c>
      <c r="C152" t="str">
        <f t="shared" si="6"/>
        <v>HERMANT Jean-Pierre</v>
      </c>
      <c r="D152" t="s">
        <v>144</v>
      </c>
      <c r="E152" t="s">
        <v>145</v>
      </c>
      <c r="F152" s="1">
        <v>44002</v>
      </c>
      <c r="G152">
        <v>6</v>
      </c>
      <c r="H152" t="s">
        <v>156</v>
      </c>
      <c r="I152">
        <v>9</v>
      </c>
      <c r="J152">
        <v>500</v>
      </c>
      <c r="K152">
        <v>4500</v>
      </c>
      <c r="L152">
        <v>1</v>
      </c>
      <c r="M152" t="s">
        <v>137</v>
      </c>
      <c r="N152" s="2">
        <v>3200</v>
      </c>
      <c r="O152" s="3">
        <v>92</v>
      </c>
      <c r="P152" t="s">
        <v>138</v>
      </c>
      <c r="Q152">
        <v>4</v>
      </c>
      <c r="R152" s="4">
        <v>18586</v>
      </c>
      <c r="S152" s="1">
        <v>36489</v>
      </c>
      <c r="T152" s="5">
        <f t="shared" ca="1" si="7"/>
        <v>73.983333333333334</v>
      </c>
      <c r="U152" s="5">
        <f t="shared" ca="1" si="7"/>
        <v>24.966666666666665</v>
      </c>
      <c r="V152" s="5">
        <f t="shared" ca="1" si="8"/>
        <v>180.24032042723633</v>
      </c>
    </row>
    <row r="153" spans="1:22" hidden="1" x14ac:dyDescent="0.3">
      <c r="A153" t="s">
        <v>383</v>
      </c>
      <c r="B153" t="s">
        <v>143</v>
      </c>
      <c r="C153" t="str">
        <f t="shared" si="6"/>
        <v>HERSELIN Brigitte</v>
      </c>
      <c r="D153" t="s">
        <v>162</v>
      </c>
      <c r="E153" t="s">
        <v>145</v>
      </c>
      <c r="F153" s="1">
        <v>44033</v>
      </c>
      <c r="G153">
        <v>9</v>
      </c>
      <c r="H153" t="s">
        <v>184</v>
      </c>
      <c r="I153">
        <v>4</v>
      </c>
      <c r="J153">
        <v>500</v>
      </c>
      <c r="K153">
        <v>2000</v>
      </c>
      <c r="L153">
        <v>1</v>
      </c>
      <c r="M153" t="s">
        <v>137</v>
      </c>
      <c r="N153" s="2">
        <v>1587</v>
      </c>
      <c r="O153" s="3">
        <v>25</v>
      </c>
      <c r="P153" t="s">
        <v>131</v>
      </c>
      <c r="Q153">
        <v>2</v>
      </c>
      <c r="R153" s="4">
        <v>17961</v>
      </c>
      <c r="S153" s="1">
        <v>38522</v>
      </c>
      <c r="T153" s="5">
        <f t="shared" ca="1" si="7"/>
        <v>75.691666666666663</v>
      </c>
      <c r="U153" s="5">
        <f t="shared" ca="1" si="7"/>
        <v>19.399999999999999</v>
      </c>
      <c r="V153" s="5">
        <f t="shared" ca="1" si="8"/>
        <v>103.09278350515464</v>
      </c>
    </row>
    <row r="154" spans="1:22" hidden="1" x14ac:dyDescent="0.3">
      <c r="A154" t="s">
        <v>384</v>
      </c>
      <c r="B154" t="s">
        <v>385</v>
      </c>
      <c r="C154" t="str">
        <f t="shared" si="6"/>
        <v>HEURAUX Catherine</v>
      </c>
      <c r="D154" t="s">
        <v>162</v>
      </c>
      <c r="E154" t="s">
        <v>145</v>
      </c>
      <c r="F154" s="1">
        <v>44376</v>
      </c>
      <c r="G154">
        <v>8</v>
      </c>
      <c r="H154" t="s">
        <v>146</v>
      </c>
      <c r="I154">
        <v>10</v>
      </c>
      <c r="J154">
        <v>800</v>
      </c>
      <c r="K154">
        <v>8000</v>
      </c>
      <c r="L154">
        <v>1</v>
      </c>
      <c r="M154" t="s">
        <v>137</v>
      </c>
      <c r="N154" s="2">
        <v>2864</v>
      </c>
      <c r="O154" s="3">
        <v>17</v>
      </c>
      <c r="P154" t="s">
        <v>131</v>
      </c>
      <c r="Q154">
        <v>0</v>
      </c>
      <c r="R154" s="4">
        <v>20176</v>
      </c>
      <c r="S154" s="1">
        <v>41695</v>
      </c>
      <c r="T154" s="5">
        <f t="shared" ca="1" si="7"/>
        <v>69.625</v>
      </c>
      <c r="U154" s="5">
        <f t="shared" ca="1" si="7"/>
        <v>10.716666666666667</v>
      </c>
      <c r="V154" s="5">
        <f t="shared" ca="1" si="8"/>
        <v>746.50077760497663</v>
      </c>
    </row>
    <row r="155" spans="1:22" hidden="1" x14ac:dyDescent="0.3">
      <c r="A155" t="s">
        <v>386</v>
      </c>
      <c r="B155" t="s">
        <v>387</v>
      </c>
      <c r="C155" t="str">
        <f t="shared" si="6"/>
        <v>HUSETOWSKI Franca</v>
      </c>
      <c r="D155" t="s">
        <v>144</v>
      </c>
      <c r="E155" t="s">
        <v>145</v>
      </c>
      <c r="F155" s="1">
        <v>44184</v>
      </c>
      <c r="G155">
        <v>6</v>
      </c>
      <c r="H155" t="s">
        <v>156</v>
      </c>
      <c r="I155">
        <v>2</v>
      </c>
      <c r="J155">
        <v>500</v>
      </c>
      <c r="K155">
        <v>1000</v>
      </c>
      <c r="L155">
        <v>3</v>
      </c>
      <c r="M155" t="s">
        <v>147</v>
      </c>
      <c r="N155" s="2">
        <v>1539</v>
      </c>
      <c r="O155" s="3">
        <v>52</v>
      </c>
      <c r="P155" t="s">
        <v>131</v>
      </c>
      <c r="Q155">
        <v>5</v>
      </c>
      <c r="R155" s="4">
        <v>21125</v>
      </c>
      <c r="S155" s="1">
        <v>39593</v>
      </c>
      <c r="T155" s="5">
        <f t="shared" ca="1" si="7"/>
        <v>67.033333333333331</v>
      </c>
      <c r="U155" s="5">
        <f t="shared" ca="1" si="7"/>
        <v>16.466666666666665</v>
      </c>
      <c r="V155" s="5">
        <f t="shared" ca="1" si="8"/>
        <v>60.728744939271259</v>
      </c>
    </row>
    <row r="156" spans="1:22" hidden="1" x14ac:dyDescent="0.3">
      <c r="A156" t="s">
        <v>388</v>
      </c>
      <c r="B156" t="s">
        <v>338</v>
      </c>
      <c r="C156" t="str">
        <f t="shared" si="6"/>
        <v>ILARDO Sylvie</v>
      </c>
      <c r="D156" t="s">
        <v>141</v>
      </c>
      <c r="E156" t="s">
        <v>145</v>
      </c>
      <c r="F156" s="1">
        <v>44057</v>
      </c>
      <c r="G156">
        <v>10</v>
      </c>
      <c r="H156" t="s">
        <v>129</v>
      </c>
      <c r="I156">
        <v>9</v>
      </c>
      <c r="J156">
        <v>1000</v>
      </c>
      <c r="K156">
        <v>9000</v>
      </c>
      <c r="L156">
        <v>3</v>
      </c>
      <c r="M156" t="s">
        <v>147</v>
      </c>
      <c r="N156" s="2">
        <v>2819</v>
      </c>
      <c r="O156" s="3">
        <v>32</v>
      </c>
      <c r="P156" t="s">
        <v>131</v>
      </c>
      <c r="Q156">
        <v>3</v>
      </c>
      <c r="R156" s="4">
        <v>27530</v>
      </c>
      <c r="S156" s="1">
        <v>37564</v>
      </c>
      <c r="T156" s="5">
        <f t="shared" ca="1" si="7"/>
        <v>49.491666666666667</v>
      </c>
      <c r="U156" s="5">
        <f t="shared" ca="1" si="7"/>
        <v>22.024999999999999</v>
      </c>
      <c r="V156" s="5">
        <f t="shared" ca="1" si="8"/>
        <v>408.62656072644722</v>
      </c>
    </row>
    <row r="157" spans="1:22" hidden="1" x14ac:dyDescent="0.3">
      <c r="A157" t="s">
        <v>389</v>
      </c>
      <c r="B157" t="s">
        <v>338</v>
      </c>
      <c r="C157" t="str">
        <f t="shared" si="6"/>
        <v>IMMEUBLE Sylvie</v>
      </c>
      <c r="D157" t="s">
        <v>141</v>
      </c>
      <c r="E157" t="s">
        <v>145</v>
      </c>
      <c r="F157" s="1">
        <v>44186</v>
      </c>
      <c r="G157">
        <v>9</v>
      </c>
      <c r="H157" t="s">
        <v>184</v>
      </c>
      <c r="I157">
        <v>5</v>
      </c>
      <c r="J157">
        <v>500</v>
      </c>
      <c r="K157">
        <v>2500</v>
      </c>
      <c r="L157">
        <v>2</v>
      </c>
      <c r="M157" t="s">
        <v>130</v>
      </c>
      <c r="N157" s="2">
        <v>1512</v>
      </c>
      <c r="O157" s="3">
        <v>80</v>
      </c>
      <c r="P157" t="s">
        <v>131</v>
      </c>
      <c r="Q157">
        <v>1</v>
      </c>
      <c r="R157" s="4">
        <v>21316</v>
      </c>
      <c r="S157" s="1">
        <v>39186</v>
      </c>
      <c r="T157" s="5">
        <f t="shared" ca="1" si="7"/>
        <v>66.50555555555556</v>
      </c>
      <c r="U157" s="5">
        <f t="shared" ca="1" si="7"/>
        <v>17.580555555555556</v>
      </c>
      <c r="V157" s="5">
        <f t="shared" ca="1" si="8"/>
        <v>142.20255964607364</v>
      </c>
    </row>
    <row r="158" spans="1:22" hidden="1" x14ac:dyDescent="0.3">
      <c r="A158" t="s">
        <v>390</v>
      </c>
      <c r="B158" t="s">
        <v>183</v>
      </c>
      <c r="C158" t="str">
        <f t="shared" si="6"/>
        <v>JOLIBOIS Michele</v>
      </c>
      <c r="D158" t="s">
        <v>141</v>
      </c>
      <c r="E158" t="s">
        <v>145</v>
      </c>
      <c r="F158" s="1">
        <v>44038</v>
      </c>
      <c r="G158">
        <v>10</v>
      </c>
      <c r="H158" t="s">
        <v>129</v>
      </c>
      <c r="I158">
        <v>1</v>
      </c>
      <c r="J158">
        <v>1000</v>
      </c>
      <c r="K158">
        <v>1000</v>
      </c>
      <c r="L158">
        <v>1</v>
      </c>
      <c r="M158" t="s">
        <v>137</v>
      </c>
      <c r="N158" s="2">
        <v>3015</v>
      </c>
      <c r="O158" s="3">
        <v>36</v>
      </c>
      <c r="P158" t="s">
        <v>131</v>
      </c>
      <c r="Q158">
        <v>5</v>
      </c>
      <c r="R158" s="4">
        <v>24247</v>
      </c>
      <c r="S158" s="1">
        <v>40279</v>
      </c>
      <c r="T158" s="5">
        <f t="shared" ca="1" si="7"/>
        <v>58.480555555555554</v>
      </c>
      <c r="U158" s="5">
        <f t="shared" ca="1" si="7"/>
        <v>14.588888888888889</v>
      </c>
      <c r="V158" s="5">
        <f t="shared" ca="1" si="8"/>
        <v>68.545316070068552</v>
      </c>
    </row>
    <row r="159" spans="1:22" hidden="1" x14ac:dyDescent="0.3">
      <c r="A159" t="s">
        <v>391</v>
      </c>
      <c r="B159" t="s">
        <v>345</v>
      </c>
      <c r="C159" t="str">
        <f t="shared" si="6"/>
        <v>JOLY Daniel</v>
      </c>
      <c r="D159" t="s">
        <v>144</v>
      </c>
      <c r="E159" t="s">
        <v>145</v>
      </c>
      <c r="F159" s="1">
        <v>44256</v>
      </c>
      <c r="G159">
        <v>6</v>
      </c>
      <c r="H159" t="s">
        <v>156</v>
      </c>
      <c r="I159">
        <v>1</v>
      </c>
      <c r="J159">
        <v>500</v>
      </c>
      <c r="K159">
        <v>500</v>
      </c>
      <c r="L159">
        <v>1</v>
      </c>
      <c r="M159" t="s">
        <v>137</v>
      </c>
      <c r="N159" s="2">
        <v>3104</v>
      </c>
      <c r="O159" s="3">
        <v>34</v>
      </c>
      <c r="P159" t="s">
        <v>138</v>
      </c>
      <c r="Q159">
        <v>4</v>
      </c>
      <c r="R159" s="4">
        <v>29780</v>
      </c>
      <c r="S159" s="1">
        <v>44529</v>
      </c>
      <c r="T159" s="5">
        <f t="shared" ca="1" si="7"/>
        <v>43.333333333333336</v>
      </c>
      <c r="U159" s="5">
        <f t="shared" ca="1" si="7"/>
        <v>2.9555555555555557</v>
      </c>
      <c r="V159" s="5">
        <f t="shared" ca="1" si="8"/>
        <v>169.17293233082705</v>
      </c>
    </row>
    <row r="160" spans="1:22" hidden="1" x14ac:dyDescent="0.3">
      <c r="A160" t="s">
        <v>392</v>
      </c>
      <c r="B160" t="s">
        <v>393</v>
      </c>
      <c r="C160" t="str">
        <f t="shared" si="6"/>
        <v>JUDITH Marie-Hélène</v>
      </c>
      <c r="D160" t="s">
        <v>141</v>
      </c>
      <c r="E160" t="s">
        <v>145</v>
      </c>
      <c r="F160" s="1">
        <v>44055</v>
      </c>
      <c r="G160">
        <v>5</v>
      </c>
      <c r="H160" t="s">
        <v>191</v>
      </c>
      <c r="I160">
        <v>5</v>
      </c>
      <c r="J160">
        <v>2000</v>
      </c>
      <c r="K160">
        <v>10000</v>
      </c>
      <c r="L160">
        <v>3</v>
      </c>
      <c r="M160" t="s">
        <v>147</v>
      </c>
      <c r="N160" s="2">
        <v>1713</v>
      </c>
      <c r="O160" s="3">
        <v>9</v>
      </c>
      <c r="P160" t="s">
        <v>131</v>
      </c>
      <c r="Q160">
        <v>5</v>
      </c>
      <c r="R160" s="4">
        <v>28912</v>
      </c>
      <c r="S160" s="1">
        <v>40869</v>
      </c>
      <c r="T160" s="5">
        <f t="shared" ca="1" si="7"/>
        <v>45.713888888888889</v>
      </c>
      <c r="U160" s="5">
        <f t="shared" ca="1" si="7"/>
        <v>12.975</v>
      </c>
      <c r="V160" s="5">
        <f t="shared" ca="1" si="8"/>
        <v>770.71290944123314</v>
      </c>
    </row>
    <row r="161" spans="1:22" hidden="1" x14ac:dyDescent="0.3">
      <c r="A161" t="s">
        <v>394</v>
      </c>
      <c r="B161" t="s">
        <v>242</v>
      </c>
      <c r="C161" t="str">
        <f t="shared" si="6"/>
        <v>KAC Christine</v>
      </c>
      <c r="D161" t="s">
        <v>144</v>
      </c>
      <c r="E161" t="s">
        <v>145</v>
      </c>
      <c r="F161" s="1">
        <v>44002</v>
      </c>
      <c r="G161">
        <v>4</v>
      </c>
      <c r="H161" t="s">
        <v>136</v>
      </c>
      <c r="I161">
        <v>7</v>
      </c>
      <c r="J161">
        <v>5000</v>
      </c>
      <c r="K161">
        <v>35000</v>
      </c>
      <c r="L161">
        <v>1</v>
      </c>
      <c r="M161" t="s">
        <v>137</v>
      </c>
      <c r="N161" s="2">
        <v>1599</v>
      </c>
      <c r="O161" s="3">
        <v>85</v>
      </c>
      <c r="P161" t="s">
        <v>131</v>
      </c>
      <c r="Q161">
        <v>0</v>
      </c>
      <c r="R161" s="4">
        <v>20578</v>
      </c>
      <c r="S161" s="1">
        <v>41043</v>
      </c>
      <c r="T161" s="5">
        <f t="shared" ca="1" si="7"/>
        <v>68.527777777777771</v>
      </c>
      <c r="U161" s="5">
        <f t="shared" ca="1" si="7"/>
        <v>12.497222222222222</v>
      </c>
      <c r="V161" s="5">
        <f t="shared" ca="1" si="8"/>
        <v>2800.6223605245609</v>
      </c>
    </row>
    <row r="162" spans="1:22" hidden="1" x14ac:dyDescent="0.3">
      <c r="A162" t="s">
        <v>395</v>
      </c>
      <c r="B162" t="s">
        <v>266</v>
      </c>
      <c r="C162" t="str">
        <f t="shared" si="6"/>
        <v>KARSENTY Christian</v>
      </c>
      <c r="D162" t="s">
        <v>162</v>
      </c>
      <c r="E162" t="s">
        <v>145</v>
      </c>
      <c r="F162" s="1">
        <v>44094</v>
      </c>
      <c r="G162">
        <v>6</v>
      </c>
      <c r="H162" t="s">
        <v>156</v>
      </c>
      <c r="I162">
        <v>4</v>
      </c>
      <c r="J162">
        <v>500</v>
      </c>
      <c r="K162">
        <v>2000</v>
      </c>
      <c r="L162">
        <v>3</v>
      </c>
      <c r="M162" t="s">
        <v>147</v>
      </c>
      <c r="N162" s="2">
        <v>1091</v>
      </c>
      <c r="O162" s="3">
        <v>70</v>
      </c>
      <c r="P162" t="s">
        <v>138</v>
      </c>
      <c r="Q162">
        <v>3</v>
      </c>
      <c r="R162" s="4">
        <v>27077</v>
      </c>
      <c r="S162" s="1">
        <v>40745</v>
      </c>
      <c r="T162" s="5">
        <f t="shared" ca="1" si="7"/>
        <v>50.738888888888887</v>
      </c>
      <c r="U162" s="5">
        <f t="shared" ca="1" si="7"/>
        <v>13.311111111111112</v>
      </c>
      <c r="V162" s="5">
        <f t="shared" ca="1" si="8"/>
        <v>150.25041736227044</v>
      </c>
    </row>
    <row r="163" spans="1:22" hidden="1" x14ac:dyDescent="0.3">
      <c r="A163" t="s">
        <v>396</v>
      </c>
      <c r="B163" t="s">
        <v>338</v>
      </c>
      <c r="C163" t="str">
        <f t="shared" si="6"/>
        <v>KILBURG Sylvie</v>
      </c>
      <c r="D163" t="s">
        <v>141</v>
      </c>
      <c r="E163" t="s">
        <v>145</v>
      </c>
      <c r="F163" s="1">
        <v>44212</v>
      </c>
      <c r="G163">
        <v>6</v>
      </c>
      <c r="H163" t="s">
        <v>156</v>
      </c>
      <c r="I163">
        <v>2</v>
      </c>
      <c r="J163">
        <v>500</v>
      </c>
      <c r="K163">
        <v>1000</v>
      </c>
      <c r="L163">
        <v>2</v>
      </c>
      <c r="M163" t="s">
        <v>130</v>
      </c>
      <c r="N163" s="2">
        <v>2734</v>
      </c>
      <c r="O163" s="3">
        <v>39</v>
      </c>
      <c r="P163" t="s">
        <v>131</v>
      </c>
      <c r="Q163">
        <v>4</v>
      </c>
      <c r="R163" s="4">
        <v>28161</v>
      </c>
      <c r="S163" s="1">
        <v>44348</v>
      </c>
      <c r="T163" s="5">
        <f t="shared" ca="1" si="7"/>
        <v>47.772222222222226</v>
      </c>
      <c r="U163" s="5">
        <f t="shared" ca="1" si="7"/>
        <v>3.45</v>
      </c>
      <c r="V163" s="5">
        <f t="shared" ca="1" si="8"/>
        <v>289.85507246376812</v>
      </c>
    </row>
    <row r="164" spans="1:22" hidden="1" x14ac:dyDescent="0.3">
      <c r="A164" t="s">
        <v>397</v>
      </c>
      <c r="B164" t="s">
        <v>365</v>
      </c>
      <c r="C164" t="str">
        <f t="shared" si="6"/>
        <v>KONGOLO Bernard</v>
      </c>
      <c r="D164" t="s">
        <v>162</v>
      </c>
      <c r="E164" t="s">
        <v>145</v>
      </c>
      <c r="F164" s="1">
        <v>44304</v>
      </c>
      <c r="G164">
        <v>4</v>
      </c>
      <c r="H164" t="s">
        <v>136</v>
      </c>
      <c r="I164">
        <v>5</v>
      </c>
      <c r="J164">
        <v>5000</v>
      </c>
      <c r="K164">
        <v>25000</v>
      </c>
      <c r="L164">
        <v>3</v>
      </c>
      <c r="M164" t="s">
        <v>147</v>
      </c>
      <c r="N164" s="2">
        <v>1107</v>
      </c>
      <c r="O164" s="3">
        <v>51</v>
      </c>
      <c r="P164" t="s">
        <v>138</v>
      </c>
      <c r="Q164">
        <v>1</v>
      </c>
      <c r="R164" s="4">
        <v>28017</v>
      </c>
      <c r="S164" s="1">
        <v>43057</v>
      </c>
      <c r="T164" s="5">
        <f t="shared" ca="1" si="7"/>
        <v>48.163888888888891</v>
      </c>
      <c r="U164" s="5">
        <f t="shared" ca="1" si="7"/>
        <v>6.9861111111111107</v>
      </c>
      <c r="V164" s="5">
        <f t="shared" ca="1" si="8"/>
        <v>3578.5288270377737</v>
      </c>
    </row>
    <row r="165" spans="1:22" hidden="1" x14ac:dyDescent="0.3">
      <c r="A165" t="s">
        <v>398</v>
      </c>
      <c r="B165" t="s">
        <v>182</v>
      </c>
      <c r="C165" t="str">
        <f t="shared" si="6"/>
        <v>KRIEF Arlette</v>
      </c>
      <c r="D165" t="s">
        <v>162</v>
      </c>
      <c r="E165" t="s">
        <v>145</v>
      </c>
      <c r="F165" s="1">
        <v>44245</v>
      </c>
      <c r="G165">
        <v>3</v>
      </c>
      <c r="H165" t="s">
        <v>174</v>
      </c>
      <c r="I165">
        <v>5</v>
      </c>
      <c r="J165">
        <v>1300</v>
      </c>
      <c r="K165">
        <v>6500</v>
      </c>
      <c r="L165">
        <v>2</v>
      </c>
      <c r="M165" t="s">
        <v>130</v>
      </c>
      <c r="N165" s="2">
        <v>2325</v>
      </c>
      <c r="O165" s="3">
        <v>16</v>
      </c>
      <c r="P165" t="s">
        <v>131</v>
      </c>
      <c r="Q165">
        <v>5</v>
      </c>
      <c r="R165" s="4">
        <v>22617</v>
      </c>
      <c r="S165" s="1">
        <v>37935</v>
      </c>
      <c r="T165" s="5">
        <f t="shared" ca="1" si="7"/>
        <v>62.947222222222223</v>
      </c>
      <c r="U165" s="5">
        <f t="shared" ca="1" si="7"/>
        <v>21.008333333333333</v>
      </c>
      <c r="V165" s="5">
        <f t="shared" ca="1" si="8"/>
        <v>309.40103133677115</v>
      </c>
    </row>
    <row r="166" spans="1:22" hidden="1" x14ac:dyDescent="0.3">
      <c r="A166" t="s">
        <v>399</v>
      </c>
      <c r="B166" t="s">
        <v>400</v>
      </c>
      <c r="C166" t="str">
        <f t="shared" si="6"/>
        <v>KTORZA Juliette</v>
      </c>
      <c r="D166" t="s">
        <v>162</v>
      </c>
      <c r="E166" t="s">
        <v>145</v>
      </c>
      <c r="F166" s="1">
        <v>44005</v>
      </c>
      <c r="G166">
        <v>9</v>
      </c>
      <c r="H166" t="s">
        <v>184</v>
      </c>
      <c r="I166">
        <v>5</v>
      </c>
      <c r="J166">
        <v>500</v>
      </c>
      <c r="K166">
        <v>2500</v>
      </c>
      <c r="L166">
        <v>3</v>
      </c>
      <c r="M166" t="s">
        <v>147</v>
      </c>
      <c r="N166" s="2">
        <v>1624</v>
      </c>
      <c r="O166" s="3">
        <v>81</v>
      </c>
      <c r="P166" t="s">
        <v>131</v>
      </c>
      <c r="Q166">
        <v>2</v>
      </c>
      <c r="R166" s="4">
        <v>30382</v>
      </c>
      <c r="S166" s="1">
        <v>41322</v>
      </c>
      <c r="T166" s="5">
        <f t="shared" ca="1" si="7"/>
        <v>41.68333333333333</v>
      </c>
      <c r="U166" s="5">
        <f t="shared" ca="1" si="7"/>
        <v>11.738888888888889</v>
      </c>
      <c r="V166" s="5">
        <f t="shared" ca="1" si="8"/>
        <v>212.96734500709891</v>
      </c>
    </row>
    <row r="167" spans="1:22" hidden="1" x14ac:dyDescent="0.3">
      <c r="A167" t="s">
        <v>401</v>
      </c>
      <c r="B167" t="s">
        <v>316</v>
      </c>
      <c r="C167" t="str">
        <f t="shared" si="6"/>
        <v>LACHAUSSÉE Annie</v>
      </c>
      <c r="D167" t="s">
        <v>144</v>
      </c>
      <c r="E167" t="s">
        <v>145</v>
      </c>
      <c r="F167" s="1">
        <v>44032</v>
      </c>
      <c r="G167">
        <v>8</v>
      </c>
      <c r="H167" t="s">
        <v>146</v>
      </c>
      <c r="I167">
        <v>4</v>
      </c>
      <c r="J167">
        <v>800</v>
      </c>
      <c r="K167">
        <v>3200</v>
      </c>
      <c r="L167">
        <v>3</v>
      </c>
      <c r="M167" t="s">
        <v>147</v>
      </c>
      <c r="N167" s="2">
        <v>1189</v>
      </c>
      <c r="O167" s="3">
        <v>6</v>
      </c>
      <c r="P167" t="s">
        <v>131</v>
      </c>
      <c r="Q167">
        <v>3</v>
      </c>
      <c r="R167" s="4">
        <v>30206</v>
      </c>
      <c r="S167" s="1">
        <v>42660</v>
      </c>
      <c r="T167" s="5">
        <f t="shared" ca="1" si="7"/>
        <v>42.169444444444444</v>
      </c>
      <c r="U167" s="5">
        <f t="shared" ca="1" si="7"/>
        <v>8.0722222222222229</v>
      </c>
      <c r="V167" s="5">
        <f t="shared" ca="1" si="8"/>
        <v>396.42119752236749</v>
      </c>
    </row>
    <row r="168" spans="1:22" hidden="1" x14ac:dyDescent="0.3">
      <c r="A168" t="s">
        <v>402</v>
      </c>
      <c r="B168" t="s">
        <v>259</v>
      </c>
      <c r="C168" t="str">
        <f t="shared" si="6"/>
        <v>LACIRE Vincent</v>
      </c>
      <c r="D168" t="s">
        <v>127</v>
      </c>
      <c r="E168" t="s">
        <v>145</v>
      </c>
      <c r="F168" s="1">
        <v>44004</v>
      </c>
      <c r="G168">
        <v>7</v>
      </c>
      <c r="H168" t="s">
        <v>216</v>
      </c>
      <c r="I168">
        <v>8</v>
      </c>
      <c r="J168">
        <v>600</v>
      </c>
      <c r="K168">
        <v>4800</v>
      </c>
      <c r="L168">
        <v>2</v>
      </c>
      <c r="M168" t="s">
        <v>130</v>
      </c>
      <c r="N168" s="2">
        <v>3286</v>
      </c>
      <c r="O168" s="3">
        <v>95</v>
      </c>
      <c r="P168" t="s">
        <v>138</v>
      </c>
      <c r="Q168">
        <v>3</v>
      </c>
      <c r="R168" s="4">
        <v>21682</v>
      </c>
      <c r="S168" s="1">
        <v>38421</v>
      </c>
      <c r="T168" s="5">
        <f t="shared" ca="1" si="7"/>
        <v>65.50277777777778</v>
      </c>
      <c r="U168" s="5">
        <f t="shared" ca="1" si="7"/>
        <v>19.675000000000001</v>
      </c>
      <c r="V168" s="5">
        <f t="shared" ca="1" si="8"/>
        <v>243.96442185514613</v>
      </c>
    </row>
    <row r="169" spans="1:22" hidden="1" x14ac:dyDescent="0.3">
      <c r="A169" t="s">
        <v>403</v>
      </c>
      <c r="B169" t="s">
        <v>244</v>
      </c>
      <c r="C169" t="str">
        <f t="shared" si="6"/>
        <v>LADD Claude</v>
      </c>
      <c r="D169" t="s">
        <v>144</v>
      </c>
      <c r="E169" t="s">
        <v>145</v>
      </c>
      <c r="F169" s="1">
        <v>44322</v>
      </c>
      <c r="G169">
        <v>8</v>
      </c>
      <c r="H169" t="s">
        <v>146</v>
      </c>
      <c r="I169">
        <v>6</v>
      </c>
      <c r="J169">
        <v>800</v>
      </c>
      <c r="K169">
        <v>4800</v>
      </c>
      <c r="L169">
        <v>1</v>
      </c>
      <c r="M169" t="s">
        <v>137</v>
      </c>
      <c r="N169" s="2">
        <v>1759</v>
      </c>
      <c r="O169" s="3">
        <v>65</v>
      </c>
      <c r="P169" t="s">
        <v>131</v>
      </c>
      <c r="Q169">
        <v>2</v>
      </c>
      <c r="R169" s="4">
        <v>21863</v>
      </c>
      <c r="S169" s="1">
        <v>36338</v>
      </c>
      <c r="T169" s="5">
        <f t="shared" ca="1" si="7"/>
        <v>65.011111111111106</v>
      </c>
      <c r="U169" s="5">
        <f t="shared" ca="1" si="7"/>
        <v>25.377777777777776</v>
      </c>
      <c r="V169" s="5">
        <f t="shared" ca="1" si="8"/>
        <v>189.14185639229424</v>
      </c>
    </row>
    <row r="170" spans="1:22" hidden="1" x14ac:dyDescent="0.3">
      <c r="A170" t="s">
        <v>404</v>
      </c>
      <c r="B170" t="s">
        <v>352</v>
      </c>
      <c r="C170" t="str">
        <f t="shared" si="6"/>
        <v>LAIGUILLON Michelle</v>
      </c>
      <c r="D170" t="s">
        <v>127</v>
      </c>
      <c r="E170" t="s">
        <v>145</v>
      </c>
      <c r="F170" s="1">
        <v>44263</v>
      </c>
      <c r="G170">
        <v>10</v>
      </c>
      <c r="H170" t="s">
        <v>129</v>
      </c>
      <c r="I170">
        <v>9</v>
      </c>
      <c r="J170">
        <v>1000</v>
      </c>
      <c r="K170">
        <v>9000</v>
      </c>
      <c r="L170">
        <v>1</v>
      </c>
      <c r="M170" t="s">
        <v>137</v>
      </c>
      <c r="N170" s="2">
        <v>2712</v>
      </c>
      <c r="O170" s="3">
        <v>81</v>
      </c>
      <c r="P170" t="s">
        <v>131</v>
      </c>
      <c r="Q170">
        <v>1</v>
      </c>
      <c r="R170" s="4">
        <v>29244</v>
      </c>
      <c r="S170" s="1">
        <v>36605</v>
      </c>
      <c r="T170" s="5">
        <f t="shared" ca="1" si="7"/>
        <v>44.802777777777777</v>
      </c>
      <c r="U170" s="5">
        <f t="shared" ca="1" si="7"/>
        <v>24.647222222222222</v>
      </c>
      <c r="V170" s="5">
        <f t="shared" ca="1" si="8"/>
        <v>365.15271046996509</v>
      </c>
    </row>
    <row r="171" spans="1:22" hidden="1" x14ac:dyDescent="0.3">
      <c r="A171" t="s">
        <v>405</v>
      </c>
      <c r="B171" t="s">
        <v>406</v>
      </c>
      <c r="C171" t="str">
        <f t="shared" si="6"/>
        <v>LAM Pierrette</v>
      </c>
      <c r="D171" t="s">
        <v>127</v>
      </c>
      <c r="E171" t="s">
        <v>145</v>
      </c>
      <c r="F171" s="1">
        <v>44171</v>
      </c>
      <c r="G171">
        <v>4</v>
      </c>
      <c r="H171" t="s">
        <v>136</v>
      </c>
      <c r="I171">
        <v>6</v>
      </c>
      <c r="J171">
        <v>5000</v>
      </c>
      <c r="K171">
        <v>30000</v>
      </c>
      <c r="L171">
        <v>3</v>
      </c>
      <c r="M171" t="s">
        <v>147</v>
      </c>
      <c r="N171" s="2">
        <v>1289</v>
      </c>
      <c r="O171" s="3">
        <v>32</v>
      </c>
      <c r="P171" t="s">
        <v>131</v>
      </c>
      <c r="Q171">
        <v>3</v>
      </c>
      <c r="R171" s="4">
        <v>21802</v>
      </c>
      <c r="S171" s="1">
        <v>40366</v>
      </c>
      <c r="T171" s="5">
        <f t="shared" ca="1" si="7"/>
        <v>65.177777777777777</v>
      </c>
      <c r="U171" s="5">
        <f t="shared" ca="1" si="7"/>
        <v>14.35</v>
      </c>
      <c r="V171" s="5">
        <f t="shared" ca="1" si="8"/>
        <v>2090.5923344947737</v>
      </c>
    </row>
    <row r="172" spans="1:22" hidden="1" x14ac:dyDescent="0.3">
      <c r="A172" t="s">
        <v>407</v>
      </c>
      <c r="B172" t="s">
        <v>234</v>
      </c>
      <c r="C172" t="str">
        <f t="shared" si="6"/>
        <v>LAMBERT Géneviéve</v>
      </c>
      <c r="D172" t="s">
        <v>144</v>
      </c>
      <c r="E172" t="s">
        <v>145</v>
      </c>
      <c r="F172" s="1">
        <v>44051</v>
      </c>
      <c r="G172">
        <v>2</v>
      </c>
      <c r="H172" t="s">
        <v>150</v>
      </c>
      <c r="I172">
        <v>2</v>
      </c>
      <c r="J172">
        <v>700</v>
      </c>
      <c r="K172">
        <v>1400</v>
      </c>
      <c r="L172">
        <v>3</v>
      </c>
      <c r="M172" t="s">
        <v>147</v>
      </c>
      <c r="N172" s="2">
        <v>1754</v>
      </c>
      <c r="O172" s="3">
        <v>62</v>
      </c>
      <c r="P172" t="s">
        <v>131</v>
      </c>
      <c r="Q172">
        <v>3</v>
      </c>
      <c r="R172" s="4">
        <v>23507</v>
      </c>
      <c r="S172" s="1">
        <v>42596</v>
      </c>
      <c r="T172" s="5">
        <f t="shared" ca="1" si="7"/>
        <v>60.508333333333333</v>
      </c>
      <c r="U172" s="5">
        <f t="shared" ca="1" si="7"/>
        <v>8.2472222222222218</v>
      </c>
      <c r="V172" s="5">
        <f t="shared" ca="1" si="8"/>
        <v>169.75412596833951</v>
      </c>
    </row>
    <row r="173" spans="1:22" hidden="1" x14ac:dyDescent="0.3">
      <c r="A173" t="s">
        <v>408</v>
      </c>
      <c r="B173" t="s">
        <v>385</v>
      </c>
      <c r="C173" t="str">
        <f t="shared" si="6"/>
        <v>LANLO Catherine</v>
      </c>
      <c r="D173" t="s">
        <v>162</v>
      </c>
      <c r="E173" t="s">
        <v>145</v>
      </c>
      <c r="F173" s="1">
        <v>44245</v>
      </c>
      <c r="G173">
        <v>8</v>
      </c>
      <c r="H173" t="s">
        <v>146</v>
      </c>
      <c r="I173">
        <v>6</v>
      </c>
      <c r="J173">
        <v>800</v>
      </c>
      <c r="K173">
        <v>4800</v>
      </c>
      <c r="L173">
        <v>2</v>
      </c>
      <c r="M173" t="s">
        <v>130</v>
      </c>
      <c r="N173" s="2">
        <v>1147</v>
      </c>
      <c r="O173" s="3">
        <v>88</v>
      </c>
      <c r="P173" t="s">
        <v>131</v>
      </c>
      <c r="Q173">
        <v>2</v>
      </c>
      <c r="R173" s="4">
        <v>27675</v>
      </c>
      <c r="S173" s="1">
        <v>43381</v>
      </c>
      <c r="T173" s="5">
        <f t="shared" ca="1" si="7"/>
        <v>49.097222222222221</v>
      </c>
      <c r="U173" s="5">
        <f t="shared" ca="1" si="7"/>
        <v>6.0972222222222223</v>
      </c>
      <c r="V173" s="5">
        <f t="shared" ca="1" si="8"/>
        <v>787.2437357630979</v>
      </c>
    </row>
    <row r="174" spans="1:22" x14ac:dyDescent="0.3">
      <c r="A174" t="s">
        <v>561</v>
      </c>
      <c r="B174" t="s">
        <v>334</v>
      </c>
      <c r="C174" t="str">
        <f t="shared" si="6"/>
        <v>LAUB Nicole</v>
      </c>
      <c r="D174" t="s">
        <v>134</v>
      </c>
      <c r="E174" t="s">
        <v>145</v>
      </c>
      <c r="F174" s="1">
        <v>44301</v>
      </c>
      <c r="G174">
        <v>1</v>
      </c>
      <c r="H174" t="s">
        <v>159</v>
      </c>
      <c r="I174">
        <v>5</v>
      </c>
      <c r="J174">
        <v>1200</v>
      </c>
      <c r="K174">
        <v>6000</v>
      </c>
      <c r="L174">
        <v>2</v>
      </c>
      <c r="M174" t="s">
        <v>130</v>
      </c>
      <c r="N174" s="2">
        <v>2121</v>
      </c>
      <c r="O174" s="3">
        <v>87</v>
      </c>
      <c r="P174" t="s">
        <v>131</v>
      </c>
      <c r="Q174">
        <v>5</v>
      </c>
      <c r="R174" s="4">
        <v>18135</v>
      </c>
      <c r="S174" s="1">
        <v>37409</v>
      </c>
      <c r="T174" s="5">
        <f t="shared" ca="1" si="7"/>
        <v>75.216666666666669</v>
      </c>
      <c r="U174" s="5">
        <f t="shared" ca="1" si="7"/>
        <v>22.447222222222223</v>
      </c>
      <c r="V174" s="5">
        <f t="shared" ca="1" si="8"/>
        <v>267.29365177577034</v>
      </c>
    </row>
    <row r="175" spans="1:22" hidden="1" x14ac:dyDescent="0.3">
      <c r="A175" t="s">
        <v>411</v>
      </c>
      <c r="B175" t="s">
        <v>193</v>
      </c>
      <c r="C175" t="str">
        <f t="shared" si="6"/>
        <v>LE BARBANCHON Jeanine</v>
      </c>
      <c r="D175" t="s">
        <v>144</v>
      </c>
      <c r="E175" t="s">
        <v>145</v>
      </c>
      <c r="F175" s="1">
        <v>44247</v>
      </c>
      <c r="G175">
        <v>9</v>
      </c>
      <c r="H175" t="s">
        <v>184</v>
      </c>
      <c r="I175">
        <v>4</v>
      </c>
      <c r="J175">
        <v>500</v>
      </c>
      <c r="K175">
        <v>2000</v>
      </c>
      <c r="L175">
        <v>2</v>
      </c>
      <c r="M175" t="s">
        <v>130</v>
      </c>
      <c r="N175" s="2">
        <v>3538</v>
      </c>
      <c r="O175" s="3">
        <v>28</v>
      </c>
      <c r="P175" t="s">
        <v>131</v>
      </c>
      <c r="Q175">
        <v>3</v>
      </c>
      <c r="R175" s="4">
        <v>20221</v>
      </c>
      <c r="S175" s="1">
        <v>36044</v>
      </c>
      <c r="T175" s="5">
        <f t="shared" ca="1" si="7"/>
        <v>69.50277777777778</v>
      </c>
      <c r="U175" s="5">
        <f t="shared" ca="1" si="7"/>
        <v>26.18611111111111</v>
      </c>
      <c r="V175" s="5">
        <f t="shared" ca="1" si="8"/>
        <v>76.376365757929349</v>
      </c>
    </row>
    <row r="176" spans="1:22" hidden="1" x14ac:dyDescent="0.3">
      <c r="A176" t="s">
        <v>412</v>
      </c>
      <c r="B176" t="s">
        <v>393</v>
      </c>
      <c r="C176" t="str">
        <f t="shared" si="6"/>
        <v>LE HYARIC Marie-Hélène</v>
      </c>
      <c r="D176" t="s">
        <v>127</v>
      </c>
      <c r="E176" t="s">
        <v>145</v>
      </c>
      <c r="F176" s="1">
        <v>44278</v>
      </c>
      <c r="G176">
        <v>8</v>
      </c>
      <c r="H176" t="s">
        <v>146</v>
      </c>
      <c r="I176">
        <v>6</v>
      </c>
      <c r="J176">
        <v>800</v>
      </c>
      <c r="K176">
        <v>4800</v>
      </c>
      <c r="L176">
        <v>1</v>
      </c>
      <c r="M176" t="s">
        <v>137</v>
      </c>
      <c r="N176" s="2">
        <v>2272</v>
      </c>
      <c r="O176" s="3">
        <v>76</v>
      </c>
      <c r="P176" t="s">
        <v>131</v>
      </c>
      <c r="Q176">
        <v>3</v>
      </c>
      <c r="R176" s="4">
        <v>27153</v>
      </c>
      <c r="S176" s="1">
        <v>41187</v>
      </c>
      <c r="T176" s="5">
        <f t="shared" ca="1" si="7"/>
        <v>50.524999999999999</v>
      </c>
      <c r="U176" s="5">
        <f t="shared" ca="1" si="7"/>
        <v>12.105555555555556</v>
      </c>
      <c r="V176" s="5">
        <f t="shared" ca="1" si="8"/>
        <v>396.5121615419917</v>
      </c>
    </row>
    <row r="177" spans="1:22" x14ac:dyDescent="0.3">
      <c r="A177" t="s">
        <v>546</v>
      </c>
      <c r="B177" t="s">
        <v>334</v>
      </c>
      <c r="C177" t="str">
        <f t="shared" si="6"/>
        <v>LE LOCH Nicole</v>
      </c>
      <c r="D177" t="s">
        <v>134</v>
      </c>
      <c r="E177" t="s">
        <v>145</v>
      </c>
      <c r="F177" s="1">
        <v>44143</v>
      </c>
      <c r="G177">
        <v>4</v>
      </c>
      <c r="H177" t="s">
        <v>136</v>
      </c>
      <c r="I177">
        <v>2</v>
      </c>
      <c r="J177">
        <v>5000</v>
      </c>
      <c r="K177">
        <v>10000</v>
      </c>
      <c r="L177">
        <v>1</v>
      </c>
      <c r="M177" t="s">
        <v>137</v>
      </c>
      <c r="N177" s="2">
        <v>3596</v>
      </c>
      <c r="O177" s="3">
        <v>54</v>
      </c>
      <c r="P177" t="s">
        <v>131</v>
      </c>
      <c r="Q177">
        <v>4</v>
      </c>
      <c r="R177" s="4">
        <v>18689</v>
      </c>
      <c r="S177" s="1">
        <v>40567</v>
      </c>
      <c r="T177" s="5">
        <f t="shared" ca="1" si="7"/>
        <v>73.697222222222223</v>
      </c>
      <c r="U177" s="5">
        <f t="shared" ca="1" si="7"/>
        <v>13.802777777777777</v>
      </c>
      <c r="V177" s="5">
        <f t="shared" ca="1" si="8"/>
        <v>724.49184946669357</v>
      </c>
    </row>
    <row r="178" spans="1:22" hidden="1" x14ac:dyDescent="0.3">
      <c r="A178" t="s">
        <v>414</v>
      </c>
      <c r="B178" t="s">
        <v>199</v>
      </c>
      <c r="C178" t="str">
        <f t="shared" si="6"/>
        <v>LE PREVOST Giséle</v>
      </c>
      <c r="D178" t="s">
        <v>144</v>
      </c>
      <c r="E178" t="s">
        <v>145</v>
      </c>
      <c r="F178" s="1">
        <v>44377</v>
      </c>
      <c r="G178">
        <v>7</v>
      </c>
      <c r="H178" t="s">
        <v>216</v>
      </c>
      <c r="I178">
        <v>8</v>
      </c>
      <c r="J178">
        <v>600</v>
      </c>
      <c r="K178">
        <v>4800</v>
      </c>
      <c r="L178">
        <v>3</v>
      </c>
      <c r="M178" t="s">
        <v>147</v>
      </c>
      <c r="N178" s="2">
        <v>3412</v>
      </c>
      <c r="O178" s="3">
        <v>5</v>
      </c>
      <c r="P178" t="s">
        <v>131</v>
      </c>
      <c r="Q178">
        <v>3</v>
      </c>
      <c r="R178" s="4">
        <v>20362</v>
      </c>
      <c r="S178" s="1">
        <v>41494</v>
      </c>
      <c r="T178" s="5">
        <f t="shared" ca="1" si="7"/>
        <v>69.11944444444444</v>
      </c>
      <c r="U178" s="5">
        <f t="shared" ca="1" si="7"/>
        <v>11.263888888888889</v>
      </c>
      <c r="V178" s="5">
        <f t="shared" ca="1" si="8"/>
        <v>426.14056720098642</v>
      </c>
    </row>
    <row r="179" spans="1:22" hidden="1" x14ac:dyDescent="0.3">
      <c r="A179" t="s">
        <v>415</v>
      </c>
      <c r="B179" t="s">
        <v>416</v>
      </c>
      <c r="C179" t="str">
        <f t="shared" si="6"/>
        <v>LEBAS Eliane</v>
      </c>
      <c r="D179" t="s">
        <v>144</v>
      </c>
      <c r="E179" t="s">
        <v>145</v>
      </c>
      <c r="F179" s="1">
        <v>44363</v>
      </c>
      <c r="G179">
        <v>4</v>
      </c>
      <c r="H179" t="s">
        <v>136</v>
      </c>
      <c r="I179">
        <v>4</v>
      </c>
      <c r="J179">
        <v>5000</v>
      </c>
      <c r="K179">
        <v>20000</v>
      </c>
      <c r="L179">
        <v>1</v>
      </c>
      <c r="M179" t="s">
        <v>137</v>
      </c>
      <c r="N179" s="2">
        <v>2695</v>
      </c>
      <c r="O179" s="3">
        <v>35</v>
      </c>
      <c r="P179" t="s">
        <v>131</v>
      </c>
      <c r="Q179">
        <v>3</v>
      </c>
      <c r="R179" s="4">
        <v>19070</v>
      </c>
      <c r="S179" s="1">
        <v>36149</v>
      </c>
      <c r="T179" s="5">
        <f t="shared" ca="1" si="7"/>
        <v>72.655555555555551</v>
      </c>
      <c r="U179" s="5">
        <f t="shared" ca="1" si="7"/>
        <v>25.897222222222222</v>
      </c>
      <c r="V179" s="5">
        <f t="shared" ca="1" si="8"/>
        <v>772.28359969966755</v>
      </c>
    </row>
    <row r="180" spans="1:22" hidden="1" x14ac:dyDescent="0.3">
      <c r="A180" t="s">
        <v>417</v>
      </c>
      <c r="B180" t="s">
        <v>418</v>
      </c>
      <c r="C180" t="str">
        <f t="shared" si="6"/>
        <v>LEBRETON Olivier</v>
      </c>
      <c r="D180" t="s">
        <v>141</v>
      </c>
      <c r="E180" t="s">
        <v>145</v>
      </c>
      <c r="F180" s="1">
        <v>44112</v>
      </c>
      <c r="G180">
        <v>8</v>
      </c>
      <c r="H180" t="s">
        <v>146</v>
      </c>
      <c r="I180">
        <v>4</v>
      </c>
      <c r="J180">
        <v>800</v>
      </c>
      <c r="K180">
        <v>3200</v>
      </c>
      <c r="L180">
        <v>3</v>
      </c>
      <c r="M180" t="s">
        <v>147</v>
      </c>
      <c r="N180" s="2">
        <v>1321</v>
      </c>
      <c r="O180" s="3">
        <v>28</v>
      </c>
      <c r="P180" t="s">
        <v>138</v>
      </c>
      <c r="Q180">
        <v>2</v>
      </c>
      <c r="R180" s="4">
        <v>23077</v>
      </c>
      <c r="S180" s="1">
        <v>37563</v>
      </c>
      <c r="T180" s="5">
        <f t="shared" ca="1" si="7"/>
        <v>61.68333333333333</v>
      </c>
      <c r="U180" s="5">
        <f t="shared" ca="1" si="7"/>
        <v>22.027777777777779</v>
      </c>
      <c r="V180" s="5">
        <f t="shared" ca="1" si="8"/>
        <v>145.27112232030265</v>
      </c>
    </row>
    <row r="181" spans="1:22" hidden="1" x14ac:dyDescent="0.3">
      <c r="A181" t="s">
        <v>419</v>
      </c>
      <c r="B181" t="s">
        <v>420</v>
      </c>
      <c r="C181" t="str">
        <f t="shared" si="6"/>
        <v>LEDOUX Madeleine</v>
      </c>
      <c r="D181" t="s">
        <v>162</v>
      </c>
      <c r="E181" t="s">
        <v>145</v>
      </c>
      <c r="F181" s="1">
        <v>44238</v>
      </c>
      <c r="G181">
        <v>2</v>
      </c>
      <c r="H181" t="s">
        <v>150</v>
      </c>
      <c r="I181">
        <v>3</v>
      </c>
      <c r="J181">
        <v>700</v>
      </c>
      <c r="K181">
        <v>2100</v>
      </c>
      <c r="L181">
        <v>1</v>
      </c>
      <c r="M181" t="s">
        <v>137</v>
      </c>
      <c r="N181" s="2">
        <v>1033</v>
      </c>
      <c r="O181" s="3">
        <v>32</v>
      </c>
      <c r="P181" t="s">
        <v>131</v>
      </c>
      <c r="Q181">
        <v>3</v>
      </c>
      <c r="R181" s="4">
        <v>23011</v>
      </c>
      <c r="S181" s="1">
        <v>43123</v>
      </c>
      <c r="T181" s="5">
        <f t="shared" ca="1" si="7"/>
        <v>61.869444444444447</v>
      </c>
      <c r="U181" s="5">
        <f t="shared" ca="1" si="7"/>
        <v>6.8055555555555554</v>
      </c>
      <c r="V181" s="5">
        <f t="shared" ca="1" si="8"/>
        <v>308.57142857142856</v>
      </c>
    </row>
    <row r="182" spans="1:22" hidden="1" x14ac:dyDescent="0.3">
      <c r="A182" t="s">
        <v>421</v>
      </c>
      <c r="B182" t="s">
        <v>176</v>
      </c>
      <c r="C182" t="str">
        <f t="shared" si="6"/>
        <v>LEE Monique</v>
      </c>
      <c r="D182" t="s">
        <v>141</v>
      </c>
      <c r="E182" t="s">
        <v>145</v>
      </c>
      <c r="F182" s="1">
        <v>44276</v>
      </c>
      <c r="G182">
        <v>9</v>
      </c>
      <c r="H182" t="s">
        <v>184</v>
      </c>
      <c r="I182">
        <v>4</v>
      </c>
      <c r="J182">
        <v>500</v>
      </c>
      <c r="K182">
        <v>2000</v>
      </c>
      <c r="L182">
        <v>1</v>
      </c>
      <c r="M182" t="s">
        <v>137</v>
      </c>
      <c r="N182" s="2">
        <v>1453</v>
      </c>
      <c r="O182" s="3">
        <v>90</v>
      </c>
      <c r="P182" t="s">
        <v>131</v>
      </c>
      <c r="Q182">
        <v>3</v>
      </c>
      <c r="R182" s="4">
        <v>28580</v>
      </c>
      <c r="S182" s="1">
        <v>37104</v>
      </c>
      <c r="T182" s="5">
        <f t="shared" ca="1" si="7"/>
        <v>46.619444444444447</v>
      </c>
      <c r="U182" s="5">
        <f t="shared" ca="1" si="7"/>
        <v>23.283333333333335</v>
      </c>
      <c r="V182" s="5">
        <f t="shared" ca="1" si="8"/>
        <v>85.898353614889047</v>
      </c>
    </row>
    <row r="183" spans="1:22" hidden="1" x14ac:dyDescent="0.3">
      <c r="A183" t="s">
        <v>422</v>
      </c>
      <c r="B183" t="s">
        <v>236</v>
      </c>
      <c r="C183" t="str">
        <f t="shared" si="6"/>
        <v>LEFORT Françoise</v>
      </c>
      <c r="D183" t="s">
        <v>144</v>
      </c>
      <c r="E183" t="s">
        <v>145</v>
      </c>
      <c r="F183" s="1">
        <v>44060</v>
      </c>
      <c r="G183">
        <v>1</v>
      </c>
      <c r="H183" t="s">
        <v>159</v>
      </c>
      <c r="I183">
        <v>8</v>
      </c>
      <c r="J183">
        <v>1200</v>
      </c>
      <c r="K183">
        <v>9600</v>
      </c>
      <c r="L183">
        <v>3</v>
      </c>
      <c r="M183" t="s">
        <v>147</v>
      </c>
      <c r="N183" s="2">
        <v>1951</v>
      </c>
      <c r="O183" s="3">
        <v>51</v>
      </c>
      <c r="P183" t="s">
        <v>131</v>
      </c>
      <c r="Q183">
        <v>1</v>
      </c>
      <c r="R183" s="4">
        <v>28509</v>
      </c>
      <c r="S183" s="1">
        <v>41188</v>
      </c>
      <c r="T183" s="5">
        <f t="shared" ca="1" si="7"/>
        <v>46.81666666666667</v>
      </c>
      <c r="U183" s="5">
        <f t="shared" ca="1" si="7"/>
        <v>12.102777777777778</v>
      </c>
      <c r="V183" s="5">
        <f t="shared" ca="1" si="8"/>
        <v>793.20633463392244</v>
      </c>
    </row>
    <row r="184" spans="1:22" hidden="1" x14ac:dyDescent="0.3">
      <c r="A184" t="s">
        <v>423</v>
      </c>
      <c r="B184" t="s">
        <v>140</v>
      </c>
      <c r="C184" t="str">
        <f t="shared" si="6"/>
        <v>LEGRAND Stéphane</v>
      </c>
      <c r="D184" t="s">
        <v>141</v>
      </c>
      <c r="E184" t="s">
        <v>145</v>
      </c>
      <c r="F184" s="1">
        <v>44166</v>
      </c>
      <c r="G184">
        <v>2</v>
      </c>
      <c r="H184" t="s">
        <v>150</v>
      </c>
      <c r="I184">
        <v>9</v>
      </c>
      <c r="J184">
        <v>700</v>
      </c>
      <c r="K184">
        <v>6300</v>
      </c>
      <c r="L184">
        <v>1</v>
      </c>
      <c r="M184" t="s">
        <v>137</v>
      </c>
      <c r="N184" s="2">
        <v>2920</v>
      </c>
      <c r="O184" s="3">
        <v>91</v>
      </c>
      <c r="P184" t="s">
        <v>138</v>
      </c>
      <c r="Q184">
        <v>1</v>
      </c>
      <c r="R184" s="4">
        <v>28166</v>
      </c>
      <c r="S184" s="1">
        <v>40802</v>
      </c>
      <c r="T184" s="5">
        <f t="shared" ca="1" si="7"/>
        <v>47.758333333333333</v>
      </c>
      <c r="U184" s="5">
        <f t="shared" ca="1" si="7"/>
        <v>13.158333333333333</v>
      </c>
      <c r="V184" s="5">
        <f t="shared" ca="1" si="8"/>
        <v>478.78404053198227</v>
      </c>
    </row>
    <row r="185" spans="1:22" hidden="1" x14ac:dyDescent="0.3">
      <c r="A185" t="s">
        <v>424</v>
      </c>
      <c r="B185" t="s">
        <v>201</v>
      </c>
      <c r="C185" t="str">
        <f t="shared" si="6"/>
        <v>LEKA Bernadette</v>
      </c>
      <c r="D185" t="s">
        <v>162</v>
      </c>
      <c r="E185" t="s">
        <v>153</v>
      </c>
      <c r="F185" s="1">
        <v>44005</v>
      </c>
      <c r="G185">
        <v>2</v>
      </c>
      <c r="H185" t="s">
        <v>150</v>
      </c>
      <c r="I185">
        <v>2</v>
      </c>
      <c r="J185">
        <v>700</v>
      </c>
      <c r="K185">
        <v>1400</v>
      </c>
      <c r="L185">
        <v>2</v>
      </c>
      <c r="M185" t="s">
        <v>130</v>
      </c>
      <c r="N185" s="2">
        <v>2383</v>
      </c>
      <c r="O185" s="3">
        <v>81</v>
      </c>
      <c r="P185" t="s">
        <v>131</v>
      </c>
      <c r="Q185">
        <v>1</v>
      </c>
      <c r="R185" s="4">
        <v>25265</v>
      </c>
      <c r="S185" s="1">
        <v>38161</v>
      </c>
      <c r="T185" s="5">
        <f t="shared" ca="1" si="7"/>
        <v>55.694444444444443</v>
      </c>
      <c r="U185" s="5">
        <f t="shared" ca="1" si="7"/>
        <v>20.388888888888889</v>
      </c>
      <c r="V185" s="5">
        <f t="shared" ca="1" si="8"/>
        <v>68.664850136239778</v>
      </c>
    </row>
    <row r="186" spans="1:22" x14ac:dyDescent="0.3">
      <c r="A186" t="s">
        <v>460</v>
      </c>
      <c r="B186" t="s">
        <v>133</v>
      </c>
      <c r="C186" t="str">
        <f t="shared" si="6"/>
        <v>LEMAIRE Philippe</v>
      </c>
      <c r="D186" t="s">
        <v>134</v>
      </c>
      <c r="E186" t="s">
        <v>153</v>
      </c>
      <c r="F186" s="1">
        <v>44073</v>
      </c>
      <c r="G186">
        <v>8</v>
      </c>
      <c r="H186" t="s">
        <v>146</v>
      </c>
      <c r="I186">
        <v>5</v>
      </c>
      <c r="J186">
        <v>800</v>
      </c>
      <c r="K186">
        <v>4000</v>
      </c>
      <c r="L186">
        <v>2</v>
      </c>
      <c r="M186" t="s">
        <v>130</v>
      </c>
      <c r="N186" s="2">
        <v>3388</v>
      </c>
      <c r="O186" s="3">
        <v>30</v>
      </c>
      <c r="P186" t="s">
        <v>138</v>
      </c>
      <c r="Q186">
        <v>5</v>
      </c>
      <c r="R186" s="4">
        <v>21050</v>
      </c>
      <c r="S186" s="1">
        <v>40338</v>
      </c>
      <c r="T186" s="5">
        <f t="shared" ca="1" si="7"/>
        <v>67.236111111111114</v>
      </c>
      <c r="U186" s="5">
        <f t="shared" ca="1" si="7"/>
        <v>14.427777777777777</v>
      </c>
      <c r="V186" s="5">
        <f t="shared" ca="1" si="8"/>
        <v>277.2429726607624</v>
      </c>
    </row>
    <row r="187" spans="1:22" hidden="1" x14ac:dyDescent="0.3">
      <c r="A187" t="s">
        <v>426</v>
      </c>
      <c r="B187" t="s">
        <v>363</v>
      </c>
      <c r="C187" t="str">
        <f t="shared" si="6"/>
        <v>LEMARIÉ Hervé</v>
      </c>
      <c r="D187" t="s">
        <v>173</v>
      </c>
      <c r="E187" t="s">
        <v>153</v>
      </c>
      <c r="F187" s="1">
        <v>44162</v>
      </c>
      <c r="G187">
        <v>5</v>
      </c>
      <c r="H187" t="s">
        <v>191</v>
      </c>
      <c r="I187">
        <v>7</v>
      </c>
      <c r="J187">
        <v>2000</v>
      </c>
      <c r="K187">
        <v>14000</v>
      </c>
      <c r="L187">
        <v>1</v>
      </c>
      <c r="M187" t="s">
        <v>137</v>
      </c>
      <c r="N187" s="2">
        <v>1733</v>
      </c>
      <c r="O187" s="3">
        <v>9</v>
      </c>
      <c r="P187" t="s">
        <v>138</v>
      </c>
      <c r="Q187">
        <v>0</v>
      </c>
      <c r="R187" s="4">
        <v>29860</v>
      </c>
      <c r="S187" s="1">
        <v>41392</v>
      </c>
      <c r="T187" s="5">
        <f t="shared" ca="1" si="7"/>
        <v>43.116666666666667</v>
      </c>
      <c r="U187" s="5">
        <f t="shared" ca="1" si="7"/>
        <v>11.541666666666666</v>
      </c>
      <c r="V187" s="5">
        <f t="shared" ca="1" si="8"/>
        <v>1212.9963898916967</v>
      </c>
    </row>
    <row r="188" spans="1:22" hidden="1" x14ac:dyDescent="0.3">
      <c r="A188" t="s">
        <v>427</v>
      </c>
      <c r="B188" t="s">
        <v>428</v>
      </c>
      <c r="C188" t="str">
        <f t="shared" si="6"/>
        <v>LÉVY Denise</v>
      </c>
      <c r="D188" t="s">
        <v>144</v>
      </c>
      <c r="E188" t="s">
        <v>153</v>
      </c>
      <c r="F188" s="1">
        <v>44178</v>
      </c>
      <c r="G188">
        <v>7</v>
      </c>
      <c r="H188" t="s">
        <v>216</v>
      </c>
      <c r="I188">
        <v>4</v>
      </c>
      <c r="J188">
        <v>600</v>
      </c>
      <c r="K188">
        <v>2400</v>
      </c>
      <c r="L188">
        <v>1</v>
      </c>
      <c r="M188" t="s">
        <v>137</v>
      </c>
      <c r="N188" s="2">
        <v>2716</v>
      </c>
      <c r="O188" s="3">
        <v>75</v>
      </c>
      <c r="P188" t="s">
        <v>131</v>
      </c>
      <c r="Q188">
        <v>2</v>
      </c>
      <c r="R188" s="4">
        <v>22984</v>
      </c>
      <c r="S188" s="1">
        <v>41289</v>
      </c>
      <c r="T188" s="5">
        <f t="shared" ca="1" si="7"/>
        <v>61.94166666666667</v>
      </c>
      <c r="U188" s="5">
        <f t="shared" ca="1" si="7"/>
        <v>11.827777777777778</v>
      </c>
      <c r="V188" s="5">
        <f t="shared" ca="1" si="8"/>
        <v>202.91216533583844</v>
      </c>
    </row>
    <row r="189" spans="1:22" x14ac:dyDescent="0.3">
      <c r="A189" t="s">
        <v>151</v>
      </c>
      <c r="B189" t="s">
        <v>152</v>
      </c>
      <c r="C189" t="str">
        <f t="shared" si="6"/>
        <v>LOBJOY Patrick</v>
      </c>
      <c r="D189" t="s">
        <v>134</v>
      </c>
      <c r="E189" t="s">
        <v>153</v>
      </c>
      <c r="F189" s="1">
        <v>44008</v>
      </c>
      <c r="G189">
        <v>8</v>
      </c>
      <c r="H189" t="s">
        <v>146</v>
      </c>
      <c r="I189">
        <v>7</v>
      </c>
      <c r="J189">
        <v>800</v>
      </c>
      <c r="K189">
        <v>5600</v>
      </c>
      <c r="L189">
        <v>1</v>
      </c>
      <c r="M189" t="s">
        <v>137</v>
      </c>
      <c r="N189" s="2">
        <v>1759</v>
      </c>
      <c r="O189" s="3">
        <v>71</v>
      </c>
      <c r="P189" t="s">
        <v>138</v>
      </c>
      <c r="Q189">
        <v>3</v>
      </c>
      <c r="R189" s="4">
        <v>29754</v>
      </c>
      <c r="S189" s="1">
        <v>38083</v>
      </c>
      <c r="T189" s="5">
        <f t="shared" ca="1" si="7"/>
        <v>43.405555555555559</v>
      </c>
      <c r="U189" s="5">
        <f t="shared" ca="1" si="7"/>
        <v>20.602777777777778</v>
      </c>
      <c r="V189" s="5">
        <f t="shared" ca="1" si="8"/>
        <v>271.80800862882569</v>
      </c>
    </row>
    <row r="190" spans="1:22" hidden="1" x14ac:dyDescent="0.3">
      <c r="A190" t="s">
        <v>430</v>
      </c>
      <c r="B190" t="s">
        <v>431</v>
      </c>
      <c r="C190" t="str">
        <f t="shared" si="6"/>
        <v>LOUAPRE Louisette</v>
      </c>
      <c r="D190" t="s">
        <v>141</v>
      </c>
      <c r="E190" t="s">
        <v>153</v>
      </c>
      <c r="F190" s="1">
        <v>44359</v>
      </c>
      <c r="G190">
        <v>9</v>
      </c>
      <c r="H190" t="s">
        <v>184</v>
      </c>
      <c r="I190">
        <v>6</v>
      </c>
      <c r="J190">
        <v>500</v>
      </c>
      <c r="K190">
        <v>3000</v>
      </c>
      <c r="L190">
        <v>1</v>
      </c>
      <c r="M190" t="s">
        <v>137</v>
      </c>
      <c r="N190" s="2">
        <v>3383</v>
      </c>
      <c r="O190" s="3">
        <v>31</v>
      </c>
      <c r="P190" t="s">
        <v>131</v>
      </c>
      <c r="Q190">
        <v>1</v>
      </c>
      <c r="R190" s="4">
        <v>18037</v>
      </c>
      <c r="S190" s="1">
        <v>39916</v>
      </c>
      <c r="T190" s="5">
        <f t="shared" ca="1" si="7"/>
        <v>75.483333333333334</v>
      </c>
      <c r="U190" s="5">
        <f t="shared" ca="1" si="7"/>
        <v>15.583333333333334</v>
      </c>
      <c r="V190" s="5">
        <f t="shared" ca="1" si="8"/>
        <v>192.51336898395721</v>
      </c>
    </row>
    <row r="191" spans="1:22" hidden="1" x14ac:dyDescent="0.3">
      <c r="A191" t="s">
        <v>432</v>
      </c>
      <c r="B191" t="s">
        <v>433</v>
      </c>
      <c r="C191" t="str">
        <f t="shared" si="6"/>
        <v>LY Jean-Claude</v>
      </c>
      <c r="D191" t="s">
        <v>173</v>
      </c>
      <c r="E191" t="s">
        <v>153</v>
      </c>
      <c r="F191" s="1">
        <v>44319</v>
      </c>
      <c r="G191">
        <v>5</v>
      </c>
      <c r="H191" t="s">
        <v>191</v>
      </c>
      <c r="I191">
        <v>9</v>
      </c>
      <c r="J191">
        <v>2000</v>
      </c>
      <c r="K191">
        <v>18000</v>
      </c>
      <c r="L191">
        <v>2</v>
      </c>
      <c r="M191" t="s">
        <v>130</v>
      </c>
      <c r="N191" s="2">
        <v>2319</v>
      </c>
      <c r="O191" s="3">
        <v>99</v>
      </c>
      <c r="P191" t="s">
        <v>138</v>
      </c>
      <c r="Q191">
        <v>4</v>
      </c>
      <c r="R191" s="4">
        <v>27774</v>
      </c>
      <c r="S191" s="1">
        <v>38652</v>
      </c>
      <c r="T191" s="5">
        <f t="shared" ca="1" si="7"/>
        <v>48.827777777777776</v>
      </c>
      <c r="U191" s="5">
        <f t="shared" ca="1" si="7"/>
        <v>19.044444444444444</v>
      </c>
      <c r="V191" s="5">
        <f t="shared" ca="1" si="8"/>
        <v>945.15752625437574</v>
      </c>
    </row>
    <row r="192" spans="1:22" hidden="1" x14ac:dyDescent="0.3">
      <c r="A192" t="s">
        <v>434</v>
      </c>
      <c r="B192" t="s">
        <v>234</v>
      </c>
      <c r="C192" t="str">
        <f t="shared" si="6"/>
        <v>MARECHAL Géneviéve</v>
      </c>
      <c r="D192" t="s">
        <v>144</v>
      </c>
      <c r="E192" t="s">
        <v>153</v>
      </c>
      <c r="F192" s="1">
        <v>44181</v>
      </c>
      <c r="G192">
        <v>5</v>
      </c>
      <c r="H192" t="s">
        <v>191</v>
      </c>
      <c r="I192">
        <v>3</v>
      </c>
      <c r="J192">
        <v>2000</v>
      </c>
      <c r="K192">
        <v>6000</v>
      </c>
      <c r="L192">
        <v>1</v>
      </c>
      <c r="M192" t="s">
        <v>137</v>
      </c>
      <c r="N192" s="2">
        <v>1444</v>
      </c>
      <c r="O192" s="3">
        <v>29</v>
      </c>
      <c r="P192" t="s">
        <v>131</v>
      </c>
      <c r="Q192">
        <v>4</v>
      </c>
      <c r="R192" s="4">
        <v>22009</v>
      </c>
      <c r="S192" s="1">
        <v>42796</v>
      </c>
      <c r="T192" s="5">
        <f t="shared" ca="1" si="7"/>
        <v>64.611111111111114</v>
      </c>
      <c r="U192" s="5">
        <f t="shared" ca="1" si="7"/>
        <v>7.697222222222222</v>
      </c>
      <c r="V192" s="5">
        <f t="shared" ca="1" si="8"/>
        <v>779.501984843017</v>
      </c>
    </row>
    <row r="193" spans="1:22" hidden="1" x14ac:dyDescent="0.3">
      <c r="A193" t="s">
        <v>435</v>
      </c>
      <c r="B193" t="s">
        <v>436</v>
      </c>
      <c r="C193" t="str">
        <f t="shared" si="6"/>
        <v>MARINIER Marcel</v>
      </c>
      <c r="D193" t="s">
        <v>162</v>
      </c>
      <c r="E193" t="s">
        <v>153</v>
      </c>
      <c r="F193" s="1">
        <v>44121</v>
      </c>
      <c r="G193">
        <v>4</v>
      </c>
      <c r="H193" t="s">
        <v>136</v>
      </c>
      <c r="I193">
        <v>10</v>
      </c>
      <c r="J193">
        <v>5000</v>
      </c>
      <c r="K193">
        <v>50000</v>
      </c>
      <c r="L193">
        <v>3</v>
      </c>
      <c r="M193" t="s">
        <v>147</v>
      </c>
      <c r="N193" s="2">
        <v>3072</v>
      </c>
      <c r="O193" s="3">
        <v>81</v>
      </c>
      <c r="P193" t="s">
        <v>138</v>
      </c>
      <c r="Q193">
        <v>2</v>
      </c>
      <c r="R193" s="4">
        <v>23133</v>
      </c>
      <c r="S193" s="1">
        <v>43023</v>
      </c>
      <c r="T193" s="5">
        <f t="shared" ca="1" si="7"/>
        <v>61.530555555555559</v>
      </c>
      <c r="U193" s="5">
        <f t="shared" ca="1" si="7"/>
        <v>7.0777777777777775</v>
      </c>
      <c r="V193" s="5">
        <f t="shared" ca="1" si="8"/>
        <v>7064.3642072213506</v>
      </c>
    </row>
    <row r="194" spans="1:22" hidden="1" x14ac:dyDescent="0.3">
      <c r="A194" t="s">
        <v>435</v>
      </c>
      <c r="B194" t="s">
        <v>437</v>
      </c>
      <c r="C194" t="str">
        <f t="shared" ref="C194:C257" si="9">CONCATENATE(A194," ",B194)</f>
        <v>MARINIER Christiane</v>
      </c>
      <c r="D194" t="s">
        <v>162</v>
      </c>
      <c r="E194" t="s">
        <v>153</v>
      </c>
      <c r="F194" s="1">
        <v>44299</v>
      </c>
      <c r="G194">
        <v>2</v>
      </c>
      <c r="H194" t="s">
        <v>150</v>
      </c>
      <c r="I194">
        <v>3</v>
      </c>
      <c r="J194">
        <v>700</v>
      </c>
      <c r="K194">
        <v>2100</v>
      </c>
      <c r="L194">
        <v>1</v>
      </c>
      <c r="M194" t="s">
        <v>137</v>
      </c>
      <c r="N194" s="2">
        <v>3063</v>
      </c>
      <c r="O194" s="3">
        <v>77</v>
      </c>
      <c r="P194" t="s">
        <v>131</v>
      </c>
      <c r="Q194">
        <v>3</v>
      </c>
      <c r="R194" s="4">
        <v>20641</v>
      </c>
      <c r="S194" s="1">
        <v>37293</v>
      </c>
      <c r="T194" s="5">
        <f t="shared" ref="T194:U257" ca="1" si="10">YEARFRAC(R194,TODAY())</f>
        <v>68.355555555555554</v>
      </c>
      <c r="U194" s="5">
        <f t="shared" ca="1" si="10"/>
        <v>22.769444444444446</v>
      </c>
      <c r="V194" s="5">
        <f t="shared" ref="V194:V257" ca="1" si="11">K194/U194</f>
        <v>92.228864218616565</v>
      </c>
    </row>
    <row r="195" spans="1:22" hidden="1" x14ac:dyDescent="0.3">
      <c r="A195" t="s">
        <v>438</v>
      </c>
      <c r="B195" t="s">
        <v>439</v>
      </c>
      <c r="C195" t="str">
        <f t="shared" si="9"/>
        <v>MARQUEZ Marie-Cecile</v>
      </c>
      <c r="D195" t="s">
        <v>141</v>
      </c>
      <c r="E195" t="s">
        <v>153</v>
      </c>
      <c r="F195" s="1">
        <v>44354</v>
      </c>
      <c r="G195">
        <v>8</v>
      </c>
      <c r="H195" t="s">
        <v>146</v>
      </c>
      <c r="I195">
        <v>8</v>
      </c>
      <c r="J195">
        <v>800</v>
      </c>
      <c r="K195">
        <v>6400</v>
      </c>
      <c r="L195">
        <v>3</v>
      </c>
      <c r="M195" t="s">
        <v>147</v>
      </c>
      <c r="N195" s="2">
        <v>3297</v>
      </c>
      <c r="O195" s="3">
        <v>49</v>
      </c>
      <c r="P195" t="s">
        <v>131</v>
      </c>
      <c r="Q195">
        <v>0</v>
      </c>
      <c r="R195" s="4">
        <v>21755</v>
      </c>
      <c r="S195" s="1">
        <v>42137</v>
      </c>
      <c r="T195" s="5">
        <f t="shared" ca="1" si="10"/>
        <v>65.302777777777777</v>
      </c>
      <c r="U195" s="5">
        <f t="shared" ca="1" si="10"/>
        <v>9.5</v>
      </c>
      <c r="V195" s="5">
        <f t="shared" ca="1" si="11"/>
        <v>673.68421052631584</v>
      </c>
    </row>
    <row r="196" spans="1:22" hidden="1" x14ac:dyDescent="0.3">
      <c r="A196" t="s">
        <v>440</v>
      </c>
      <c r="B196" t="s">
        <v>345</v>
      </c>
      <c r="C196" t="str">
        <f t="shared" si="9"/>
        <v>MARTAUD Daniel</v>
      </c>
      <c r="D196" t="s">
        <v>162</v>
      </c>
      <c r="E196" t="s">
        <v>153</v>
      </c>
      <c r="F196" s="1">
        <v>44317</v>
      </c>
      <c r="G196">
        <v>5</v>
      </c>
      <c r="H196" t="s">
        <v>191</v>
      </c>
      <c r="I196">
        <v>5</v>
      </c>
      <c r="J196">
        <v>2000</v>
      </c>
      <c r="K196">
        <v>10000</v>
      </c>
      <c r="L196">
        <v>2</v>
      </c>
      <c r="M196" t="s">
        <v>130</v>
      </c>
      <c r="N196" s="2">
        <v>1362</v>
      </c>
      <c r="O196" s="3">
        <v>92</v>
      </c>
      <c r="P196" t="s">
        <v>138</v>
      </c>
      <c r="Q196">
        <v>0</v>
      </c>
      <c r="R196" s="4">
        <v>21761</v>
      </c>
      <c r="S196" s="1">
        <v>41400</v>
      </c>
      <c r="T196" s="5">
        <f t="shared" ca="1" si="10"/>
        <v>65.286111111111111</v>
      </c>
      <c r="U196" s="5">
        <f t="shared" ca="1" si="10"/>
        <v>11.519444444444444</v>
      </c>
      <c r="V196" s="5">
        <f t="shared" ca="1" si="11"/>
        <v>868.09741982155776</v>
      </c>
    </row>
    <row r="197" spans="1:22" hidden="1" x14ac:dyDescent="0.3">
      <c r="A197" t="s">
        <v>441</v>
      </c>
      <c r="B197" t="s">
        <v>433</v>
      </c>
      <c r="C197" t="str">
        <f t="shared" si="9"/>
        <v>MARTEL Jean-Claude</v>
      </c>
      <c r="D197" t="s">
        <v>173</v>
      </c>
      <c r="E197" t="s">
        <v>153</v>
      </c>
      <c r="F197" s="1">
        <v>44343</v>
      </c>
      <c r="G197">
        <v>8</v>
      </c>
      <c r="H197" t="s">
        <v>146</v>
      </c>
      <c r="I197">
        <v>7</v>
      </c>
      <c r="J197">
        <v>800</v>
      </c>
      <c r="K197">
        <v>5600</v>
      </c>
      <c r="L197">
        <v>1</v>
      </c>
      <c r="M197" t="s">
        <v>137</v>
      </c>
      <c r="N197" s="2">
        <v>2207</v>
      </c>
      <c r="O197" s="3">
        <v>22</v>
      </c>
      <c r="P197" t="s">
        <v>138</v>
      </c>
      <c r="Q197">
        <v>4</v>
      </c>
      <c r="R197" s="4">
        <v>26943</v>
      </c>
      <c r="S197" s="1">
        <v>36959</v>
      </c>
      <c r="T197" s="5">
        <f t="shared" ca="1" si="10"/>
        <v>51.102777777777774</v>
      </c>
      <c r="U197" s="5">
        <f t="shared" ca="1" si="10"/>
        <v>23.677777777777777</v>
      </c>
      <c r="V197" s="5">
        <f t="shared" ca="1" si="11"/>
        <v>236.50868137024872</v>
      </c>
    </row>
    <row r="198" spans="1:22" hidden="1" x14ac:dyDescent="0.3">
      <c r="A198" t="s">
        <v>442</v>
      </c>
      <c r="B198" t="s">
        <v>443</v>
      </c>
      <c r="C198" t="str">
        <f t="shared" si="9"/>
        <v>MARTI Anne</v>
      </c>
      <c r="D198" t="s">
        <v>127</v>
      </c>
      <c r="E198" t="s">
        <v>153</v>
      </c>
      <c r="F198" s="1">
        <v>44295</v>
      </c>
      <c r="G198">
        <v>3</v>
      </c>
      <c r="H198" t="s">
        <v>174</v>
      </c>
      <c r="I198">
        <v>3</v>
      </c>
      <c r="J198">
        <v>1300</v>
      </c>
      <c r="K198">
        <v>3900</v>
      </c>
      <c r="L198">
        <v>3</v>
      </c>
      <c r="M198" t="s">
        <v>147</v>
      </c>
      <c r="N198" s="2">
        <v>2943</v>
      </c>
      <c r="O198" s="3">
        <v>86</v>
      </c>
      <c r="P198" t="s">
        <v>131</v>
      </c>
      <c r="Q198">
        <v>4</v>
      </c>
      <c r="R198" s="4">
        <v>25960</v>
      </c>
      <c r="S198" s="1">
        <v>38989</v>
      </c>
      <c r="T198" s="5">
        <f t="shared" ca="1" si="10"/>
        <v>53.794444444444444</v>
      </c>
      <c r="U198" s="5">
        <f t="shared" ca="1" si="10"/>
        <v>18.122222222222224</v>
      </c>
      <c r="V198" s="5">
        <f t="shared" ca="1" si="11"/>
        <v>215.20539546290618</v>
      </c>
    </row>
    <row r="199" spans="1:22" hidden="1" x14ac:dyDescent="0.3">
      <c r="A199" t="s">
        <v>444</v>
      </c>
      <c r="B199" t="s">
        <v>445</v>
      </c>
      <c r="C199" t="str">
        <f t="shared" si="9"/>
        <v>MARTIN Franz</v>
      </c>
      <c r="D199" t="s">
        <v>144</v>
      </c>
      <c r="E199" t="s">
        <v>153</v>
      </c>
      <c r="F199" s="1">
        <v>44189</v>
      </c>
      <c r="G199">
        <v>5</v>
      </c>
      <c r="H199" t="s">
        <v>191</v>
      </c>
      <c r="I199">
        <v>6</v>
      </c>
      <c r="J199">
        <v>2000</v>
      </c>
      <c r="K199">
        <v>12000</v>
      </c>
      <c r="L199">
        <v>1</v>
      </c>
      <c r="M199" t="s">
        <v>137</v>
      </c>
      <c r="N199" s="2">
        <v>2436</v>
      </c>
      <c r="O199" s="3">
        <v>51</v>
      </c>
      <c r="P199" t="s">
        <v>138</v>
      </c>
      <c r="Q199">
        <v>4</v>
      </c>
      <c r="R199" s="4">
        <v>18472</v>
      </c>
      <c r="S199" s="1">
        <v>40840</v>
      </c>
      <c r="T199" s="5">
        <f t="shared" ca="1" si="10"/>
        <v>74.291666666666671</v>
      </c>
      <c r="U199" s="5">
        <f t="shared" ca="1" si="10"/>
        <v>13.052777777777777</v>
      </c>
      <c r="V199" s="5">
        <f t="shared" ca="1" si="11"/>
        <v>919.34454139178558</v>
      </c>
    </row>
    <row r="200" spans="1:22" hidden="1" x14ac:dyDescent="0.3">
      <c r="A200" t="s">
        <v>444</v>
      </c>
      <c r="B200" t="s">
        <v>446</v>
      </c>
      <c r="C200" t="str">
        <f t="shared" si="9"/>
        <v>MARTIN Laurent</v>
      </c>
      <c r="D200" t="s">
        <v>173</v>
      </c>
      <c r="E200" t="s">
        <v>153</v>
      </c>
      <c r="F200" s="1">
        <v>44076</v>
      </c>
      <c r="G200">
        <v>5</v>
      </c>
      <c r="H200" t="s">
        <v>191</v>
      </c>
      <c r="I200">
        <v>6</v>
      </c>
      <c r="J200">
        <v>2000</v>
      </c>
      <c r="K200">
        <v>12000</v>
      </c>
      <c r="L200">
        <v>2</v>
      </c>
      <c r="M200" t="s">
        <v>130</v>
      </c>
      <c r="N200" s="2">
        <v>1063</v>
      </c>
      <c r="O200" s="3">
        <v>32</v>
      </c>
      <c r="P200" t="s">
        <v>138</v>
      </c>
      <c r="Q200">
        <v>2</v>
      </c>
      <c r="R200" s="4">
        <v>30552</v>
      </c>
      <c r="S200" s="1">
        <v>41498</v>
      </c>
      <c r="T200" s="5">
        <f t="shared" ca="1" si="10"/>
        <v>41.219444444444441</v>
      </c>
      <c r="U200" s="5">
        <f t="shared" ca="1" si="10"/>
        <v>11.252777777777778</v>
      </c>
      <c r="V200" s="5">
        <f t="shared" ca="1" si="11"/>
        <v>1066.4033571957541</v>
      </c>
    </row>
    <row r="201" spans="1:22" hidden="1" x14ac:dyDescent="0.3">
      <c r="A201" t="s">
        <v>444</v>
      </c>
      <c r="B201" t="s">
        <v>447</v>
      </c>
      <c r="C201" t="str">
        <f t="shared" si="9"/>
        <v>MARTIN France</v>
      </c>
      <c r="D201" t="s">
        <v>144</v>
      </c>
      <c r="E201" t="s">
        <v>153</v>
      </c>
      <c r="F201" s="1">
        <v>43993</v>
      </c>
      <c r="G201">
        <v>1</v>
      </c>
      <c r="H201" t="s">
        <v>159</v>
      </c>
      <c r="I201">
        <v>4</v>
      </c>
      <c r="J201">
        <v>1200</v>
      </c>
      <c r="K201">
        <v>4800</v>
      </c>
      <c r="L201">
        <v>3</v>
      </c>
      <c r="M201" t="s">
        <v>147</v>
      </c>
      <c r="N201" s="2">
        <v>1241</v>
      </c>
      <c r="O201" s="3">
        <v>49</v>
      </c>
      <c r="P201" t="s">
        <v>131</v>
      </c>
      <c r="Q201">
        <v>4</v>
      </c>
      <c r="R201" s="4">
        <v>20368</v>
      </c>
      <c r="S201" s="1">
        <v>39918</v>
      </c>
      <c r="T201" s="5">
        <f t="shared" ca="1" si="10"/>
        <v>69.102777777777774</v>
      </c>
      <c r="U201" s="5">
        <f t="shared" ca="1" si="10"/>
        <v>15.577777777777778</v>
      </c>
      <c r="V201" s="5">
        <f t="shared" ca="1" si="11"/>
        <v>308.13124108416548</v>
      </c>
    </row>
    <row r="202" spans="1:22" hidden="1" x14ac:dyDescent="0.3">
      <c r="A202" t="s">
        <v>444</v>
      </c>
      <c r="B202" t="s">
        <v>448</v>
      </c>
      <c r="C202" t="str">
        <f t="shared" si="9"/>
        <v>MARTIN Jacqueline</v>
      </c>
      <c r="D202" t="s">
        <v>173</v>
      </c>
      <c r="E202" t="s">
        <v>153</v>
      </c>
      <c r="F202" s="1">
        <v>44214</v>
      </c>
      <c r="G202">
        <v>6</v>
      </c>
      <c r="H202" t="s">
        <v>156</v>
      </c>
      <c r="I202">
        <v>4</v>
      </c>
      <c r="J202">
        <v>500</v>
      </c>
      <c r="K202">
        <v>2000</v>
      </c>
      <c r="L202">
        <v>1</v>
      </c>
      <c r="M202" t="s">
        <v>137</v>
      </c>
      <c r="N202" s="2">
        <v>2382</v>
      </c>
      <c r="O202" s="3">
        <v>74</v>
      </c>
      <c r="P202" t="s">
        <v>131</v>
      </c>
      <c r="Q202">
        <v>1</v>
      </c>
      <c r="R202" s="4">
        <v>15505</v>
      </c>
      <c r="S202" s="1">
        <v>38043</v>
      </c>
      <c r="T202" s="5">
        <f t="shared" ca="1" si="10"/>
        <v>82.416666666666671</v>
      </c>
      <c r="U202" s="5">
        <f t="shared" ca="1" si="10"/>
        <v>20.713888888888889</v>
      </c>
      <c r="V202" s="5">
        <f t="shared" ca="1" si="11"/>
        <v>96.553573823253316</v>
      </c>
    </row>
    <row r="203" spans="1:22" hidden="1" x14ac:dyDescent="0.3">
      <c r="A203" t="s">
        <v>449</v>
      </c>
      <c r="B203" t="s">
        <v>450</v>
      </c>
      <c r="C203" t="str">
        <f t="shared" si="9"/>
        <v>MECHARD Véronique</v>
      </c>
      <c r="D203" t="s">
        <v>127</v>
      </c>
      <c r="E203" t="s">
        <v>153</v>
      </c>
      <c r="F203" s="1">
        <v>44168</v>
      </c>
      <c r="G203">
        <v>6</v>
      </c>
      <c r="H203" t="s">
        <v>156</v>
      </c>
      <c r="I203">
        <v>8</v>
      </c>
      <c r="J203">
        <v>500</v>
      </c>
      <c r="K203">
        <v>4000</v>
      </c>
      <c r="L203">
        <v>2</v>
      </c>
      <c r="M203" t="s">
        <v>130</v>
      </c>
      <c r="N203" s="2">
        <v>3084</v>
      </c>
      <c r="O203" s="3">
        <v>39</v>
      </c>
      <c r="P203" t="s">
        <v>131</v>
      </c>
      <c r="Q203">
        <v>4</v>
      </c>
      <c r="R203" s="4">
        <v>26281</v>
      </c>
      <c r="S203" s="1">
        <v>39221</v>
      </c>
      <c r="T203" s="5">
        <f t="shared" ca="1" si="10"/>
        <v>52.913888888888891</v>
      </c>
      <c r="U203" s="5">
        <f t="shared" ca="1" si="10"/>
        <v>17.483333333333334</v>
      </c>
      <c r="V203" s="5">
        <f t="shared" ca="1" si="11"/>
        <v>228.78932316491895</v>
      </c>
    </row>
    <row r="204" spans="1:22" hidden="1" x14ac:dyDescent="0.3">
      <c r="A204" t="s">
        <v>451</v>
      </c>
      <c r="B204" t="s">
        <v>452</v>
      </c>
      <c r="C204" t="str">
        <f t="shared" si="9"/>
        <v>MERCIER Evelyne</v>
      </c>
      <c r="D204" t="s">
        <v>173</v>
      </c>
      <c r="E204" t="s">
        <v>153</v>
      </c>
      <c r="F204" s="1">
        <v>44272</v>
      </c>
      <c r="G204">
        <v>8</v>
      </c>
      <c r="H204" t="s">
        <v>146</v>
      </c>
      <c r="I204">
        <v>5</v>
      </c>
      <c r="J204">
        <v>800</v>
      </c>
      <c r="K204">
        <v>4000</v>
      </c>
      <c r="L204">
        <v>2</v>
      </c>
      <c r="M204" t="s">
        <v>130</v>
      </c>
      <c r="N204" s="2">
        <v>3701</v>
      </c>
      <c r="O204" s="3">
        <v>96</v>
      </c>
      <c r="P204" t="s">
        <v>131</v>
      </c>
      <c r="Q204">
        <v>4</v>
      </c>
      <c r="R204" s="4">
        <v>17460</v>
      </c>
      <c r="S204" s="1">
        <v>43396</v>
      </c>
      <c r="T204" s="5">
        <f t="shared" ca="1" si="10"/>
        <v>77.063888888888883</v>
      </c>
      <c r="U204" s="5">
        <f t="shared" ca="1" si="10"/>
        <v>6.0555555555555554</v>
      </c>
      <c r="V204" s="5">
        <f t="shared" ca="1" si="11"/>
        <v>660.55045871559639</v>
      </c>
    </row>
    <row r="205" spans="1:22" hidden="1" x14ac:dyDescent="0.3">
      <c r="A205" t="s">
        <v>453</v>
      </c>
      <c r="B205" t="s">
        <v>448</v>
      </c>
      <c r="C205" t="str">
        <f t="shared" si="9"/>
        <v>MERLAUD Jacqueline</v>
      </c>
      <c r="D205" t="s">
        <v>173</v>
      </c>
      <c r="E205" t="s">
        <v>153</v>
      </c>
      <c r="F205" s="1">
        <v>44086</v>
      </c>
      <c r="G205">
        <v>1</v>
      </c>
      <c r="H205" t="s">
        <v>159</v>
      </c>
      <c r="I205">
        <v>10</v>
      </c>
      <c r="J205">
        <v>1200</v>
      </c>
      <c r="K205">
        <v>12000</v>
      </c>
      <c r="L205">
        <v>1</v>
      </c>
      <c r="M205" t="s">
        <v>137</v>
      </c>
      <c r="N205" s="2">
        <v>1124</v>
      </c>
      <c r="O205" s="3">
        <v>3</v>
      </c>
      <c r="P205" t="s">
        <v>131</v>
      </c>
      <c r="Q205">
        <v>0</v>
      </c>
      <c r="R205" s="4">
        <v>19687</v>
      </c>
      <c r="S205" s="1">
        <v>42052</v>
      </c>
      <c r="T205" s="5">
        <f t="shared" ca="1" si="10"/>
        <v>70.969444444444449</v>
      </c>
      <c r="U205" s="5">
        <f t="shared" ca="1" si="10"/>
        <v>9.7388888888888889</v>
      </c>
      <c r="V205" s="5">
        <f t="shared" ca="1" si="11"/>
        <v>1232.1734169994295</v>
      </c>
    </row>
    <row r="206" spans="1:22" hidden="1" x14ac:dyDescent="0.3">
      <c r="A206" t="s">
        <v>453</v>
      </c>
      <c r="B206" t="s">
        <v>448</v>
      </c>
      <c r="C206" t="str">
        <f t="shared" si="9"/>
        <v>MERLAUD Jacqueline</v>
      </c>
      <c r="D206" t="s">
        <v>173</v>
      </c>
      <c r="E206" t="s">
        <v>153</v>
      </c>
      <c r="F206" s="1">
        <v>44284</v>
      </c>
      <c r="G206">
        <v>1</v>
      </c>
      <c r="H206" t="s">
        <v>159</v>
      </c>
      <c r="I206">
        <v>2</v>
      </c>
      <c r="J206">
        <v>1200</v>
      </c>
      <c r="K206">
        <v>2400</v>
      </c>
      <c r="L206">
        <v>1</v>
      </c>
      <c r="M206" t="s">
        <v>137</v>
      </c>
      <c r="N206" s="2">
        <v>1124</v>
      </c>
      <c r="O206" s="3">
        <v>3</v>
      </c>
      <c r="P206" t="s">
        <v>131</v>
      </c>
      <c r="Q206">
        <v>3</v>
      </c>
      <c r="R206" s="4">
        <v>19687</v>
      </c>
      <c r="S206" s="1">
        <v>36783</v>
      </c>
      <c r="T206" s="5">
        <f t="shared" ca="1" si="10"/>
        <v>70.969444444444449</v>
      </c>
      <c r="U206" s="5">
        <f t="shared" ca="1" si="10"/>
        <v>24.163888888888888</v>
      </c>
      <c r="V206" s="5">
        <f t="shared" ca="1" si="11"/>
        <v>99.321761121968052</v>
      </c>
    </row>
    <row r="207" spans="1:22" hidden="1" x14ac:dyDescent="0.3">
      <c r="A207" t="s">
        <v>453</v>
      </c>
      <c r="B207" t="s">
        <v>448</v>
      </c>
      <c r="C207" t="str">
        <f t="shared" si="9"/>
        <v>MERLAUD Jacqueline</v>
      </c>
      <c r="D207" t="s">
        <v>173</v>
      </c>
      <c r="E207" t="s">
        <v>153</v>
      </c>
      <c r="F207" s="1">
        <v>44088</v>
      </c>
      <c r="G207">
        <v>8</v>
      </c>
      <c r="H207" t="s">
        <v>146</v>
      </c>
      <c r="I207">
        <v>8</v>
      </c>
      <c r="J207">
        <v>800</v>
      </c>
      <c r="K207">
        <v>6400</v>
      </c>
      <c r="L207">
        <v>1</v>
      </c>
      <c r="M207" t="s">
        <v>137</v>
      </c>
      <c r="N207" s="2">
        <v>1124</v>
      </c>
      <c r="O207" s="3">
        <v>3</v>
      </c>
      <c r="P207" t="s">
        <v>131</v>
      </c>
      <c r="Q207">
        <v>1</v>
      </c>
      <c r="R207" s="4">
        <v>19687</v>
      </c>
      <c r="S207" s="1">
        <v>37875</v>
      </c>
      <c r="T207" s="5">
        <f t="shared" ca="1" si="10"/>
        <v>70.969444444444449</v>
      </c>
      <c r="U207" s="5">
        <f t="shared" ca="1" si="10"/>
        <v>21.172222222222221</v>
      </c>
      <c r="V207" s="5">
        <f t="shared" ca="1" si="11"/>
        <v>302.28286538966154</v>
      </c>
    </row>
    <row r="208" spans="1:22" hidden="1" x14ac:dyDescent="0.3">
      <c r="A208" t="s">
        <v>454</v>
      </c>
      <c r="B208" t="s">
        <v>455</v>
      </c>
      <c r="C208" t="str">
        <f t="shared" si="9"/>
        <v>MESROBIAN Joël</v>
      </c>
      <c r="D208" t="s">
        <v>144</v>
      </c>
      <c r="E208" t="s">
        <v>153</v>
      </c>
      <c r="F208" s="1">
        <v>44076</v>
      </c>
      <c r="G208">
        <v>3</v>
      </c>
      <c r="H208" t="s">
        <v>174</v>
      </c>
      <c r="I208">
        <v>5</v>
      </c>
      <c r="J208">
        <v>1300</v>
      </c>
      <c r="K208">
        <v>6500</v>
      </c>
      <c r="L208">
        <v>2</v>
      </c>
      <c r="M208" t="s">
        <v>130</v>
      </c>
      <c r="N208" s="2">
        <v>1407</v>
      </c>
      <c r="O208" s="3">
        <v>3</v>
      </c>
      <c r="P208" t="s">
        <v>138</v>
      </c>
      <c r="Q208">
        <v>4</v>
      </c>
      <c r="R208" s="4">
        <v>21192</v>
      </c>
      <c r="S208" s="1">
        <v>36446</v>
      </c>
      <c r="T208" s="5">
        <f t="shared" ca="1" si="10"/>
        <v>66.849999999999994</v>
      </c>
      <c r="U208" s="5">
        <f t="shared" ca="1" si="10"/>
        <v>25.083333333333332</v>
      </c>
      <c r="V208" s="5">
        <f t="shared" ca="1" si="11"/>
        <v>259.13621262458474</v>
      </c>
    </row>
    <row r="209" spans="1:22" hidden="1" x14ac:dyDescent="0.3">
      <c r="A209" t="s">
        <v>454</v>
      </c>
      <c r="B209" t="s">
        <v>455</v>
      </c>
      <c r="C209" t="str">
        <f t="shared" si="9"/>
        <v>MESROBIAN Joël</v>
      </c>
      <c r="D209" t="s">
        <v>144</v>
      </c>
      <c r="E209" t="s">
        <v>153</v>
      </c>
      <c r="F209" s="1">
        <v>44218</v>
      </c>
      <c r="G209">
        <v>3</v>
      </c>
      <c r="H209" t="s">
        <v>174</v>
      </c>
      <c r="I209">
        <v>6</v>
      </c>
      <c r="J209">
        <v>1300</v>
      </c>
      <c r="K209">
        <v>7800</v>
      </c>
      <c r="L209">
        <v>3</v>
      </c>
      <c r="M209" t="s">
        <v>147</v>
      </c>
      <c r="N209" s="2">
        <v>1407</v>
      </c>
      <c r="O209" s="3">
        <v>3</v>
      </c>
      <c r="P209" t="s">
        <v>138</v>
      </c>
      <c r="Q209">
        <v>4</v>
      </c>
      <c r="R209" s="4">
        <v>21192</v>
      </c>
      <c r="S209" s="1">
        <v>37748</v>
      </c>
      <c r="T209" s="5">
        <f t="shared" ca="1" si="10"/>
        <v>66.849999999999994</v>
      </c>
      <c r="U209" s="5">
        <f t="shared" ca="1" si="10"/>
        <v>21.516666666666666</v>
      </c>
      <c r="V209" s="5">
        <f t="shared" ca="1" si="11"/>
        <v>362.50968241673121</v>
      </c>
    </row>
    <row r="210" spans="1:22" hidden="1" x14ac:dyDescent="0.3">
      <c r="A210" t="s">
        <v>454</v>
      </c>
      <c r="B210" t="s">
        <v>455</v>
      </c>
      <c r="C210" t="str">
        <f t="shared" si="9"/>
        <v>MESROBIAN Joël</v>
      </c>
      <c r="D210" t="s">
        <v>144</v>
      </c>
      <c r="E210" t="s">
        <v>153</v>
      </c>
      <c r="F210" s="1">
        <v>44007</v>
      </c>
      <c r="G210">
        <v>8</v>
      </c>
      <c r="H210" t="s">
        <v>146</v>
      </c>
      <c r="I210">
        <v>8</v>
      </c>
      <c r="J210">
        <v>800</v>
      </c>
      <c r="K210">
        <v>6400</v>
      </c>
      <c r="L210">
        <v>1</v>
      </c>
      <c r="M210" t="s">
        <v>137</v>
      </c>
      <c r="N210" s="2">
        <v>1407</v>
      </c>
      <c r="O210" s="3">
        <v>3</v>
      </c>
      <c r="P210" t="s">
        <v>138</v>
      </c>
      <c r="Q210">
        <v>5</v>
      </c>
      <c r="R210" s="4">
        <v>21192</v>
      </c>
      <c r="S210" s="1">
        <v>39738</v>
      </c>
      <c r="T210" s="5">
        <f t="shared" ca="1" si="10"/>
        <v>66.849999999999994</v>
      </c>
      <c r="U210" s="5">
        <f t="shared" ca="1" si="10"/>
        <v>16.072222222222223</v>
      </c>
      <c r="V210" s="5">
        <f t="shared" ca="1" si="11"/>
        <v>398.20255789837535</v>
      </c>
    </row>
    <row r="211" spans="1:22" hidden="1" x14ac:dyDescent="0.3">
      <c r="A211" t="s">
        <v>456</v>
      </c>
      <c r="B211" t="s">
        <v>457</v>
      </c>
      <c r="C211" t="str">
        <f t="shared" si="9"/>
        <v>MIANET Georges</v>
      </c>
      <c r="D211" t="s">
        <v>162</v>
      </c>
      <c r="E211" t="s">
        <v>153</v>
      </c>
      <c r="F211" s="1">
        <v>44201</v>
      </c>
      <c r="G211">
        <v>5</v>
      </c>
      <c r="H211" t="s">
        <v>191</v>
      </c>
      <c r="I211">
        <v>3</v>
      </c>
      <c r="J211">
        <v>2000</v>
      </c>
      <c r="K211">
        <v>6000</v>
      </c>
      <c r="L211">
        <v>3</v>
      </c>
      <c r="M211" t="s">
        <v>147</v>
      </c>
      <c r="N211" s="2">
        <v>3733</v>
      </c>
      <c r="O211" s="3">
        <v>85</v>
      </c>
      <c r="P211" t="s">
        <v>138</v>
      </c>
      <c r="Q211">
        <v>5</v>
      </c>
      <c r="R211" s="4">
        <v>18377</v>
      </c>
      <c r="S211" s="1">
        <v>40628</v>
      </c>
      <c r="T211" s="5">
        <f t="shared" ca="1" si="10"/>
        <v>74.552777777777777</v>
      </c>
      <c r="U211" s="5">
        <f t="shared" ca="1" si="10"/>
        <v>13.630555555555556</v>
      </c>
      <c r="V211" s="5">
        <f t="shared" ca="1" si="11"/>
        <v>440.18748726309349</v>
      </c>
    </row>
    <row r="212" spans="1:22" x14ac:dyDescent="0.3">
      <c r="A212" t="s">
        <v>456</v>
      </c>
      <c r="B212" t="s">
        <v>195</v>
      </c>
      <c r="C212" t="str">
        <f t="shared" si="9"/>
        <v>MIANET Marie-Thérése</v>
      </c>
      <c r="D212" t="s">
        <v>134</v>
      </c>
      <c r="E212" t="s">
        <v>153</v>
      </c>
      <c r="F212" s="1">
        <v>44160</v>
      </c>
      <c r="G212">
        <v>3</v>
      </c>
      <c r="H212" t="s">
        <v>174</v>
      </c>
      <c r="I212">
        <v>2</v>
      </c>
      <c r="J212">
        <v>1300</v>
      </c>
      <c r="K212">
        <v>2600</v>
      </c>
      <c r="L212">
        <v>2</v>
      </c>
      <c r="M212" t="s">
        <v>130</v>
      </c>
      <c r="N212" s="2">
        <v>1039</v>
      </c>
      <c r="O212" s="3">
        <v>52</v>
      </c>
      <c r="P212" t="s">
        <v>131</v>
      </c>
      <c r="Q212">
        <v>3</v>
      </c>
      <c r="R212" s="4">
        <v>20681</v>
      </c>
      <c r="S212" s="1">
        <v>37733</v>
      </c>
      <c r="T212" s="5">
        <f t="shared" ca="1" si="10"/>
        <v>68.24722222222222</v>
      </c>
      <c r="U212" s="5">
        <f t="shared" ca="1" si="10"/>
        <v>21.558333333333334</v>
      </c>
      <c r="V212" s="5">
        <f t="shared" ca="1" si="11"/>
        <v>120.60301507537689</v>
      </c>
    </row>
    <row r="213" spans="1:22" hidden="1" x14ac:dyDescent="0.3">
      <c r="A213" t="s">
        <v>456</v>
      </c>
      <c r="B213" t="s">
        <v>457</v>
      </c>
      <c r="C213" t="str">
        <f t="shared" si="9"/>
        <v>MIANET Georges</v>
      </c>
      <c r="D213" t="s">
        <v>162</v>
      </c>
      <c r="E213" t="s">
        <v>153</v>
      </c>
      <c r="F213" s="1">
        <v>44319</v>
      </c>
      <c r="G213">
        <v>7</v>
      </c>
      <c r="H213" t="s">
        <v>216</v>
      </c>
      <c r="I213">
        <v>1</v>
      </c>
      <c r="J213">
        <v>600</v>
      </c>
      <c r="K213">
        <v>600</v>
      </c>
      <c r="L213">
        <v>1</v>
      </c>
      <c r="M213" t="s">
        <v>137</v>
      </c>
      <c r="N213" s="2">
        <v>3733</v>
      </c>
      <c r="O213" s="3">
        <v>85</v>
      </c>
      <c r="P213" t="s">
        <v>138</v>
      </c>
      <c r="Q213">
        <v>0</v>
      </c>
      <c r="R213" s="4">
        <v>18377</v>
      </c>
      <c r="S213" s="1">
        <v>42077</v>
      </c>
      <c r="T213" s="5">
        <f t="shared" ca="1" si="10"/>
        <v>74.552777777777777</v>
      </c>
      <c r="U213" s="5">
        <f t="shared" ca="1" si="10"/>
        <v>9.6638888888888896</v>
      </c>
      <c r="V213" s="5">
        <f t="shared" ca="1" si="11"/>
        <v>62.086806553607353</v>
      </c>
    </row>
    <row r="214" spans="1:22" x14ac:dyDescent="0.3">
      <c r="A214" t="s">
        <v>456</v>
      </c>
      <c r="B214" t="s">
        <v>195</v>
      </c>
      <c r="C214" t="str">
        <f t="shared" si="9"/>
        <v>MIANET Marie-Thérése</v>
      </c>
      <c r="D214" t="s">
        <v>134</v>
      </c>
      <c r="E214" t="s">
        <v>153</v>
      </c>
      <c r="F214" s="1">
        <v>44331</v>
      </c>
      <c r="G214">
        <v>2</v>
      </c>
      <c r="H214" t="s">
        <v>150</v>
      </c>
      <c r="I214">
        <v>7</v>
      </c>
      <c r="J214">
        <v>700</v>
      </c>
      <c r="K214">
        <v>4900</v>
      </c>
      <c r="L214">
        <v>1</v>
      </c>
      <c r="M214" t="s">
        <v>137</v>
      </c>
      <c r="N214" s="2">
        <v>1039</v>
      </c>
      <c r="O214" s="3">
        <v>52</v>
      </c>
      <c r="P214" t="s">
        <v>131</v>
      </c>
      <c r="Q214">
        <v>3</v>
      </c>
      <c r="R214" s="4">
        <v>20681</v>
      </c>
      <c r="S214" s="1">
        <v>42234</v>
      </c>
      <c r="T214" s="5">
        <f t="shared" ca="1" si="10"/>
        <v>68.24722222222222</v>
      </c>
      <c r="U214" s="5">
        <f t="shared" ca="1" si="10"/>
        <v>9.2361111111111107</v>
      </c>
      <c r="V214" s="5">
        <f t="shared" ca="1" si="11"/>
        <v>530.52631578947376</v>
      </c>
    </row>
    <row r="215" spans="1:22" hidden="1" x14ac:dyDescent="0.3">
      <c r="A215" t="s">
        <v>456</v>
      </c>
      <c r="B215" t="s">
        <v>457</v>
      </c>
      <c r="C215" t="str">
        <f t="shared" si="9"/>
        <v>MIANET Georges</v>
      </c>
      <c r="D215" t="s">
        <v>162</v>
      </c>
      <c r="E215" t="s">
        <v>153</v>
      </c>
      <c r="F215" s="1">
        <v>44252</v>
      </c>
      <c r="G215">
        <v>2</v>
      </c>
      <c r="H215" t="s">
        <v>150</v>
      </c>
      <c r="I215">
        <v>2</v>
      </c>
      <c r="J215">
        <v>700</v>
      </c>
      <c r="K215">
        <v>1400</v>
      </c>
      <c r="L215">
        <v>1</v>
      </c>
      <c r="M215" t="s">
        <v>137</v>
      </c>
      <c r="N215" s="2">
        <v>3733</v>
      </c>
      <c r="O215" s="3">
        <v>85</v>
      </c>
      <c r="P215" t="s">
        <v>138</v>
      </c>
      <c r="Q215">
        <v>2</v>
      </c>
      <c r="R215" s="4">
        <v>18377</v>
      </c>
      <c r="S215" s="1">
        <v>40417</v>
      </c>
      <c r="T215" s="5">
        <f t="shared" ca="1" si="10"/>
        <v>74.552777777777777</v>
      </c>
      <c r="U215" s="5">
        <f t="shared" ca="1" si="10"/>
        <v>14.21111111111111</v>
      </c>
      <c r="V215" s="5">
        <f t="shared" ca="1" si="11"/>
        <v>98.514464425332292</v>
      </c>
    </row>
    <row r="216" spans="1:22" x14ac:dyDescent="0.3">
      <c r="A216" t="s">
        <v>456</v>
      </c>
      <c r="B216" t="s">
        <v>195</v>
      </c>
      <c r="C216" t="str">
        <f t="shared" si="9"/>
        <v>MIANET Marie-Thérése</v>
      </c>
      <c r="D216" t="s">
        <v>134</v>
      </c>
      <c r="E216" t="s">
        <v>153</v>
      </c>
      <c r="F216" s="1">
        <v>44147</v>
      </c>
      <c r="G216">
        <v>3</v>
      </c>
      <c r="H216" t="s">
        <v>174</v>
      </c>
      <c r="I216">
        <v>9</v>
      </c>
      <c r="J216">
        <v>1300</v>
      </c>
      <c r="K216">
        <v>11700</v>
      </c>
      <c r="L216">
        <v>2</v>
      </c>
      <c r="M216" t="s">
        <v>130</v>
      </c>
      <c r="N216" s="2">
        <v>1039</v>
      </c>
      <c r="O216" s="3">
        <v>52</v>
      </c>
      <c r="P216" t="s">
        <v>131</v>
      </c>
      <c r="Q216">
        <v>3</v>
      </c>
      <c r="R216" s="4">
        <v>20681</v>
      </c>
      <c r="S216" s="1">
        <v>38254</v>
      </c>
      <c r="T216" s="5">
        <f t="shared" ca="1" si="10"/>
        <v>68.24722222222222</v>
      </c>
      <c r="U216" s="5">
        <f t="shared" ca="1" si="10"/>
        <v>20.136111111111113</v>
      </c>
      <c r="V216" s="5">
        <f t="shared" ca="1" si="11"/>
        <v>581.04566147054766</v>
      </c>
    </row>
    <row r="217" spans="1:22" hidden="1" x14ac:dyDescent="0.3">
      <c r="A217" t="s">
        <v>462</v>
      </c>
      <c r="B217" t="s">
        <v>140</v>
      </c>
      <c r="C217" t="str">
        <f t="shared" si="9"/>
        <v>MICELI Stéphane</v>
      </c>
      <c r="D217" t="s">
        <v>141</v>
      </c>
      <c r="E217" t="s">
        <v>153</v>
      </c>
      <c r="F217" s="1">
        <v>44031</v>
      </c>
      <c r="G217">
        <v>7</v>
      </c>
      <c r="H217" t="s">
        <v>216</v>
      </c>
      <c r="I217">
        <v>1</v>
      </c>
      <c r="J217">
        <v>600</v>
      </c>
      <c r="K217">
        <v>600</v>
      </c>
      <c r="L217">
        <v>1</v>
      </c>
      <c r="M217" t="s">
        <v>137</v>
      </c>
      <c r="N217" s="2">
        <v>2748</v>
      </c>
      <c r="O217" s="3">
        <v>1</v>
      </c>
      <c r="P217" t="s">
        <v>138</v>
      </c>
      <c r="Q217">
        <v>0</v>
      </c>
      <c r="R217" s="4">
        <v>24980</v>
      </c>
      <c r="S217" s="1">
        <v>42558</v>
      </c>
      <c r="T217" s="5">
        <f t="shared" ca="1" si="10"/>
        <v>56.475000000000001</v>
      </c>
      <c r="U217" s="5">
        <f t="shared" ca="1" si="10"/>
        <v>8.35</v>
      </c>
      <c r="V217" s="5">
        <f t="shared" ca="1" si="11"/>
        <v>71.856287425149702</v>
      </c>
    </row>
    <row r="218" spans="1:22" hidden="1" x14ac:dyDescent="0.3">
      <c r="A218" t="s">
        <v>462</v>
      </c>
      <c r="B218" t="s">
        <v>140</v>
      </c>
      <c r="C218" t="str">
        <f t="shared" si="9"/>
        <v>MICELI Stéphane</v>
      </c>
      <c r="D218" t="s">
        <v>141</v>
      </c>
      <c r="E218" t="s">
        <v>153</v>
      </c>
      <c r="F218" s="1">
        <v>44194</v>
      </c>
      <c r="G218">
        <v>6</v>
      </c>
      <c r="H218" t="s">
        <v>156</v>
      </c>
      <c r="I218">
        <v>8</v>
      </c>
      <c r="J218">
        <v>500</v>
      </c>
      <c r="K218">
        <v>4000</v>
      </c>
      <c r="L218">
        <v>1</v>
      </c>
      <c r="M218" t="s">
        <v>137</v>
      </c>
      <c r="N218" s="2">
        <v>2748</v>
      </c>
      <c r="O218" s="3">
        <v>1</v>
      </c>
      <c r="P218" t="s">
        <v>138</v>
      </c>
      <c r="Q218">
        <v>3</v>
      </c>
      <c r="R218" s="4">
        <v>24980</v>
      </c>
      <c r="S218" s="1">
        <v>40096</v>
      </c>
      <c r="T218" s="5">
        <f t="shared" ca="1" si="10"/>
        <v>56.475000000000001</v>
      </c>
      <c r="U218" s="5">
        <f t="shared" ca="1" si="10"/>
        <v>15.091666666666667</v>
      </c>
      <c r="V218" s="5">
        <f t="shared" ca="1" si="11"/>
        <v>265.04693539480951</v>
      </c>
    </row>
    <row r="219" spans="1:22" hidden="1" x14ac:dyDescent="0.3">
      <c r="A219" t="s">
        <v>462</v>
      </c>
      <c r="B219" t="s">
        <v>140</v>
      </c>
      <c r="C219" t="str">
        <f t="shared" si="9"/>
        <v>MICELI Stéphane</v>
      </c>
      <c r="D219" t="s">
        <v>141</v>
      </c>
      <c r="E219" t="s">
        <v>153</v>
      </c>
      <c r="F219" s="1">
        <v>44344</v>
      </c>
      <c r="G219">
        <v>6</v>
      </c>
      <c r="H219" t="s">
        <v>156</v>
      </c>
      <c r="I219">
        <v>1</v>
      </c>
      <c r="J219">
        <v>500</v>
      </c>
      <c r="K219">
        <v>500</v>
      </c>
      <c r="L219">
        <v>1</v>
      </c>
      <c r="M219" t="s">
        <v>137</v>
      </c>
      <c r="N219" s="2">
        <v>2748</v>
      </c>
      <c r="O219" s="3">
        <v>1</v>
      </c>
      <c r="P219" t="s">
        <v>138</v>
      </c>
      <c r="Q219">
        <v>0</v>
      </c>
      <c r="R219" s="4">
        <v>24980</v>
      </c>
      <c r="S219" s="1">
        <v>44215</v>
      </c>
      <c r="T219" s="5">
        <f t="shared" ca="1" si="10"/>
        <v>56.475000000000001</v>
      </c>
      <c r="U219" s="5">
        <f t="shared" ca="1" si="10"/>
        <v>3.8166666666666669</v>
      </c>
      <c r="V219" s="5">
        <f t="shared" ca="1" si="11"/>
        <v>131.00436681222706</v>
      </c>
    </row>
    <row r="220" spans="1:22" x14ac:dyDescent="0.3">
      <c r="A220" t="s">
        <v>353</v>
      </c>
      <c r="B220" t="s">
        <v>354</v>
      </c>
      <c r="C220" t="str">
        <f t="shared" si="9"/>
        <v>MILLET Pasquale</v>
      </c>
      <c r="D220" t="s">
        <v>134</v>
      </c>
      <c r="E220" t="s">
        <v>153</v>
      </c>
      <c r="F220" s="1">
        <v>44112</v>
      </c>
      <c r="G220">
        <v>3</v>
      </c>
      <c r="H220" t="s">
        <v>174</v>
      </c>
      <c r="I220">
        <v>6</v>
      </c>
      <c r="J220">
        <v>1300</v>
      </c>
      <c r="K220">
        <v>7800</v>
      </c>
      <c r="L220">
        <v>3</v>
      </c>
      <c r="M220" t="s">
        <v>147</v>
      </c>
      <c r="N220" s="2">
        <v>2355</v>
      </c>
      <c r="O220" s="3">
        <v>0</v>
      </c>
      <c r="P220" t="s">
        <v>138</v>
      </c>
      <c r="Q220">
        <v>0</v>
      </c>
      <c r="R220" s="4">
        <v>22301</v>
      </c>
      <c r="S220" s="1">
        <v>41311</v>
      </c>
      <c r="T220" s="5">
        <f t="shared" ca="1" si="10"/>
        <v>63.81388888888889</v>
      </c>
      <c r="U220" s="5">
        <f t="shared" ca="1" si="10"/>
        <v>11.769444444444444</v>
      </c>
      <c r="V220" s="5">
        <f t="shared" ca="1" si="11"/>
        <v>662.73306584847774</v>
      </c>
    </row>
    <row r="221" spans="1:22" x14ac:dyDescent="0.3">
      <c r="A221" t="s">
        <v>353</v>
      </c>
      <c r="B221" t="s">
        <v>354</v>
      </c>
      <c r="C221" t="str">
        <f t="shared" si="9"/>
        <v>MILLET Pasquale</v>
      </c>
      <c r="D221" t="s">
        <v>134</v>
      </c>
      <c r="E221" t="s">
        <v>153</v>
      </c>
      <c r="F221" s="1">
        <v>44153</v>
      </c>
      <c r="G221">
        <v>8</v>
      </c>
      <c r="H221" t="s">
        <v>146</v>
      </c>
      <c r="I221">
        <v>3</v>
      </c>
      <c r="J221">
        <v>800</v>
      </c>
      <c r="K221">
        <v>2400</v>
      </c>
      <c r="L221">
        <v>2</v>
      </c>
      <c r="M221" t="s">
        <v>130</v>
      </c>
      <c r="N221" s="2">
        <v>2355</v>
      </c>
      <c r="O221" s="3">
        <v>0</v>
      </c>
      <c r="P221" t="s">
        <v>138</v>
      </c>
      <c r="Q221">
        <v>0</v>
      </c>
      <c r="R221" s="4">
        <v>22301</v>
      </c>
      <c r="S221" s="1">
        <v>38108</v>
      </c>
      <c r="T221" s="5">
        <f t="shared" ca="1" si="10"/>
        <v>63.81388888888889</v>
      </c>
      <c r="U221" s="5">
        <f t="shared" ca="1" si="10"/>
        <v>20.533333333333335</v>
      </c>
      <c r="V221" s="5">
        <f t="shared" ca="1" si="11"/>
        <v>116.88311688311687</v>
      </c>
    </row>
    <row r="222" spans="1:22" x14ac:dyDescent="0.3">
      <c r="A222" t="s">
        <v>353</v>
      </c>
      <c r="B222" t="s">
        <v>354</v>
      </c>
      <c r="C222" t="str">
        <f t="shared" si="9"/>
        <v>MILLET Pasquale</v>
      </c>
      <c r="D222" t="s">
        <v>134</v>
      </c>
      <c r="E222" t="s">
        <v>153</v>
      </c>
      <c r="F222" s="1">
        <v>44059</v>
      </c>
      <c r="G222">
        <v>1</v>
      </c>
      <c r="H222" t="s">
        <v>159</v>
      </c>
      <c r="I222">
        <v>10</v>
      </c>
      <c r="J222">
        <v>1200</v>
      </c>
      <c r="K222">
        <v>12000</v>
      </c>
      <c r="L222">
        <v>2</v>
      </c>
      <c r="M222" t="s">
        <v>130</v>
      </c>
      <c r="N222" s="2">
        <v>2355</v>
      </c>
      <c r="O222" s="3">
        <v>0</v>
      </c>
      <c r="P222" t="s">
        <v>138</v>
      </c>
      <c r="Q222">
        <v>0</v>
      </c>
      <c r="R222" s="4">
        <v>22301</v>
      </c>
      <c r="S222" s="1">
        <v>38875</v>
      </c>
      <c r="T222" s="5">
        <f t="shared" ca="1" si="10"/>
        <v>63.81388888888889</v>
      </c>
      <c r="U222" s="5">
        <f t="shared" ca="1" si="10"/>
        <v>18.433333333333334</v>
      </c>
      <c r="V222" s="5">
        <f t="shared" ca="1" si="11"/>
        <v>650.99457504520797</v>
      </c>
    </row>
    <row r="223" spans="1:22" hidden="1" x14ac:dyDescent="0.3">
      <c r="A223" t="s">
        <v>468</v>
      </c>
      <c r="B223" t="s">
        <v>469</v>
      </c>
      <c r="C223" t="str">
        <f t="shared" si="9"/>
        <v>MOINARD Loïc</v>
      </c>
      <c r="D223" t="s">
        <v>144</v>
      </c>
      <c r="E223" t="s">
        <v>153</v>
      </c>
      <c r="F223" s="1">
        <v>44336</v>
      </c>
      <c r="G223">
        <v>6</v>
      </c>
      <c r="H223" t="s">
        <v>156</v>
      </c>
      <c r="I223">
        <v>3</v>
      </c>
      <c r="J223">
        <v>500</v>
      </c>
      <c r="K223">
        <v>1500</v>
      </c>
      <c r="L223">
        <v>1</v>
      </c>
      <c r="M223" t="s">
        <v>137</v>
      </c>
      <c r="N223" s="2">
        <v>2113</v>
      </c>
      <c r="O223" s="3">
        <v>58</v>
      </c>
      <c r="P223" t="s">
        <v>138</v>
      </c>
      <c r="Q223">
        <v>1</v>
      </c>
      <c r="R223" s="4">
        <v>22603</v>
      </c>
      <c r="S223" s="1">
        <v>36383</v>
      </c>
      <c r="T223" s="5">
        <f t="shared" ca="1" si="10"/>
        <v>62.986111111111114</v>
      </c>
      <c r="U223" s="5">
        <f t="shared" ca="1" si="10"/>
        <v>25.255555555555556</v>
      </c>
      <c r="V223" s="5">
        <f t="shared" ca="1" si="11"/>
        <v>59.392872855257366</v>
      </c>
    </row>
    <row r="224" spans="1:22" hidden="1" x14ac:dyDescent="0.3">
      <c r="A224" t="s">
        <v>468</v>
      </c>
      <c r="B224" t="s">
        <v>469</v>
      </c>
      <c r="C224" t="str">
        <f t="shared" si="9"/>
        <v>MOINARD Loïc</v>
      </c>
      <c r="D224" t="s">
        <v>144</v>
      </c>
      <c r="E224" t="s">
        <v>153</v>
      </c>
      <c r="F224" s="1">
        <v>44124</v>
      </c>
      <c r="G224">
        <v>9</v>
      </c>
      <c r="H224" t="s">
        <v>184</v>
      </c>
      <c r="I224">
        <v>10</v>
      </c>
      <c r="J224">
        <v>500</v>
      </c>
      <c r="K224">
        <v>5000</v>
      </c>
      <c r="L224">
        <v>2</v>
      </c>
      <c r="M224" t="s">
        <v>130</v>
      </c>
      <c r="N224" s="2">
        <v>2113</v>
      </c>
      <c r="O224" s="3">
        <v>58</v>
      </c>
      <c r="P224" t="s">
        <v>138</v>
      </c>
      <c r="Q224">
        <v>2</v>
      </c>
      <c r="R224" s="4">
        <v>22603</v>
      </c>
      <c r="S224" s="1">
        <v>41572</v>
      </c>
      <c r="T224" s="5">
        <f t="shared" ca="1" si="10"/>
        <v>62.986111111111114</v>
      </c>
      <c r="U224" s="5">
        <f t="shared" ca="1" si="10"/>
        <v>11.05</v>
      </c>
      <c r="V224" s="5">
        <f t="shared" ca="1" si="11"/>
        <v>452.48868778280541</v>
      </c>
    </row>
    <row r="225" spans="1:22" hidden="1" x14ac:dyDescent="0.3">
      <c r="A225" t="s">
        <v>468</v>
      </c>
      <c r="B225" t="s">
        <v>469</v>
      </c>
      <c r="C225" t="str">
        <f t="shared" si="9"/>
        <v>MOINARD Loïc</v>
      </c>
      <c r="D225" t="s">
        <v>144</v>
      </c>
      <c r="E225" t="s">
        <v>153</v>
      </c>
      <c r="F225" s="1">
        <v>44173</v>
      </c>
      <c r="G225">
        <v>3</v>
      </c>
      <c r="H225" t="s">
        <v>174</v>
      </c>
      <c r="I225">
        <v>1</v>
      </c>
      <c r="J225">
        <v>1300</v>
      </c>
      <c r="K225">
        <v>1300</v>
      </c>
      <c r="L225">
        <v>1</v>
      </c>
      <c r="M225" t="s">
        <v>137</v>
      </c>
      <c r="N225" s="2">
        <v>2113</v>
      </c>
      <c r="O225" s="3">
        <v>58</v>
      </c>
      <c r="P225" t="s">
        <v>138</v>
      </c>
      <c r="Q225">
        <v>2</v>
      </c>
      <c r="R225" s="4">
        <v>22603</v>
      </c>
      <c r="S225" s="1">
        <v>42815</v>
      </c>
      <c r="T225" s="5">
        <f t="shared" ca="1" si="10"/>
        <v>62.986111111111114</v>
      </c>
      <c r="U225" s="5">
        <f t="shared" ca="1" si="10"/>
        <v>7.6444444444444448</v>
      </c>
      <c r="V225" s="5">
        <f t="shared" ca="1" si="11"/>
        <v>170.05813953488371</v>
      </c>
    </row>
    <row r="226" spans="1:22" hidden="1" x14ac:dyDescent="0.3">
      <c r="A226" t="s">
        <v>470</v>
      </c>
      <c r="B226" t="s">
        <v>471</v>
      </c>
      <c r="C226" t="str">
        <f t="shared" si="9"/>
        <v>MOITA Jeanne-Marie</v>
      </c>
      <c r="D226" t="s">
        <v>127</v>
      </c>
      <c r="E226" t="s">
        <v>153</v>
      </c>
      <c r="F226" s="1">
        <v>43986</v>
      </c>
      <c r="G226">
        <v>3</v>
      </c>
      <c r="H226" t="s">
        <v>174</v>
      </c>
      <c r="I226">
        <v>5</v>
      </c>
      <c r="J226">
        <v>1300</v>
      </c>
      <c r="K226">
        <v>6500</v>
      </c>
      <c r="L226">
        <v>3</v>
      </c>
      <c r="M226" t="s">
        <v>147</v>
      </c>
      <c r="N226" s="2">
        <v>1658</v>
      </c>
      <c r="O226" s="3">
        <v>65</v>
      </c>
      <c r="P226" t="s">
        <v>131</v>
      </c>
      <c r="Q226">
        <v>2</v>
      </c>
      <c r="R226" s="4">
        <v>21302</v>
      </c>
      <c r="S226" s="1">
        <v>38912</v>
      </c>
      <c r="T226" s="5">
        <f t="shared" ca="1" si="10"/>
        <v>66.544444444444451</v>
      </c>
      <c r="U226" s="5">
        <f t="shared" ca="1" si="10"/>
        <v>18.330555555555556</v>
      </c>
      <c r="V226" s="5">
        <f t="shared" ca="1" si="11"/>
        <v>354.59918169419609</v>
      </c>
    </row>
    <row r="227" spans="1:22" hidden="1" x14ac:dyDescent="0.3">
      <c r="A227" t="s">
        <v>470</v>
      </c>
      <c r="B227" t="s">
        <v>471</v>
      </c>
      <c r="C227" t="str">
        <f t="shared" si="9"/>
        <v>MOITA Jeanne-Marie</v>
      </c>
      <c r="D227" t="s">
        <v>127</v>
      </c>
      <c r="E227" t="s">
        <v>153</v>
      </c>
      <c r="F227" s="1">
        <v>44291</v>
      </c>
      <c r="G227">
        <v>2</v>
      </c>
      <c r="H227" t="s">
        <v>150</v>
      </c>
      <c r="I227">
        <v>7</v>
      </c>
      <c r="J227">
        <v>700</v>
      </c>
      <c r="K227">
        <v>4900</v>
      </c>
      <c r="L227">
        <v>3</v>
      </c>
      <c r="M227" t="s">
        <v>147</v>
      </c>
      <c r="N227" s="2">
        <v>1658</v>
      </c>
      <c r="O227" s="3">
        <v>65</v>
      </c>
      <c r="P227" t="s">
        <v>131</v>
      </c>
      <c r="Q227">
        <v>1</v>
      </c>
      <c r="R227" s="4">
        <v>21302</v>
      </c>
      <c r="S227" s="1">
        <v>41495</v>
      </c>
      <c r="T227" s="5">
        <f t="shared" ca="1" si="10"/>
        <v>66.544444444444451</v>
      </c>
      <c r="U227" s="5">
        <f t="shared" ca="1" si="10"/>
        <v>11.261111111111111</v>
      </c>
      <c r="V227" s="5">
        <f t="shared" ca="1" si="11"/>
        <v>435.1258016773557</v>
      </c>
    </row>
    <row r="228" spans="1:22" hidden="1" x14ac:dyDescent="0.3">
      <c r="A228" t="s">
        <v>470</v>
      </c>
      <c r="B228" t="s">
        <v>471</v>
      </c>
      <c r="C228" t="str">
        <f t="shared" si="9"/>
        <v>MOITA Jeanne-Marie</v>
      </c>
      <c r="D228" t="s">
        <v>127</v>
      </c>
      <c r="E228" t="s">
        <v>153</v>
      </c>
      <c r="F228" s="1">
        <v>44123</v>
      </c>
      <c r="G228">
        <v>9</v>
      </c>
      <c r="H228" t="s">
        <v>184</v>
      </c>
      <c r="I228">
        <v>3</v>
      </c>
      <c r="J228">
        <v>500</v>
      </c>
      <c r="K228">
        <v>1500</v>
      </c>
      <c r="L228">
        <v>1</v>
      </c>
      <c r="M228" t="s">
        <v>137</v>
      </c>
      <c r="N228" s="2">
        <v>1658</v>
      </c>
      <c r="O228" s="3">
        <v>65</v>
      </c>
      <c r="P228" t="s">
        <v>131</v>
      </c>
      <c r="Q228">
        <v>0</v>
      </c>
      <c r="R228" s="4">
        <v>21302</v>
      </c>
      <c r="S228" s="1">
        <v>37894</v>
      </c>
      <c r="T228" s="5">
        <f t="shared" ca="1" si="10"/>
        <v>66.544444444444451</v>
      </c>
      <c r="U228" s="5">
        <f t="shared" ca="1" si="10"/>
        <v>21.119444444444444</v>
      </c>
      <c r="V228" s="5">
        <f t="shared" ca="1" si="11"/>
        <v>71.024595554386423</v>
      </c>
    </row>
    <row r="229" spans="1:22" hidden="1" x14ac:dyDescent="0.3">
      <c r="A229" t="s">
        <v>472</v>
      </c>
      <c r="B229" t="s">
        <v>473</v>
      </c>
      <c r="C229" t="str">
        <f t="shared" si="9"/>
        <v>MONTFORT Huong</v>
      </c>
      <c r="D229" t="s">
        <v>173</v>
      </c>
      <c r="E229" t="s">
        <v>153</v>
      </c>
      <c r="F229" s="1">
        <v>43994</v>
      </c>
      <c r="G229">
        <v>3</v>
      </c>
      <c r="H229" t="s">
        <v>174</v>
      </c>
      <c r="I229">
        <v>2</v>
      </c>
      <c r="J229">
        <v>1300</v>
      </c>
      <c r="K229">
        <v>2600</v>
      </c>
      <c r="L229">
        <v>1</v>
      </c>
      <c r="M229" t="s">
        <v>137</v>
      </c>
      <c r="N229" s="2">
        <v>2273</v>
      </c>
      <c r="O229" s="3">
        <v>60</v>
      </c>
      <c r="P229" t="s">
        <v>138</v>
      </c>
      <c r="Q229">
        <v>4</v>
      </c>
      <c r="R229" s="4">
        <v>20652</v>
      </c>
      <c r="S229" s="1">
        <v>39724</v>
      </c>
      <c r="T229" s="5">
        <f t="shared" ca="1" si="10"/>
        <v>68.325000000000003</v>
      </c>
      <c r="U229" s="5">
        <f t="shared" ca="1" si="10"/>
        <v>16.111111111111111</v>
      </c>
      <c r="V229" s="5">
        <f t="shared" ca="1" si="11"/>
        <v>161.37931034482759</v>
      </c>
    </row>
    <row r="230" spans="1:22" hidden="1" x14ac:dyDescent="0.3">
      <c r="A230" t="s">
        <v>472</v>
      </c>
      <c r="B230" t="s">
        <v>473</v>
      </c>
      <c r="C230" t="str">
        <f t="shared" si="9"/>
        <v>MONTFORT Huong</v>
      </c>
      <c r="D230" t="s">
        <v>173</v>
      </c>
      <c r="E230" t="s">
        <v>153</v>
      </c>
      <c r="F230" s="1">
        <v>44279</v>
      </c>
      <c r="G230">
        <v>10</v>
      </c>
      <c r="H230" t="s">
        <v>129</v>
      </c>
      <c r="I230">
        <v>8</v>
      </c>
      <c r="J230">
        <v>1000</v>
      </c>
      <c r="K230">
        <v>8000</v>
      </c>
      <c r="L230">
        <v>3</v>
      </c>
      <c r="M230" t="s">
        <v>147</v>
      </c>
      <c r="N230" s="2">
        <v>2273</v>
      </c>
      <c r="O230" s="3">
        <v>60</v>
      </c>
      <c r="P230" t="s">
        <v>138</v>
      </c>
      <c r="Q230">
        <v>0</v>
      </c>
      <c r="R230" s="4">
        <v>20652</v>
      </c>
      <c r="S230" s="1">
        <v>42690</v>
      </c>
      <c r="T230" s="5">
        <f t="shared" ca="1" si="10"/>
        <v>68.325000000000003</v>
      </c>
      <c r="U230" s="5">
        <f t="shared" ca="1" si="10"/>
        <v>7.9916666666666663</v>
      </c>
      <c r="V230" s="5">
        <f t="shared" ca="1" si="11"/>
        <v>1001.0427528675705</v>
      </c>
    </row>
    <row r="231" spans="1:22" hidden="1" x14ac:dyDescent="0.3">
      <c r="A231" t="s">
        <v>472</v>
      </c>
      <c r="B231" t="s">
        <v>473</v>
      </c>
      <c r="C231" t="str">
        <f t="shared" si="9"/>
        <v>MONTFORT Huong</v>
      </c>
      <c r="D231" t="s">
        <v>173</v>
      </c>
      <c r="E231" t="s">
        <v>153</v>
      </c>
      <c r="F231" s="1">
        <v>44203</v>
      </c>
      <c r="G231">
        <v>7</v>
      </c>
      <c r="H231" t="s">
        <v>216</v>
      </c>
      <c r="I231">
        <v>8</v>
      </c>
      <c r="J231">
        <v>600</v>
      </c>
      <c r="K231">
        <v>4800</v>
      </c>
      <c r="L231">
        <v>2</v>
      </c>
      <c r="M231" t="s">
        <v>130</v>
      </c>
      <c r="N231" s="2">
        <v>2273</v>
      </c>
      <c r="O231" s="3">
        <v>60</v>
      </c>
      <c r="P231" t="s">
        <v>138</v>
      </c>
      <c r="Q231">
        <v>2</v>
      </c>
      <c r="R231" s="4">
        <v>20652</v>
      </c>
      <c r="S231" s="1">
        <v>43198</v>
      </c>
      <c r="T231" s="5">
        <f t="shared" ca="1" si="10"/>
        <v>68.325000000000003</v>
      </c>
      <c r="U231" s="5">
        <f t="shared" ca="1" si="10"/>
        <v>6.5972222222222223</v>
      </c>
      <c r="V231" s="5">
        <f t="shared" ca="1" si="11"/>
        <v>727.57894736842104</v>
      </c>
    </row>
    <row r="232" spans="1:22" hidden="1" x14ac:dyDescent="0.3">
      <c r="A232" t="s">
        <v>474</v>
      </c>
      <c r="B232" t="s">
        <v>264</v>
      </c>
      <c r="C232" t="str">
        <f t="shared" si="9"/>
        <v>NAIMI Chantal</v>
      </c>
      <c r="D232" t="s">
        <v>162</v>
      </c>
      <c r="E232" t="s">
        <v>153</v>
      </c>
      <c r="F232" s="1">
        <v>44289</v>
      </c>
      <c r="G232">
        <v>6</v>
      </c>
      <c r="H232" t="s">
        <v>156</v>
      </c>
      <c r="I232">
        <v>10</v>
      </c>
      <c r="J232">
        <v>500</v>
      </c>
      <c r="K232">
        <v>5000</v>
      </c>
      <c r="L232">
        <v>2</v>
      </c>
      <c r="M232" t="s">
        <v>130</v>
      </c>
      <c r="N232" s="2">
        <v>1552</v>
      </c>
      <c r="O232" s="3">
        <v>96</v>
      </c>
      <c r="P232" t="s">
        <v>131</v>
      </c>
      <c r="Q232">
        <v>2</v>
      </c>
      <c r="R232" s="4">
        <v>15318</v>
      </c>
      <c r="S232" s="1">
        <v>37669</v>
      </c>
      <c r="T232" s="5">
        <f t="shared" ca="1" si="10"/>
        <v>82.930555555555557</v>
      </c>
      <c r="U232" s="5">
        <f t="shared" ca="1" si="10"/>
        <v>21.738888888888887</v>
      </c>
      <c r="V232" s="5">
        <f t="shared" ca="1" si="11"/>
        <v>230.00255558395097</v>
      </c>
    </row>
    <row r="233" spans="1:22" hidden="1" x14ac:dyDescent="0.3">
      <c r="A233" t="s">
        <v>475</v>
      </c>
      <c r="B233" t="s">
        <v>236</v>
      </c>
      <c r="C233" t="str">
        <f t="shared" si="9"/>
        <v>NICOLLE Françoise</v>
      </c>
      <c r="D233" t="s">
        <v>144</v>
      </c>
      <c r="E233" t="s">
        <v>153</v>
      </c>
      <c r="F233" s="1">
        <v>44137</v>
      </c>
      <c r="G233">
        <v>5</v>
      </c>
      <c r="H233" t="s">
        <v>191</v>
      </c>
      <c r="I233">
        <v>1</v>
      </c>
      <c r="J233">
        <v>2000</v>
      </c>
      <c r="K233">
        <v>2000</v>
      </c>
      <c r="L233">
        <v>1</v>
      </c>
      <c r="M233" t="s">
        <v>137</v>
      </c>
      <c r="N233" s="2">
        <v>1887</v>
      </c>
      <c r="O233" s="3">
        <v>96</v>
      </c>
      <c r="P233" t="s">
        <v>131</v>
      </c>
      <c r="Q233">
        <v>4</v>
      </c>
      <c r="R233" s="4">
        <v>31515</v>
      </c>
      <c r="S233" s="1">
        <v>37323</v>
      </c>
      <c r="T233" s="5">
        <f t="shared" ca="1" si="10"/>
        <v>38.583333333333336</v>
      </c>
      <c r="U233" s="5">
        <f t="shared" ca="1" si="10"/>
        <v>22.680555555555557</v>
      </c>
      <c r="V233" s="5">
        <f t="shared" ca="1" si="11"/>
        <v>88.181261481935081</v>
      </c>
    </row>
    <row r="234" spans="1:22" hidden="1" x14ac:dyDescent="0.3">
      <c r="A234" t="s">
        <v>476</v>
      </c>
      <c r="B234" t="s">
        <v>477</v>
      </c>
      <c r="C234" t="str">
        <f t="shared" si="9"/>
        <v>OBEL Rolande</v>
      </c>
      <c r="D234" t="s">
        <v>141</v>
      </c>
      <c r="E234" t="s">
        <v>153</v>
      </c>
      <c r="F234" s="1">
        <v>44034</v>
      </c>
      <c r="G234">
        <v>7</v>
      </c>
      <c r="H234" t="s">
        <v>216</v>
      </c>
      <c r="I234">
        <v>3</v>
      </c>
      <c r="J234">
        <v>600</v>
      </c>
      <c r="K234">
        <v>1800</v>
      </c>
      <c r="L234">
        <v>1</v>
      </c>
      <c r="M234" t="s">
        <v>137</v>
      </c>
      <c r="N234" s="2">
        <v>1623</v>
      </c>
      <c r="O234" s="3">
        <v>44</v>
      </c>
      <c r="P234" t="s">
        <v>131</v>
      </c>
      <c r="Q234">
        <v>0</v>
      </c>
      <c r="R234" s="4">
        <v>22129</v>
      </c>
      <c r="S234" s="1">
        <v>41202</v>
      </c>
      <c r="T234" s="5">
        <f t="shared" ca="1" si="10"/>
        <v>64.283333333333331</v>
      </c>
      <c r="U234" s="5">
        <f t="shared" ca="1" si="10"/>
        <v>12.063888888888888</v>
      </c>
      <c r="V234" s="5">
        <f t="shared" ca="1" si="11"/>
        <v>149.20561823624223</v>
      </c>
    </row>
    <row r="235" spans="1:22" hidden="1" x14ac:dyDescent="0.3">
      <c r="A235" t="s">
        <v>478</v>
      </c>
      <c r="B235" t="s">
        <v>479</v>
      </c>
      <c r="C235" t="str">
        <f t="shared" si="9"/>
        <v>OCLOO Thérése</v>
      </c>
      <c r="D235" t="s">
        <v>141</v>
      </c>
      <c r="E235" t="s">
        <v>153</v>
      </c>
      <c r="F235" s="1">
        <v>44132</v>
      </c>
      <c r="G235">
        <v>4</v>
      </c>
      <c r="H235" t="s">
        <v>136</v>
      </c>
      <c r="I235">
        <v>7</v>
      </c>
      <c r="J235">
        <v>5000</v>
      </c>
      <c r="K235">
        <v>35000</v>
      </c>
      <c r="L235">
        <v>3</v>
      </c>
      <c r="M235" t="s">
        <v>147</v>
      </c>
      <c r="N235" s="2">
        <v>3385</v>
      </c>
      <c r="O235" s="3">
        <v>24</v>
      </c>
      <c r="P235" t="s">
        <v>131</v>
      </c>
      <c r="Q235">
        <v>2</v>
      </c>
      <c r="R235" s="4">
        <v>21282</v>
      </c>
      <c r="S235" s="1">
        <v>42155</v>
      </c>
      <c r="T235" s="5">
        <f t="shared" ca="1" si="10"/>
        <v>66.599999999999994</v>
      </c>
      <c r="U235" s="5">
        <f t="shared" ca="1" si="10"/>
        <v>9.4527777777777775</v>
      </c>
      <c r="V235" s="5">
        <f t="shared" ca="1" si="11"/>
        <v>3702.6153394064063</v>
      </c>
    </row>
    <row r="236" spans="1:22" hidden="1" x14ac:dyDescent="0.3">
      <c r="A236" t="s">
        <v>480</v>
      </c>
      <c r="B236" t="s">
        <v>345</v>
      </c>
      <c r="C236" t="str">
        <f t="shared" si="9"/>
        <v>ONG Daniel</v>
      </c>
      <c r="D236" t="s">
        <v>162</v>
      </c>
      <c r="E236" t="s">
        <v>153</v>
      </c>
      <c r="F236" s="1">
        <v>44143</v>
      </c>
      <c r="G236">
        <v>7</v>
      </c>
      <c r="H236" t="s">
        <v>216</v>
      </c>
      <c r="I236">
        <v>5</v>
      </c>
      <c r="J236">
        <v>600</v>
      </c>
      <c r="K236">
        <v>3000</v>
      </c>
      <c r="L236">
        <v>3</v>
      </c>
      <c r="M236" t="s">
        <v>147</v>
      </c>
      <c r="N236" s="2">
        <v>3639</v>
      </c>
      <c r="O236" s="3">
        <v>67</v>
      </c>
      <c r="P236" t="s">
        <v>138</v>
      </c>
      <c r="Q236">
        <v>1</v>
      </c>
      <c r="R236" s="4">
        <v>21652</v>
      </c>
      <c r="S236" s="1">
        <v>39442</v>
      </c>
      <c r="T236" s="5">
        <f t="shared" ca="1" si="10"/>
        <v>65.586111111111109</v>
      </c>
      <c r="U236" s="5">
        <f t="shared" ca="1" si="10"/>
        <v>16.880555555555556</v>
      </c>
      <c r="V236" s="5">
        <f t="shared" ca="1" si="11"/>
        <v>177.719269376337</v>
      </c>
    </row>
    <row r="237" spans="1:22" hidden="1" x14ac:dyDescent="0.3">
      <c r="A237" t="s">
        <v>481</v>
      </c>
      <c r="B237" t="s">
        <v>482</v>
      </c>
      <c r="C237" t="str">
        <f t="shared" si="9"/>
        <v>PARINET Jean-Louis</v>
      </c>
      <c r="D237" t="s">
        <v>162</v>
      </c>
      <c r="E237" t="s">
        <v>153</v>
      </c>
      <c r="F237" s="1">
        <v>43985</v>
      </c>
      <c r="G237">
        <v>1</v>
      </c>
      <c r="H237" t="s">
        <v>159</v>
      </c>
      <c r="I237">
        <v>4</v>
      </c>
      <c r="J237">
        <v>1200</v>
      </c>
      <c r="K237">
        <v>4800</v>
      </c>
      <c r="L237">
        <v>3</v>
      </c>
      <c r="M237" t="s">
        <v>147</v>
      </c>
      <c r="N237" s="2">
        <v>1091</v>
      </c>
      <c r="O237" s="3">
        <v>37</v>
      </c>
      <c r="P237" t="s">
        <v>138</v>
      </c>
      <c r="Q237">
        <v>5</v>
      </c>
      <c r="R237" s="4">
        <v>27766</v>
      </c>
      <c r="S237" s="1">
        <v>38320</v>
      </c>
      <c r="T237" s="5">
        <f t="shared" ca="1" si="10"/>
        <v>48.85</v>
      </c>
      <c r="U237" s="5">
        <f t="shared" ca="1" si="10"/>
        <v>19.955555555555556</v>
      </c>
      <c r="V237" s="5">
        <f t="shared" ca="1" si="11"/>
        <v>240.53452115812917</v>
      </c>
    </row>
    <row r="238" spans="1:22" hidden="1" x14ac:dyDescent="0.3">
      <c r="A238" t="s">
        <v>483</v>
      </c>
      <c r="B238" t="s">
        <v>484</v>
      </c>
      <c r="C238" t="str">
        <f t="shared" si="9"/>
        <v>PARTOUCHE Robert</v>
      </c>
      <c r="D238" t="s">
        <v>141</v>
      </c>
      <c r="E238" t="s">
        <v>153</v>
      </c>
      <c r="F238" s="1">
        <v>44122</v>
      </c>
      <c r="G238">
        <v>3</v>
      </c>
      <c r="H238" t="s">
        <v>174</v>
      </c>
      <c r="I238">
        <v>5</v>
      </c>
      <c r="J238">
        <v>1300</v>
      </c>
      <c r="K238">
        <v>6500</v>
      </c>
      <c r="L238">
        <v>3</v>
      </c>
      <c r="M238" t="s">
        <v>147</v>
      </c>
      <c r="N238" s="2">
        <v>3389</v>
      </c>
      <c r="O238" s="3">
        <v>77</v>
      </c>
      <c r="P238" t="s">
        <v>138</v>
      </c>
      <c r="Q238">
        <v>4</v>
      </c>
      <c r="R238" s="4">
        <v>25281</v>
      </c>
      <c r="S238" s="1">
        <v>44280</v>
      </c>
      <c r="T238" s="5">
        <f t="shared" ca="1" si="10"/>
        <v>55.65</v>
      </c>
      <c r="U238" s="5">
        <f t="shared" ca="1" si="10"/>
        <v>3.6333333333333333</v>
      </c>
      <c r="V238" s="5">
        <f t="shared" ca="1" si="11"/>
        <v>1788.9908256880733</v>
      </c>
    </row>
    <row r="239" spans="1:22" hidden="1" x14ac:dyDescent="0.3">
      <c r="A239" t="s">
        <v>485</v>
      </c>
      <c r="B239" t="s">
        <v>316</v>
      </c>
      <c r="C239" t="str">
        <f t="shared" si="9"/>
        <v>PAVARD Annie</v>
      </c>
      <c r="D239" t="s">
        <v>162</v>
      </c>
      <c r="E239" t="s">
        <v>153</v>
      </c>
      <c r="F239" s="1">
        <v>44057</v>
      </c>
      <c r="G239">
        <v>6</v>
      </c>
      <c r="H239" t="s">
        <v>156</v>
      </c>
      <c r="I239">
        <v>10</v>
      </c>
      <c r="J239">
        <v>500</v>
      </c>
      <c r="K239">
        <v>5000</v>
      </c>
      <c r="L239">
        <v>2</v>
      </c>
      <c r="M239" t="s">
        <v>130</v>
      </c>
      <c r="N239" s="2">
        <v>2686</v>
      </c>
      <c r="O239" s="3">
        <v>20</v>
      </c>
      <c r="P239" t="s">
        <v>131</v>
      </c>
      <c r="Q239">
        <v>5</v>
      </c>
      <c r="R239" s="4">
        <v>23411</v>
      </c>
      <c r="S239" s="1">
        <v>35985</v>
      </c>
      <c r="T239" s="5">
        <f t="shared" ca="1" si="10"/>
        <v>60.774999999999999</v>
      </c>
      <c r="U239" s="5">
        <f t="shared" ca="1" si="10"/>
        <v>26.344444444444445</v>
      </c>
      <c r="V239" s="5">
        <f t="shared" ca="1" si="11"/>
        <v>189.79333614508647</v>
      </c>
    </row>
    <row r="240" spans="1:22" hidden="1" x14ac:dyDescent="0.3">
      <c r="A240" t="s">
        <v>486</v>
      </c>
      <c r="B240" t="s">
        <v>373</v>
      </c>
      <c r="C240" t="str">
        <f t="shared" si="9"/>
        <v>PEDRO Francis</v>
      </c>
      <c r="D240" t="s">
        <v>144</v>
      </c>
      <c r="E240" t="s">
        <v>153</v>
      </c>
      <c r="F240" s="1">
        <v>44116</v>
      </c>
      <c r="G240">
        <v>2</v>
      </c>
      <c r="H240" t="s">
        <v>150</v>
      </c>
      <c r="I240">
        <v>8</v>
      </c>
      <c r="J240">
        <v>700</v>
      </c>
      <c r="K240">
        <v>5600</v>
      </c>
      <c r="L240">
        <v>3</v>
      </c>
      <c r="M240" t="s">
        <v>147</v>
      </c>
      <c r="N240" s="2">
        <v>2239</v>
      </c>
      <c r="O240" s="3">
        <v>52</v>
      </c>
      <c r="P240" t="s">
        <v>138</v>
      </c>
      <c r="Q240">
        <v>1</v>
      </c>
      <c r="R240" s="4">
        <v>21463</v>
      </c>
      <c r="S240" s="1">
        <v>40378</v>
      </c>
      <c r="T240" s="5">
        <f t="shared" ca="1" si="10"/>
        <v>66.105555555555554</v>
      </c>
      <c r="U240" s="5">
        <f t="shared" ca="1" si="10"/>
        <v>14.316666666666666</v>
      </c>
      <c r="V240" s="5">
        <f t="shared" ca="1" si="11"/>
        <v>391.15250291036091</v>
      </c>
    </row>
    <row r="241" spans="1:22" hidden="1" x14ac:dyDescent="0.3">
      <c r="A241" t="s">
        <v>487</v>
      </c>
      <c r="B241" t="s">
        <v>188</v>
      </c>
      <c r="C241" t="str">
        <f t="shared" si="9"/>
        <v>PENALVA Isabelle</v>
      </c>
      <c r="D241" t="s">
        <v>173</v>
      </c>
      <c r="E241" t="s">
        <v>153</v>
      </c>
      <c r="F241" s="1">
        <v>44022</v>
      </c>
      <c r="G241">
        <v>7</v>
      </c>
      <c r="H241" t="s">
        <v>216</v>
      </c>
      <c r="I241">
        <v>2</v>
      </c>
      <c r="J241">
        <v>600</v>
      </c>
      <c r="K241">
        <v>1200</v>
      </c>
      <c r="L241">
        <v>2</v>
      </c>
      <c r="M241" t="s">
        <v>130</v>
      </c>
      <c r="N241" s="2">
        <v>2842</v>
      </c>
      <c r="O241" s="3">
        <v>18</v>
      </c>
      <c r="P241" t="s">
        <v>131</v>
      </c>
      <c r="Q241">
        <v>0</v>
      </c>
      <c r="R241" s="4">
        <v>23162</v>
      </c>
      <c r="S241" s="1">
        <v>39733</v>
      </c>
      <c r="T241" s="5">
        <f t="shared" ca="1" si="10"/>
        <v>61.452777777777776</v>
      </c>
      <c r="U241" s="5">
        <f t="shared" ca="1" si="10"/>
        <v>16.086111111111112</v>
      </c>
      <c r="V241" s="5">
        <f t="shared" ca="1" si="11"/>
        <v>74.598514936971156</v>
      </c>
    </row>
    <row r="242" spans="1:22" x14ac:dyDescent="0.3">
      <c r="A242" t="s">
        <v>461</v>
      </c>
      <c r="B242" t="s">
        <v>295</v>
      </c>
      <c r="C242" t="str">
        <f t="shared" si="9"/>
        <v>PERFETTO Pascal</v>
      </c>
      <c r="D242" t="s">
        <v>134</v>
      </c>
      <c r="E242" t="s">
        <v>153</v>
      </c>
      <c r="F242" s="1">
        <v>44008</v>
      </c>
      <c r="G242">
        <v>10</v>
      </c>
      <c r="H242" t="s">
        <v>129</v>
      </c>
      <c r="I242">
        <v>8</v>
      </c>
      <c r="J242">
        <v>1000</v>
      </c>
      <c r="K242">
        <v>8000</v>
      </c>
      <c r="L242">
        <v>2</v>
      </c>
      <c r="M242" t="s">
        <v>130</v>
      </c>
      <c r="N242" s="2">
        <v>3544</v>
      </c>
      <c r="O242" s="3">
        <v>65</v>
      </c>
      <c r="P242" t="s">
        <v>138</v>
      </c>
      <c r="Q242">
        <v>0</v>
      </c>
      <c r="R242" s="4">
        <v>20953</v>
      </c>
      <c r="S242" s="1">
        <v>42342</v>
      </c>
      <c r="T242" s="5">
        <f t="shared" ca="1" si="10"/>
        <v>67.5</v>
      </c>
      <c r="U242" s="5">
        <f t="shared" ca="1" si="10"/>
        <v>8.9416666666666664</v>
      </c>
      <c r="V242" s="5">
        <f t="shared" ca="1" si="11"/>
        <v>894.68779123951538</v>
      </c>
    </row>
    <row r="243" spans="1:22" hidden="1" x14ac:dyDescent="0.3">
      <c r="A243" t="s">
        <v>488</v>
      </c>
      <c r="B243" t="s">
        <v>489</v>
      </c>
      <c r="C243" t="str">
        <f t="shared" si="9"/>
        <v>PERRUCHON Fabrice</v>
      </c>
      <c r="D243" t="s">
        <v>144</v>
      </c>
      <c r="E243" t="s">
        <v>153</v>
      </c>
      <c r="F243" s="1">
        <v>44114</v>
      </c>
      <c r="G243">
        <v>1</v>
      </c>
      <c r="H243" t="s">
        <v>159</v>
      </c>
      <c r="I243">
        <v>3</v>
      </c>
      <c r="J243">
        <v>1200</v>
      </c>
      <c r="K243">
        <v>3600</v>
      </c>
      <c r="L243">
        <v>1</v>
      </c>
      <c r="M243" t="s">
        <v>137</v>
      </c>
      <c r="N243" s="2">
        <v>1235</v>
      </c>
      <c r="O243" s="3">
        <v>15</v>
      </c>
      <c r="P243" t="s">
        <v>138</v>
      </c>
      <c r="Q243">
        <v>1</v>
      </c>
      <c r="R243" s="4">
        <v>27079</v>
      </c>
      <c r="S243" s="1">
        <v>42025</v>
      </c>
      <c r="T243" s="5">
        <f t="shared" ca="1" si="10"/>
        <v>50.733333333333334</v>
      </c>
      <c r="U243" s="5">
        <f t="shared" ca="1" si="10"/>
        <v>9.8111111111111118</v>
      </c>
      <c r="V243" s="5">
        <f t="shared" ca="1" si="11"/>
        <v>366.93091732729329</v>
      </c>
    </row>
    <row r="244" spans="1:22" hidden="1" x14ac:dyDescent="0.3">
      <c r="A244" t="s">
        <v>490</v>
      </c>
      <c r="B244" t="s">
        <v>446</v>
      </c>
      <c r="C244" t="str">
        <f t="shared" si="9"/>
        <v>PESNOT Laurent</v>
      </c>
      <c r="D244" t="s">
        <v>144</v>
      </c>
      <c r="E244" t="s">
        <v>153</v>
      </c>
      <c r="F244" s="1">
        <v>43858</v>
      </c>
      <c r="G244">
        <v>5</v>
      </c>
      <c r="H244" t="s">
        <v>191</v>
      </c>
      <c r="I244">
        <v>10</v>
      </c>
      <c r="J244">
        <v>2000</v>
      </c>
      <c r="K244">
        <v>20000</v>
      </c>
      <c r="L244">
        <v>2</v>
      </c>
      <c r="M244" t="s">
        <v>130</v>
      </c>
      <c r="N244" s="2">
        <v>1694</v>
      </c>
      <c r="O244" s="3">
        <v>55</v>
      </c>
      <c r="P244" t="s">
        <v>138</v>
      </c>
      <c r="Q244">
        <v>0</v>
      </c>
      <c r="R244" s="4">
        <v>16621</v>
      </c>
      <c r="S244" s="1">
        <v>38411</v>
      </c>
      <c r="T244" s="5">
        <f t="shared" ca="1" si="10"/>
        <v>79.361111111111114</v>
      </c>
      <c r="U244" s="5">
        <f t="shared" ca="1" si="10"/>
        <v>19.702777777777779</v>
      </c>
      <c r="V244" s="5">
        <f t="shared" ca="1" si="11"/>
        <v>1015.085295361624</v>
      </c>
    </row>
    <row r="245" spans="1:22" hidden="1" x14ac:dyDescent="0.3">
      <c r="A245" t="s">
        <v>491</v>
      </c>
      <c r="B245" t="s">
        <v>244</v>
      </c>
      <c r="C245" t="str">
        <f t="shared" si="9"/>
        <v>PIDERIT Claude</v>
      </c>
      <c r="D245" t="s">
        <v>162</v>
      </c>
      <c r="E245" t="s">
        <v>153</v>
      </c>
      <c r="F245" s="1">
        <v>44061</v>
      </c>
      <c r="G245">
        <v>10</v>
      </c>
      <c r="H245" t="s">
        <v>129</v>
      </c>
      <c r="I245">
        <v>7</v>
      </c>
      <c r="J245">
        <v>1000</v>
      </c>
      <c r="K245">
        <v>7000</v>
      </c>
      <c r="L245">
        <v>2</v>
      </c>
      <c r="M245" t="s">
        <v>130</v>
      </c>
      <c r="N245" s="2">
        <v>2766</v>
      </c>
      <c r="O245" s="3">
        <v>90</v>
      </c>
      <c r="P245" t="s">
        <v>131</v>
      </c>
      <c r="Q245">
        <v>5</v>
      </c>
      <c r="R245" s="4">
        <v>28839</v>
      </c>
      <c r="S245" s="1">
        <v>37969</v>
      </c>
      <c r="T245" s="5">
        <f t="shared" ca="1" si="10"/>
        <v>45.911111111111111</v>
      </c>
      <c r="U245" s="5">
        <f t="shared" ca="1" si="10"/>
        <v>20.913888888888888</v>
      </c>
      <c r="V245" s="5">
        <f t="shared" ca="1" si="11"/>
        <v>334.70580422366851</v>
      </c>
    </row>
    <row r="246" spans="1:22" hidden="1" x14ac:dyDescent="0.3">
      <c r="A246" t="s">
        <v>492</v>
      </c>
      <c r="B246" t="s">
        <v>376</v>
      </c>
      <c r="C246" t="str">
        <f t="shared" si="9"/>
        <v>POINSOT Pierre</v>
      </c>
      <c r="D246" t="s">
        <v>127</v>
      </c>
      <c r="E246" t="s">
        <v>153</v>
      </c>
      <c r="F246" s="1">
        <v>44043</v>
      </c>
      <c r="G246">
        <v>4</v>
      </c>
      <c r="H246" t="s">
        <v>136</v>
      </c>
      <c r="I246">
        <v>8</v>
      </c>
      <c r="J246">
        <v>5000</v>
      </c>
      <c r="K246">
        <v>40000</v>
      </c>
      <c r="L246">
        <v>2</v>
      </c>
      <c r="M246" t="s">
        <v>130</v>
      </c>
      <c r="N246" s="2">
        <v>2088</v>
      </c>
      <c r="O246" s="3">
        <v>94</v>
      </c>
      <c r="P246" t="s">
        <v>138</v>
      </c>
      <c r="Q246">
        <v>0</v>
      </c>
      <c r="R246" s="4">
        <v>29252</v>
      </c>
      <c r="S246" s="1">
        <v>44175</v>
      </c>
      <c r="T246" s="5">
        <f t="shared" ca="1" si="10"/>
        <v>44.783333333333331</v>
      </c>
      <c r="U246" s="5">
        <f t="shared" ca="1" si="10"/>
        <v>3.9249999999999998</v>
      </c>
      <c r="V246" s="5">
        <f t="shared" ca="1" si="11"/>
        <v>10191.082802547771</v>
      </c>
    </row>
    <row r="247" spans="1:22" hidden="1" x14ac:dyDescent="0.3">
      <c r="A247" t="s">
        <v>493</v>
      </c>
      <c r="B247" t="s">
        <v>345</v>
      </c>
      <c r="C247" t="str">
        <f t="shared" si="9"/>
        <v>POISSON Daniel</v>
      </c>
      <c r="D247" t="s">
        <v>162</v>
      </c>
      <c r="E247" t="s">
        <v>153</v>
      </c>
      <c r="F247" s="1">
        <v>44028</v>
      </c>
      <c r="G247">
        <v>3</v>
      </c>
      <c r="H247" t="s">
        <v>174</v>
      </c>
      <c r="I247">
        <v>9</v>
      </c>
      <c r="J247">
        <v>1300</v>
      </c>
      <c r="K247">
        <v>11700</v>
      </c>
      <c r="L247">
        <v>1</v>
      </c>
      <c r="M247" t="s">
        <v>137</v>
      </c>
      <c r="N247" s="2">
        <v>1929</v>
      </c>
      <c r="O247" s="3">
        <v>18</v>
      </c>
      <c r="P247" t="s">
        <v>138</v>
      </c>
      <c r="Q247">
        <v>3</v>
      </c>
      <c r="R247" s="4">
        <v>20149</v>
      </c>
      <c r="S247" s="1">
        <v>38492</v>
      </c>
      <c r="T247" s="5">
        <f t="shared" ca="1" si="10"/>
        <v>69.7</v>
      </c>
      <c r="U247" s="5">
        <f t="shared" ca="1" si="10"/>
        <v>19.480555555555554</v>
      </c>
      <c r="V247" s="5">
        <f t="shared" ca="1" si="11"/>
        <v>600.59888777983747</v>
      </c>
    </row>
    <row r="248" spans="1:22" hidden="1" x14ac:dyDescent="0.3">
      <c r="A248" t="s">
        <v>494</v>
      </c>
      <c r="B248" t="s">
        <v>180</v>
      </c>
      <c r="C248" t="str">
        <f t="shared" si="9"/>
        <v>PONTALIER Thierry</v>
      </c>
      <c r="D248" t="s">
        <v>127</v>
      </c>
      <c r="E248" t="s">
        <v>153</v>
      </c>
      <c r="F248" s="1">
        <v>44121</v>
      </c>
      <c r="G248">
        <v>7</v>
      </c>
      <c r="H248" t="s">
        <v>216</v>
      </c>
      <c r="I248">
        <v>2</v>
      </c>
      <c r="J248">
        <v>600</v>
      </c>
      <c r="K248">
        <v>1200</v>
      </c>
      <c r="L248">
        <v>2</v>
      </c>
      <c r="M248" t="s">
        <v>130</v>
      </c>
      <c r="N248" s="2">
        <v>1567</v>
      </c>
      <c r="O248" s="3">
        <v>75</v>
      </c>
      <c r="P248" t="s">
        <v>138</v>
      </c>
      <c r="Q248">
        <v>0</v>
      </c>
      <c r="R248" s="4">
        <v>23098</v>
      </c>
      <c r="S248" s="1">
        <v>44204</v>
      </c>
      <c r="T248" s="5">
        <f t="shared" ca="1" si="10"/>
        <v>61.625</v>
      </c>
      <c r="U248" s="5">
        <f t="shared" ca="1" si="10"/>
        <v>3.8472222222222223</v>
      </c>
      <c r="V248" s="5">
        <f t="shared" ca="1" si="11"/>
        <v>311.91335740072202</v>
      </c>
    </row>
    <row r="249" spans="1:22" hidden="1" x14ac:dyDescent="0.3">
      <c r="A249" t="s">
        <v>495</v>
      </c>
      <c r="B249" t="s">
        <v>496</v>
      </c>
      <c r="C249" t="str">
        <f t="shared" si="9"/>
        <v>POTRIQUET Claudette</v>
      </c>
      <c r="D249" t="s">
        <v>144</v>
      </c>
      <c r="E249" t="s">
        <v>153</v>
      </c>
      <c r="F249" s="1">
        <v>44104</v>
      </c>
      <c r="G249">
        <v>7</v>
      </c>
      <c r="H249" t="s">
        <v>216</v>
      </c>
      <c r="I249">
        <v>2</v>
      </c>
      <c r="J249">
        <v>600</v>
      </c>
      <c r="K249">
        <v>1200</v>
      </c>
      <c r="L249">
        <v>2</v>
      </c>
      <c r="M249" t="s">
        <v>130</v>
      </c>
      <c r="N249" s="2">
        <v>2310</v>
      </c>
      <c r="O249" s="3">
        <v>34</v>
      </c>
      <c r="P249" t="s">
        <v>131</v>
      </c>
      <c r="Q249">
        <v>1</v>
      </c>
      <c r="R249" s="4">
        <v>19262</v>
      </c>
      <c r="S249" s="1">
        <v>43220</v>
      </c>
      <c r="T249" s="5">
        <f t="shared" ca="1" si="10"/>
        <v>72.13333333333334</v>
      </c>
      <c r="U249" s="5">
        <f t="shared" ca="1" si="10"/>
        <v>6.5361111111111114</v>
      </c>
      <c r="V249" s="5">
        <f t="shared" ca="1" si="11"/>
        <v>183.59541011474712</v>
      </c>
    </row>
    <row r="250" spans="1:22" hidden="1" x14ac:dyDescent="0.3">
      <c r="A250" t="s">
        <v>497</v>
      </c>
      <c r="B250" t="s">
        <v>498</v>
      </c>
      <c r="C250" t="str">
        <f t="shared" si="9"/>
        <v>POUYADOU Josette</v>
      </c>
      <c r="D250" t="s">
        <v>173</v>
      </c>
      <c r="E250" t="s">
        <v>153</v>
      </c>
      <c r="F250" s="1">
        <v>44005</v>
      </c>
      <c r="G250">
        <v>1</v>
      </c>
      <c r="H250" t="s">
        <v>159</v>
      </c>
      <c r="I250">
        <v>4</v>
      </c>
      <c r="J250">
        <v>1200</v>
      </c>
      <c r="K250">
        <v>4800</v>
      </c>
      <c r="L250">
        <v>1</v>
      </c>
      <c r="M250" t="s">
        <v>137</v>
      </c>
      <c r="N250" s="2">
        <v>2951</v>
      </c>
      <c r="O250" s="3">
        <v>23</v>
      </c>
      <c r="P250" t="s">
        <v>131</v>
      </c>
      <c r="Q250">
        <v>5</v>
      </c>
      <c r="R250" s="4">
        <v>22288</v>
      </c>
      <c r="S250" s="1">
        <v>39011</v>
      </c>
      <c r="T250" s="5">
        <f t="shared" ca="1" si="10"/>
        <v>63.85</v>
      </c>
      <c r="U250" s="5">
        <f t="shared" ca="1" si="10"/>
        <v>18.06111111111111</v>
      </c>
      <c r="V250" s="5">
        <f t="shared" ca="1" si="11"/>
        <v>265.76438019071054</v>
      </c>
    </row>
    <row r="251" spans="1:22" hidden="1" x14ac:dyDescent="0.3">
      <c r="A251" t="s">
        <v>499</v>
      </c>
      <c r="B251" t="s">
        <v>236</v>
      </c>
      <c r="C251" t="str">
        <f t="shared" si="9"/>
        <v>PUAULT Françoise</v>
      </c>
      <c r="D251" t="s">
        <v>144</v>
      </c>
      <c r="E251" t="s">
        <v>153</v>
      </c>
      <c r="F251" s="1">
        <v>44310</v>
      </c>
      <c r="G251">
        <v>1</v>
      </c>
      <c r="H251" t="s">
        <v>159</v>
      </c>
      <c r="I251">
        <v>3</v>
      </c>
      <c r="J251">
        <v>1200</v>
      </c>
      <c r="K251">
        <v>3600</v>
      </c>
      <c r="L251">
        <v>2</v>
      </c>
      <c r="M251" t="s">
        <v>130</v>
      </c>
      <c r="N251" s="2">
        <v>2420</v>
      </c>
      <c r="O251" s="3">
        <v>66</v>
      </c>
      <c r="P251" t="s">
        <v>131</v>
      </c>
      <c r="Q251">
        <v>1</v>
      </c>
      <c r="R251" s="4">
        <v>20383</v>
      </c>
      <c r="S251" s="1">
        <v>39021</v>
      </c>
      <c r="T251" s="5">
        <f t="shared" ca="1" si="10"/>
        <v>69.061111111111117</v>
      </c>
      <c r="U251" s="5">
        <f t="shared" ca="1" si="10"/>
        <v>18.036111111111111</v>
      </c>
      <c r="V251" s="5">
        <f t="shared" ca="1" si="11"/>
        <v>199.59956876636377</v>
      </c>
    </row>
    <row r="252" spans="1:22" hidden="1" x14ac:dyDescent="0.3">
      <c r="A252" t="s">
        <v>500</v>
      </c>
      <c r="B252" t="s">
        <v>222</v>
      </c>
      <c r="C252" t="str">
        <f t="shared" si="9"/>
        <v>QUINTIN Martine</v>
      </c>
      <c r="D252" t="s">
        <v>127</v>
      </c>
      <c r="E252" t="s">
        <v>153</v>
      </c>
      <c r="F252" s="1">
        <v>44198</v>
      </c>
      <c r="G252">
        <v>4</v>
      </c>
      <c r="H252" t="s">
        <v>136</v>
      </c>
      <c r="I252">
        <v>2</v>
      </c>
      <c r="J252">
        <v>5000</v>
      </c>
      <c r="K252">
        <v>10000</v>
      </c>
      <c r="L252">
        <v>3</v>
      </c>
      <c r="M252" t="s">
        <v>147</v>
      </c>
      <c r="N252" s="2">
        <v>1109</v>
      </c>
      <c r="O252" s="3">
        <v>93</v>
      </c>
      <c r="P252" t="s">
        <v>131</v>
      </c>
      <c r="Q252">
        <v>5</v>
      </c>
      <c r="R252" s="4">
        <v>27284</v>
      </c>
      <c r="S252" s="1">
        <v>36480</v>
      </c>
      <c r="T252" s="5">
        <f t="shared" ca="1" si="10"/>
        <v>50.169444444444444</v>
      </c>
      <c r="U252" s="5">
        <f t="shared" ca="1" si="10"/>
        <v>24.991666666666667</v>
      </c>
      <c r="V252" s="5">
        <f t="shared" ca="1" si="11"/>
        <v>400.13337779259751</v>
      </c>
    </row>
    <row r="253" spans="1:22" x14ac:dyDescent="0.3">
      <c r="A253" t="s">
        <v>510</v>
      </c>
      <c r="B253" t="s">
        <v>511</v>
      </c>
      <c r="C253" t="str">
        <f t="shared" si="9"/>
        <v>RAGEUL Marielle</v>
      </c>
      <c r="D253" t="s">
        <v>134</v>
      </c>
      <c r="E253" t="s">
        <v>153</v>
      </c>
      <c r="F253" s="1">
        <v>44330</v>
      </c>
      <c r="G253">
        <v>4</v>
      </c>
      <c r="H253" t="s">
        <v>136</v>
      </c>
      <c r="I253">
        <v>2</v>
      </c>
      <c r="J253">
        <v>5000</v>
      </c>
      <c r="K253">
        <v>10000</v>
      </c>
      <c r="L253">
        <v>2</v>
      </c>
      <c r="M253" t="s">
        <v>130</v>
      </c>
      <c r="N253" s="2">
        <v>1201</v>
      </c>
      <c r="O253" s="3">
        <v>91</v>
      </c>
      <c r="P253" t="s">
        <v>131</v>
      </c>
      <c r="Q253">
        <v>3</v>
      </c>
      <c r="R253" s="4">
        <v>20485</v>
      </c>
      <c r="S253" s="1">
        <v>37035</v>
      </c>
      <c r="T253" s="5">
        <f t="shared" ca="1" si="10"/>
        <v>68.786111111111111</v>
      </c>
      <c r="U253" s="5">
        <f t="shared" ca="1" si="10"/>
        <v>23.469444444444445</v>
      </c>
      <c r="V253" s="5">
        <f t="shared" ca="1" si="11"/>
        <v>426.08592732867794</v>
      </c>
    </row>
    <row r="254" spans="1:22" hidden="1" x14ac:dyDescent="0.3">
      <c r="A254" t="s">
        <v>501</v>
      </c>
      <c r="B254" t="s">
        <v>266</v>
      </c>
      <c r="C254" t="str">
        <f t="shared" si="9"/>
        <v>RAMBEAUD Christian</v>
      </c>
      <c r="D254" t="s">
        <v>144</v>
      </c>
      <c r="E254" t="s">
        <v>153</v>
      </c>
      <c r="F254" s="1">
        <v>43991</v>
      </c>
      <c r="G254">
        <v>8</v>
      </c>
      <c r="H254" t="s">
        <v>146</v>
      </c>
      <c r="I254">
        <v>10</v>
      </c>
      <c r="J254">
        <v>800</v>
      </c>
      <c r="K254">
        <v>8000</v>
      </c>
      <c r="L254">
        <v>3</v>
      </c>
      <c r="M254" t="s">
        <v>147</v>
      </c>
      <c r="N254" s="2">
        <v>3586</v>
      </c>
      <c r="O254" s="3">
        <v>33</v>
      </c>
      <c r="P254" t="s">
        <v>138</v>
      </c>
      <c r="Q254">
        <v>3</v>
      </c>
      <c r="R254" s="4">
        <v>22639</v>
      </c>
      <c r="S254" s="1">
        <v>36416</v>
      </c>
      <c r="T254" s="5">
        <f t="shared" ca="1" si="10"/>
        <v>62.886111111111113</v>
      </c>
      <c r="U254" s="5">
        <f t="shared" ca="1" si="10"/>
        <v>25.166666666666668</v>
      </c>
      <c r="V254" s="5">
        <f t="shared" ca="1" si="11"/>
        <v>317.88079470198676</v>
      </c>
    </row>
    <row r="255" spans="1:22" hidden="1" x14ac:dyDescent="0.3">
      <c r="A255" t="s">
        <v>502</v>
      </c>
      <c r="B255" t="s">
        <v>259</v>
      </c>
      <c r="C255" t="str">
        <f t="shared" si="9"/>
        <v>RAMOND Vincent</v>
      </c>
      <c r="D255" t="s">
        <v>127</v>
      </c>
      <c r="E255" t="s">
        <v>153</v>
      </c>
      <c r="F255" s="1">
        <v>44129</v>
      </c>
      <c r="G255">
        <v>6</v>
      </c>
      <c r="H255" t="s">
        <v>156</v>
      </c>
      <c r="I255">
        <v>7</v>
      </c>
      <c r="J255">
        <v>500</v>
      </c>
      <c r="K255">
        <v>3500</v>
      </c>
      <c r="L255">
        <v>1</v>
      </c>
      <c r="M255" t="s">
        <v>137</v>
      </c>
      <c r="N255" s="2">
        <v>1684</v>
      </c>
      <c r="O255" s="3">
        <v>59</v>
      </c>
      <c r="P255" t="s">
        <v>138</v>
      </c>
      <c r="Q255">
        <v>4</v>
      </c>
      <c r="R255" s="4">
        <v>20090</v>
      </c>
      <c r="S255" s="1">
        <v>37616</v>
      </c>
      <c r="T255" s="5">
        <f t="shared" ca="1" si="10"/>
        <v>69.86666666666666</v>
      </c>
      <c r="U255" s="5">
        <f t="shared" ca="1" si="10"/>
        <v>21.880555555555556</v>
      </c>
      <c r="V255" s="5">
        <f t="shared" ca="1" si="11"/>
        <v>159.95937539672462</v>
      </c>
    </row>
    <row r="256" spans="1:22" hidden="1" x14ac:dyDescent="0.3">
      <c r="A256" t="s">
        <v>503</v>
      </c>
      <c r="B256" t="s">
        <v>504</v>
      </c>
      <c r="C256" t="str">
        <f t="shared" si="9"/>
        <v>RAMOS Yvan</v>
      </c>
      <c r="D256" t="s">
        <v>127</v>
      </c>
      <c r="E256" t="s">
        <v>153</v>
      </c>
      <c r="F256" s="1">
        <v>44102</v>
      </c>
      <c r="G256">
        <v>4</v>
      </c>
      <c r="H256" t="s">
        <v>136</v>
      </c>
      <c r="I256">
        <v>1</v>
      </c>
      <c r="J256">
        <v>5000</v>
      </c>
      <c r="K256">
        <v>5000</v>
      </c>
      <c r="L256">
        <v>3</v>
      </c>
      <c r="M256" t="s">
        <v>147</v>
      </c>
      <c r="N256" s="2">
        <v>2540</v>
      </c>
      <c r="O256" s="3">
        <v>34</v>
      </c>
      <c r="P256" t="s">
        <v>138</v>
      </c>
      <c r="Q256">
        <v>5</v>
      </c>
      <c r="R256" s="4">
        <v>29274</v>
      </c>
      <c r="S256" s="1">
        <v>43382</v>
      </c>
      <c r="T256" s="5">
        <f t="shared" ca="1" si="10"/>
        <v>44.722222222222221</v>
      </c>
      <c r="U256" s="5">
        <f t="shared" ca="1" si="10"/>
        <v>6.0944444444444441</v>
      </c>
      <c r="V256" s="5">
        <f t="shared" ca="1" si="11"/>
        <v>820.41932543299913</v>
      </c>
    </row>
    <row r="257" spans="1:22" hidden="1" x14ac:dyDescent="0.3">
      <c r="A257" t="s">
        <v>505</v>
      </c>
      <c r="B257" t="s">
        <v>506</v>
      </c>
      <c r="C257" t="str">
        <f t="shared" si="9"/>
        <v>REBY-FAYARD Luc</v>
      </c>
      <c r="D257" t="s">
        <v>173</v>
      </c>
      <c r="E257" t="s">
        <v>153</v>
      </c>
      <c r="F257" s="1">
        <v>44328</v>
      </c>
      <c r="G257">
        <v>4</v>
      </c>
      <c r="H257" t="s">
        <v>136</v>
      </c>
      <c r="I257">
        <v>1</v>
      </c>
      <c r="J257">
        <v>5000</v>
      </c>
      <c r="K257">
        <v>5000</v>
      </c>
      <c r="L257">
        <v>2</v>
      </c>
      <c r="M257" t="s">
        <v>130</v>
      </c>
      <c r="N257" s="2">
        <v>2446</v>
      </c>
      <c r="O257" s="3">
        <v>34</v>
      </c>
      <c r="P257" t="s">
        <v>138</v>
      </c>
      <c r="Q257">
        <v>3</v>
      </c>
      <c r="R257" s="4">
        <v>20409</v>
      </c>
      <c r="S257" s="1">
        <v>37360</v>
      </c>
      <c r="T257" s="5">
        <f t="shared" ca="1" si="10"/>
        <v>68.99166666666666</v>
      </c>
      <c r="U257" s="5">
        <f t="shared" ca="1" si="10"/>
        <v>22.580555555555556</v>
      </c>
      <c r="V257" s="5">
        <f t="shared" ca="1" si="11"/>
        <v>221.42945011686555</v>
      </c>
    </row>
    <row r="258" spans="1:22" x14ac:dyDescent="0.3">
      <c r="A258" t="s">
        <v>465</v>
      </c>
      <c r="B258" t="s">
        <v>466</v>
      </c>
      <c r="C258" t="str">
        <f t="shared" ref="C258:C318" si="12">CONCATENATE(A258," ",B258)</f>
        <v>REMUND Marie-Marthe</v>
      </c>
      <c r="D258" t="s">
        <v>134</v>
      </c>
      <c r="E258" t="s">
        <v>153</v>
      </c>
      <c r="F258" s="1">
        <v>44267</v>
      </c>
      <c r="G258">
        <v>2</v>
      </c>
      <c r="H258" t="s">
        <v>150</v>
      </c>
      <c r="I258">
        <v>9</v>
      </c>
      <c r="J258">
        <v>700</v>
      </c>
      <c r="K258">
        <v>6300</v>
      </c>
      <c r="L258">
        <v>3</v>
      </c>
      <c r="M258" t="s">
        <v>147</v>
      </c>
      <c r="N258" s="2">
        <v>1467</v>
      </c>
      <c r="O258" s="3">
        <v>34</v>
      </c>
      <c r="P258" t="s">
        <v>131</v>
      </c>
      <c r="Q258">
        <v>1</v>
      </c>
      <c r="R258" s="4">
        <v>20737</v>
      </c>
      <c r="S258" s="1">
        <v>44486</v>
      </c>
      <c r="T258" s="5">
        <f t="shared" ref="T258:U316" ca="1" si="13">YEARFRAC(R258,TODAY())</f>
        <v>68.094444444444449</v>
      </c>
      <c r="U258" s="5">
        <f t="shared" ca="1" si="13"/>
        <v>3.0722222222222224</v>
      </c>
      <c r="V258" s="5">
        <f t="shared" ref="V258:V318" ca="1" si="14">K258/U258</f>
        <v>2050.6329113924048</v>
      </c>
    </row>
    <row r="259" spans="1:22" hidden="1" x14ac:dyDescent="0.3">
      <c r="A259" t="s">
        <v>507</v>
      </c>
      <c r="B259" t="s">
        <v>176</v>
      </c>
      <c r="C259" t="str">
        <f t="shared" si="12"/>
        <v>RENIER Monique</v>
      </c>
      <c r="D259" t="s">
        <v>127</v>
      </c>
      <c r="E259" t="s">
        <v>153</v>
      </c>
      <c r="F259" s="1">
        <v>43990</v>
      </c>
      <c r="G259">
        <v>2</v>
      </c>
      <c r="H259" t="s">
        <v>150</v>
      </c>
      <c r="I259">
        <v>6</v>
      </c>
      <c r="J259">
        <v>700</v>
      </c>
      <c r="K259">
        <v>4200</v>
      </c>
      <c r="L259">
        <v>1</v>
      </c>
      <c r="M259" t="s">
        <v>137</v>
      </c>
      <c r="N259" s="2">
        <v>1034</v>
      </c>
      <c r="O259" s="3">
        <v>35</v>
      </c>
      <c r="P259" t="s">
        <v>131</v>
      </c>
      <c r="Q259">
        <v>2</v>
      </c>
      <c r="R259" s="4">
        <v>22133</v>
      </c>
      <c r="S259" s="1">
        <v>43454</v>
      </c>
      <c r="T259" s="5">
        <f t="shared" ca="1" si="13"/>
        <v>64.272222222222226</v>
      </c>
      <c r="U259" s="5">
        <f t="shared" ca="1" si="13"/>
        <v>5.8972222222222221</v>
      </c>
      <c r="V259" s="5">
        <f t="shared" ca="1" si="14"/>
        <v>712.19971738106449</v>
      </c>
    </row>
    <row r="260" spans="1:22" hidden="1" x14ac:dyDescent="0.3">
      <c r="A260" t="s">
        <v>508</v>
      </c>
      <c r="B260" t="s">
        <v>509</v>
      </c>
      <c r="C260" t="str">
        <f t="shared" si="12"/>
        <v>REVERDITO Marie-Jeanne</v>
      </c>
      <c r="D260" t="s">
        <v>141</v>
      </c>
      <c r="E260" t="s">
        <v>153</v>
      </c>
      <c r="F260" s="1">
        <v>44249</v>
      </c>
      <c r="G260">
        <v>3</v>
      </c>
      <c r="H260" t="s">
        <v>174</v>
      </c>
      <c r="I260">
        <v>9</v>
      </c>
      <c r="J260">
        <v>1300</v>
      </c>
      <c r="K260">
        <v>11700</v>
      </c>
      <c r="L260">
        <v>2</v>
      </c>
      <c r="M260" t="s">
        <v>130</v>
      </c>
      <c r="N260" s="2">
        <v>1605</v>
      </c>
      <c r="O260" s="3">
        <v>42</v>
      </c>
      <c r="P260" t="s">
        <v>131</v>
      </c>
      <c r="Q260">
        <v>2</v>
      </c>
      <c r="R260" s="4">
        <v>21288</v>
      </c>
      <c r="S260" s="1">
        <v>36319</v>
      </c>
      <c r="T260" s="5">
        <f t="shared" ca="1" si="13"/>
        <v>66.583333333333329</v>
      </c>
      <c r="U260" s="5">
        <f t="shared" ca="1" si="13"/>
        <v>25.430555555555557</v>
      </c>
      <c r="V260" s="5">
        <f t="shared" ca="1" si="14"/>
        <v>460.07646095030037</v>
      </c>
    </row>
    <row r="261" spans="1:22" x14ac:dyDescent="0.3">
      <c r="A261" t="s">
        <v>237</v>
      </c>
      <c r="B261" t="s">
        <v>238</v>
      </c>
      <c r="C261" t="str">
        <f t="shared" si="12"/>
        <v>RIDEAU Paul</v>
      </c>
      <c r="D261" t="s">
        <v>134</v>
      </c>
      <c r="E261" t="s">
        <v>153</v>
      </c>
      <c r="F261" s="1">
        <v>44234</v>
      </c>
      <c r="G261">
        <v>6</v>
      </c>
      <c r="H261" t="s">
        <v>156</v>
      </c>
      <c r="I261">
        <v>3</v>
      </c>
      <c r="J261">
        <v>500</v>
      </c>
      <c r="K261">
        <v>1500</v>
      </c>
      <c r="L261">
        <v>3</v>
      </c>
      <c r="M261" t="s">
        <v>147</v>
      </c>
      <c r="N261" s="2">
        <v>2862</v>
      </c>
      <c r="O261" s="3">
        <v>68</v>
      </c>
      <c r="P261" t="s">
        <v>138</v>
      </c>
      <c r="Q261">
        <v>3</v>
      </c>
      <c r="R261" s="4">
        <v>27699</v>
      </c>
      <c r="S261" s="1">
        <v>39686</v>
      </c>
      <c r="T261" s="5">
        <f t="shared" ca="1" si="13"/>
        <v>49.033333333333331</v>
      </c>
      <c r="U261" s="5">
        <f t="shared" ca="1" si="13"/>
        <v>16.213888888888889</v>
      </c>
      <c r="V261" s="5">
        <f t="shared" ca="1" si="14"/>
        <v>92.513277368511226</v>
      </c>
    </row>
    <row r="262" spans="1:22" hidden="1" x14ac:dyDescent="0.3">
      <c r="A262" t="s">
        <v>512</v>
      </c>
      <c r="B262" t="s">
        <v>513</v>
      </c>
      <c r="C262" t="str">
        <f t="shared" si="12"/>
        <v>RIEGERT Raymonde</v>
      </c>
      <c r="D262" t="s">
        <v>127</v>
      </c>
      <c r="E262" t="s">
        <v>153</v>
      </c>
      <c r="F262" s="1">
        <v>44361</v>
      </c>
      <c r="G262">
        <v>3</v>
      </c>
      <c r="H262" t="s">
        <v>174</v>
      </c>
      <c r="I262">
        <v>4</v>
      </c>
      <c r="J262">
        <v>1300</v>
      </c>
      <c r="K262">
        <v>5200</v>
      </c>
      <c r="L262">
        <v>1</v>
      </c>
      <c r="M262" t="s">
        <v>137</v>
      </c>
      <c r="N262" s="2">
        <v>2923</v>
      </c>
      <c r="O262" s="3">
        <v>66</v>
      </c>
      <c r="P262" t="s">
        <v>131</v>
      </c>
      <c r="Q262">
        <v>4</v>
      </c>
      <c r="R262" s="4">
        <v>18666</v>
      </c>
      <c r="S262" s="1">
        <v>36334</v>
      </c>
      <c r="T262" s="5">
        <f t="shared" ca="1" si="13"/>
        <v>73.766666666666666</v>
      </c>
      <c r="U262" s="5">
        <f t="shared" ca="1" si="13"/>
        <v>25.388888888888889</v>
      </c>
      <c r="V262" s="5">
        <f t="shared" ca="1" si="14"/>
        <v>204.81400437636762</v>
      </c>
    </row>
    <row r="263" spans="1:22" hidden="1" x14ac:dyDescent="0.3">
      <c r="A263" t="s">
        <v>514</v>
      </c>
      <c r="B263" t="s">
        <v>515</v>
      </c>
      <c r="C263" t="str">
        <f t="shared" si="12"/>
        <v>RIESI François</v>
      </c>
      <c r="D263" t="s">
        <v>144</v>
      </c>
      <c r="E263" t="s">
        <v>153</v>
      </c>
      <c r="F263" s="1">
        <v>44317</v>
      </c>
      <c r="G263">
        <v>9</v>
      </c>
      <c r="H263" t="s">
        <v>184</v>
      </c>
      <c r="I263">
        <v>5</v>
      </c>
      <c r="J263">
        <v>500</v>
      </c>
      <c r="K263">
        <v>2500</v>
      </c>
      <c r="L263">
        <v>1</v>
      </c>
      <c r="M263" t="s">
        <v>137</v>
      </c>
      <c r="N263" s="2">
        <v>3546</v>
      </c>
      <c r="O263" s="3">
        <v>74</v>
      </c>
      <c r="P263" t="s">
        <v>138</v>
      </c>
      <c r="Q263">
        <v>1</v>
      </c>
      <c r="R263" s="4">
        <v>19327</v>
      </c>
      <c r="S263" s="1">
        <v>40839</v>
      </c>
      <c r="T263" s="5">
        <f t="shared" ca="1" si="13"/>
        <v>71.955555555555549</v>
      </c>
      <c r="U263" s="5">
        <f t="shared" ca="1" si="13"/>
        <v>13.055555555555555</v>
      </c>
      <c r="V263" s="5">
        <f t="shared" ca="1" si="14"/>
        <v>191.48936170212767</v>
      </c>
    </row>
    <row r="264" spans="1:22" hidden="1" x14ac:dyDescent="0.3">
      <c r="A264" t="s">
        <v>516</v>
      </c>
      <c r="B264" t="s">
        <v>517</v>
      </c>
      <c r="C264" t="str">
        <f t="shared" si="12"/>
        <v>ROBERT Marie-Josée</v>
      </c>
      <c r="D264" t="s">
        <v>127</v>
      </c>
      <c r="E264" t="s">
        <v>153</v>
      </c>
      <c r="F264" s="1">
        <v>44183</v>
      </c>
      <c r="G264">
        <v>2</v>
      </c>
      <c r="H264" t="s">
        <v>150</v>
      </c>
      <c r="I264">
        <v>7</v>
      </c>
      <c r="J264">
        <v>700</v>
      </c>
      <c r="K264">
        <v>4900</v>
      </c>
      <c r="L264">
        <v>3</v>
      </c>
      <c r="M264" t="s">
        <v>147</v>
      </c>
      <c r="N264" s="2">
        <v>2348</v>
      </c>
      <c r="O264" s="3">
        <v>16</v>
      </c>
      <c r="P264" t="s">
        <v>131</v>
      </c>
      <c r="Q264">
        <v>1</v>
      </c>
      <c r="R264" s="4">
        <v>28235</v>
      </c>
      <c r="S264" s="1">
        <v>39983</v>
      </c>
      <c r="T264" s="5">
        <f t="shared" ca="1" si="13"/>
        <v>47.56388888888889</v>
      </c>
      <c r="U264" s="5">
        <f t="shared" ca="1" si="13"/>
        <v>15.4</v>
      </c>
      <c r="V264" s="5">
        <f t="shared" ca="1" si="14"/>
        <v>318.18181818181819</v>
      </c>
    </row>
    <row r="265" spans="1:22" hidden="1" x14ac:dyDescent="0.3">
      <c r="A265" t="s">
        <v>516</v>
      </c>
      <c r="B265" t="s">
        <v>157</v>
      </c>
      <c r="C265" t="str">
        <f t="shared" si="12"/>
        <v>ROBERT Viviane</v>
      </c>
      <c r="D265" t="s">
        <v>127</v>
      </c>
      <c r="E265" t="s">
        <v>153</v>
      </c>
      <c r="F265" s="1">
        <v>44315</v>
      </c>
      <c r="G265">
        <v>4</v>
      </c>
      <c r="H265" t="s">
        <v>136</v>
      </c>
      <c r="I265">
        <v>6</v>
      </c>
      <c r="J265">
        <v>5000</v>
      </c>
      <c r="K265">
        <v>30000</v>
      </c>
      <c r="L265">
        <v>2</v>
      </c>
      <c r="M265" t="s">
        <v>130</v>
      </c>
      <c r="N265" s="2">
        <v>1577</v>
      </c>
      <c r="O265" s="3">
        <v>39</v>
      </c>
      <c r="P265" t="s">
        <v>131</v>
      </c>
      <c r="Q265">
        <v>1</v>
      </c>
      <c r="R265" s="4">
        <v>23189</v>
      </c>
      <c r="S265" s="1">
        <v>40948</v>
      </c>
      <c r="T265" s="5">
        <f t="shared" ca="1" si="13"/>
        <v>61.37777777777778</v>
      </c>
      <c r="U265" s="5">
        <f t="shared" ca="1" si="13"/>
        <v>12.761111111111111</v>
      </c>
      <c r="V265" s="5">
        <f t="shared" ca="1" si="14"/>
        <v>2350.8924684370918</v>
      </c>
    </row>
    <row r="266" spans="1:22" hidden="1" x14ac:dyDescent="0.3">
      <c r="A266" t="s">
        <v>518</v>
      </c>
      <c r="B266" t="s">
        <v>519</v>
      </c>
      <c r="C266" t="str">
        <f t="shared" si="12"/>
        <v>RODIER Régis</v>
      </c>
      <c r="D266" t="s">
        <v>141</v>
      </c>
      <c r="E266" t="s">
        <v>153</v>
      </c>
      <c r="F266" s="1">
        <v>44329</v>
      </c>
      <c r="G266">
        <v>4</v>
      </c>
      <c r="H266" t="s">
        <v>136</v>
      </c>
      <c r="I266">
        <v>4</v>
      </c>
      <c r="J266">
        <v>5000</v>
      </c>
      <c r="K266">
        <v>20000</v>
      </c>
      <c r="L266">
        <v>1</v>
      </c>
      <c r="M266" t="s">
        <v>137</v>
      </c>
      <c r="N266" s="2">
        <v>1499</v>
      </c>
      <c r="O266" s="3">
        <v>52</v>
      </c>
      <c r="P266" t="s">
        <v>138</v>
      </c>
      <c r="Q266">
        <v>5</v>
      </c>
      <c r="R266" s="4">
        <v>19815</v>
      </c>
      <c r="S266" s="1">
        <v>39802</v>
      </c>
      <c r="T266" s="5">
        <f t="shared" ca="1" si="13"/>
        <v>70.61666666666666</v>
      </c>
      <c r="U266" s="5">
        <f t="shared" ca="1" si="13"/>
        <v>15.897222222222222</v>
      </c>
      <c r="V266" s="5">
        <f t="shared" ca="1" si="14"/>
        <v>1258.081425825616</v>
      </c>
    </row>
    <row r="267" spans="1:22" hidden="1" x14ac:dyDescent="0.3">
      <c r="A267" t="s">
        <v>520</v>
      </c>
      <c r="B267" t="s">
        <v>345</v>
      </c>
      <c r="C267" t="str">
        <f t="shared" si="12"/>
        <v>ROGUET Daniel</v>
      </c>
      <c r="D267" t="s">
        <v>173</v>
      </c>
      <c r="E267" t="s">
        <v>153</v>
      </c>
      <c r="F267" s="1">
        <v>44158</v>
      </c>
      <c r="G267">
        <v>1</v>
      </c>
      <c r="H267" t="s">
        <v>159</v>
      </c>
      <c r="I267">
        <v>9</v>
      </c>
      <c r="J267">
        <v>1200</v>
      </c>
      <c r="K267">
        <v>10800</v>
      </c>
      <c r="L267">
        <v>2</v>
      </c>
      <c r="M267" t="s">
        <v>130</v>
      </c>
      <c r="N267" s="2">
        <v>2677</v>
      </c>
      <c r="O267" s="3">
        <v>48</v>
      </c>
      <c r="P267" t="s">
        <v>138</v>
      </c>
      <c r="Q267">
        <v>1</v>
      </c>
      <c r="R267" s="4">
        <v>27770</v>
      </c>
      <c r="S267" s="1">
        <v>41685</v>
      </c>
      <c r="T267" s="5">
        <f t="shared" ca="1" si="13"/>
        <v>48.838888888888889</v>
      </c>
      <c r="U267" s="5">
        <f t="shared" ca="1" si="13"/>
        <v>10.744444444444444</v>
      </c>
      <c r="V267" s="5">
        <f t="shared" ca="1" si="14"/>
        <v>1005.1706308169597</v>
      </c>
    </row>
    <row r="268" spans="1:22" hidden="1" x14ac:dyDescent="0.3">
      <c r="A268" t="s">
        <v>521</v>
      </c>
      <c r="B268" t="s">
        <v>522</v>
      </c>
      <c r="C268" t="str">
        <f t="shared" si="12"/>
        <v>ROLLAIS-LARROUSSE Colette</v>
      </c>
      <c r="D268" t="s">
        <v>173</v>
      </c>
      <c r="E268" t="s">
        <v>153</v>
      </c>
      <c r="F268" s="1">
        <v>43983</v>
      </c>
      <c r="G268">
        <v>5</v>
      </c>
      <c r="H268" t="s">
        <v>191</v>
      </c>
      <c r="I268">
        <v>7</v>
      </c>
      <c r="J268">
        <v>2000</v>
      </c>
      <c r="K268">
        <v>14000</v>
      </c>
      <c r="L268">
        <v>1</v>
      </c>
      <c r="M268" t="s">
        <v>137</v>
      </c>
      <c r="N268" s="2">
        <v>2307</v>
      </c>
      <c r="O268" s="3">
        <v>10</v>
      </c>
      <c r="P268" t="s">
        <v>131</v>
      </c>
      <c r="Q268">
        <v>4</v>
      </c>
      <c r="R268" s="4">
        <v>23356</v>
      </c>
      <c r="S268" s="1">
        <v>38695</v>
      </c>
      <c r="T268" s="5">
        <f t="shared" ca="1" si="13"/>
        <v>60.922222222222224</v>
      </c>
      <c r="U268" s="5">
        <f t="shared" ca="1" si="13"/>
        <v>18.927777777777777</v>
      </c>
      <c r="V268" s="5">
        <f t="shared" ca="1" si="14"/>
        <v>739.65365424126799</v>
      </c>
    </row>
    <row r="269" spans="1:22" x14ac:dyDescent="0.3">
      <c r="A269" t="s">
        <v>169</v>
      </c>
      <c r="B269" t="s">
        <v>170</v>
      </c>
      <c r="C269" t="str">
        <f t="shared" si="12"/>
        <v>ROLLAND Nathalie</v>
      </c>
      <c r="D269" t="s">
        <v>134</v>
      </c>
      <c r="E269" t="s">
        <v>153</v>
      </c>
      <c r="F269" s="1">
        <v>44055</v>
      </c>
      <c r="G269">
        <v>1</v>
      </c>
      <c r="H269" t="s">
        <v>159</v>
      </c>
      <c r="I269">
        <v>1</v>
      </c>
      <c r="J269">
        <v>1200</v>
      </c>
      <c r="K269">
        <v>1200</v>
      </c>
      <c r="L269">
        <v>3</v>
      </c>
      <c r="M269" t="s">
        <v>147</v>
      </c>
      <c r="N269" s="2">
        <v>2448</v>
      </c>
      <c r="O269" s="3">
        <v>57</v>
      </c>
      <c r="P269" t="s">
        <v>131</v>
      </c>
      <c r="Q269">
        <v>0</v>
      </c>
      <c r="R269" s="4">
        <v>28659</v>
      </c>
      <c r="S269" s="1">
        <v>42827</v>
      </c>
      <c r="T269" s="5">
        <f t="shared" ca="1" si="13"/>
        <v>46.402777777777779</v>
      </c>
      <c r="U269" s="5">
        <f t="shared" ca="1" si="13"/>
        <v>7.6138888888888889</v>
      </c>
      <c r="V269" s="5">
        <f t="shared" ca="1" si="14"/>
        <v>157.6067128785115</v>
      </c>
    </row>
    <row r="270" spans="1:22" hidden="1" x14ac:dyDescent="0.3">
      <c r="A270" t="s">
        <v>524</v>
      </c>
      <c r="B270" t="s">
        <v>525</v>
      </c>
      <c r="C270" t="str">
        <f t="shared" si="12"/>
        <v>ROSAR Georgette</v>
      </c>
      <c r="D270" t="s">
        <v>144</v>
      </c>
      <c r="E270" t="s">
        <v>153</v>
      </c>
      <c r="F270" s="1">
        <v>44315</v>
      </c>
      <c r="G270">
        <v>5</v>
      </c>
      <c r="H270" t="s">
        <v>191</v>
      </c>
      <c r="I270">
        <v>9</v>
      </c>
      <c r="J270">
        <v>2000</v>
      </c>
      <c r="K270">
        <v>18000</v>
      </c>
      <c r="L270">
        <v>2</v>
      </c>
      <c r="M270" t="s">
        <v>130</v>
      </c>
      <c r="N270" s="2">
        <v>2240</v>
      </c>
      <c r="O270" s="3">
        <v>99</v>
      </c>
      <c r="P270" t="s">
        <v>131</v>
      </c>
      <c r="Q270">
        <v>2</v>
      </c>
      <c r="R270" s="4">
        <v>22082</v>
      </c>
      <c r="S270" s="1">
        <v>39678</v>
      </c>
      <c r="T270" s="5">
        <f t="shared" ca="1" si="13"/>
        <v>64.411111111111111</v>
      </c>
      <c r="U270" s="5">
        <f t="shared" ca="1" si="13"/>
        <v>16.236111111111111</v>
      </c>
      <c r="V270" s="5">
        <f t="shared" ca="1" si="14"/>
        <v>1108.6398631308812</v>
      </c>
    </row>
    <row r="271" spans="1:22" hidden="1" x14ac:dyDescent="0.3">
      <c r="A271" t="s">
        <v>526</v>
      </c>
      <c r="B271" t="s">
        <v>484</v>
      </c>
      <c r="C271" t="str">
        <f t="shared" si="12"/>
        <v>ROSSO Robert</v>
      </c>
      <c r="D271" t="s">
        <v>141</v>
      </c>
      <c r="E271" t="s">
        <v>153</v>
      </c>
      <c r="F271" s="1">
        <v>44181</v>
      </c>
      <c r="G271">
        <v>1</v>
      </c>
      <c r="H271" t="s">
        <v>159</v>
      </c>
      <c r="I271">
        <v>5</v>
      </c>
      <c r="J271">
        <v>1200</v>
      </c>
      <c r="K271">
        <v>6000</v>
      </c>
      <c r="L271">
        <v>1</v>
      </c>
      <c r="M271" t="s">
        <v>137</v>
      </c>
      <c r="N271" s="2">
        <v>1643</v>
      </c>
      <c r="O271" s="3">
        <v>84</v>
      </c>
      <c r="P271" t="s">
        <v>138</v>
      </c>
      <c r="Q271">
        <v>2</v>
      </c>
      <c r="R271" s="4">
        <v>23243</v>
      </c>
      <c r="S271" s="1">
        <v>43973</v>
      </c>
      <c r="T271" s="5">
        <f t="shared" ca="1" si="13"/>
        <v>61.230555555555554</v>
      </c>
      <c r="U271" s="5">
        <f t="shared" ca="1" si="13"/>
        <v>4.4749999999999996</v>
      </c>
      <c r="V271" s="5">
        <f t="shared" ca="1" si="14"/>
        <v>1340.782122905028</v>
      </c>
    </row>
    <row r="272" spans="1:22" hidden="1" x14ac:dyDescent="0.3">
      <c r="A272" t="s">
        <v>527</v>
      </c>
      <c r="B272" t="s">
        <v>276</v>
      </c>
      <c r="C272" t="str">
        <f t="shared" si="12"/>
        <v>ROTENBERG Michel</v>
      </c>
      <c r="D272" t="s">
        <v>127</v>
      </c>
      <c r="E272" t="s">
        <v>153</v>
      </c>
      <c r="F272" s="1">
        <v>44139</v>
      </c>
      <c r="G272">
        <v>5</v>
      </c>
      <c r="H272" t="s">
        <v>191</v>
      </c>
      <c r="I272">
        <v>6</v>
      </c>
      <c r="J272">
        <v>2000</v>
      </c>
      <c r="K272">
        <v>12000</v>
      </c>
      <c r="L272">
        <v>1</v>
      </c>
      <c r="M272" t="s">
        <v>137</v>
      </c>
      <c r="N272" s="2">
        <v>3455</v>
      </c>
      <c r="O272" s="3">
        <v>16</v>
      </c>
      <c r="P272" t="s">
        <v>138</v>
      </c>
      <c r="Q272">
        <v>4</v>
      </c>
      <c r="R272" s="4">
        <v>17002</v>
      </c>
      <c r="S272" s="1">
        <v>43111</v>
      </c>
      <c r="T272" s="5">
        <f t="shared" ca="1" si="13"/>
        <v>78.316666666666663</v>
      </c>
      <c r="U272" s="5">
        <f t="shared" ca="1" si="13"/>
        <v>6.8388888888888886</v>
      </c>
      <c r="V272" s="5">
        <f t="shared" ca="1" si="14"/>
        <v>1754.6709991876523</v>
      </c>
    </row>
    <row r="273" spans="1:22" hidden="1" x14ac:dyDescent="0.3">
      <c r="A273" t="s">
        <v>528</v>
      </c>
      <c r="B273" t="s">
        <v>437</v>
      </c>
      <c r="C273" t="str">
        <f t="shared" si="12"/>
        <v>ROULET Christiane</v>
      </c>
      <c r="D273" t="s">
        <v>162</v>
      </c>
      <c r="E273" t="s">
        <v>153</v>
      </c>
      <c r="F273" s="1">
        <v>44166</v>
      </c>
      <c r="G273">
        <v>7</v>
      </c>
      <c r="H273" t="s">
        <v>216</v>
      </c>
      <c r="I273">
        <v>7</v>
      </c>
      <c r="J273">
        <v>600</v>
      </c>
      <c r="K273">
        <v>4200</v>
      </c>
      <c r="L273">
        <v>2</v>
      </c>
      <c r="M273" t="s">
        <v>130</v>
      </c>
      <c r="N273" s="2">
        <v>1341</v>
      </c>
      <c r="O273" s="3">
        <v>96</v>
      </c>
      <c r="P273" t="s">
        <v>131</v>
      </c>
      <c r="Q273">
        <v>3</v>
      </c>
      <c r="R273" s="4">
        <v>27502</v>
      </c>
      <c r="S273" s="1">
        <v>40074</v>
      </c>
      <c r="T273" s="5">
        <f t="shared" ca="1" si="13"/>
        <v>49.569444444444443</v>
      </c>
      <c r="U273" s="5">
        <f t="shared" ca="1" si="13"/>
        <v>15.152777777777779</v>
      </c>
      <c r="V273" s="5">
        <f t="shared" ca="1" si="14"/>
        <v>277.17690192483957</v>
      </c>
    </row>
    <row r="274" spans="1:22" x14ac:dyDescent="0.3">
      <c r="A274" t="s">
        <v>320</v>
      </c>
      <c r="B274" t="s">
        <v>222</v>
      </c>
      <c r="C274" t="str">
        <f t="shared" si="12"/>
        <v>SAADA Martine</v>
      </c>
      <c r="D274" t="s">
        <v>134</v>
      </c>
      <c r="E274" t="s">
        <v>153</v>
      </c>
      <c r="F274" s="1">
        <v>44282</v>
      </c>
      <c r="G274">
        <v>5</v>
      </c>
      <c r="H274" t="s">
        <v>191</v>
      </c>
      <c r="I274">
        <v>5</v>
      </c>
      <c r="J274">
        <v>2000</v>
      </c>
      <c r="K274">
        <v>10000</v>
      </c>
      <c r="L274">
        <v>3</v>
      </c>
      <c r="M274" t="s">
        <v>147</v>
      </c>
      <c r="N274" s="2">
        <v>1608</v>
      </c>
      <c r="O274" s="3">
        <v>99</v>
      </c>
      <c r="P274" t="s">
        <v>131</v>
      </c>
      <c r="Q274">
        <v>0</v>
      </c>
      <c r="R274" s="4">
        <v>25649</v>
      </c>
      <c r="S274" s="1">
        <v>37781</v>
      </c>
      <c r="T274" s="5">
        <f t="shared" ca="1" si="13"/>
        <v>54.641666666666666</v>
      </c>
      <c r="U274" s="5">
        <f t="shared" ca="1" si="13"/>
        <v>21.427777777777777</v>
      </c>
      <c r="V274" s="5">
        <f t="shared" ca="1" si="14"/>
        <v>466.683951257454</v>
      </c>
    </row>
    <row r="275" spans="1:22" x14ac:dyDescent="0.3">
      <c r="A275" t="s">
        <v>575</v>
      </c>
      <c r="B275" t="s">
        <v>195</v>
      </c>
      <c r="C275" t="str">
        <f t="shared" si="12"/>
        <v>SACCHET Marie-Thérése</v>
      </c>
      <c r="D275" t="s">
        <v>134</v>
      </c>
      <c r="E275" t="s">
        <v>153</v>
      </c>
      <c r="F275" s="1">
        <v>44237</v>
      </c>
      <c r="G275">
        <v>6</v>
      </c>
      <c r="H275" t="s">
        <v>156</v>
      </c>
      <c r="I275">
        <v>9</v>
      </c>
      <c r="J275">
        <v>500</v>
      </c>
      <c r="K275">
        <v>4500</v>
      </c>
      <c r="L275">
        <v>1</v>
      </c>
      <c r="M275" t="s">
        <v>137</v>
      </c>
      <c r="N275" s="2">
        <v>2058</v>
      </c>
      <c r="O275" s="3">
        <v>76</v>
      </c>
      <c r="P275" t="s">
        <v>131</v>
      </c>
      <c r="Q275">
        <v>1</v>
      </c>
      <c r="R275" s="4">
        <v>17610</v>
      </c>
      <c r="S275" s="1">
        <v>43068</v>
      </c>
      <c r="T275" s="5">
        <f t="shared" ca="1" si="13"/>
        <v>76.652777777777771</v>
      </c>
      <c r="U275" s="5">
        <f t="shared" ca="1" si="13"/>
        <v>6.9555555555555557</v>
      </c>
      <c r="V275" s="5">
        <f t="shared" ca="1" si="14"/>
        <v>646.96485623003196</v>
      </c>
    </row>
    <row r="276" spans="1:22" hidden="1" x14ac:dyDescent="0.3">
      <c r="A276" t="s">
        <v>532</v>
      </c>
      <c r="B276" t="s">
        <v>331</v>
      </c>
      <c r="C276" t="str">
        <f t="shared" si="12"/>
        <v>SAILLANT Marie-Claude</v>
      </c>
      <c r="D276" t="s">
        <v>141</v>
      </c>
      <c r="E276" t="s">
        <v>153</v>
      </c>
      <c r="F276" s="1">
        <v>44034</v>
      </c>
      <c r="G276">
        <v>5</v>
      </c>
      <c r="H276" t="s">
        <v>191</v>
      </c>
      <c r="I276">
        <v>4</v>
      </c>
      <c r="J276">
        <v>2000</v>
      </c>
      <c r="K276">
        <v>8000</v>
      </c>
      <c r="L276">
        <v>3</v>
      </c>
      <c r="M276" t="s">
        <v>147</v>
      </c>
      <c r="N276" s="2">
        <v>1776</v>
      </c>
      <c r="O276" s="3">
        <v>89</v>
      </c>
      <c r="P276" t="s">
        <v>131</v>
      </c>
      <c r="Q276">
        <v>0</v>
      </c>
      <c r="R276" s="4">
        <v>28184</v>
      </c>
      <c r="S276" s="1">
        <v>38886</v>
      </c>
      <c r="T276" s="5">
        <f t="shared" ca="1" si="13"/>
        <v>47.702777777777776</v>
      </c>
      <c r="U276" s="5">
        <f t="shared" ca="1" si="13"/>
        <v>18.402777777777779</v>
      </c>
      <c r="V276" s="5">
        <f t="shared" ca="1" si="14"/>
        <v>434.71698113207543</v>
      </c>
    </row>
    <row r="277" spans="1:22" x14ac:dyDescent="0.3">
      <c r="A277" t="s">
        <v>323</v>
      </c>
      <c r="B277" t="s">
        <v>324</v>
      </c>
      <c r="C277" t="str">
        <f t="shared" si="12"/>
        <v>SAPIENCE Alain</v>
      </c>
      <c r="D277" t="s">
        <v>134</v>
      </c>
      <c r="E277" t="s">
        <v>153</v>
      </c>
      <c r="F277" s="1">
        <v>44260</v>
      </c>
      <c r="G277">
        <v>8</v>
      </c>
      <c r="H277" t="s">
        <v>146</v>
      </c>
      <c r="I277">
        <v>6</v>
      </c>
      <c r="J277">
        <v>800</v>
      </c>
      <c r="K277">
        <v>4800</v>
      </c>
      <c r="L277">
        <v>2</v>
      </c>
      <c r="M277" t="s">
        <v>130</v>
      </c>
      <c r="N277" s="2">
        <v>2832</v>
      </c>
      <c r="O277" s="3">
        <v>72</v>
      </c>
      <c r="P277" t="s">
        <v>138</v>
      </c>
      <c r="Q277">
        <v>3</v>
      </c>
      <c r="R277" s="4">
        <v>24175</v>
      </c>
      <c r="S277" s="1">
        <v>43916</v>
      </c>
      <c r="T277" s="5">
        <f t="shared" ca="1" si="13"/>
        <v>58.677777777777777</v>
      </c>
      <c r="U277" s="5">
        <f t="shared" ca="1" si="13"/>
        <v>4.6305555555555555</v>
      </c>
      <c r="V277" s="5">
        <f t="shared" ca="1" si="14"/>
        <v>1036.5926814637073</v>
      </c>
    </row>
    <row r="278" spans="1:22" hidden="1" x14ac:dyDescent="0.3">
      <c r="A278" t="s">
        <v>534</v>
      </c>
      <c r="B278" t="s">
        <v>295</v>
      </c>
      <c r="C278" t="str">
        <f t="shared" si="12"/>
        <v>SARFATI Pascal</v>
      </c>
      <c r="D278" t="s">
        <v>141</v>
      </c>
      <c r="E278" t="s">
        <v>153</v>
      </c>
      <c r="F278" s="1">
        <v>44160</v>
      </c>
      <c r="G278">
        <v>9</v>
      </c>
      <c r="H278" t="s">
        <v>184</v>
      </c>
      <c r="I278">
        <v>1</v>
      </c>
      <c r="J278">
        <v>500</v>
      </c>
      <c r="K278">
        <v>500</v>
      </c>
      <c r="L278">
        <v>2</v>
      </c>
      <c r="M278" t="s">
        <v>130</v>
      </c>
      <c r="N278" s="2">
        <v>1459</v>
      </c>
      <c r="O278" s="3">
        <v>3</v>
      </c>
      <c r="P278" t="s">
        <v>138</v>
      </c>
      <c r="Q278">
        <v>4</v>
      </c>
      <c r="R278" s="4">
        <v>17468</v>
      </c>
      <c r="S278" s="1">
        <v>41235</v>
      </c>
      <c r="T278" s="5">
        <f t="shared" ca="1" si="13"/>
        <v>77.041666666666671</v>
      </c>
      <c r="U278" s="5">
        <f t="shared" ca="1" si="13"/>
        <v>11.975</v>
      </c>
      <c r="V278" s="5">
        <f t="shared" ca="1" si="14"/>
        <v>41.753653444676409</v>
      </c>
    </row>
    <row r="279" spans="1:22" hidden="1" x14ac:dyDescent="0.3">
      <c r="A279" t="s">
        <v>535</v>
      </c>
      <c r="B279" t="s">
        <v>536</v>
      </c>
      <c r="C279" t="str">
        <f t="shared" si="12"/>
        <v>SAYAVONG Henriette</v>
      </c>
      <c r="D279" t="s">
        <v>162</v>
      </c>
      <c r="E279" t="s">
        <v>153</v>
      </c>
      <c r="F279" s="1">
        <v>44125</v>
      </c>
      <c r="G279">
        <v>9</v>
      </c>
      <c r="H279" t="s">
        <v>184</v>
      </c>
      <c r="I279">
        <v>8</v>
      </c>
      <c r="J279">
        <v>500</v>
      </c>
      <c r="K279">
        <v>4000</v>
      </c>
      <c r="L279">
        <v>2</v>
      </c>
      <c r="M279" t="s">
        <v>130</v>
      </c>
      <c r="N279" s="2">
        <v>2506</v>
      </c>
      <c r="O279" s="3">
        <v>45</v>
      </c>
      <c r="P279" t="s">
        <v>131</v>
      </c>
      <c r="Q279">
        <v>3</v>
      </c>
      <c r="R279" s="4">
        <v>16338</v>
      </c>
      <c r="S279" s="1">
        <v>44482</v>
      </c>
      <c r="T279" s="5">
        <f t="shared" ca="1" si="13"/>
        <v>80.138888888888886</v>
      </c>
      <c r="U279" s="5">
        <f t="shared" ca="1" si="13"/>
        <v>3.0833333333333335</v>
      </c>
      <c r="V279" s="5">
        <f t="shared" ca="1" si="14"/>
        <v>1297.2972972972973</v>
      </c>
    </row>
    <row r="280" spans="1:22" hidden="1" x14ac:dyDescent="0.3">
      <c r="A280" t="s">
        <v>537</v>
      </c>
      <c r="B280" t="s">
        <v>201</v>
      </c>
      <c r="C280" t="str">
        <f t="shared" si="12"/>
        <v>SCHUSTER Bernadette</v>
      </c>
      <c r="D280" t="s">
        <v>162</v>
      </c>
      <c r="E280" t="s">
        <v>153</v>
      </c>
      <c r="F280" s="1">
        <v>44304</v>
      </c>
      <c r="G280">
        <v>4</v>
      </c>
      <c r="H280" t="s">
        <v>136</v>
      </c>
      <c r="I280">
        <v>3</v>
      </c>
      <c r="J280">
        <v>5000</v>
      </c>
      <c r="K280">
        <v>15000</v>
      </c>
      <c r="L280">
        <v>3</v>
      </c>
      <c r="M280" t="s">
        <v>147</v>
      </c>
      <c r="N280" s="2">
        <v>2684</v>
      </c>
      <c r="O280" s="3">
        <v>74</v>
      </c>
      <c r="P280" t="s">
        <v>131</v>
      </c>
      <c r="Q280">
        <v>3</v>
      </c>
      <c r="R280" s="4">
        <v>19445</v>
      </c>
      <c r="S280" s="1">
        <v>42706</v>
      </c>
      <c r="T280" s="5">
        <f t="shared" ca="1" si="13"/>
        <v>71.62777777777778</v>
      </c>
      <c r="U280" s="5">
        <f t="shared" ca="1" si="13"/>
        <v>7.947222222222222</v>
      </c>
      <c r="V280" s="5">
        <f t="shared" ca="1" si="14"/>
        <v>1887.4519398811606</v>
      </c>
    </row>
    <row r="281" spans="1:22" hidden="1" x14ac:dyDescent="0.3">
      <c r="A281" t="s">
        <v>538</v>
      </c>
      <c r="B281" t="s">
        <v>525</v>
      </c>
      <c r="C281" t="str">
        <f t="shared" si="12"/>
        <v>SCOTTI Georgette</v>
      </c>
      <c r="D281" t="s">
        <v>144</v>
      </c>
      <c r="E281" t="s">
        <v>153</v>
      </c>
      <c r="F281" s="1">
        <v>44254</v>
      </c>
      <c r="G281">
        <v>8</v>
      </c>
      <c r="H281" t="s">
        <v>146</v>
      </c>
      <c r="I281">
        <v>1</v>
      </c>
      <c r="J281">
        <v>800</v>
      </c>
      <c r="K281">
        <v>800</v>
      </c>
      <c r="L281">
        <v>3</v>
      </c>
      <c r="M281" t="s">
        <v>147</v>
      </c>
      <c r="N281" s="2">
        <v>2035</v>
      </c>
      <c r="O281" s="3">
        <v>99</v>
      </c>
      <c r="P281" t="s">
        <v>131</v>
      </c>
      <c r="Q281">
        <v>4</v>
      </c>
      <c r="R281" s="4">
        <v>27350</v>
      </c>
      <c r="S281" s="1">
        <v>41609</v>
      </c>
      <c r="T281" s="5">
        <f t="shared" ca="1" si="13"/>
        <v>49.988888888888887</v>
      </c>
      <c r="U281" s="5">
        <f t="shared" ca="1" si="13"/>
        <v>10.95</v>
      </c>
      <c r="V281" s="5">
        <f t="shared" ca="1" si="14"/>
        <v>73.05936073059361</v>
      </c>
    </row>
    <row r="282" spans="1:22" hidden="1" x14ac:dyDescent="0.3">
      <c r="A282" t="s">
        <v>539</v>
      </c>
      <c r="B282" t="s">
        <v>540</v>
      </c>
      <c r="C282" t="str">
        <f t="shared" si="12"/>
        <v>SENG Cécile</v>
      </c>
      <c r="D282" t="s">
        <v>127</v>
      </c>
      <c r="E282" t="s">
        <v>153</v>
      </c>
      <c r="F282" s="1">
        <v>44343</v>
      </c>
      <c r="G282">
        <v>1</v>
      </c>
      <c r="H282" t="s">
        <v>159</v>
      </c>
      <c r="I282">
        <v>8</v>
      </c>
      <c r="J282">
        <v>1200</v>
      </c>
      <c r="K282">
        <v>9600</v>
      </c>
      <c r="L282">
        <v>3</v>
      </c>
      <c r="M282" t="s">
        <v>147</v>
      </c>
      <c r="N282" s="2">
        <v>1399</v>
      </c>
      <c r="O282" s="3">
        <v>35</v>
      </c>
      <c r="P282" t="s">
        <v>131</v>
      </c>
      <c r="Q282">
        <v>1</v>
      </c>
      <c r="R282" s="4">
        <v>20422</v>
      </c>
      <c r="S282" s="1">
        <v>35951</v>
      </c>
      <c r="T282" s="5">
        <f t="shared" ca="1" si="13"/>
        <v>68.955555555555549</v>
      </c>
      <c r="U282" s="5">
        <f t="shared" ca="1" si="13"/>
        <v>26.43888888888889</v>
      </c>
      <c r="V282" s="5">
        <f t="shared" ca="1" si="14"/>
        <v>363.10149191006514</v>
      </c>
    </row>
    <row r="283" spans="1:22" hidden="1" x14ac:dyDescent="0.3">
      <c r="A283" t="s">
        <v>541</v>
      </c>
      <c r="B283" t="s">
        <v>542</v>
      </c>
      <c r="C283" t="str">
        <f t="shared" si="12"/>
        <v>SENILLE Marthe</v>
      </c>
      <c r="D283" t="s">
        <v>127</v>
      </c>
      <c r="E283" t="s">
        <v>153</v>
      </c>
      <c r="F283" s="1">
        <v>44123</v>
      </c>
      <c r="G283">
        <v>7</v>
      </c>
      <c r="H283" t="s">
        <v>216</v>
      </c>
      <c r="I283">
        <v>9</v>
      </c>
      <c r="J283">
        <v>600</v>
      </c>
      <c r="K283">
        <v>5400</v>
      </c>
      <c r="L283">
        <v>1</v>
      </c>
      <c r="M283" t="s">
        <v>137</v>
      </c>
      <c r="N283" s="2">
        <v>2466</v>
      </c>
      <c r="O283" s="3">
        <v>73</v>
      </c>
      <c r="P283" t="s">
        <v>131</v>
      </c>
      <c r="Q283">
        <v>3</v>
      </c>
      <c r="R283" s="4">
        <v>22454</v>
      </c>
      <c r="S283" s="1">
        <v>40783</v>
      </c>
      <c r="T283" s="5">
        <f t="shared" ca="1" si="13"/>
        <v>63.391666666666666</v>
      </c>
      <c r="U283" s="5">
        <f t="shared" ca="1" si="13"/>
        <v>13.208333333333334</v>
      </c>
      <c r="V283" s="5">
        <f t="shared" ca="1" si="14"/>
        <v>408.83280757097788</v>
      </c>
    </row>
    <row r="284" spans="1:22" hidden="1" x14ac:dyDescent="0.3">
      <c r="A284" t="s">
        <v>543</v>
      </c>
      <c r="B284" t="s">
        <v>140</v>
      </c>
      <c r="C284" t="str">
        <f t="shared" si="12"/>
        <v>SENTEX Stéphane</v>
      </c>
      <c r="D284" t="s">
        <v>141</v>
      </c>
      <c r="E284" t="s">
        <v>153</v>
      </c>
      <c r="F284" s="1">
        <v>44295</v>
      </c>
      <c r="G284">
        <v>4</v>
      </c>
      <c r="H284" t="s">
        <v>136</v>
      </c>
      <c r="I284">
        <v>4</v>
      </c>
      <c r="J284">
        <v>5000</v>
      </c>
      <c r="K284">
        <v>20000</v>
      </c>
      <c r="L284">
        <v>1</v>
      </c>
      <c r="M284" t="s">
        <v>137</v>
      </c>
      <c r="N284" s="2">
        <v>2449</v>
      </c>
      <c r="O284" s="3">
        <v>47</v>
      </c>
      <c r="P284" t="s">
        <v>138</v>
      </c>
      <c r="Q284">
        <v>0</v>
      </c>
      <c r="R284" s="4">
        <v>27084</v>
      </c>
      <c r="S284" s="1">
        <v>39313</v>
      </c>
      <c r="T284" s="5">
        <f t="shared" ca="1" si="13"/>
        <v>50.719444444444441</v>
      </c>
      <c r="U284" s="5">
        <f t="shared" ca="1" si="13"/>
        <v>17.233333333333334</v>
      </c>
      <c r="V284" s="5">
        <f t="shared" ca="1" si="14"/>
        <v>1160.5415860735009</v>
      </c>
    </row>
    <row r="285" spans="1:22" hidden="1" x14ac:dyDescent="0.3">
      <c r="A285" t="s">
        <v>544</v>
      </c>
      <c r="B285" t="s">
        <v>316</v>
      </c>
      <c r="C285" t="str">
        <f t="shared" si="12"/>
        <v>SINSEAU Annie</v>
      </c>
      <c r="D285" t="s">
        <v>173</v>
      </c>
      <c r="E285" t="s">
        <v>153</v>
      </c>
      <c r="F285" s="1">
        <v>44332</v>
      </c>
      <c r="G285">
        <v>5</v>
      </c>
      <c r="H285" t="s">
        <v>191</v>
      </c>
      <c r="I285">
        <v>4</v>
      </c>
      <c r="J285">
        <v>2000</v>
      </c>
      <c r="K285">
        <v>8000</v>
      </c>
      <c r="L285">
        <v>1</v>
      </c>
      <c r="M285" t="s">
        <v>137</v>
      </c>
      <c r="N285" s="2">
        <v>2428</v>
      </c>
      <c r="O285" s="3">
        <v>34</v>
      </c>
      <c r="P285" t="s">
        <v>131</v>
      </c>
      <c r="Q285">
        <v>3</v>
      </c>
      <c r="R285" s="4">
        <v>20520</v>
      </c>
      <c r="S285" s="1">
        <v>40072</v>
      </c>
      <c r="T285" s="5">
        <f t="shared" ca="1" si="13"/>
        <v>68.686111111111117</v>
      </c>
      <c r="U285" s="5">
        <f t="shared" ca="1" si="13"/>
        <v>15.158333333333333</v>
      </c>
      <c r="V285" s="5">
        <f t="shared" ca="1" si="14"/>
        <v>527.76250687190759</v>
      </c>
    </row>
    <row r="286" spans="1:22" hidden="1" x14ac:dyDescent="0.3">
      <c r="A286" t="s">
        <v>545</v>
      </c>
      <c r="B286" t="s">
        <v>126</v>
      </c>
      <c r="C286" t="str">
        <f t="shared" si="12"/>
        <v>SOK Myriam</v>
      </c>
      <c r="D286" t="s">
        <v>141</v>
      </c>
      <c r="E286" t="s">
        <v>153</v>
      </c>
      <c r="F286" s="1">
        <v>44043</v>
      </c>
      <c r="G286">
        <v>6</v>
      </c>
      <c r="H286" t="s">
        <v>156</v>
      </c>
      <c r="I286">
        <v>7</v>
      </c>
      <c r="J286">
        <v>500</v>
      </c>
      <c r="K286">
        <v>3500</v>
      </c>
      <c r="L286">
        <v>3</v>
      </c>
      <c r="M286" t="s">
        <v>147</v>
      </c>
      <c r="N286" s="2">
        <v>2967</v>
      </c>
      <c r="O286" s="3">
        <v>88</v>
      </c>
      <c r="P286" t="s">
        <v>131</v>
      </c>
      <c r="Q286">
        <v>2</v>
      </c>
      <c r="R286" s="4">
        <v>27844</v>
      </c>
      <c r="S286" s="1">
        <v>39341</v>
      </c>
      <c r="T286" s="5">
        <f t="shared" ca="1" si="13"/>
        <v>48.633333333333333</v>
      </c>
      <c r="U286" s="5">
        <f t="shared" ca="1" si="13"/>
        <v>17.158333333333335</v>
      </c>
      <c r="V286" s="5">
        <f t="shared" ca="1" si="14"/>
        <v>203.98251578436131</v>
      </c>
    </row>
    <row r="287" spans="1:22" x14ac:dyDescent="0.3">
      <c r="A287" t="s">
        <v>409</v>
      </c>
      <c r="B287" t="s">
        <v>410</v>
      </c>
      <c r="C287" t="str">
        <f t="shared" si="12"/>
        <v>SONG Aline</v>
      </c>
      <c r="D287" t="s">
        <v>134</v>
      </c>
      <c r="E287" t="s">
        <v>153</v>
      </c>
      <c r="F287" s="1">
        <v>44370</v>
      </c>
      <c r="G287">
        <v>9</v>
      </c>
      <c r="H287" t="s">
        <v>184</v>
      </c>
      <c r="I287">
        <v>8</v>
      </c>
      <c r="J287">
        <v>500</v>
      </c>
      <c r="K287">
        <v>4000</v>
      </c>
      <c r="L287">
        <v>2</v>
      </c>
      <c r="M287" t="s">
        <v>130</v>
      </c>
      <c r="N287" s="2">
        <v>2058</v>
      </c>
      <c r="O287" s="3">
        <v>97</v>
      </c>
      <c r="P287" t="s">
        <v>131</v>
      </c>
      <c r="Q287">
        <v>4</v>
      </c>
      <c r="R287" s="4">
        <v>21991</v>
      </c>
      <c r="S287" s="1">
        <v>37441</v>
      </c>
      <c r="T287" s="5">
        <f t="shared" ca="1" si="13"/>
        <v>64.658333333333331</v>
      </c>
      <c r="U287" s="5">
        <f t="shared" ca="1" si="13"/>
        <v>22.358333333333334</v>
      </c>
      <c r="V287" s="5">
        <f t="shared" ca="1" si="14"/>
        <v>178.90421170331717</v>
      </c>
    </row>
    <row r="288" spans="1:22" x14ac:dyDescent="0.3">
      <c r="A288" t="s">
        <v>533</v>
      </c>
      <c r="B288" t="s">
        <v>158</v>
      </c>
      <c r="C288" t="str">
        <f t="shared" si="12"/>
        <v>STOEFFLER Jean-Marc</v>
      </c>
      <c r="D288" t="s">
        <v>134</v>
      </c>
      <c r="E288" t="s">
        <v>153</v>
      </c>
      <c r="F288" s="1">
        <v>44182</v>
      </c>
      <c r="G288">
        <v>8</v>
      </c>
      <c r="H288" t="s">
        <v>146</v>
      </c>
      <c r="I288">
        <v>4</v>
      </c>
      <c r="J288">
        <v>800</v>
      </c>
      <c r="K288">
        <v>3200</v>
      </c>
      <c r="L288">
        <v>3</v>
      </c>
      <c r="M288" t="s">
        <v>147</v>
      </c>
      <c r="N288" s="2">
        <v>3257</v>
      </c>
      <c r="O288" s="3">
        <v>48</v>
      </c>
      <c r="P288" t="s">
        <v>138</v>
      </c>
      <c r="Q288">
        <v>0</v>
      </c>
      <c r="R288" s="4">
        <v>19378</v>
      </c>
      <c r="S288" s="1">
        <v>41740</v>
      </c>
      <c r="T288" s="5">
        <f t="shared" ca="1" si="13"/>
        <v>71.816666666666663</v>
      </c>
      <c r="U288" s="5">
        <f t="shared" ca="1" si="13"/>
        <v>10.588888888888889</v>
      </c>
      <c r="V288" s="5">
        <f t="shared" ca="1" si="14"/>
        <v>302.20356768100737</v>
      </c>
    </row>
    <row r="289" spans="1:22" hidden="1" x14ac:dyDescent="0.3">
      <c r="A289" t="s">
        <v>549</v>
      </c>
      <c r="B289" t="s">
        <v>550</v>
      </c>
      <c r="C289" t="str">
        <f t="shared" si="12"/>
        <v>SUON William</v>
      </c>
      <c r="D289" t="s">
        <v>127</v>
      </c>
      <c r="E289" t="s">
        <v>153</v>
      </c>
      <c r="F289" s="1">
        <v>44224</v>
      </c>
      <c r="G289">
        <v>7</v>
      </c>
      <c r="H289" t="s">
        <v>216</v>
      </c>
      <c r="I289">
        <v>3</v>
      </c>
      <c r="J289">
        <v>600</v>
      </c>
      <c r="K289">
        <v>1800</v>
      </c>
      <c r="L289">
        <v>3</v>
      </c>
      <c r="M289" t="s">
        <v>147</v>
      </c>
      <c r="N289" s="2">
        <v>3562</v>
      </c>
      <c r="O289" s="3">
        <v>89</v>
      </c>
      <c r="P289" t="s">
        <v>138</v>
      </c>
      <c r="Q289">
        <v>3</v>
      </c>
      <c r="R289" s="4">
        <v>26274</v>
      </c>
      <c r="S289" s="1">
        <v>39339</v>
      </c>
      <c r="T289" s="5">
        <f t="shared" ca="1" si="13"/>
        <v>52.93333333333333</v>
      </c>
      <c r="U289" s="5">
        <f t="shared" ca="1" si="13"/>
        <v>17.163888888888888</v>
      </c>
      <c r="V289" s="5">
        <f t="shared" ca="1" si="14"/>
        <v>104.87133840427254</v>
      </c>
    </row>
    <row r="290" spans="1:22" x14ac:dyDescent="0.3">
      <c r="A290" t="s">
        <v>547</v>
      </c>
      <c r="B290" t="s">
        <v>548</v>
      </c>
      <c r="C290" t="str">
        <f t="shared" si="12"/>
        <v>SURENA Adrienne</v>
      </c>
      <c r="D290" t="s">
        <v>134</v>
      </c>
      <c r="E290" t="s">
        <v>153</v>
      </c>
      <c r="F290" s="1">
        <v>44345</v>
      </c>
      <c r="G290">
        <v>5</v>
      </c>
      <c r="H290" t="s">
        <v>191</v>
      </c>
      <c r="I290">
        <v>10</v>
      </c>
      <c r="J290">
        <v>2000</v>
      </c>
      <c r="K290">
        <v>20000</v>
      </c>
      <c r="L290">
        <v>3</v>
      </c>
      <c r="M290" t="s">
        <v>147</v>
      </c>
      <c r="N290" s="2">
        <v>2919</v>
      </c>
      <c r="O290" s="3">
        <v>15</v>
      </c>
      <c r="P290" t="s">
        <v>131</v>
      </c>
      <c r="Q290">
        <v>4</v>
      </c>
      <c r="R290" s="4">
        <v>18215</v>
      </c>
      <c r="S290" s="1">
        <v>44154</v>
      </c>
      <c r="T290" s="5">
        <f t="shared" ca="1" si="13"/>
        <v>75</v>
      </c>
      <c r="U290" s="5">
        <f t="shared" ca="1" si="13"/>
        <v>3.9833333333333334</v>
      </c>
      <c r="V290" s="5">
        <f t="shared" ca="1" si="14"/>
        <v>5020.9205020920499</v>
      </c>
    </row>
    <row r="291" spans="1:22" hidden="1" x14ac:dyDescent="0.3">
      <c r="A291" t="s">
        <v>552</v>
      </c>
      <c r="B291" t="s">
        <v>276</v>
      </c>
      <c r="C291" t="str">
        <f t="shared" si="12"/>
        <v>TAIEB Michel</v>
      </c>
      <c r="D291" t="s">
        <v>127</v>
      </c>
      <c r="E291" t="s">
        <v>153</v>
      </c>
      <c r="F291" s="1">
        <v>44195</v>
      </c>
      <c r="G291">
        <v>3</v>
      </c>
      <c r="H291" t="s">
        <v>174</v>
      </c>
      <c r="I291">
        <v>4</v>
      </c>
      <c r="J291">
        <v>1300</v>
      </c>
      <c r="K291">
        <v>5200</v>
      </c>
      <c r="L291">
        <v>3</v>
      </c>
      <c r="M291" t="s">
        <v>147</v>
      </c>
      <c r="N291" s="2">
        <v>3076</v>
      </c>
      <c r="O291" s="3">
        <v>88</v>
      </c>
      <c r="P291" t="s">
        <v>138</v>
      </c>
      <c r="Q291">
        <v>0</v>
      </c>
      <c r="R291" s="4">
        <v>18530</v>
      </c>
      <c r="S291" s="1">
        <v>40871</v>
      </c>
      <c r="T291" s="5">
        <f t="shared" ca="1" si="13"/>
        <v>74.136111111111106</v>
      </c>
      <c r="U291" s="5">
        <f t="shared" ca="1" si="13"/>
        <v>12.969444444444445</v>
      </c>
      <c r="V291" s="5">
        <f t="shared" ca="1" si="14"/>
        <v>400.94238594988218</v>
      </c>
    </row>
    <row r="292" spans="1:22" hidden="1" x14ac:dyDescent="0.3">
      <c r="A292" t="s">
        <v>553</v>
      </c>
      <c r="B292" t="s">
        <v>554</v>
      </c>
      <c r="C292" t="str">
        <f t="shared" si="12"/>
        <v>TAMBURRINI Marie-Claire</v>
      </c>
      <c r="D292" t="s">
        <v>162</v>
      </c>
      <c r="E292" t="s">
        <v>153</v>
      </c>
      <c r="F292" s="1">
        <v>44343</v>
      </c>
      <c r="G292">
        <v>2</v>
      </c>
      <c r="H292" t="s">
        <v>150</v>
      </c>
      <c r="I292">
        <v>7</v>
      </c>
      <c r="J292">
        <v>700</v>
      </c>
      <c r="K292">
        <v>4900</v>
      </c>
      <c r="L292">
        <v>3</v>
      </c>
      <c r="M292" t="s">
        <v>147</v>
      </c>
      <c r="N292" s="2">
        <v>1588</v>
      </c>
      <c r="O292" s="3">
        <v>48</v>
      </c>
      <c r="P292" t="s">
        <v>131</v>
      </c>
      <c r="Q292">
        <v>4</v>
      </c>
      <c r="R292" s="4">
        <v>27353</v>
      </c>
      <c r="S292" s="1">
        <v>44057</v>
      </c>
      <c r="T292" s="5">
        <f t="shared" ca="1" si="13"/>
        <v>49.980555555555554</v>
      </c>
      <c r="U292" s="5">
        <f t="shared" ca="1" si="13"/>
        <v>4.2472222222222218</v>
      </c>
      <c r="V292" s="5">
        <f t="shared" ca="1" si="14"/>
        <v>1153.6952256376719</v>
      </c>
    </row>
    <row r="293" spans="1:22" hidden="1" x14ac:dyDescent="0.3">
      <c r="A293" t="s">
        <v>252</v>
      </c>
      <c r="B293" t="s">
        <v>555</v>
      </c>
      <c r="C293" t="str">
        <f t="shared" si="12"/>
        <v>TAN Joelle</v>
      </c>
      <c r="D293" t="s">
        <v>162</v>
      </c>
      <c r="E293" t="s">
        <v>153</v>
      </c>
      <c r="F293" s="1">
        <v>44318</v>
      </c>
      <c r="G293">
        <v>4</v>
      </c>
      <c r="H293" t="s">
        <v>136</v>
      </c>
      <c r="I293">
        <v>4</v>
      </c>
      <c r="J293">
        <v>5000</v>
      </c>
      <c r="K293">
        <v>20000</v>
      </c>
      <c r="L293">
        <v>3</v>
      </c>
      <c r="M293" t="s">
        <v>147</v>
      </c>
      <c r="N293" s="2">
        <v>1379</v>
      </c>
      <c r="O293" s="3">
        <v>12</v>
      </c>
      <c r="P293" t="s">
        <v>131</v>
      </c>
      <c r="Q293">
        <v>5</v>
      </c>
      <c r="R293" s="4">
        <v>29764</v>
      </c>
      <c r="S293" s="1">
        <v>44135</v>
      </c>
      <c r="T293" s="5">
        <f t="shared" ca="1" si="13"/>
        <v>43.37777777777778</v>
      </c>
      <c r="U293" s="5">
        <f t="shared" ca="1" si="13"/>
        <v>4.0361111111111114</v>
      </c>
      <c r="V293" s="5">
        <f t="shared" ca="1" si="14"/>
        <v>4955.2649690295939</v>
      </c>
    </row>
    <row r="294" spans="1:22" x14ac:dyDescent="0.3">
      <c r="A294" t="s">
        <v>252</v>
      </c>
      <c r="B294" t="s">
        <v>170</v>
      </c>
      <c r="C294" t="str">
        <f t="shared" si="12"/>
        <v>TAN Nathalie</v>
      </c>
      <c r="D294" t="s">
        <v>134</v>
      </c>
      <c r="E294" t="s">
        <v>153</v>
      </c>
      <c r="F294" s="1">
        <v>44184</v>
      </c>
      <c r="G294">
        <v>1</v>
      </c>
      <c r="H294" t="s">
        <v>159</v>
      </c>
      <c r="I294">
        <v>5</v>
      </c>
      <c r="J294">
        <v>1200</v>
      </c>
      <c r="K294">
        <v>6000</v>
      </c>
      <c r="L294">
        <v>3</v>
      </c>
      <c r="M294" t="s">
        <v>147</v>
      </c>
      <c r="N294" s="2">
        <v>1786</v>
      </c>
      <c r="O294" s="3">
        <v>79</v>
      </c>
      <c r="P294" t="s">
        <v>131</v>
      </c>
      <c r="Q294">
        <v>2</v>
      </c>
      <c r="R294" s="4">
        <v>27343</v>
      </c>
      <c r="S294" s="1">
        <v>41948</v>
      </c>
      <c r="T294" s="5">
        <f t="shared" ca="1" si="13"/>
        <v>50.008333333333333</v>
      </c>
      <c r="U294" s="5">
        <f t="shared" ca="1" si="13"/>
        <v>10.022222222222222</v>
      </c>
      <c r="V294" s="5">
        <f t="shared" ca="1" si="14"/>
        <v>598.66962305986692</v>
      </c>
    </row>
    <row r="295" spans="1:22" hidden="1" x14ac:dyDescent="0.3">
      <c r="A295" t="s">
        <v>558</v>
      </c>
      <c r="B295" t="s">
        <v>380</v>
      </c>
      <c r="C295" t="str">
        <f t="shared" si="12"/>
        <v>TANG Armelle</v>
      </c>
      <c r="D295" t="s">
        <v>162</v>
      </c>
      <c r="E295" t="s">
        <v>153</v>
      </c>
      <c r="F295" s="1">
        <v>44258</v>
      </c>
      <c r="G295">
        <v>3</v>
      </c>
      <c r="H295" t="s">
        <v>174</v>
      </c>
      <c r="I295">
        <v>9</v>
      </c>
      <c r="J295">
        <v>1300</v>
      </c>
      <c r="K295">
        <v>11700</v>
      </c>
      <c r="L295">
        <v>1</v>
      </c>
      <c r="M295" t="s">
        <v>137</v>
      </c>
      <c r="N295" s="2">
        <v>1539</v>
      </c>
      <c r="O295" s="3">
        <v>65</v>
      </c>
      <c r="P295" t="s">
        <v>131</v>
      </c>
      <c r="Q295">
        <v>2</v>
      </c>
      <c r="R295" s="4">
        <v>20732</v>
      </c>
      <c r="S295" s="1">
        <v>37278</v>
      </c>
      <c r="T295" s="5">
        <f t="shared" ca="1" si="13"/>
        <v>68.108333333333334</v>
      </c>
      <c r="U295" s="5">
        <f t="shared" ca="1" si="13"/>
        <v>22.808333333333334</v>
      </c>
      <c r="V295" s="5">
        <f t="shared" ca="1" si="14"/>
        <v>512.97040555352578</v>
      </c>
    </row>
    <row r="296" spans="1:22" hidden="1" x14ac:dyDescent="0.3">
      <c r="A296" t="s">
        <v>559</v>
      </c>
      <c r="B296" t="s">
        <v>560</v>
      </c>
      <c r="C296" t="str">
        <f t="shared" si="12"/>
        <v>TARDIF Marie-Paule</v>
      </c>
      <c r="D296" t="s">
        <v>141</v>
      </c>
      <c r="E296" t="s">
        <v>153</v>
      </c>
      <c r="F296" s="1">
        <v>44229</v>
      </c>
      <c r="G296">
        <v>8</v>
      </c>
      <c r="H296" t="s">
        <v>146</v>
      </c>
      <c r="I296">
        <v>8</v>
      </c>
      <c r="J296">
        <v>800</v>
      </c>
      <c r="K296">
        <v>6400</v>
      </c>
      <c r="L296">
        <v>1</v>
      </c>
      <c r="M296" t="s">
        <v>137</v>
      </c>
      <c r="N296" s="2">
        <v>1570</v>
      </c>
      <c r="O296" s="3">
        <v>69</v>
      </c>
      <c r="P296" t="s">
        <v>131</v>
      </c>
      <c r="Q296">
        <v>5</v>
      </c>
      <c r="R296" s="4">
        <v>19960</v>
      </c>
      <c r="S296" s="1">
        <v>36942</v>
      </c>
      <c r="T296" s="5">
        <f t="shared" ca="1" si="13"/>
        <v>70.219444444444449</v>
      </c>
      <c r="U296" s="5">
        <f t="shared" ca="1" si="13"/>
        <v>23.730555555555554</v>
      </c>
      <c r="V296" s="5">
        <f t="shared" ca="1" si="14"/>
        <v>269.69448671426903</v>
      </c>
    </row>
    <row r="297" spans="1:22" x14ac:dyDescent="0.3">
      <c r="A297" t="s">
        <v>463</v>
      </c>
      <c r="B297" t="s">
        <v>464</v>
      </c>
      <c r="C297" t="str">
        <f t="shared" si="12"/>
        <v>THAO Sylvain</v>
      </c>
      <c r="D297" t="s">
        <v>134</v>
      </c>
      <c r="E297" t="s">
        <v>153</v>
      </c>
      <c r="F297" s="1">
        <v>44044</v>
      </c>
      <c r="G297">
        <v>5</v>
      </c>
      <c r="H297" t="s">
        <v>191</v>
      </c>
      <c r="I297">
        <v>5</v>
      </c>
      <c r="J297">
        <v>2000</v>
      </c>
      <c r="K297">
        <v>10000</v>
      </c>
      <c r="L297">
        <v>1</v>
      </c>
      <c r="M297" t="s">
        <v>137</v>
      </c>
      <c r="N297" s="2">
        <v>4067</v>
      </c>
      <c r="O297" s="3">
        <v>34</v>
      </c>
      <c r="P297" t="s">
        <v>138</v>
      </c>
      <c r="Q297">
        <v>3</v>
      </c>
      <c r="R297" s="4">
        <v>20850</v>
      </c>
      <c r="S297" s="1">
        <v>43354</v>
      </c>
      <c r="T297" s="5">
        <f t="shared" ca="1" si="13"/>
        <v>67.786111111111111</v>
      </c>
      <c r="U297" s="5">
        <f t="shared" ca="1" si="13"/>
        <v>6.1722222222222225</v>
      </c>
      <c r="V297" s="5">
        <f t="shared" ca="1" si="14"/>
        <v>1620.1620162016202</v>
      </c>
    </row>
    <row r="298" spans="1:22" hidden="1" x14ac:dyDescent="0.3">
      <c r="A298" t="s">
        <v>562</v>
      </c>
      <c r="B298" t="s">
        <v>255</v>
      </c>
      <c r="C298" t="str">
        <f t="shared" si="12"/>
        <v>THIAM Anne-Marie</v>
      </c>
      <c r="D298" t="s">
        <v>162</v>
      </c>
      <c r="E298" t="s">
        <v>153</v>
      </c>
      <c r="F298" s="1">
        <v>44080</v>
      </c>
      <c r="G298">
        <v>3</v>
      </c>
      <c r="H298" t="s">
        <v>174</v>
      </c>
      <c r="I298">
        <v>5</v>
      </c>
      <c r="J298">
        <v>1300</v>
      </c>
      <c r="K298">
        <v>6500</v>
      </c>
      <c r="L298">
        <v>1</v>
      </c>
      <c r="M298" t="s">
        <v>137</v>
      </c>
      <c r="N298" s="2">
        <v>1259</v>
      </c>
      <c r="O298" s="3">
        <v>2</v>
      </c>
      <c r="P298" t="s">
        <v>131</v>
      </c>
      <c r="Q298">
        <v>4</v>
      </c>
      <c r="R298" s="4">
        <v>23280</v>
      </c>
      <c r="S298" s="1">
        <v>36550</v>
      </c>
      <c r="T298" s="5">
        <f t="shared" ca="1" si="13"/>
        <v>61.130555555555553</v>
      </c>
      <c r="U298" s="5">
        <f t="shared" ca="1" si="13"/>
        <v>24.8</v>
      </c>
      <c r="V298" s="5">
        <f t="shared" ca="1" si="14"/>
        <v>262.09677419354836</v>
      </c>
    </row>
    <row r="299" spans="1:22" hidden="1" x14ac:dyDescent="0.3">
      <c r="A299" t="s">
        <v>563</v>
      </c>
      <c r="B299" t="s">
        <v>564</v>
      </c>
      <c r="C299" t="str">
        <f t="shared" si="12"/>
        <v>THOQUENNE Lydia</v>
      </c>
      <c r="D299" t="s">
        <v>144</v>
      </c>
      <c r="E299" t="s">
        <v>153</v>
      </c>
      <c r="F299" s="1">
        <v>44007</v>
      </c>
      <c r="G299">
        <v>2</v>
      </c>
      <c r="H299" t="s">
        <v>150</v>
      </c>
      <c r="I299">
        <v>8</v>
      </c>
      <c r="J299">
        <v>700</v>
      </c>
      <c r="K299">
        <v>5600</v>
      </c>
      <c r="L299">
        <v>3</v>
      </c>
      <c r="M299" t="s">
        <v>147</v>
      </c>
      <c r="N299" s="2">
        <v>1307</v>
      </c>
      <c r="O299" s="3">
        <v>64</v>
      </c>
      <c r="P299" t="s">
        <v>131</v>
      </c>
      <c r="Q299">
        <v>5</v>
      </c>
      <c r="R299" s="4">
        <v>19212</v>
      </c>
      <c r="S299" s="1">
        <v>36738</v>
      </c>
      <c r="T299" s="5">
        <f t="shared" ca="1" si="13"/>
        <v>72.269444444444446</v>
      </c>
      <c r="U299" s="5">
        <f t="shared" ca="1" si="13"/>
        <v>24.286111111111111</v>
      </c>
      <c r="V299" s="5">
        <f t="shared" ca="1" si="14"/>
        <v>230.58446757405923</v>
      </c>
    </row>
    <row r="300" spans="1:22" hidden="1" x14ac:dyDescent="0.3">
      <c r="A300" t="s">
        <v>565</v>
      </c>
      <c r="B300" t="s">
        <v>373</v>
      </c>
      <c r="C300" t="str">
        <f t="shared" si="12"/>
        <v>VANNAXAY Francis</v>
      </c>
      <c r="D300" t="s">
        <v>144</v>
      </c>
      <c r="E300" t="s">
        <v>135</v>
      </c>
      <c r="F300" s="1">
        <v>44107</v>
      </c>
      <c r="G300">
        <v>4</v>
      </c>
      <c r="H300" t="s">
        <v>136</v>
      </c>
      <c r="I300">
        <v>9</v>
      </c>
      <c r="J300">
        <v>5000</v>
      </c>
      <c r="K300">
        <v>45000</v>
      </c>
      <c r="L300">
        <v>1</v>
      </c>
      <c r="M300" t="s">
        <v>137</v>
      </c>
      <c r="N300" s="2">
        <v>3578</v>
      </c>
      <c r="O300" s="3">
        <v>47</v>
      </c>
      <c r="P300" t="s">
        <v>138</v>
      </c>
      <c r="Q300">
        <v>3</v>
      </c>
      <c r="R300" s="4">
        <v>22471</v>
      </c>
      <c r="S300" s="1">
        <v>37677</v>
      </c>
      <c r="T300" s="5">
        <f t="shared" ca="1" si="13"/>
        <v>63.344444444444441</v>
      </c>
      <c r="U300" s="5">
        <f t="shared" ca="1" si="13"/>
        <v>21.716666666666665</v>
      </c>
      <c r="V300" s="5">
        <f t="shared" ca="1" si="14"/>
        <v>2072.1412125863394</v>
      </c>
    </row>
    <row r="301" spans="1:22" hidden="1" x14ac:dyDescent="0.3">
      <c r="A301" t="s">
        <v>565</v>
      </c>
      <c r="B301" t="s">
        <v>373</v>
      </c>
      <c r="C301" t="str">
        <f t="shared" si="12"/>
        <v>VANNAXAY Francis</v>
      </c>
      <c r="D301" t="s">
        <v>144</v>
      </c>
      <c r="E301" t="s">
        <v>135</v>
      </c>
      <c r="F301" s="1">
        <v>44183</v>
      </c>
      <c r="G301">
        <v>5</v>
      </c>
      <c r="H301" t="s">
        <v>191</v>
      </c>
      <c r="I301">
        <v>3</v>
      </c>
      <c r="J301">
        <v>2000</v>
      </c>
      <c r="K301">
        <v>6000</v>
      </c>
      <c r="L301">
        <v>2</v>
      </c>
      <c r="M301" t="s">
        <v>130</v>
      </c>
      <c r="N301" s="2">
        <v>3578</v>
      </c>
      <c r="O301" s="3">
        <v>47</v>
      </c>
      <c r="P301" t="s">
        <v>138</v>
      </c>
      <c r="Q301">
        <v>4</v>
      </c>
      <c r="R301" s="4">
        <v>22471</v>
      </c>
      <c r="S301" s="1">
        <v>40938</v>
      </c>
      <c r="T301" s="5">
        <f t="shared" ca="1" si="13"/>
        <v>63.344444444444441</v>
      </c>
      <c r="U301" s="5">
        <f t="shared" ca="1" si="13"/>
        <v>12.786111111111111</v>
      </c>
      <c r="V301" s="5">
        <f t="shared" ca="1" si="14"/>
        <v>469.25917879643708</v>
      </c>
    </row>
    <row r="302" spans="1:22" hidden="1" x14ac:dyDescent="0.3">
      <c r="A302" t="s">
        <v>566</v>
      </c>
      <c r="B302" t="s">
        <v>437</v>
      </c>
      <c r="C302" t="str">
        <f t="shared" si="12"/>
        <v>VASSEUR Christiane</v>
      </c>
      <c r="D302" t="s">
        <v>162</v>
      </c>
      <c r="E302" t="s">
        <v>135</v>
      </c>
      <c r="F302" s="1">
        <v>44205</v>
      </c>
      <c r="G302">
        <v>1</v>
      </c>
      <c r="H302" t="s">
        <v>159</v>
      </c>
      <c r="I302">
        <v>9</v>
      </c>
      <c r="J302">
        <v>1200</v>
      </c>
      <c r="K302">
        <v>10800</v>
      </c>
      <c r="L302">
        <v>1</v>
      </c>
      <c r="M302" t="s">
        <v>137</v>
      </c>
      <c r="N302" s="2">
        <v>2181</v>
      </c>
      <c r="O302" s="3">
        <v>90</v>
      </c>
      <c r="P302" t="s">
        <v>131</v>
      </c>
      <c r="Q302">
        <v>5</v>
      </c>
      <c r="R302" s="4">
        <v>22035</v>
      </c>
      <c r="S302" s="1">
        <v>40864</v>
      </c>
      <c r="T302" s="5">
        <f t="shared" ca="1" si="13"/>
        <v>64.538888888888891</v>
      </c>
      <c r="U302" s="5">
        <f t="shared" ca="1" si="13"/>
        <v>12.988888888888889</v>
      </c>
      <c r="V302" s="5">
        <f t="shared" ca="1" si="14"/>
        <v>831.47989734816088</v>
      </c>
    </row>
    <row r="303" spans="1:22" hidden="1" x14ac:dyDescent="0.3">
      <c r="A303" t="s">
        <v>566</v>
      </c>
      <c r="B303" t="s">
        <v>437</v>
      </c>
      <c r="C303" t="str">
        <f t="shared" si="12"/>
        <v>VASSEUR Christiane</v>
      </c>
      <c r="D303" t="s">
        <v>162</v>
      </c>
      <c r="E303" t="s">
        <v>135</v>
      </c>
      <c r="F303" s="1">
        <v>44360</v>
      </c>
      <c r="G303">
        <v>3</v>
      </c>
      <c r="H303" t="s">
        <v>174</v>
      </c>
      <c r="I303">
        <v>3</v>
      </c>
      <c r="J303">
        <v>1300</v>
      </c>
      <c r="K303">
        <v>3900</v>
      </c>
      <c r="L303">
        <v>3</v>
      </c>
      <c r="M303" t="s">
        <v>147</v>
      </c>
      <c r="N303" s="2">
        <v>2181</v>
      </c>
      <c r="O303" s="3">
        <v>90</v>
      </c>
      <c r="P303" t="s">
        <v>131</v>
      </c>
      <c r="Q303">
        <v>3</v>
      </c>
      <c r="R303" s="4">
        <v>22035</v>
      </c>
      <c r="S303" s="1">
        <v>41843</v>
      </c>
      <c r="T303" s="5">
        <f t="shared" ca="1" si="13"/>
        <v>64.538888888888891</v>
      </c>
      <c r="U303" s="5">
        <f t="shared" ca="1" si="13"/>
        <v>10.305555555555555</v>
      </c>
      <c r="V303" s="5">
        <f t="shared" ca="1" si="14"/>
        <v>378.43665768194069</v>
      </c>
    </row>
    <row r="304" spans="1:22" hidden="1" x14ac:dyDescent="0.3">
      <c r="A304" t="s">
        <v>567</v>
      </c>
      <c r="B304" t="s">
        <v>176</v>
      </c>
      <c r="C304" t="str">
        <f t="shared" si="12"/>
        <v>VIAND Monique</v>
      </c>
      <c r="D304" t="s">
        <v>162</v>
      </c>
      <c r="E304" t="s">
        <v>135</v>
      </c>
      <c r="F304" s="1">
        <v>44308</v>
      </c>
      <c r="G304">
        <v>5</v>
      </c>
      <c r="H304" t="s">
        <v>191</v>
      </c>
      <c r="I304">
        <v>9</v>
      </c>
      <c r="J304">
        <v>2000</v>
      </c>
      <c r="K304">
        <v>18000</v>
      </c>
      <c r="L304">
        <v>1</v>
      </c>
      <c r="M304" t="s">
        <v>137</v>
      </c>
      <c r="N304" s="2">
        <v>1891</v>
      </c>
      <c r="O304" s="3">
        <v>47</v>
      </c>
      <c r="P304" t="s">
        <v>131</v>
      </c>
      <c r="Q304">
        <v>3</v>
      </c>
      <c r="R304" s="4">
        <v>17213</v>
      </c>
      <c r="S304" s="1">
        <v>43464</v>
      </c>
      <c r="T304" s="5">
        <f t="shared" ca="1" si="13"/>
        <v>77.74444444444444</v>
      </c>
      <c r="U304" s="5">
        <f t="shared" ca="1" si="13"/>
        <v>5.8694444444444445</v>
      </c>
      <c r="V304" s="5">
        <f t="shared" ca="1" si="14"/>
        <v>3066.7297681022242</v>
      </c>
    </row>
    <row r="305" spans="1:22" hidden="1" x14ac:dyDescent="0.3">
      <c r="A305" t="s">
        <v>567</v>
      </c>
      <c r="B305" t="s">
        <v>176</v>
      </c>
      <c r="C305" t="str">
        <f t="shared" si="12"/>
        <v>VIAND Monique</v>
      </c>
      <c r="D305" t="s">
        <v>162</v>
      </c>
      <c r="E305" t="s">
        <v>135</v>
      </c>
      <c r="F305" s="1">
        <v>44331</v>
      </c>
      <c r="G305">
        <v>7</v>
      </c>
      <c r="H305" t="s">
        <v>216</v>
      </c>
      <c r="I305">
        <v>1</v>
      </c>
      <c r="J305">
        <v>600</v>
      </c>
      <c r="K305">
        <v>600</v>
      </c>
      <c r="L305">
        <v>2</v>
      </c>
      <c r="M305" t="s">
        <v>130</v>
      </c>
      <c r="N305" s="2">
        <v>1891</v>
      </c>
      <c r="O305" s="3">
        <v>47</v>
      </c>
      <c r="P305" t="s">
        <v>131</v>
      </c>
      <c r="Q305">
        <v>3</v>
      </c>
      <c r="R305" s="4">
        <v>17213</v>
      </c>
      <c r="S305" s="1">
        <v>40796</v>
      </c>
      <c r="T305" s="5">
        <f t="shared" ca="1" si="13"/>
        <v>77.74444444444444</v>
      </c>
      <c r="U305" s="5">
        <f t="shared" ca="1" si="13"/>
        <v>13.175000000000001</v>
      </c>
      <c r="V305" s="5">
        <f t="shared" ca="1" si="14"/>
        <v>45.540796963946867</v>
      </c>
    </row>
    <row r="306" spans="1:22" hidden="1" x14ac:dyDescent="0.3">
      <c r="A306" t="s">
        <v>568</v>
      </c>
      <c r="B306" t="s">
        <v>272</v>
      </c>
      <c r="C306" t="str">
        <f t="shared" si="12"/>
        <v>VIDON Marie-Louise</v>
      </c>
      <c r="D306" t="s">
        <v>162</v>
      </c>
      <c r="E306" t="s">
        <v>135</v>
      </c>
      <c r="F306" s="1">
        <v>44026</v>
      </c>
      <c r="G306">
        <v>8</v>
      </c>
      <c r="H306" t="s">
        <v>146</v>
      </c>
      <c r="I306">
        <v>9</v>
      </c>
      <c r="J306">
        <v>800</v>
      </c>
      <c r="K306">
        <v>7200</v>
      </c>
      <c r="L306">
        <v>1</v>
      </c>
      <c r="M306" t="s">
        <v>137</v>
      </c>
      <c r="N306" s="2">
        <v>1994</v>
      </c>
      <c r="O306" s="3">
        <v>49</v>
      </c>
      <c r="P306" t="s">
        <v>131</v>
      </c>
      <c r="Q306">
        <v>0</v>
      </c>
      <c r="R306" s="4">
        <v>16785</v>
      </c>
      <c r="S306" s="1">
        <v>44485</v>
      </c>
      <c r="T306" s="5">
        <f t="shared" ca="1" si="13"/>
        <v>78.913888888888891</v>
      </c>
      <c r="U306" s="5">
        <f t="shared" ca="1" si="13"/>
        <v>3.0750000000000002</v>
      </c>
      <c r="V306" s="5">
        <f t="shared" ca="1" si="14"/>
        <v>2341.4634146341464</v>
      </c>
    </row>
    <row r="307" spans="1:22" hidden="1" x14ac:dyDescent="0.3">
      <c r="A307" t="s">
        <v>568</v>
      </c>
      <c r="B307" t="s">
        <v>272</v>
      </c>
      <c r="C307" t="str">
        <f t="shared" si="12"/>
        <v>VIDON Marie-Louise</v>
      </c>
      <c r="D307" t="s">
        <v>162</v>
      </c>
      <c r="E307" t="s">
        <v>135</v>
      </c>
      <c r="F307" s="1">
        <v>44372</v>
      </c>
      <c r="G307">
        <v>10</v>
      </c>
      <c r="H307" t="s">
        <v>129</v>
      </c>
      <c r="I307">
        <v>6</v>
      </c>
      <c r="J307">
        <v>1000</v>
      </c>
      <c r="K307">
        <v>6000</v>
      </c>
      <c r="L307">
        <v>2</v>
      </c>
      <c r="M307" t="s">
        <v>130</v>
      </c>
      <c r="N307" s="2">
        <v>1994</v>
      </c>
      <c r="O307" s="3">
        <v>49</v>
      </c>
      <c r="P307" t="s">
        <v>131</v>
      </c>
      <c r="Q307">
        <v>2</v>
      </c>
      <c r="R307" s="4">
        <v>16785</v>
      </c>
      <c r="S307" s="1">
        <v>43895</v>
      </c>
      <c r="T307" s="5">
        <f t="shared" ca="1" si="13"/>
        <v>78.913888888888891</v>
      </c>
      <c r="U307" s="5">
        <f t="shared" ca="1" si="13"/>
        <v>4.6888888888888891</v>
      </c>
      <c r="V307" s="5">
        <f t="shared" ca="1" si="14"/>
        <v>1279.6208530805686</v>
      </c>
    </row>
    <row r="308" spans="1:22" hidden="1" x14ac:dyDescent="0.3">
      <c r="A308" t="s">
        <v>569</v>
      </c>
      <c r="B308" t="s">
        <v>570</v>
      </c>
      <c r="C308" t="str">
        <f t="shared" si="12"/>
        <v>VINET Marie-José</v>
      </c>
      <c r="D308" t="s">
        <v>127</v>
      </c>
      <c r="E308" t="s">
        <v>135</v>
      </c>
      <c r="F308" s="1">
        <v>44154</v>
      </c>
      <c r="G308">
        <v>4</v>
      </c>
      <c r="H308" t="s">
        <v>136</v>
      </c>
      <c r="I308">
        <v>3</v>
      </c>
      <c r="J308">
        <v>5000</v>
      </c>
      <c r="K308">
        <v>15000</v>
      </c>
      <c r="L308">
        <v>1</v>
      </c>
      <c r="M308" t="s">
        <v>137</v>
      </c>
      <c r="N308" s="2">
        <v>3465</v>
      </c>
      <c r="O308" s="3">
        <v>59</v>
      </c>
      <c r="P308" t="s">
        <v>131</v>
      </c>
      <c r="Q308">
        <v>4</v>
      </c>
      <c r="R308" s="4">
        <v>17827</v>
      </c>
      <c r="S308" s="1">
        <v>42296</v>
      </c>
      <c r="T308" s="5">
        <f t="shared" ca="1" si="13"/>
        <v>76.061111111111117</v>
      </c>
      <c r="U308" s="5">
        <f t="shared" ca="1" si="13"/>
        <v>9.0666666666666664</v>
      </c>
      <c r="V308" s="5">
        <f t="shared" ca="1" si="14"/>
        <v>1654.4117647058824</v>
      </c>
    </row>
    <row r="309" spans="1:22" hidden="1" x14ac:dyDescent="0.3">
      <c r="A309" t="s">
        <v>569</v>
      </c>
      <c r="B309" t="s">
        <v>570</v>
      </c>
      <c r="C309" t="str">
        <f t="shared" si="12"/>
        <v>VINET Marie-José</v>
      </c>
      <c r="D309" t="s">
        <v>127</v>
      </c>
      <c r="E309" t="s">
        <v>135</v>
      </c>
      <c r="F309" s="1">
        <v>44100</v>
      </c>
      <c r="G309">
        <v>7</v>
      </c>
      <c r="H309" t="s">
        <v>216</v>
      </c>
      <c r="I309">
        <v>4</v>
      </c>
      <c r="J309">
        <v>600</v>
      </c>
      <c r="K309">
        <v>2400</v>
      </c>
      <c r="L309">
        <v>1</v>
      </c>
      <c r="M309" t="s">
        <v>137</v>
      </c>
      <c r="N309" s="2">
        <v>3465</v>
      </c>
      <c r="O309" s="3">
        <v>59</v>
      </c>
      <c r="P309" t="s">
        <v>131</v>
      </c>
      <c r="Q309">
        <v>0</v>
      </c>
      <c r="R309" s="4">
        <v>17827</v>
      </c>
      <c r="S309" s="1">
        <v>39618</v>
      </c>
      <c r="T309" s="5">
        <f t="shared" ca="1" si="13"/>
        <v>76.061111111111117</v>
      </c>
      <c r="U309" s="5">
        <f t="shared" ca="1" si="13"/>
        <v>16.399999999999999</v>
      </c>
      <c r="V309" s="5">
        <f t="shared" ca="1" si="14"/>
        <v>146.34146341463415</v>
      </c>
    </row>
    <row r="310" spans="1:22" hidden="1" x14ac:dyDescent="0.3">
      <c r="A310" t="s">
        <v>571</v>
      </c>
      <c r="B310" t="s">
        <v>176</v>
      </c>
      <c r="C310" t="str">
        <f t="shared" si="12"/>
        <v>ZANOTI Monique</v>
      </c>
      <c r="D310" t="s">
        <v>141</v>
      </c>
      <c r="E310" t="s">
        <v>135</v>
      </c>
      <c r="F310" s="1">
        <v>44124</v>
      </c>
      <c r="G310">
        <v>6</v>
      </c>
      <c r="H310" t="s">
        <v>156</v>
      </c>
      <c r="I310">
        <v>9</v>
      </c>
      <c r="J310">
        <v>500</v>
      </c>
      <c r="K310">
        <v>4500</v>
      </c>
      <c r="L310">
        <v>3</v>
      </c>
      <c r="M310" t="s">
        <v>147</v>
      </c>
      <c r="N310" s="2">
        <v>2720</v>
      </c>
      <c r="O310" s="3">
        <v>17</v>
      </c>
      <c r="P310" t="s">
        <v>131</v>
      </c>
      <c r="Q310">
        <v>0</v>
      </c>
      <c r="R310" s="4">
        <v>17018</v>
      </c>
      <c r="S310" s="1">
        <v>38923</v>
      </c>
      <c r="T310" s="5">
        <f t="shared" ca="1" si="13"/>
        <v>78.275000000000006</v>
      </c>
      <c r="U310" s="5">
        <f t="shared" ca="1" si="13"/>
        <v>18.3</v>
      </c>
      <c r="V310" s="5">
        <f t="shared" ca="1" si="14"/>
        <v>245.90163934426229</v>
      </c>
    </row>
    <row r="311" spans="1:22" hidden="1" x14ac:dyDescent="0.3">
      <c r="A311" t="s">
        <v>571</v>
      </c>
      <c r="B311" t="s">
        <v>176</v>
      </c>
      <c r="C311" t="str">
        <f t="shared" si="12"/>
        <v>ZANOTI Monique</v>
      </c>
      <c r="D311" t="s">
        <v>141</v>
      </c>
      <c r="E311" t="s">
        <v>135</v>
      </c>
      <c r="F311" s="1">
        <v>44296</v>
      </c>
      <c r="G311">
        <v>7</v>
      </c>
      <c r="H311" t="s">
        <v>216</v>
      </c>
      <c r="I311">
        <v>7</v>
      </c>
      <c r="J311">
        <v>600</v>
      </c>
      <c r="K311">
        <v>4200</v>
      </c>
      <c r="L311">
        <v>1</v>
      </c>
      <c r="M311" t="s">
        <v>137</v>
      </c>
      <c r="N311" s="2">
        <v>2720</v>
      </c>
      <c r="O311" s="3">
        <v>17</v>
      </c>
      <c r="P311" t="s">
        <v>131</v>
      </c>
      <c r="Q311">
        <v>1</v>
      </c>
      <c r="R311" s="4">
        <v>17018</v>
      </c>
      <c r="S311" s="1">
        <v>42260</v>
      </c>
      <c r="T311" s="5">
        <f t="shared" ca="1" si="13"/>
        <v>78.275000000000006</v>
      </c>
      <c r="U311" s="5">
        <f t="shared" ca="1" si="13"/>
        <v>9.1666666666666661</v>
      </c>
      <c r="V311" s="5">
        <f t="shared" ca="1" si="14"/>
        <v>458.18181818181819</v>
      </c>
    </row>
    <row r="312" spans="1:22" hidden="1" x14ac:dyDescent="0.3">
      <c r="A312" t="s">
        <v>572</v>
      </c>
      <c r="B312" t="s">
        <v>573</v>
      </c>
      <c r="C312" t="str">
        <f t="shared" si="12"/>
        <v>ZAOUI Liliane</v>
      </c>
      <c r="D312" t="s">
        <v>162</v>
      </c>
      <c r="E312" t="s">
        <v>135</v>
      </c>
      <c r="F312" s="1">
        <v>44165</v>
      </c>
      <c r="G312">
        <v>9</v>
      </c>
      <c r="H312" t="s">
        <v>184</v>
      </c>
      <c r="I312">
        <v>5</v>
      </c>
      <c r="J312">
        <v>500</v>
      </c>
      <c r="K312">
        <v>2500</v>
      </c>
      <c r="L312">
        <v>1</v>
      </c>
      <c r="M312" t="s">
        <v>137</v>
      </c>
      <c r="N312" s="2">
        <v>1602</v>
      </c>
      <c r="O312" s="3">
        <v>13</v>
      </c>
      <c r="P312" t="s">
        <v>131</v>
      </c>
      <c r="Q312">
        <v>3</v>
      </c>
      <c r="R312" s="4">
        <v>18179</v>
      </c>
      <c r="S312" s="1">
        <v>37472</v>
      </c>
      <c r="T312" s="5">
        <f t="shared" ca="1" si="13"/>
        <v>75.097222222222229</v>
      </c>
      <c r="U312" s="5">
        <f t="shared" ca="1" si="13"/>
        <v>22.274999999999999</v>
      </c>
      <c r="V312" s="5">
        <f t="shared" ca="1" si="14"/>
        <v>112.23344556677891</v>
      </c>
    </row>
    <row r="313" spans="1:22" hidden="1" x14ac:dyDescent="0.3">
      <c r="A313" t="s">
        <v>572</v>
      </c>
      <c r="B313" t="s">
        <v>573</v>
      </c>
      <c r="C313" t="str">
        <f t="shared" si="12"/>
        <v>ZAOUI Liliane</v>
      </c>
      <c r="D313" t="s">
        <v>162</v>
      </c>
      <c r="E313" t="s">
        <v>135</v>
      </c>
      <c r="F313" s="1">
        <v>44106</v>
      </c>
      <c r="G313">
        <v>10</v>
      </c>
      <c r="H313" t="s">
        <v>129</v>
      </c>
      <c r="I313">
        <v>5</v>
      </c>
      <c r="J313">
        <v>1000</v>
      </c>
      <c r="K313">
        <v>5000</v>
      </c>
      <c r="L313">
        <v>2</v>
      </c>
      <c r="M313" t="s">
        <v>130</v>
      </c>
      <c r="N313" s="2">
        <v>1602</v>
      </c>
      <c r="O313" s="3">
        <v>13</v>
      </c>
      <c r="P313" t="s">
        <v>131</v>
      </c>
      <c r="Q313">
        <v>2</v>
      </c>
      <c r="R313" s="4">
        <v>18179</v>
      </c>
      <c r="S313" s="1">
        <v>36747</v>
      </c>
      <c r="T313" s="5">
        <f t="shared" ca="1" si="13"/>
        <v>75.097222222222229</v>
      </c>
      <c r="U313" s="5">
        <f t="shared" ca="1" si="13"/>
        <v>24.261111111111113</v>
      </c>
      <c r="V313" s="5">
        <f t="shared" ca="1" si="14"/>
        <v>206.0911380810625</v>
      </c>
    </row>
    <row r="314" spans="1:22" hidden="1" x14ac:dyDescent="0.3">
      <c r="A314" t="s">
        <v>574</v>
      </c>
      <c r="B314" t="s">
        <v>484</v>
      </c>
      <c r="C314" t="str">
        <f t="shared" si="12"/>
        <v>ZENOU Robert</v>
      </c>
      <c r="D314" t="s">
        <v>141</v>
      </c>
      <c r="E314" t="s">
        <v>135</v>
      </c>
      <c r="F314" s="1">
        <v>44351</v>
      </c>
      <c r="G314">
        <v>4</v>
      </c>
      <c r="H314" t="s">
        <v>136</v>
      </c>
      <c r="I314">
        <v>1</v>
      </c>
      <c r="J314">
        <v>5000</v>
      </c>
      <c r="K314">
        <v>5000</v>
      </c>
      <c r="L314">
        <v>1</v>
      </c>
      <c r="M314" t="s">
        <v>137</v>
      </c>
      <c r="N314" s="2">
        <v>2189</v>
      </c>
      <c r="O314" s="3">
        <v>39</v>
      </c>
      <c r="P314" t="s">
        <v>138</v>
      </c>
      <c r="Q314">
        <v>2</v>
      </c>
      <c r="R314" s="4">
        <v>20235</v>
      </c>
      <c r="S314" s="1">
        <v>43986</v>
      </c>
      <c r="T314" s="5">
        <f t="shared" ca="1" si="13"/>
        <v>69.463888888888889</v>
      </c>
      <c r="U314" s="5">
        <f t="shared" ca="1" si="13"/>
        <v>4.4416666666666664</v>
      </c>
      <c r="V314" s="5">
        <f t="shared" ca="1" si="14"/>
        <v>1125.7035647279549</v>
      </c>
    </row>
    <row r="315" spans="1:22" hidden="1" x14ac:dyDescent="0.3">
      <c r="A315" t="s">
        <v>574</v>
      </c>
      <c r="B315" t="s">
        <v>484</v>
      </c>
      <c r="C315" t="str">
        <f t="shared" si="12"/>
        <v>ZENOU Robert</v>
      </c>
      <c r="D315" t="s">
        <v>141</v>
      </c>
      <c r="E315" t="s">
        <v>135</v>
      </c>
      <c r="F315" s="1">
        <v>43988</v>
      </c>
      <c r="G315">
        <v>6</v>
      </c>
      <c r="H315" t="s">
        <v>156</v>
      </c>
      <c r="I315">
        <v>7</v>
      </c>
      <c r="J315">
        <v>500</v>
      </c>
      <c r="K315">
        <v>3500</v>
      </c>
      <c r="L315">
        <v>3</v>
      </c>
      <c r="M315" t="s">
        <v>147</v>
      </c>
      <c r="N315" s="2">
        <v>2189</v>
      </c>
      <c r="O315" s="3">
        <v>39</v>
      </c>
      <c r="P315" t="s">
        <v>138</v>
      </c>
      <c r="Q315">
        <v>0</v>
      </c>
      <c r="R315" s="4">
        <v>20235</v>
      </c>
      <c r="S315" s="1">
        <v>41229</v>
      </c>
      <c r="T315" s="5">
        <f t="shared" ca="1" si="13"/>
        <v>69.463888888888889</v>
      </c>
      <c r="U315" s="5">
        <f t="shared" ca="1" si="13"/>
        <v>11.991666666666667</v>
      </c>
      <c r="V315" s="5">
        <f t="shared" ca="1" si="14"/>
        <v>291.86935371785961</v>
      </c>
    </row>
    <row r="316" spans="1:22" x14ac:dyDescent="0.3">
      <c r="A316" t="s">
        <v>132</v>
      </c>
      <c r="B316" t="s">
        <v>133</v>
      </c>
      <c r="C316" t="str">
        <f t="shared" si="12"/>
        <v>ZHOU Philippe</v>
      </c>
      <c r="D316" t="s">
        <v>134</v>
      </c>
      <c r="E316" t="s">
        <v>135</v>
      </c>
      <c r="F316" s="1">
        <v>44073</v>
      </c>
      <c r="G316">
        <v>3</v>
      </c>
      <c r="H316" t="s">
        <v>174</v>
      </c>
      <c r="I316">
        <v>1</v>
      </c>
      <c r="J316">
        <v>1300</v>
      </c>
      <c r="K316">
        <v>1300</v>
      </c>
      <c r="L316">
        <v>2</v>
      </c>
      <c r="M316" t="s">
        <v>130</v>
      </c>
      <c r="N316" s="2">
        <v>2392</v>
      </c>
      <c r="O316" s="3">
        <v>36</v>
      </c>
      <c r="P316" t="s">
        <v>138</v>
      </c>
      <c r="Q316">
        <v>5</v>
      </c>
      <c r="R316" s="4">
        <v>30480</v>
      </c>
      <c r="S316" s="1">
        <v>43943</v>
      </c>
      <c r="T316" s="5">
        <f t="shared" ca="1" si="13"/>
        <v>41.416666666666664</v>
      </c>
      <c r="U316" s="5">
        <f t="shared" ca="1" si="13"/>
        <v>4.5583333333333336</v>
      </c>
      <c r="V316" s="5">
        <f t="shared" ca="1" si="14"/>
        <v>285.1919561243144</v>
      </c>
    </row>
    <row r="317" spans="1:22" hidden="1" x14ac:dyDescent="0.3">
      <c r="A317" t="s">
        <v>576</v>
      </c>
      <c r="B317" t="s">
        <v>437</v>
      </c>
      <c r="C317" t="str">
        <f t="shared" si="12"/>
        <v>ZIHOUNE Christiane</v>
      </c>
      <c r="D317" t="s">
        <v>162</v>
      </c>
      <c r="E317" t="s">
        <v>135</v>
      </c>
      <c r="F317" s="1">
        <v>44242</v>
      </c>
      <c r="G317">
        <v>8</v>
      </c>
      <c r="H317" t="s">
        <v>146</v>
      </c>
      <c r="I317">
        <v>9</v>
      </c>
      <c r="J317">
        <v>800</v>
      </c>
      <c r="K317">
        <v>7200</v>
      </c>
      <c r="L317">
        <v>3</v>
      </c>
      <c r="M317" t="s">
        <v>147</v>
      </c>
      <c r="N317" s="2">
        <v>1088</v>
      </c>
      <c r="O317" s="3">
        <v>18</v>
      </c>
      <c r="P317" t="s">
        <v>131</v>
      </c>
      <c r="Q317">
        <v>1</v>
      </c>
      <c r="R317" s="4">
        <v>22068</v>
      </c>
      <c r="S317" s="1">
        <v>38308</v>
      </c>
      <c r="T317" s="5">
        <f t="shared" ref="T317:U318" ca="1" si="15">YEARFRAC(R317,TODAY())</f>
        <v>64.45</v>
      </c>
      <c r="U317" s="5">
        <f t="shared" ca="1" si="15"/>
        <v>19.988888888888887</v>
      </c>
      <c r="V317" s="5">
        <f t="shared" ca="1" si="14"/>
        <v>360.20011117287385</v>
      </c>
    </row>
    <row r="318" spans="1:22" hidden="1" x14ac:dyDescent="0.3">
      <c r="A318" t="s">
        <v>577</v>
      </c>
      <c r="B318" t="s">
        <v>578</v>
      </c>
      <c r="C318" t="str">
        <f t="shared" si="12"/>
        <v>ZOUC Fred</v>
      </c>
      <c r="D318" t="s">
        <v>144</v>
      </c>
      <c r="E318" t="s">
        <v>135</v>
      </c>
      <c r="F318" s="1">
        <v>44146</v>
      </c>
      <c r="G318">
        <v>2</v>
      </c>
      <c r="H318" t="s">
        <v>150</v>
      </c>
      <c r="I318">
        <v>7</v>
      </c>
      <c r="J318">
        <v>700</v>
      </c>
      <c r="K318">
        <v>4900</v>
      </c>
      <c r="L318">
        <v>1</v>
      </c>
      <c r="M318" t="s">
        <v>137</v>
      </c>
      <c r="N318" s="2">
        <v>3552</v>
      </c>
      <c r="O318" s="3">
        <v>19</v>
      </c>
      <c r="P318" t="s">
        <v>138</v>
      </c>
      <c r="Q318">
        <v>4</v>
      </c>
      <c r="R318" s="4">
        <v>21101</v>
      </c>
      <c r="S318" s="1">
        <v>35876</v>
      </c>
      <c r="T318" s="5">
        <f t="shared" ca="1" si="15"/>
        <v>67.097222222222229</v>
      </c>
      <c r="U318" s="5">
        <f t="shared" ca="1" si="15"/>
        <v>26.641666666666666</v>
      </c>
      <c r="V318" s="5">
        <f t="shared" ca="1" si="14"/>
        <v>183.92242727557087</v>
      </c>
    </row>
  </sheetData>
  <hyperlinks>
    <hyperlink ref="X3" location="PRESENTATION!A1" display="BACK" xr:uid="{8DBABDAE-083D-4D2A-A7C2-88FE35FC2A9B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252D8-8892-4C12-A129-AE5E1486C24A}">
  <sheetPr>
    <tabColor rgb="FF7030A0"/>
  </sheetPr>
  <dimension ref="A1:X47"/>
  <sheetViews>
    <sheetView topLeftCell="A2" workbookViewId="0">
      <selection activeCell="G16" sqref="G16"/>
    </sheetView>
  </sheetViews>
  <sheetFormatPr baseColWidth="10" defaultColWidth="10.6640625" defaultRowHeight="14.4" x14ac:dyDescent="0.3"/>
  <cols>
    <col min="3" max="3" width="20.88671875" bestFit="1" customWidth="1"/>
    <col min="4" max="4" width="13.109375" bestFit="1" customWidth="1"/>
    <col min="6" max="6" width="19.109375" customWidth="1"/>
    <col min="8" max="8" width="20" bestFit="1" customWidth="1"/>
    <col min="9" max="9" width="11.6640625" customWidth="1"/>
    <col min="10" max="10" width="5.6640625" bestFit="1" customWidth="1"/>
    <col min="11" max="11" width="15" customWidth="1"/>
    <col min="12" max="12" width="11.88671875" customWidth="1"/>
    <col min="13" max="13" width="12.88671875" customWidth="1"/>
    <col min="17" max="17" width="13.5546875" customWidth="1"/>
    <col min="18" max="18" width="12.6640625" customWidth="1"/>
    <col min="19" max="19" width="17.44140625" customWidth="1"/>
    <col min="20" max="20" width="11.5546875" style="5"/>
    <col min="21" max="21" width="13.6640625" style="5" customWidth="1"/>
    <col min="22" max="22" width="11.5546875" style="5"/>
  </cols>
  <sheetData>
    <row r="1" spans="1:24" ht="15" thickBot="1" x14ac:dyDescent="0.35">
      <c r="A1" s="12" t="s">
        <v>104</v>
      </c>
      <c r="B1" s="12" t="s">
        <v>105</v>
      </c>
      <c r="C1" s="12" t="s">
        <v>106</v>
      </c>
      <c r="D1" s="12" t="s">
        <v>107</v>
      </c>
      <c r="E1" s="12" t="s">
        <v>108</v>
      </c>
      <c r="F1" s="12" t="s">
        <v>109</v>
      </c>
      <c r="G1" s="12" t="s">
        <v>110</v>
      </c>
      <c r="H1" s="12" t="s">
        <v>111</v>
      </c>
      <c r="I1" s="12" t="s">
        <v>112</v>
      </c>
      <c r="J1" s="12" t="s">
        <v>113</v>
      </c>
      <c r="K1" s="12" t="s">
        <v>114</v>
      </c>
      <c r="L1" s="12" t="s">
        <v>115</v>
      </c>
      <c r="M1" s="12" t="s">
        <v>116</v>
      </c>
      <c r="N1" s="12" t="s">
        <v>117</v>
      </c>
      <c r="O1" s="12" t="s">
        <v>118</v>
      </c>
      <c r="P1" s="12" t="s">
        <v>119</v>
      </c>
      <c r="Q1" s="12" t="s">
        <v>120</v>
      </c>
      <c r="R1" s="12" t="s">
        <v>121</v>
      </c>
      <c r="S1" s="12" t="s">
        <v>122</v>
      </c>
      <c r="T1" s="16" t="s">
        <v>36</v>
      </c>
      <c r="U1" s="16" t="s">
        <v>123</v>
      </c>
      <c r="V1" s="16" t="s">
        <v>124</v>
      </c>
    </row>
    <row r="2" spans="1:24" ht="25.8" x14ac:dyDescent="0.5">
      <c r="A2" s="6" t="s">
        <v>247</v>
      </c>
      <c r="B2" s="6" t="s">
        <v>238</v>
      </c>
      <c r="C2" s="6" t="s">
        <v>579</v>
      </c>
      <c r="D2" s="6" t="s">
        <v>134</v>
      </c>
      <c r="E2" s="6" t="s">
        <v>128</v>
      </c>
      <c r="F2" s="7">
        <v>43640</v>
      </c>
      <c r="G2" s="6">
        <v>3</v>
      </c>
      <c r="H2" s="6" t="s">
        <v>174</v>
      </c>
      <c r="I2" s="6">
        <v>5</v>
      </c>
      <c r="J2" s="6">
        <v>1300</v>
      </c>
      <c r="K2" s="6">
        <v>6500</v>
      </c>
      <c r="L2" s="6">
        <v>3</v>
      </c>
      <c r="M2" s="6" t="s">
        <v>147</v>
      </c>
      <c r="N2" s="8">
        <v>2746</v>
      </c>
      <c r="O2" s="9">
        <v>46</v>
      </c>
      <c r="P2" s="6" t="s">
        <v>138</v>
      </c>
      <c r="Q2" s="6">
        <v>0</v>
      </c>
      <c r="R2" s="10">
        <v>27344</v>
      </c>
      <c r="S2" s="7">
        <v>40935</v>
      </c>
      <c r="T2" s="11">
        <v>48.024999999999999</v>
      </c>
      <c r="U2" s="11">
        <v>10.813888888888888</v>
      </c>
      <c r="V2" s="11">
        <v>601.07885949139484</v>
      </c>
      <c r="X2" s="39" t="s">
        <v>25</v>
      </c>
    </row>
    <row r="3" spans="1:24" x14ac:dyDescent="0.3">
      <c r="A3" t="s">
        <v>556</v>
      </c>
      <c r="B3" t="s">
        <v>557</v>
      </c>
      <c r="C3" t="s">
        <v>580</v>
      </c>
      <c r="D3" t="s">
        <v>134</v>
      </c>
      <c r="E3" t="s">
        <v>145</v>
      </c>
      <c r="F3" s="1">
        <v>43659</v>
      </c>
      <c r="G3">
        <v>3</v>
      </c>
      <c r="H3" t="s">
        <v>174</v>
      </c>
      <c r="I3">
        <v>5</v>
      </c>
      <c r="J3">
        <v>1300</v>
      </c>
      <c r="K3">
        <v>6500</v>
      </c>
      <c r="L3">
        <v>2</v>
      </c>
      <c r="M3" t="s">
        <v>130</v>
      </c>
      <c r="N3" s="2">
        <v>5646</v>
      </c>
      <c r="O3" s="3">
        <v>65</v>
      </c>
      <c r="P3" t="s">
        <v>138</v>
      </c>
      <c r="Q3">
        <v>3</v>
      </c>
      <c r="R3" s="4">
        <v>18191</v>
      </c>
      <c r="S3" s="1">
        <v>42054</v>
      </c>
      <c r="T3" s="5">
        <v>73.083333333333329</v>
      </c>
      <c r="U3" s="5">
        <v>7.7527777777777782</v>
      </c>
      <c r="V3" s="5">
        <v>838.4091723396632</v>
      </c>
    </row>
    <row r="4" spans="1:24" x14ac:dyDescent="0.3">
      <c r="A4" s="6" t="s">
        <v>425</v>
      </c>
      <c r="B4" s="6" t="s">
        <v>268</v>
      </c>
      <c r="C4" s="6" t="s">
        <v>581</v>
      </c>
      <c r="D4" s="6" t="s">
        <v>134</v>
      </c>
      <c r="E4" s="6" t="s">
        <v>145</v>
      </c>
      <c r="F4" s="7">
        <v>43661</v>
      </c>
      <c r="G4" s="6">
        <v>6</v>
      </c>
      <c r="H4" s="6" t="s">
        <v>156</v>
      </c>
      <c r="I4" s="6">
        <v>4</v>
      </c>
      <c r="J4" s="6">
        <v>500</v>
      </c>
      <c r="K4" s="6">
        <v>2000</v>
      </c>
      <c r="L4" s="6">
        <v>1</v>
      </c>
      <c r="M4" s="6" t="s">
        <v>137</v>
      </c>
      <c r="N4" s="8">
        <v>1187</v>
      </c>
      <c r="O4" s="9">
        <v>42</v>
      </c>
      <c r="P4" s="6" t="s">
        <v>131</v>
      </c>
      <c r="Q4" s="6">
        <v>5</v>
      </c>
      <c r="R4" s="10">
        <v>21883</v>
      </c>
      <c r="S4" s="7">
        <v>36944</v>
      </c>
      <c r="T4" s="11">
        <v>62.975000000000001</v>
      </c>
      <c r="U4" s="11">
        <v>21.744444444444444</v>
      </c>
      <c r="V4" s="11">
        <v>91.977516607051612</v>
      </c>
    </row>
    <row r="5" spans="1:24" x14ac:dyDescent="0.3">
      <c r="A5" t="s">
        <v>467</v>
      </c>
      <c r="B5" t="s">
        <v>295</v>
      </c>
      <c r="C5" t="s">
        <v>582</v>
      </c>
      <c r="D5" t="s">
        <v>134</v>
      </c>
      <c r="E5" t="s">
        <v>145</v>
      </c>
      <c r="F5" s="1">
        <v>43870</v>
      </c>
      <c r="G5">
        <v>3</v>
      </c>
      <c r="H5" t="s">
        <v>174</v>
      </c>
      <c r="I5">
        <v>2</v>
      </c>
      <c r="J5">
        <v>1300</v>
      </c>
      <c r="K5">
        <v>2600</v>
      </c>
      <c r="L5">
        <v>3</v>
      </c>
      <c r="M5" t="s">
        <v>147</v>
      </c>
      <c r="N5" s="2">
        <v>3123</v>
      </c>
      <c r="O5" s="3">
        <v>40</v>
      </c>
      <c r="P5" t="s">
        <v>138</v>
      </c>
      <c r="Q5">
        <v>4</v>
      </c>
      <c r="R5" s="4">
        <v>20696</v>
      </c>
      <c r="S5" s="1">
        <v>38714</v>
      </c>
      <c r="T5" s="5">
        <v>66.224999999999994</v>
      </c>
      <c r="U5" s="5">
        <v>16.894444444444446</v>
      </c>
      <c r="V5" s="5">
        <v>153.89674449194342</v>
      </c>
    </row>
    <row r="6" spans="1:24" x14ac:dyDescent="0.3">
      <c r="A6" s="6" t="s">
        <v>256</v>
      </c>
      <c r="B6" s="6" t="s">
        <v>257</v>
      </c>
      <c r="C6" s="6" t="s">
        <v>583</v>
      </c>
      <c r="D6" s="6" t="s">
        <v>134</v>
      </c>
      <c r="E6" s="6" t="s">
        <v>145</v>
      </c>
      <c r="F6" s="7">
        <v>43758</v>
      </c>
      <c r="G6" s="6">
        <v>10</v>
      </c>
      <c r="H6" s="6" t="s">
        <v>129</v>
      </c>
      <c r="I6" s="6">
        <v>9</v>
      </c>
      <c r="J6" s="6">
        <v>1000</v>
      </c>
      <c r="K6" s="6">
        <v>9000</v>
      </c>
      <c r="L6" s="6">
        <v>1</v>
      </c>
      <c r="M6" s="6" t="s">
        <v>137</v>
      </c>
      <c r="N6" s="8">
        <v>2193</v>
      </c>
      <c r="O6" s="9">
        <v>26</v>
      </c>
      <c r="P6" s="6" t="s">
        <v>131</v>
      </c>
      <c r="Q6" s="6">
        <v>5</v>
      </c>
      <c r="R6" s="10">
        <v>27273</v>
      </c>
      <c r="S6" s="7">
        <v>39962</v>
      </c>
      <c r="T6" s="11">
        <v>48.219444444444441</v>
      </c>
      <c r="U6" s="11">
        <v>13.475</v>
      </c>
      <c r="V6" s="11">
        <v>667.90352504638224</v>
      </c>
    </row>
    <row r="7" spans="1:24" x14ac:dyDescent="0.3">
      <c r="A7" t="s">
        <v>267</v>
      </c>
      <c r="B7" t="s">
        <v>268</v>
      </c>
      <c r="C7" t="s">
        <v>584</v>
      </c>
      <c r="D7" t="s">
        <v>134</v>
      </c>
      <c r="E7" t="s">
        <v>145</v>
      </c>
      <c r="F7" s="1">
        <v>43714</v>
      </c>
      <c r="G7">
        <v>3</v>
      </c>
      <c r="H7" t="s">
        <v>174</v>
      </c>
      <c r="I7">
        <v>3</v>
      </c>
      <c r="J7">
        <v>1300</v>
      </c>
      <c r="K7">
        <v>3900</v>
      </c>
      <c r="L7">
        <v>1</v>
      </c>
      <c r="M7" t="s">
        <v>137</v>
      </c>
      <c r="N7" s="2">
        <v>1516</v>
      </c>
      <c r="O7" s="3">
        <v>61</v>
      </c>
      <c r="P7" t="s">
        <v>131</v>
      </c>
      <c r="Q7">
        <v>3</v>
      </c>
      <c r="R7" s="4">
        <v>27093</v>
      </c>
      <c r="S7" s="1">
        <v>40611</v>
      </c>
      <c r="T7" s="5">
        <v>48.708333333333336</v>
      </c>
      <c r="U7" s="5">
        <v>11.697222222222223</v>
      </c>
      <c r="V7" s="5">
        <v>333.41249109475183</v>
      </c>
    </row>
    <row r="8" spans="1:24" x14ac:dyDescent="0.3">
      <c r="A8" s="6" t="s">
        <v>317</v>
      </c>
      <c r="B8" s="6" t="s">
        <v>180</v>
      </c>
      <c r="C8" s="6" t="s">
        <v>585</v>
      </c>
      <c r="D8" s="6" t="s">
        <v>134</v>
      </c>
      <c r="E8" s="6" t="s">
        <v>145</v>
      </c>
      <c r="F8" s="7">
        <v>43952</v>
      </c>
      <c r="G8" s="6">
        <v>3</v>
      </c>
      <c r="H8" s="6" t="s">
        <v>174</v>
      </c>
      <c r="I8" s="6">
        <v>3</v>
      </c>
      <c r="J8" s="6">
        <v>1300</v>
      </c>
      <c r="K8" s="6">
        <v>3900</v>
      </c>
      <c r="L8" s="6">
        <v>1</v>
      </c>
      <c r="M8" s="6" t="s">
        <v>137</v>
      </c>
      <c r="N8" s="8">
        <v>2224</v>
      </c>
      <c r="O8" s="9">
        <v>27</v>
      </c>
      <c r="P8" s="6" t="s">
        <v>138</v>
      </c>
      <c r="Q8" s="6">
        <v>0</v>
      </c>
      <c r="R8" s="10">
        <v>26055</v>
      </c>
      <c r="S8" s="7">
        <v>35898</v>
      </c>
      <c r="T8" s="11">
        <v>51.55</v>
      </c>
      <c r="U8" s="11">
        <v>24.602777777777778</v>
      </c>
      <c r="V8" s="11">
        <v>158.5186857852546</v>
      </c>
    </row>
    <row r="9" spans="1:24" x14ac:dyDescent="0.3">
      <c r="A9" t="s">
        <v>333</v>
      </c>
      <c r="B9" t="s">
        <v>334</v>
      </c>
      <c r="C9" t="s">
        <v>586</v>
      </c>
      <c r="D9" t="s">
        <v>134</v>
      </c>
      <c r="E9" t="s">
        <v>145</v>
      </c>
      <c r="F9" s="1">
        <v>43653</v>
      </c>
      <c r="G9">
        <v>8</v>
      </c>
      <c r="H9" t="s">
        <v>146</v>
      </c>
      <c r="I9">
        <v>7</v>
      </c>
      <c r="J9">
        <v>800</v>
      </c>
      <c r="K9">
        <v>5600</v>
      </c>
      <c r="L9">
        <v>2</v>
      </c>
      <c r="M9" t="s">
        <v>130</v>
      </c>
      <c r="N9" s="2">
        <v>2739</v>
      </c>
      <c r="O9" s="3">
        <v>10</v>
      </c>
      <c r="P9" t="s">
        <v>131</v>
      </c>
      <c r="Q9">
        <v>0</v>
      </c>
      <c r="R9" s="4">
        <v>22737</v>
      </c>
      <c r="S9" s="1">
        <v>37744</v>
      </c>
      <c r="T9" s="5">
        <v>60.636111111111113</v>
      </c>
      <c r="U9" s="5">
        <v>19.547222222222221</v>
      </c>
      <c r="V9" s="5">
        <v>286.48571834588603</v>
      </c>
    </row>
    <row r="10" spans="1:24" x14ac:dyDescent="0.3">
      <c r="A10" s="6" t="s">
        <v>321</v>
      </c>
      <c r="B10" s="6" t="s">
        <v>322</v>
      </c>
      <c r="C10" s="6" t="s">
        <v>587</v>
      </c>
      <c r="D10" s="6" t="s">
        <v>134</v>
      </c>
      <c r="E10" s="6" t="s">
        <v>145</v>
      </c>
      <c r="F10" s="7">
        <v>43688</v>
      </c>
      <c r="G10" s="6">
        <v>10</v>
      </c>
      <c r="H10" s="6" t="s">
        <v>129</v>
      </c>
      <c r="I10" s="6">
        <v>4</v>
      </c>
      <c r="J10" s="6">
        <v>1000</v>
      </c>
      <c r="K10" s="6">
        <v>4000</v>
      </c>
      <c r="L10" s="6">
        <v>2</v>
      </c>
      <c r="M10" s="6" t="s">
        <v>130</v>
      </c>
      <c r="N10" s="8">
        <v>1208</v>
      </c>
      <c r="O10" s="9">
        <v>11</v>
      </c>
      <c r="P10" s="6" t="s">
        <v>138</v>
      </c>
      <c r="Q10" s="6">
        <v>0</v>
      </c>
      <c r="R10" s="10">
        <v>24356</v>
      </c>
      <c r="S10" s="7">
        <v>38082</v>
      </c>
      <c r="T10" s="11">
        <v>56.205555555555556</v>
      </c>
      <c r="U10" s="11">
        <v>18.625</v>
      </c>
      <c r="V10" s="11">
        <v>214.76510067114094</v>
      </c>
    </row>
    <row r="11" spans="1:24" x14ac:dyDescent="0.3">
      <c r="A11" t="s">
        <v>194</v>
      </c>
      <c r="B11" t="s">
        <v>195</v>
      </c>
      <c r="C11" t="s">
        <v>588</v>
      </c>
      <c r="D11" t="s">
        <v>134</v>
      </c>
      <c r="E11" t="s">
        <v>145</v>
      </c>
      <c r="F11" s="1">
        <v>43859</v>
      </c>
      <c r="G11">
        <v>4</v>
      </c>
      <c r="H11" t="s">
        <v>136</v>
      </c>
      <c r="I11">
        <v>9</v>
      </c>
      <c r="J11">
        <v>5000</v>
      </c>
      <c r="K11">
        <v>45000</v>
      </c>
      <c r="L11">
        <v>2</v>
      </c>
      <c r="M11" t="s">
        <v>130</v>
      </c>
      <c r="N11">
        <v>870</v>
      </c>
      <c r="O11" s="3">
        <v>69</v>
      </c>
      <c r="P11" t="s">
        <v>131</v>
      </c>
      <c r="Q11">
        <v>5</v>
      </c>
      <c r="R11" s="4">
        <v>28068</v>
      </c>
      <c r="S11" s="1">
        <v>41759</v>
      </c>
      <c r="T11" s="5">
        <v>46.044444444444444</v>
      </c>
      <c r="U11" s="5">
        <v>8.5555555555555554</v>
      </c>
      <c r="V11" s="5">
        <v>5259.7402597402597</v>
      </c>
    </row>
    <row r="12" spans="1:24" x14ac:dyDescent="0.3">
      <c r="A12" s="6" t="s">
        <v>299</v>
      </c>
      <c r="B12" s="6" t="s">
        <v>222</v>
      </c>
      <c r="C12" s="6" t="s">
        <v>589</v>
      </c>
      <c r="D12" s="6" t="s">
        <v>134</v>
      </c>
      <c r="E12" s="6" t="s">
        <v>145</v>
      </c>
      <c r="F12" s="7">
        <v>43960</v>
      </c>
      <c r="G12" s="6">
        <v>7</v>
      </c>
      <c r="H12" s="6" t="s">
        <v>216</v>
      </c>
      <c r="I12" s="6">
        <v>10</v>
      </c>
      <c r="J12" s="6">
        <v>600</v>
      </c>
      <c r="K12" s="6">
        <v>6000</v>
      </c>
      <c r="L12" s="6">
        <v>3</v>
      </c>
      <c r="M12" s="6" t="s">
        <v>147</v>
      </c>
      <c r="N12" s="8">
        <v>2860</v>
      </c>
      <c r="O12" s="9">
        <v>60</v>
      </c>
      <c r="P12" s="6" t="s">
        <v>131</v>
      </c>
      <c r="Q12" s="6">
        <v>3</v>
      </c>
      <c r="R12" s="10">
        <v>26080</v>
      </c>
      <c r="S12" s="7">
        <v>38355</v>
      </c>
      <c r="T12" s="11">
        <v>51.480555555555554</v>
      </c>
      <c r="U12" s="11">
        <v>17.880555555555556</v>
      </c>
      <c r="V12" s="11">
        <v>335.56004349852412</v>
      </c>
    </row>
    <row r="13" spans="1:24" x14ac:dyDescent="0.3">
      <c r="A13" t="s">
        <v>413</v>
      </c>
      <c r="B13" t="s">
        <v>334</v>
      </c>
      <c r="C13" t="s">
        <v>590</v>
      </c>
      <c r="D13" t="s">
        <v>134</v>
      </c>
      <c r="E13" t="s">
        <v>145</v>
      </c>
      <c r="F13" s="1">
        <v>43667</v>
      </c>
      <c r="G13">
        <v>9</v>
      </c>
      <c r="H13" t="s">
        <v>184</v>
      </c>
      <c r="I13">
        <v>2</v>
      </c>
      <c r="J13">
        <v>500</v>
      </c>
      <c r="K13">
        <v>1000</v>
      </c>
      <c r="L13">
        <v>3</v>
      </c>
      <c r="M13" t="s">
        <v>147</v>
      </c>
      <c r="N13" s="2">
        <v>2106</v>
      </c>
      <c r="O13" s="3">
        <v>50</v>
      </c>
      <c r="P13" t="s">
        <v>131</v>
      </c>
      <c r="Q13">
        <v>3</v>
      </c>
      <c r="R13" s="4">
        <v>21971</v>
      </c>
      <c r="S13" s="1">
        <v>40009</v>
      </c>
      <c r="T13" s="5">
        <v>62.736111111111114</v>
      </c>
      <c r="U13" s="5">
        <v>13.347222222222221</v>
      </c>
      <c r="V13" s="5">
        <v>74.921956295525504</v>
      </c>
    </row>
    <row r="14" spans="1:24" x14ac:dyDescent="0.3">
      <c r="A14" s="6" t="s">
        <v>458</v>
      </c>
      <c r="B14" s="6" t="s">
        <v>459</v>
      </c>
      <c r="C14" s="6" t="s">
        <v>591</v>
      </c>
      <c r="D14" s="6" t="s">
        <v>134</v>
      </c>
      <c r="E14" s="6" t="s">
        <v>145</v>
      </c>
      <c r="F14" s="7">
        <v>44007</v>
      </c>
      <c r="G14" s="6">
        <v>5</v>
      </c>
      <c r="H14" s="6" t="s">
        <v>191</v>
      </c>
      <c r="I14" s="6">
        <v>5</v>
      </c>
      <c r="J14" s="6">
        <v>2000</v>
      </c>
      <c r="K14" s="6">
        <v>10000</v>
      </c>
      <c r="L14" s="6">
        <v>1</v>
      </c>
      <c r="M14" s="6" t="s">
        <v>137</v>
      </c>
      <c r="N14" s="8">
        <v>1626</v>
      </c>
      <c r="O14" s="9">
        <v>76</v>
      </c>
      <c r="P14" s="6" t="s">
        <v>131</v>
      </c>
      <c r="Q14" s="6">
        <v>1</v>
      </c>
      <c r="R14" s="10">
        <v>21131</v>
      </c>
      <c r="S14" s="7">
        <v>36274</v>
      </c>
      <c r="T14" s="11">
        <v>65.036111111111111</v>
      </c>
      <c r="U14" s="11">
        <v>23.572222222222223</v>
      </c>
      <c r="V14" s="11">
        <v>424.22814046665093</v>
      </c>
    </row>
    <row r="15" spans="1:24" x14ac:dyDescent="0.3">
      <c r="A15" t="s">
        <v>325</v>
      </c>
      <c r="B15" t="s">
        <v>195</v>
      </c>
      <c r="C15" t="s">
        <v>592</v>
      </c>
      <c r="D15" t="s">
        <v>134</v>
      </c>
      <c r="E15" t="s">
        <v>145</v>
      </c>
      <c r="F15" s="1">
        <v>43658</v>
      </c>
      <c r="G15">
        <v>4</v>
      </c>
      <c r="H15" t="s">
        <v>136</v>
      </c>
      <c r="I15">
        <v>6</v>
      </c>
      <c r="J15">
        <v>5000</v>
      </c>
      <c r="K15">
        <v>30000</v>
      </c>
      <c r="L15">
        <v>3</v>
      </c>
      <c r="M15" t="s">
        <v>147</v>
      </c>
      <c r="N15" s="2">
        <v>3228</v>
      </c>
      <c r="O15" s="3">
        <v>89</v>
      </c>
      <c r="P15" t="s">
        <v>131</v>
      </c>
      <c r="Q15">
        <v>0</v>
      </c>
      <c r="R15" s="4">
        <v>23573</v>
      </c>
      <c r="S15" s="1">
        <v>40794</v>
      </c>
      <c r="T15" s="5">
        <v>58.347222222222221</v>
      </c>
      <c r="U15" s="5">
        <v>11.2</v>
      </c>
      <c r="V15" s="5">
        <v>2678.5714285714289</v>
      </c>
    </row>
    <row r="16" spans="1:24" x14ac:dyDescent="0.3">
      <c r="A16" s="6" t="s">
        <v>332</v>
      </c>
      <c r="B16" s="6" t="s">
        <v>276</v>
      </c>
      <c r="C16" s="6" t="s">
        <v>593</v>
      </c>
      <c r="D16" s="6" t="s">
        <v>134</v>
      </c>
      <c r="E16" s="6" t="s">
        <v>145</v>
      </c>
      <c r="F16" s="7">
        <v>43704</v>
      </c>
      <c r="G16" s="6">
        <v>1</v>
      </c>
      <c r="H16" s="6" t="s">
        <v>159</v>
      </c>
      <c r="I16" s="6">
        <v>3</v>
      </c>
      <c r="J16" s="6">
        <v>1200</v>
      </c>
      <c r="K16" s="6">
        <v>3600</v>
      </c>
      <c r="L16" s="6">
        <v>2</v>
      </c>
      <c r="M16" s="6" t="s">
        <v>130</v>
      </c>
      <c r="N16" s="8">
        <v>1831</v>
      </c>
      <c r="O16" s="9">
        <v>73</v>
      </c>
      <c r="P16" s="6" t="s">
        <v>138</v>
      </c>
      <c r="Q16" s="6">
        <v>1</v>
      </c>
      <c r="R16" s="10">
        <v>23434</v>
      </c>
      <c r="S16" s="7">
        <v>38546</v>
      </c>
      <c r="T16" s="11">
        <v>58.730555555555554</v>
      </c>
      <c r="U16" s="11">
        <v>17.352777777777778</v>
      </c>
      <c r="V16" s="11">
        <v>207.45958059868738</v>
      </c>
    </row>
    <row r="17" spans="1:22" x14ac:dyDescent="0.3">
      <c r="A17" t="s">
        <v>530</v>
      </c>
      <c r="B17" t="s">
        <v>531</v>
      </c>
      <c r="C17" t="s">
        <v>594</v>
      </c>
      <c r="D17" t="s">
        <v>134</v>
      </c>
      <c r="E17" t="s">
        <v>145</v>
      </c>
      <c r="F17" s="1">
        <v>43754</v>
      </c>
      <c r="G17">
        <v>6</v>
      </c>
      <c r="H17" t="s">
        <v>156</v>
      </c>
      <c r="I17">
        <v>4</v>
      </c>
      <c r="J17">
        <v>500</v>
      </c>
      <c r="K17">
        <v>2000</v>
      </c>
      <c r="L17">
        <v>2</v>
      </c>
      <c r="M17" t="s">
        <v>130</v>
      </c>
      <c r="N17" s="2">
        <v>1942</v>
      </c>
      <c r="O17" s="3">
        <v>56</v>
      </c>
      <c r="P17" t="s">
        <v>131</v>
      </c>
      <c r="Q17">
        <v>5</v>
      </c>
      <c r="R17" s="4">
        <v>19643</v>
      </c>
      <c r="S17" s="1">
        <v>42999</v>
      </c>
      <c r="T17" s="5">
        <v>69.108333333333334</v>
      </c>
      <c r="U17" s="5">
        <v>5.1638888888888888</v>
      </c>
      <c r="V17" s="5">
        <v>387.30500268961811</v>
      </c>
    </row>
    <row r="18" spans="1:22" x14ac:dyDescent="0.3">
      <c r="A18" s="6" t="s">
        <v>369</v>
      </c>
      <c r="B18" s="6" t="s">
        <v>370</v>
      </c>
      <c r="C18" s="6" t="s">
        <v>595</v>
      </c>
      <c r="D18" s="6" t="s">
        <v>134</v>
      </c>
      <c r="E18" s="6" t="s">
        <v>145</v>
      </c>
      <c r="F18" s="7">
        <v>43754</v>
      </c>
      <c r="G18" s="6">
        <v>2</v>
      </c>
      <c r="H18" s="6" t="s">
        <v>150</v>
      </c>
      <c r="I18" s="6">
        <v>8</v>
      </c>
      <c r="J18" s="6">
        <v>700</v>
      </c>
      <c r="K18" s="6">
        <v>5600</v>
      </c>
      <c r="L18" s="6">
        <v>1</v>
      </c>
      <c r="M18" s="6" t="s">
        <v>137</v>
      </c>
      <c r="N18" s="8">
        <v>2752</v>
      </c>
      <c r="O18" s="9">
        <v>62</v>
      </c>
      <c r="P18" s="6" t="s">
        <v>131</v>
      </c>
      <c r="Q18" s="6">
        <v>2</v>
      </c>
      <c r="R18" s="10">
        <v>22010</v>
      </c>
      <c r="S18" s="7">
        <v>36604</v>
      </c>
      <c r="T18" s="11">
        <v>62.62777777777778</v>
      </c>
      <c r="U18" s="11">
        <v>22.669444444444444</v>
      </c>
      <c r="V18" s="11">
        <v>247.02855042274231</v>
      </c>
    </row>
    <row r="19" spans="1:22" x14ac:dyDescent="0.3">
      <c r="A19" t="s">
        <v>369</v>
      </c>
      <c r="B19" t="s">
        <v>551</v>
      </c>
      <c r="C19" t="s">
        <v>596</v>
      </c>
      <c r="D19" t="s">
        <v>134</v>
      </c>
      <c r="E19" t="s">
        <v>145</v>
      </c>
      <c r="F19" s="1">
        <v>43767</v>
      </c>
      <c r="G19">
        <v>5</v>
      </c>
      <c r="H19" t="s">
        <v>191</v>
      </c>
      <c r="I19">
        <v>2</v>
      </c>
      <c r="J19">
        <v>2000</v>
      </c>
      <c r="K19">
        <v>4000</v>
      </c>
      <c r="L19">
        <v>1</v>
      </c>
      <c r="M19" t="s">
        <v>137</v>
      </c>
      <c r="N19" s="2">
        <v>3691</v>
      </c>
      <c r="O19" s="3">
        <v>57</v>
      </c>
      <c r="P19" t="s">
        <v>131</v>
      </c>
      <c r="Q19">
        <v>0</v>
      </c>
      <c r="R19" s="4">
        <v>18203</v>
      </c>
      <c r="S19" s="1">
        <v>39418</v>
      </c>
      <c r="T19" s="5">
        <v>73.052777777777777</v>
      </c>
      <c r="U19" s="5">
        <v>14.966666666666667</v>
      </c>
      <c r="V19" s="5">
        <v>267.26057906458794</v>
      </c>
    </row>
    <row r="20" spans="1:22" x14ac:dyDescent="0.3">
      <c r="A20" s="6" t="s">
        <v>429</v>
      </c>
      <c r="B20" s="6" t="s">
        <v>133</v>
      </c>
      <c r="C20" s="6" t="s">
        <v>597</v>
      </c>
      <c r="D20" s="6" t="s">
        <v>134</v>
      </c>
      <c r="E20" s="6" t="s">
        <v>145</v>
      </c>
      <c r="F20" s="7">
        <v>43772</v>
      </c>
      <c r="G20" s="6">
        <v>7</v>
      </c>
      <c r="H20" s="6" t="s">
        <v>216</v>
      </c>
      <c r="I20" s="6">
        <v>5</v>
      </c>
      <c r="J20" s="6">
        <v>600</v>
      </c>
      <c r="K20" s="6">
        <v>3000</v>
      </c>
      <c r="L20" s="6">
        <v>3</v>
      </c>
      <c r="M20" s="6" t="s">
        <v>147</v>
      </c>
      <c r="N20" s="8">
        <v>2283</v>
      </c>
      <c r="O20" s="9">
        <v>97</v>
      </c>
      <c r="P20" s="6" t="s">
        <v>138</v>
      </c>
      <c r="Q20" s="6">
        <v>2</v>
      </c>
      <c r="R20" s="10">
        <v>21238</v>
      </c>
      <c r="S20" s="7">
        <v>36810</v>
      </c>
      <c r="T20" s="11">
        <v>64.74444444444444</v>
      </c>
      <c r="U20" s="11">
        <v>22.108333333333334</v>
      </c>
      <c r="V20" s="11">
        <v>135.69543912551828</v>
      </c>
    </row>
    <row r="21" spans="1:22" x14ac:dyDescent="0.3">
      <c r="A21" t="s">
        <v>523</v>
      </c>
      <c r="B21" t="s">
        <v>334</v>
      </c>
      <c r="C21" t="s">
        <v>598</v>
      </c>
      <c r="D21" t="s">
        <v>134</v>
      </c>
      <c r="E21" t="s">
        <v>145</v>
      </c>
      <c r="F21" s="1">
        <v>43711</v>
      </c>
      <c r="G21">
        <v>1</v>
      </c>
      <c r="H21" t="s">
        <v>159</v>
      </c>
      <c r="I21">
        <v>2</v>
      </c>
      <c r="J21">
        <v>1200</v>
      </c>
      <c r="K21">
        <v>2400</v>
      </c>
      <c r="L21">
        <v>3</v>
      </c>
      <c r="M21" t="s">
        <v>147</v>
      </c>
      <c r="N21" s="2">
        <v>1445</v>
      </c>
      <c r="O21" s="3">
        <v>4</v>
      </c>
      <c r="P21" t="s">
        <v>131</v>
      </c>
      <c r="Q21">
        <v>0</v>
      </c>
      <c r="R21" s="4">
        <v>20417</v>
      </c>
      <c r="S21" s="1">
        <v>38199</v>
      </c>
      <c r="T21" s="5">
        <v>66.988888888888894</v>
      </c>
      <c r="U21" s="5">
        <v>18.305555555555557</v>
      </c>
      <c r="V21" s="5">
        <v>131.10773899848255</v>
      </c>
    </row>
    <row r="22" spans="1:22" x14ac:dyDescent="0.3">
      <c r="A22" s="6" t="s">
        <v>269</v>
      </c>
      <c r="B22" s="6" t="s">
        <v>270</v>
      </c>
      <c r="C22" s="6" t="s">
        <v>599</v>
      </c>
      <c r="D22" s="6" t="s">
        <v>134</v>
      </c>
      <c r="E22" s="6" t="s">
        <v>145</v>
      </c>
      <c r="F22" s="7">
        <v>43680</v>
      </c>
      <c r="G22" s="6">
        <v>2</v>
      </c>
      <c r="H22" s="6" t="s">
        <v>150</v>
      </c>
      <c r="I22" s="6">
        <v>5</v>
      </c>
      <c r="J22" s="6">
        <v>700</v>
      </c>
      <c r="K22" s="6">
        <v>3500</v>
      </c>
      <c r="L22" s="6">
        <v>2</v>
      </c>
      <c r="M22" s="6" t="s">
        <v>130</v>
      </c>
      <c r="N22" s="8">
        <v>2866</v>
      </c>
      <c r="O22" s="9">
        <v>35</v>
      </c>
      <c r="P22" s="6" t="s">
        <v>131</v>
      </c>
      <c r="Q22" s="6">
        <v>4</v>
      </c>
      <c r="R22" s="10">
        <v>26504</v>
      </c>
      <c r="S22" s="7">
        <v>41064</v>
      </c>
      <c r="T22" s="11">
        <v>50.322222222222223</v>
      </c>
      <c r="U22" s="11">
        <v>10.46111111111111</v>
      </c>
      <c r="V22" s="11">
        <v>334.57249070631974</v>
      </c>
    </row>
    <row r="23" spans="1:22" x14ac:dyDescent="0.3">
      <c r="A23" t="s">
        <v>529</v>
      </c>
      <c r="B23" t="s">
        <v>176</v>
      </c>
      <c r="C23" t="s">
        <v>600</v>
      </c>
      <c r="D23" t="s">
        <v>134</v>
      </c>
      <c r="E23" t="s">
        <v>145</v>
      </c>
      <c r="F23" s="1">
        <v>43890</v>
      </c>
      <c r="G23">
        <v>6</v>
      </c>
      <c r="H23" t="s">
        <v>156</v>
      </c>
      <c r="I23">
        <v>2</v>
      </c>
      <c r="J23">
        <v>500</v>
      </c>
      <c r="K23">
        <v>1000</v>
      </c>
      <c r="L23">
        <v>2</v>
      </c>
      <c r="M23" t="s">
        <v>130</v>
      </c>
      <c r="N23" s="2">
        <v>2833</v>
      </c>
      <c r="O23" s="3">
        <v>61</v>
      </c>
      <c r="P23" t="s">
        <v>131</v>
      </c>
      <c r="Q23">
        <v>4</v>
      </c>
      <c r="R23" s="4">
        <v>20286</v>
      </c>
      <c r="S23" s="1">
        <v>43527</v>
      </c>
      <c r="T23" s="5">
        <v>67.344444444444449</v>
      </c>
      <c r="U23" s="5">
        <v>3.713888888888889</v>
      </c>
      <c r="V23" s="5">
        <v>269.25953627524308</v>
      </c>
    </row>
    <row r="24" spans="1:22" x14ac:dyDescent="0.3">
      <c r="A24" s="6" t="s">
        <v>561</v>
      </c>
      <c r="B24" s="6" t="s">
        <v>334</v>
      </c>
      <c r="C24" s="6" t="s">
        <v>601</v>
      </c>
      <c r="D24" s="6" t="s">
        <v>134</v>
      </c>
      <c r="E24" s="6" t="s">
        <v>145</v>
      </c>
      <c r="F24" s="7">
        <v>43764</v>
      </c>
      <c r="G24" s="6">
        <v>1</v>
      </c>
      <c r="H24" s="6" t="s">
        <v>159</v>
      </c>
      <c r="I24" s="6">
        <v>4</v>
      </c>
      <c r="J24" s="6">
        <v>1200</v>
      </c>
      <c r="K24" s="6">
        <v>4800</v>
      </c>
      <c r="L24" s="6">
        <v>1</v>
      </c>
      <c r="M24" s="6" t="s">
        <v>137</v>
      </c>
      <c r="N24" s="8">
        <v>2121</v>
      </c>
      <c r="O24" s="9">
        <v>87</v>
      </c>
      <c r="P24" s="6" t="s">
        <v>131</v>
      </c>
      <c r="Q24" s="6">
        <v>5</v>
      </c>
      <c r="R24" s="10">
        <v>18135</v>
      </c>
      <c r="S24" s="7">
        <v>38720</v>
      </c>
      <c r="T24" s="11">
        <v>73.236111111111114</v>
      </c>
      <c r="U24" s="11">
        <v>16.880555555555556</v>
      </c>
      <c r="V24" s="11">
        <v>284.35083100213922</v>
      </c>
    </row>
    <row r="25" spans="1:22" x14ac:dyDescent="0.3">
      <c r="A25" t="s">
        <v>546</v>
      </c>
      <c r="B25" t="s">
        <v>334</v>
      </c>
      <c r="C25" t="s">
        <v>602</v>
      </c>
      <c r="D25" t="s">
        <v>134</v>
      </c>
      <c r="E25" t="s">
        <v>145</v>
      </c>
      <c r="F25" s="1">
        <v>43969</v>
      </c>
      <c r="G25">
        <v>3</v>
      </c>
      <c r="H25" t="s">
        <v>174</v>
      </c>
      <c r="I25">
        <v>2</v>
      </c>
      <c r="J25">
        <v>1300</v>
      </c>
      <c r="K25">
        <v>2600</v>
      </c>
      <c r="L25">
        <v>1</v>
      </c>
      <c r="M25" t="s">
        <v>137</v>
      </c>
      <c r="N25" s="2">
        <v>3596</v>
      </c>
      <c r="O25" s="3">
        <v>54</v>
      </c>
      <c r="P25" t="s">
        <v>131</v>
      </c>
      <c r="Q25">
        <v>4</v>
      </c>
      <c r="R25" s="4">
        <v>18689</v>
      </c>
      <c r="S25" s="1">
        <v>42092</v>
      </c>
      <c r="T25" s="5">
        <v>71.716666666666669</v>
      </c>
      <c r="U25" s="5">
        <v>7.6416666666666666</v>
      </c>
      <c r="V25" s="5">
        <v>340.23991275899675</v>
      </c>
    </row>
    <row r="26" spans="1:22" x14ac:dyDescent="0.3">
      <c r="A26" s="6" t="s">
        <v>460</v>
      </c>
      <c r="B26" s="6" t="s">
        <v>133</v>
      </c>
      <c r="C26" s="6" t="s">
        <v>603</v>
      </c>
      <c r="D26" s="6" t="s">
        <v>134</v>
      </c>
      <c r="E26" s="6" t="s">
        <v>153</v>
      </c>
      <c r="F26" s="7">
        <v>43635</v>
      </c>
      <c r="G26" s="6">
        <v>9</v>
      </c>
      <c r="H26" s="6" t="s">
        <v>184</v>
      </c>
      <c r="I26" s="6">
        <v>5</v>
      </c>
      <c r="J26" s="6">
        <v>500</v>
      </c>
      <c r="K26" s="6">
        <v>2500</v>
      </c>
      <c r="L26" s="6">
        <v>2</v>
      </c>
      <c r="M26" s="6" t="s">
        <v>130</v>
      </c>
      <c r="N26" s="8">
        <v>3388</v>
      </c>
      <c r="O26" s="9">
        <v>30</v>
      </c>
      <c r="P26" s="6" t="s">
        <v>138</v>
      </c>
      <c r="Q26" s="6">
        <v>4</v>
      </c>
      <c r="R26" s="10">
        <v>21050</v>
      </c>
      <c r="S26" s="7">
        <v>38694</v>
      </c>
      <c r="T26" s="11">
        <v>65.25555555555556</v>
      </c>
      <c r="U26" s="11">
        <v>16.95</v>
      </c>
      <c r="V26" s="11">
        <v>147.49262536873158</v>
      </c>
    </row>
    <row r="27" spans="1:22" x14ac:dyDescent="0.3">
      <c r="A27" t="s">
        <v>151</v>
      </c>
      <c r="B27" t="s">
        <v>152</v>
      </c>
      <c r="C27" t="s">
        <v>604</v>
      </c>
      <c r="D27" t="s">
        <v>134</v>
      </c>
      <c r="E27" t="s">
        <v>153</v>
      </c>
      <c r="F27" s="1">
        <v>43918</v>
      </c>
      <c r="G27">
        <v>2</v>
      </c>
      <c r="H27" t="s">
        <v>150</v>
      </c>
      <c r="I27">
        <v>10</v>
      </c>
      <c r="J27">
        <v>700</v>
      </c>
      <c r="K27">
        <v>7000</v>
      </c>
      <c r="L27">
        <v>2</v>
      </c>
      <c r="M27" t="s">
        <v>130</v>
      </c>
      <c r="N27" s="2">
        <v>1759</v>
      </c>
      <c r="O27" s="3">
        <v>71</v>
      </c>
      <c r="P27" t="s">
        <v>138</v>
      </c>
      <c r="Q27">
        <v>4</v>
      </c>
      <c r="R27" s="4">
        <v>29754</v>
      </c>
      <c r="S27" s="1">
        <v>43138</v>
      </c>
      <c r="T27" s="5">
        <v>41.424999999999997</v>
      </c>
      <c r="U27" s="5">
        <v>4.7861111111111114</v>
      </c>
      <c r="V27" s="5">
        <v>1462.5652930934416</v>
      </c>
    </row>
    <row r="28" spans="1:22" x14ac:dyDescent="0.3">
      <c r="A28" s="6" t="s">
        <v>456</v>
      </c>
      <c r="B28" s="6" t="s">
        <v>195</v>
      </c>
      <c r="C28" s="6" t="s">
        <v>605</v>
      </c>
      <c r="D28" s="6" t="s">
        <v>134</v>
      </c>
      <c r="E28" s="6" t="s">
        <v>153</v>
      </c>
      <c r="F28" s="7">
        <v>43938</v>
      </c>
      <c r="G28" s="6">
        <v>7</v>
      </c>
      <c r="H28" s="6" t="s">
        <v>216</v>
      </c>
      <c r="I28" s="6">
        <v>6</v>
      </c>
      <c r="J28" s="6">
        <v>600</v>
      </c>
      <c r="K28" s="6">
        <v>3600</v>
      </c>
      <c r="L28" s="6">
        <v>1</v>
      </c>
      <c r="M28" s="6" t="s">
        <v>137</v>
      </c>
      <c r="N28" s="8">
        <v>1039</v>
      </c>
      <c r="O28" s="9">
        <v>52</v>
      </c>
      <c r="P28" s="6" t="s">
        <v>131</v>
      </c>
      <c r="Q28" s="6">
        <v>3</v>
      </c>
      <c r="R28" s="10">
        <v>20681</v>
      </c>
      <c r="S28" s="7">
        <v>41834</v>
      </c>
      <c r="T28" s="11">
        <v>66.266666666666666</v>
      </c>
      <c r="U28" s="11">
        <v>8.35</v>
      </c>
      <c r="V28" s="11">
        <v>431.13772455089821</v>
      </c>
    </row>
    <row r="29" spans="1:22" x14ac:dyDescent="0.3">
      <c r="A29" t="s">
        <v>456</v>
      </c>
      <c r="B29" t="s">
        <v>195</v>
      </c>
      <c r="C29" t="s">
        <v>605</v>
      </c>
      <c r="D29" t="s">
        <v>134</v>
      </c>
      <c r="E29" t="s">
        <v>153</v>
      </c>
      <c r="F29" s="1">
        <v>44005</v>
      </c>
      <c r="G29">
        <v>9</v>
      </c>
      <c r="H29" t="s">
        <v>184</v>
      </c>
      <c r="I29">
        <v>2</v>
      </c>
      <c r="J29">
        <v>500</v>
      </c>
      <c r="K29">
        <v>1000</v>
      </c>
      <c r="L29">
        <v>3</v>
      </c>
      <c r="M29" t="s">
        <v>147</v>
      </c>
      <c r="N29" s="2">
        <v>1039</v>
      </c>
      <c r="O29" s="3">
        <v>52</v>
      </c>
      <c r="P29" t="s">
        <v>131</v>
      </c>
      <c r="Q29">
        <v>3</v>
      </c>
      <c r="R29" s="4">
        <v>20681</v>
      </c>
      <c r="S29" s="1">
        <v>35943</v>
      </c>
      <c r="T29" s="5">
        <v>66.266666666666666</v>
      </c>
      <c r="U29" s="5">
        <v>24.477777777777778</v>
      </c>
      <c r="V29" s="5">
        <v>40.853381752156153</v>
      </c>
    </row>
    <row r="30" spans="1:22" x14ac:dyDescent="0.3">
      <c r="A30" s="6" t="s">
        <v>456</v>
      </c>
      <c r="B30" s="6" t="s">
        <v>195</v>
      </c>
      <c r="C30" s="6" t="s">
        <v>605</v>
      </c>
      <c r="D30" s="6" t="s">
        <v>134</v>
      </c>
      <c r="E30" s="6" t="s">
        <v>153</v>
      </c>
      <c r="F30" s="7">
        <v>43906</v>
      </c>
      <c r="G30" s="6">
        <v>8</v>
      </c>
      <c r="H30" s="6" t="s">
        <v>146</v>
      </c>
      <c r="I30" s="6">
        <v>2</v>
      </c>
      <c r="J30" s="6">
        <v>800</v>
      </c>
      <c r="K30" s="6">
        <v>1600</v>
      </c>
      <c r="L30" s="6">
        <v>2</v>
      </c>
      <c r="M30" s="6" t="s">
        <v>130</v>
      </c>
      <c r="N30" s="8">
        <v>1039</v>
      </c>
      <c r="O30" s="9">
        <v>52</v>
      </c>
      <c r="P30" s="6" t="s">
        <v>131</v>
      </c>
      <c r="Q30" s="6">
        <v>3</v>
      </c>
      <c r="R30" s="10">
        <v>20681</v>
      </c>
      <c r="S30" s="7">
        <v>43438</v>
      </c>
      <c r="T30" s="11">
        <v>66.266666666666666</v>
      </c>
      <c r="U30" s="11">
        <v>3.9611111111111112</v>
      </c>
      <c r="V30" s="11">
        <v>403.92706872370263</v>
      </c>
    </row>
    <row r="31" spans="1:22" x14ac:dyDescent="0.3">
      <c r="A31" t="s">
        <v>353</v>
      </c>
      <c r="B31" t="s">
        <v>354</v>
      </c>
      <c r="C31" t="s">
        <v>606</v>
      </c>
      <c r="D31" t="s">
        <v>134</v>
      </c>
      <c r="E31" t="s">
        <v>153</v>
      </c>
      <c r="F31" s="1">
        <v>43817</v>
      </c>
      <c r="G31">
        <v>10</v>
      </c>
      <c r="H31" t="s">
        <v>129</v>
      </c>
      <c r="I31">
        <v>1</v>
      </c>
      <c r="J31">
        <v>1000</v>
      </c>
      <c r="K31">
        <v>1000</v>
      </c>
      <c r="L31">
        <v>2</v>
      </c>
      <c r="M31" t="s">
        <v>130</v>
      </c>
      <c r="N31" s="2">
        <v>2355</v>
      </c>
      <c r="O31" s="3">
        <v>0</v>
      </c>
      <c r="P31" t="s">
        <v>138</v>
      </c>
      <c r="Q31">
        <v>0</v>
      </c>
      <c r="R31" s="4">
        <v>22301</v>
      </c>
      <c r="S31" s="1">
        <v>40908</v>
      </c>
      <c r="T31" s="5">
        <v>61.833333333333336</v>
      </c>
      <c r="U31" s="5">
        <v>10.888888888888889</v>
      </c>
      <c r="V31" s="5">
        <v>91.836734693877546</v>
      </c>
    </row>
    <row r="32" spans="1:22" x14ac:dyDescent="0.3">
      <c r="A32" s="6" t="s">
        <v>353</v>
      </c>
      <c r="B32" s="6" t="s">
        <v>354</v>
      </c>
      <c r="C32" s="6" t="s">
        <v>606</v>
      </c>
      <c r="D32" s="6" t="s">
        <v>134</v>
      </c>
      <c r="E32" s="6" t="s">
        <v>153</v>
      </c>
      <c r="F32" s="7">
        <v>43635</v>
      </c>
      <c r="G32" s="6">
        <v>8</v>
      </c>
      <c r="H32" s="6" t="s">
        <v>146</v>
      </c>
      <c r="I32" s="6">
        <v>10</v>
      </c>
      <c r="J32" s="6">
        <v>800</v>
      </c>
      <c r="K32" s="6">
        <v>8000</v>
      </c>
      <c r="L32" s="6">
        <v>3</v>
      </c>
      <c r="M32" s="6" t="s">
        <v>147</v>
      </c>
      <c r="N32" s="8">
        <v>2355</v>
      </c>
      <c r="O32" s="9">
        <v>0</v>
      </c>
      <c r="P32" s="6" t="s">
        <v>138</v>
      </c>
      <c r="Q32" s="6">
        <v>0</v>
      </c>
      <c r="R32" s="10">
        <v>22301</v>
      </c>
      <c r="S32" s="7">
        <v>36987</v>
      </c>
      <c r="T32" s="11">
        <v>61.833333333333336</v>
      </c>
      <c r="U32" s="11">
        <v>21.622222222222224</v>
      </c>
      <c r="V32" s="11">
        <v>369.98972250770811</v>
      </c>
    </row>
    <row r="33" spans="1:22" x14ac:dyDescent="0.3">
      <c r="A33" t="s">
        <v>353</v>
      </c>
      <c r="B33" t="s">
        <v>354</v>
      </c>
      <c r="C33" t="s">
        <v>606</v>
      </c>
      <c r="D33" t="s">
        <v>134</v>
      </c>
      <c r="E33" t="s">
        <v>153</v>
      </c>
      <c r="F33" s="1">
        <v>43778</v>
      </c>
      <c r="G33">
        <v>7</v>
      </c>
      <c r="H33" t="s">
        <v>216</v>
      </c>
      <c r="I33">
        <v>3</v>
      </c>
      <c r="J33">
        <v>600</v>
      </c>
      <c r="K33">
        <v>1800</v>
      </c>
      <c r="L33">
        <v>1</v>
      </c>
      <c r="M33" t="s">
        <v>137</v>
      </c>
      <c r="N33" s="2">
        <v>2355</v>
      </c>
      <c r="O33" s="3">
        <v>0</v>
      </c>
      <c r="P33" t="s">
        <v>138</v>
      </c>
      <c r="Q33">
        <v>0</v>
      </c>
      <c r="R33" s="4">
        <v>22301</v>
      </c>
      <c r="S33" s="1">
        <v>43852</v>
      </c>
      <c r="T33" s="5">
        <v>61.833333333333336</v>
      </c>
      <c r="U33" s="5">
        <v>2.8277777777777779</v>
      </c>
      <c r="V33" s="5">
        <v>636.54223968565816</v>
      </c>
    </row>
    <row r="34" spans="1:22" x14ac:dyDescent="0.3">
      <c r="A34" s="6" t="s">
        <v>461</v>
      </c>
      <c r="B34" s="6" t="s">
        <v>295</v>
      </c>
      <c r="C34" s="6" t="s">
        <v>607</v>
      </c>
      <c r="D34" s="6" t="s">
        <v>134</v>
      </c>
      <c r="E34" s="6" t="s">
        <v>153</v>
      </c>
      <c r="F34" s="7">
        <v>43689</v>
      </c>
      <c r="G34" s="6">
        <v>1</v>
      </c>
      <c r="H34" s="6" t="s">
        <v>159</v>
      </c>
      <c r="I34" s="6">
        <v>10</v>
      </c>
      <c r="J34" s="6">
        <v>1200</v>
      </c>
      <c r="K34" s="6">
        <v>12000</v>
      </c>
      <c r="L34" s="6">
        <v>1</v>
      </c>
      <c r="M34" s="6" t="s">
        <v>137</v>
      </c>
      <c r="N34" s="8">
        <v>3544</v>
      </c>
      <c r="O34" s="9">
        <v>65</v>
      </c>
      <c r="P34" s="6" t="s">
        <v>138</v>
      </c>
      <c r="Q34" s="6">
        <v>3</v>
      </c>
      <c r="R34" s="10">
        <v>20953</v>
      </c>
      <c r="S34" s="7">
        <v>36389</v>
      </c>
      <c r="T34" s="11">
        <v>65.519444444444446</v>
      </c>
      <c r="U34" s="11">
        <v>23.258333333333333</v>
      </c>
      <c r="V34" s="11">
        <v>515.94410605517737</v>
      </c>
    </row>
    <row r="35" spans="1:22" x14ac:dyDescent="0.3">
      <c r="A35" t="s">
        <v>510</v>
      </c>
      <c r="B35" t="s">
        <v>511</v>
      </c>
      <c r="C35" t="s">
        <v>608</v>
      </c>
      <c r="D35" t="s">
        <v>134</v>
      </c>
      <c r="E35" t="s">
        <v>153</v>
      </c>
      <c r="F35" s="1">
        <v>43969</v>
      </c>
      <c r="G35">
        <v>6</v>
      </c>
      <c r="H35" t="s">
        <v>156</v>
      </c>
      <c r="I35">
        <v>4</v>
      </c>
      <c r="J35">
        <v>500</v>
      </c>
      <c r="K35">
        <v>2000</v>
      </c>
      <c r="L35">
        <v>3</v>
      </c>
      <c r="M35" t="s">
        <v>147</v>
      </c>
      <c r="N35" s="2">
        <v>1201</v>
      </c>
      <c r="O35" s="3">
        <v>91</v>
      </c>
      <c r="P35" t="s">
        <v>131</v>
      </c>
      <c r="Q35">
        <v>1</v>
      </c>
      <c r="R35" s="4">
        <v>20485</v>
      </c>
      <c r="S35" s="1">
        <v>37149</v>
      </c>
      <c r="T35" s="5">
        <v>66.805555555555557</v>
      </c>
      <c r="U35" s="5">
        <v>21.180555555555557</v>
      </c>
      <c r="V35" s="5">
        <v>94.426229508196712</v>
      </c>
    </row>
    <row r="36" spans="1:22" x14ac:dyDescent="0.3">
      <c r="A36" s="6" t="s">
        <v>465</v>
      </c>
      <c r="B36" s="6" t="s">
        <v>466</v>
      </c>
      <c r="C36" s="6" t="s">
        <v>609</v>
      </c>
      <c r="D36" s="6" t="s">
        <v>134</v>
      </c>
      <c r="E36" s="6" t="s">
        <v>153</v>
      </c>
      <c r="F36" s="7">
        <v>43689</v>
      </c>
      <c r="G36" s="6">
        <v>2</v>
      </c>
      <c r="H36" s="6" t="s">
        <v>150</v>
      </c>
      <c r="I36" s="6">
        <v>6</v>
      </c>
      <c r="J36" s="6">
        <v>700</v>
      </c>
      <c r="K36" s="6">
        <v>4200</v>
      </c>
      <c r="L36" s="6">
        <v>1</v>
      </c>
      <c r="M36" s="6" t="s">
        <v>137</v>
      </c>
      <c r="N36" s="8">
        <v>1467</v>
      </c>
      <c r="O36" s="9">
        <v>34</v>
      </c>
      <c r="P36" s="6" t="s">
        <v>131</v>
      </c>
      <c r="Q36" s="6">
        <v>2</v>
      </c>
      <c r="R36" s="10">
        <v>20737</v>
      </c>
      <c r="S36" s="7">
        <v>43111</v>
      </c>
      <c r="T36" s="11">
        <v>66.113888888888894</v>
      </c>
      <c r="U36" s="11">
        <v>4.8583333333333334</v>
      </c>
      <c r="V36" s="11">
        <v>864.49399656946821</v>
      </c>
    </row>
    <row r="37" spans="1:22" x14ac:dyDescent="0.3">
      <c r="A37" t="s">
        <v>237</v>
      </c>
      <c r="B37" t="s">
        <v>238</v>
      </c>
      <c r="C37" t="s">
        <v>610</v>
      </c>
      <c r="D37" t="s">
        <v>134</v>
      </c>
      <c r="E37" t="s">
        <v>153</v>
      </c>
      <c r="F37" s="1">
        <v>43680</v>
      </c>
      <c r="G37">
        <v>8</v>
      </c>
      <c r="H37" t="s">
        <v>146</v>
      </c>
      <c r="I37">
        <v>3</v>
      </c>
      <c r="J37">
        <v>800</v>
      </c>
      <c r="K37">
        <v>2400</v>
      </c>
      <c r="L37">
        <v>1</v>
      </c>
      <c r="M37" t="s">
        <v>137</v>
      </c>
      <c r="N37" s="2">
        <v>2862</v>
      </c>
      <c r="O37" s="3">
        <v>68</v>
      </c>
      <c r="P37" t="s">
        <v>138</v>
      </c>
      <c r="Q37">
        <v>4</v>
      </c>
      <c r="R37" s="4">
        <v>27699</v>
      </c>
      <c r="S37" s="1">
        <v>42892</v>
      </c>
      <c r="T37" s="5">
        <v>47.052777777777777</v>
      </c>
      <c r="U37" s="5">
        <v>5.4555555555555557</v>
      </c>
      <c r="V37" s="5">
        <v>439.91853360488795</v>
      </c>
    </row>
    <row r="38" spans="1:22" x14ac:dyDescent="0.3">
      <c r="A38" s="6" t="s">
        <v>169</v>
      </c>
      <c r="B38" s="6" t="s">
        <v>170</v>
      </c>
      <c r="C38" s="6" t="s">
        <v>611</v>
      </c>
      <c r="D38" s="6" t="s">
        <v>134</v>
      </c>
      <c r="E38" s="6" t="s">
        <v>153</v>
      </c>
      <c r="F38" s="7">
        <v>43690</v>
      </c>
      <c r="G38" s="6">
        <v>10</v>
      </c>
      <c r="H38" s="6" t="s">
        <v>129</v>
      </c>
      <c r="I38" s="6">
        <v>2</v>
      </c>
      <c r="J38" s="6">
        <v>1000</v>
      </c>
      <c r="K38" s="6">
        <v>2000</v>
      </c>
      <c r="L38" s="6">
        <v>2</v>
      </c>
      <c r="M38" s="6" t="s">
        <v>130</v>
      </c>
      <c r="N38" s="8">
        <v>2448</v>
      </c>
      <c r="O38" s="9">
        <v>57</v>
      </c>
      <c r="P38" s="6" t="s">
        <v>131</v>
      </c>
      <c r="Q38" s="6">
        <v>3</v>
      </c>
      <c r="R38" s="10">
        <v>28659</v>
      </c>
      <c r="S38" s="7">
        <v>41263</v>
      </c>
      <c r="T38" s="11">
        <v>44.422222222222224</v>
      </c>
      <c r="U38" s="11">
        <v>9.9166666666666661</v>
      </c>
      <c r="V38" s="11">
        <v>201.68067226890759</v>
      </c>
    </row>
    <row r="39" spans="1:22" x14ac:dyDescent="0.3">
      <c r="A39" t="s">
        <v>320</v>
      </c>
      <c r="B39" t="s">
        <v>222</v>
      </c>
      <c r="C39" t="s">
        <v>612</v>
      </c>
      <c r="D39" t="s">
        <v>134</v>
      </c>
      <c r="E39" t="s">
        <v>153</v>
      </c>
      <c r="F39" s="1">
        <v>43769</v>
      </c>
      <c r="G39">
        <v>8</v>
      </c>
      <c r="H39" t="s">
        <v>146</v>
      </c>
      <c r="I39">
        <v>4</v>
      </c>
      <c r="J39">
        <v>800</v>
      </c>
      <c r="K39">
        <v>3200</v>
      </c>
      <c r="L39">
        <v>3</v>
      </c>
      <c r="M39" t="s">
        <v>147</v>
      </c>
      <c r="N39" s="2">
        <v>1608</v>
      </c>
      <c r="O39" s="3">
        <v>99</v>
      </c>
      <c r="P39" t="s">
        <v>131</v>
      </c>
      <c r="Q39">
        <v>0</v>
      </c>
      <c r="R39" s="4">
        <v>25649</v>
      </c>
      <c r="S39" s="1">
        <v>38622</v>
      </c>
      <c r="T39" s="5">
        <v>52.661111111111111</v>
      </c>
      <c r="U39" s="5">
        <v>17.147222222222222</v>
      </c>
      <c r="V39" s="5">
        <v>186.61914790215454</v>
      </c>
    </row>
    <row r="40" spans="1:22" x14ac:dyDescent="0.3">
      <c r="A40" s="6" t="s">
        <v>575</v>
      </c>
      <c r="B40" s="6" t="s">
        <v>195</v>
      </c>
      <c r="C40" s="6" t="s">
        <v>613</v>
      </c>
      <c r="D40" s="6" t="s">
        <v>134</v>
      </c>
      <c r="E40" s="6" t="s">
        <v>153</v>
      </c>
      <c r="F40" s="7">
        <v>43644</v>
      </c>
      <c r="G40" s="6">
        <v>10</v>
      </c>
      <c r="H40" s="6" t="s">
        <v>129</v>
      </c>
      <c r="I40" s="6">
        <v>7</v>
      </c>
      <c r="J40" s="6">
        <v>1000</v>
      </c>
      <c r="K40" s="6">
        <v>7000</v>
      </c>
      <c r="L40" s="6">
        <v>1</v>
      </c>
      <c r="M40" s="6" t="s">
        <v>137</v>
      </c>
      <c r="N40" s="8">
        <v>2058</v>
      </c>
      <c r="O40" s="9">
        <v>76</v>
      </c>
      <c r="P40" s="6" t="s">
        <v>131</v>
      </c>
      <c r="Q40" s="6">
        <v>1</v>
      </c>
      <c r="R40" s="10">
        <v>17610</v>
      </c>
      <c r="S40" s="7">
        <v>41514</v>
      </c>
      <c r="T40" s="11">
        <v>74.672222222222217</v>
      </c>
      <c r="U40" s="11">
        <v>9.2277777777777779</v>
      </c>
      <c r="V40" s="11">
        <v>758.5791691751956</v>
      </c>
    </row>
    <row r="41" spans="1:22" x14ac:dyDescent="0.3">
      <c r="A41" t="s">
        <v>323</v>
      </c>
      <c r="B41" t="s">
        <v>324</v>
      </c>
      <c r="C41" t="s">
        <v>614</v>
      </c>
      <c r="D41" t="s">
        <v>134</v>
      </c>
      <c r="E41" t="s">
        <v>153</v>
      </c>
      <c r="F41" s="1">
        <v>43856</v>
      </c>
      <c r="G41">
        <v>6</v>
      </c>
      <c r="H41" t="s">
        <v>156</v>
      </c>
      <c r="I41">
        <v>10</v>
      </c>
      <c r="J41">
        <v>500</v>
      </c>
      <c r="K41">
        <v>5000</v>
      </c>
      <c r="L41">
        <v>3</v>
      </c>
      <c r="M41" t="s">
        <v>147</v>
      </c>
      <c r="N41" s="2">
        <v>2832</v>
      </c>
      <c r="O41" s="3">
        <v>72</v>
      </c>
      <c r="P41" t="s">
        <v>138</v>
      </c>
      <c r="Q41">
        <v>0</v>
      </c>
      <c r="R41" s="4">
        <v>24175</v>
      </c>
      <c r="S41" s="1">
        <v>42878</v>
      </c>
      <c r="T41" s="5">
        <v>56.697222222222223</v>
      </c>
      <c r="U41" s="5">
        <v>5.4916666666666663</v>
      </c>
      <c r="V41" s="5">
        <v>910.4704097116844</v>
      </c>
    </row>
    <row r="42" spans="1:22" x14ac:dyDescent="0.3">
      <c r="A42" s="6" t="s">
        <v>409</v>
      </c>
      <c r="B42" s="6" t="s">
        <v>410</v>
      </c>
      <c r="C42" s="6" t="s">
        <v>615</v>
      </c>
      <c r="D42" s="6" t="s">
        <v>134</v>
      </c>
      <c r="E42" s="6" t="s">
        <v>153</v>
      </c>
      <c r="F42" s="7">
        <v>43985</v>
      </c>
      <c r="G42" s="6">
        <v>9</v>
      </c>
      <c r="H42" s="6" t="s">
        <v>184</v>
      </c>
      <c r="I42" s="6">
        <v>3</v>
      </c>
      <c r="J42" s="6">
        <v>500</v>
      </c>
      <c r="K42" s="6">
        <v>1500</v>
      </c>
      <c r="L42" s="6">
        <v>3</v>
      </c>
      <c r="M42" s="6" t="s">
        <v>147</v>
      </c>
      <c r="N42" s="8">
        <v>2058</v>
      </c>
      <c r="O42" s="9">
        <v>97</v>
      </c>
      <c r="P42" s="6" t="s">
        <v>131</v>
      </c>
      <c r="Q42" s="6">
        <v>3</v>
      </c>
      <c r="R42" s="10">
        <v>21991</v>
      </c>
      <c r="S42" s="7">
        <v>36452</v>
      </c>
      <c r="T42" s="11">
        <v>62.677777777777777</v>
      </c>
      <c r="U42" s="11">
        <v>23.086111111111112</v>
      </c>
      <c r="V42" s="11">
        <v>64.974130670196118</v>
      </c>
    </row>
    <row r="43" spans="1:22" x14ac:dyDescent="0.3">
      <c r="A43" t="s">
        <v>533</v>
      </c>
      <c r="B43" t="s">
        <v>158</v>
      </c>
      <c r="C43" t="s">
        <v>616</v>
      </c>
      <c r="D43" t="s">
        <v>134</v>
      </c>
      <c r="E43" t="s">
        <v>153</v>
      </c>
      <c r="F43" s="1">
        <v>43876</v>
      </c>
      <c r="G43">
        <v>9</v>
      </c>
      <c r="H43" t="s">
        <v>184</v>
      </c>
      <c r="I43">
        <v>7</v>
      </c>
      <c r="J43">
        <v>500</v>
      </c>
      <c r="K43">
        <v>3500</v>
      </c>
      <c r="L43">
        <v>1</v>
      </c>
      <c r="M43" t="s">
        <v>137</v>
      </c>
      <c r="N43" s="2">
        <v>3257</v>
      </c>
      <c r="O43" s="3">
        <v>48</v>
      </c>
      <c r="P43" t="s">
        <v>138</v>
      </c>
      <c r="Q43">
        <v>4</v>
      </c>
      <c r="R43" s="4">
        <v>19378</v>
      </c>
      <c r="S43" s="1">
        <v>38905</v>
      </c>
      <c r="T43" s="5">
        <v>69.836111111111109</v>
      </c>
      <c r="U43" s="5">
        <v>16.369444444444444</v>
      </c>
      <c r="V43" s="5">
        <v>213.81299847276432</v>
      </c>
    </row>
    <row r="44" spans="1:22" x14ac:dyDescent="0.3">
      <c r="A44" s="6" t="s">
        <v>547</v>
      </c>
      <c r="B44" s="6" t="s">
        <v>548</v>
      </c>
      <c r="C44" s="6" t="s">
        <v>617</v>
      </c>
      <c r="D44" s="6" t="s">
        <v>134</v>
      </c>
      <c r="E44" s="6" t="s">
        <v>153</v>
      </c>
      <c r="F44" s="7">
        <v>43764</v>
      </c>
      <c r="G44" s="6">
        <v>9</v>
      </c>
      <c r="H44" s="6" t="s">
        <v>184</v>
      </c>
      <c r="I44" s="6">
        <v>10</v>
      </c>
      <c r="J44" s="6">
        <v>500</v>
      </c>
      <c r="K44" s="6">
        <v>5000</v>
      </c>
      <c r="L44" s="6">
        <v>1</v>
      </c>
      <c r="M44" s="6" t="s">
        <v>137</v>
      </c>
      <c r="N44" s="8">
        <v>2919</v>
      </c>
      <c r="O44" s="9">
        <v>15</v>
      </c>
      <c r="P44" s="6" t="s">
        <v>131</v>
      </c>
      <c r="Q44" s="6">
        <v>4</v>
      </c>
      <c r="R44" s="10">
        <v>18215</v>
      </c>
      <c r="S44" s="7">
        <v>41992</v>
      </c>
      <c r="T44" s="11">
        <v>73.019444444444446</v>
      </c>
      <c r="U44" s="11">
        <v>7.9194444444444443</v>
      </c>
      <c r="V44" s="11">
        <v>631.35741844966685</v>
      </c>
    </row>
    <row r="45" spans="1:22" x14ac:dyDescent="0.3">
      <c r="A45" t="s">
        <v>252</v>
      </c>
      <c r="B45" t="s">
        <v>170</v>
      </c>
      <c r="C45" t="s">
        <v>618</v>
      </c>
      <c r="D45" t="s">
        <v>134</v>
      </c>
      <c r="E45" t="s">
        <v>153</v>
      </c>
      <c r="F45" s="1">
        <v>44008</v>
      </c>
      <c r="G45">
        <v>8</v>
      </c>
      <c r="H45" t="s">
        <v>146</v>
      </c>
      <c r="I45">
        <v>7</v>
      </c>
      <c r="J45">
        <v>800</v>
      </c>
      <c r="K45">
        <v>5600</v>
      </c>
      <c r="L45">
        <v>1</v>
      </c>
      <c r="M45" t="s">
        <v>137</v>
      </c>
      <c r="N45" s="2">
        <v>1786</v>
      </c>
      <c r="O45" s="3">
        <v>79</v>
      </c>
      <c r="P45" t="s">
        <v>131</v>
      </c>
      <c r="Q45">
        <v>0</v>
      </c>
      <c r="R45" s="4">
        <v>27343</v>
      </c>
      <c r="S45" s="1">
        <v>36900</v>
      </c>
      <c r="T45" s="5">
        <v>48.027777777777779</v>
      </c>
      <c r="U45" s="5">
        <v>21.863888888888887</v>
      </c>
      <c r="V45" s="5">
        <v>256.13009782746792</v>
      </c>
    </row>
    <row r="46" spans="1:22" x14ac:dyDescent="0.3">
      <c r="A46" s="6" t="s">
        <v>463</v>
      </c>
      <c r="B46" s="6" t="s">
        <v>464</v>
      </c>
      <c r="C46" s="6" t="s">
        <v>619</v>
      </c>
      <c r="D46" s="6" t="s">
        <v>134</v>
      </c>
      <c r="E46" s="6" t="s">
        <v>153</v>
      </c>
      <c r="F46" s="7">
        <v>43947</v>
      </c>
      <c r="G46" s="6">
        <v>9</v>
      </c>
      <c r="H46" s="6" t="s">
        <v>184</v>
      </c>
      <c r="I46" s="6">
        <v>5</v>
      </c>
      <c r="J46" s="6">
        <v>500</v>
      </c>
      <c r="K46" s="6">
        <v>2500</v>
      </c>
      <c r="L46" s="6">
        <v>2</v>
      </c>
      <c r="M46" s="6" t="s">
        <v>130</v>
      </c>
      <c r="N46" s="8">
        <v>4067</v>
      </c>
      <c r="O46" s="9">
        <v>34</v>
      </c>
      <c r="P46" s="6" t="s">
        <v>138</v>
      </c>
      <c r="Q46" s="6">
        <v>4</v>
      </c>
      <c r="R46" s="10">
        <v>20850</v>
      </c>
      <c r="S46" s="7">
        <v>38856</v>
      </c>
      <c r="T46" s="11">
        <v>65.805555555555557</v>
      </c>
      <c r="U46" s="11">
        <v>16.502777777777776</v>
      </c>
      <c r="V46" s="11">
        <v>151.48964820737251</v>
      </c>
    </row>
    <row r="47" spans="1:22" x14ac:dyDescent="0.3">
      <c r="A47" t="s">
        <v>132</v>
      </c>
      <c r="B47" t="s">
        <v>133</v>
      </c>
      <c r="C47" t="s">
        <v>620</v>
      </c>
      <c r="D47" t="s">
        <v>134</v>
      </c>
      <c r="E47" t="s">
        <v>135</v>
      </c>
      <c r="F47" s="1">
        <v>43682</v>
      </c>
      <c r="G47">
        <v>4</v>
      </c>
      <c r="H47" t="s">
        <v>136</v>
      </c>
      <c r="I47">
        <v>1</v>
      </c>
      <c r="J47">
        <v>5000</v>
      </c>
      <c r="K47">
        <v>5000</v>
      </c>
      <c r="L47">
        <v>1</v>
      </c>
      <c r="M47" t="s">
        <v>137</v>
      </c>
      <c r="N47" s="2">
        <v>2392</v>
      </c>
      <c r="O47" s="3">
        <v>36</v>
      </c>
      <c r="P47" t="s">
        <v>138</v>
      </c>
      <c r="Q47">
        <v>2</v>
      </c>
      <c r="R47" s="4">
        <v>30480</v>
      </c>
      <c r="S47" s="1">
        <v>43384</v>
      </c>
      <c r="T47" s="5">
        <v>39.43611111111111</v>
      </c>
      <c r="U47" s="5">
        <v>4.1083333333333334</v>
      </c>
      <c r="V47" s="5">
        <v>1217.0385395537526</v>
      </c>
    </row>
  </sheetData>
  <hyperlinks>
    <hyperlink ref="X2" location="PRESENTATION!A1" display="BACK" xr:uid="{126F0C28-66DB-407C-8BB4-129452EFDD9A}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7FBB-3B83-4CC1-8B50-060C21241C35}">
  <sheetPr>
    <tabColor rgb="FF7030A0"/>
  </sheetPr>
  <dimension ref="A1:X47"/>
  <sheetViews>
    <sheetView topLeftCell="S1" workbookViewId="0">
      <selection activeCell="X2" sqref="X2"/>
    </sheetView>
  </sheetViews>
  <sheetFormatPr baseColWidth="10" defaultColWidth="10.6640625" defaultRowHeight="14.4" x14ac:dyDescent="0.3"/>
  <cols>
    <col min="3" max="3" width="20.88671875" bestFit="1" customWidth="1"/>
    <col min="4" max="4" width="13.109375" bestFit="1" customWidth="1"/>
    <col min="5" max="5" width="9.6640625" bestFit="1" customWidth="1"/>
    <col min="6" max="6" width="19.109375" customWidth="1"/>
    <col min="7" max="7" width="5.88671875" customWidth="1"/>
    <col min="8" max="8" width="20" bestFit="1" customWidth="1"/>
    <col min="9" max="9" width="11.6640625" customWidth="1"/>
    <col min="10" max="10" width="5.44140625" customWidth="1"/>
    <col min="11" max="11" width="15" customWidth="1"/>
    <col min="12" max="12" width="11.88671875" customWidth="1"/>
    <col min="13" max="13" width="12.88671875" customWidth="1"/>
    <col min="14" max="14" width="9.88671875" customWidth="1"/>
    <col min="15" max="15" width="8.44140625" customWidth="1"/>
    <col min="16" max="16" width="8.5546875" customWidth="1"/>
    <col min="17" max="17" width="13.5546875" customWidth="1"/>
    <col min="18" max="18" width="12.6640625" customWidth="1"/>
    <col min="19" max="19" width="17.44140625" customWidth="1"/>
    <col min="20" max="20" width="6.33203125" customWidth="1"/>
    <col min="21" max="21" width="13.6640625" customWidth="1"/>
    <col min="22" max="22" width="5" bestFit="1" customWidth="1"/>
  </cols>
  <sheetData>
    <row r="1" spans="1:24" ht="15" thickBot="1" x14ac:dyDescent="0.35">
      <c r="A1" s="12" t="s">
        <v>104</v>
      </c>
      <c r="B1" s="12" t="s">
        <v>105</v>
      </c>
      <c r="C1" s="12" t="s">
        <v>106</v>
      </c>
      <c r="D1" s="12" t="s">
        <v>107</v>
      </c>
      <c r="E1" s="12" t="s">
        <v>108</v>
      </c>
      <c r="F1" s="12" t="s">
        <v>109</v>
      </c>
      <c r="G1" s="12" t="s">
        <v>110</v>
      </c>
      <c r="H1" s="12" t="s">
        <v>111</v>
      </c>
      <c r="I1" s="12" t="s">
        <v>112</v>
      </c>
      <c r="J1" s="12" t="s">
        <v>113</v>
      </c>
      <c r="K1" s="12" t="s">
        <v>114</v>
      </c>
      <c r="L1" s="12" t="s">
        <v>115</v>
      </c>
      <c r="M1" s="12" t="s">
        <v>116</v>
      </c>
      <c r="N1" s="12" t="s">
        <v>117</v>
      </c>
      <c r="O1" s="12" t="s">
        <v>118</v>
      </c>
      <c r="P1" s="12" t="s">
        <v>119</v>
      </c>
      <c r="Q1" s="12" t="s">
        <v>120</v>
      </c>
      <c r="R1" s="12" t="s">
        <v>121</v>
      </c>
      <c r="S1" s="12" t="s">
        <v>122</v>
      </c>
      <c r="T1" s="12" t="s">
        <v>36</v>
      </c>
      <c r="U1" s="12" t="s">
        <v>123</v>
      </c>
      <c r="V1" s="12" t="s">
        <v>124</v>
      </c>
    </row>
    <row r="2" spans="1:24" ht="25.8" x14ac:dyDescent="0.5">
      <c r="A2" s="6" t="s">
        <v>247</v>
      </c>
      <c r="B2" s="6" t="s">
        <v>238</v>
      </c>
      <c r="C2" s="6" t="s">
        <v>579</v>
      </c>
      <c r="D2" s="6" t="s">
        <v>134</v>
      </c>
      <c r="E2" s="6" t="s">
        <v>128</v>
      </c>
      <c r="F2" s="7">
        <v>44201</v>
      </c>
      <c r="G2" s="6">
        <v>5</v>
      </c>
      <c r="H2" s="6" t="s">
        <v>191</v>
      </c>
      <c r="I2" s="6">
        <v>10</v>
      </c>
      <c r="J2" s="6">
        <v>2000</v>
      </c>
      <c r="K2" s="6">
        <v>20000</v>
      </c>
      <c r="L2" s="6">
        <v>2</v>
      </c>
      <c r="M2" s="6" t="s">
        <v>130</v>
      </c>
      <c r="N2" s="8">
        <v>2746</v>
      </c>
      <c r="O2" s="9">
        <v>46</v>
      </c>
      <c r="P2" s="6" t="s">
        <v>138</v>
      </c>
      <c r="Q2" s="6">
        <v>3</v>
      </c>
      <c r="R2" s="10">
        <v>27344</v>
      </c>
      <c r="S2" s="7">
        <v>36876</v>
      </c>
      <c r="T2" s="11">
        <v>48.024999999999999</v>
      </c>
      <c r="U2" s="11">
        <v>21.927777777777777</v>
      </c>
      <c r="V2" s="11">
        <v>912.08512794527496</v>
      </c>
      <c r="X2" s="39" t="s">
        <v>25</v>
      </c>
    </row>
    <row r="3" spans="1:24" x14ac:dyDescent="0.3">
      <c r="A3" t="s">
        <v>556</v>
      </c>
      <c r="B3" t="s">
        <v>557</v>
      </c>
      <c r="C3" t="s">
        <v>580</v>
      </c>
      <c r="D3" t="s">
        <v>134</v>
      </c>
      <c r="E3" t="s">
        <v>145</v>
      </c>
      <c r="F3" s="1">
        <v>44252</v>
      </c>
      <c r="G3">
        <v>9</v>
      </c>
      <c r="H3" t="s">
        <v>184</v>
      </c>
      <c r="I3">
        <v>9</v>
      </c>
      <c r="J3">
        <v>500</v>
      </c>
      <c r="K3">
        <v>4500</v>
      </c>
      <c r="L3">
        <v>1</v>
      </c>
      <c r="M3" t="s">
        <v>137</v>
      </c>
      <c r="N3" s="2">
        <v>5646</v>
      </c>
      <c r="O3" s="3">
        <v>65</v>
      </c>
      <c r="P3" t="s">
        <v>138</v>
      </c>
      <c r="Q3">
        <v>5</v>
      </c>
      <c r="R3" s="4">
        <v>18191</v>
      </c>
      <c r="S3" s="1">
        <v>35946</v>
      </c>
      <c r="T3" s="5">
        <v>73.083333333333329</v>
      </c>
      <c r="U3" s="5">
        <v>24.472222222222221</v>
      </c>
      <c r="V3" s="5">
        <v>183.88195232690126</v>
      </c>
    </row>
    <row r="4" spans="1:24" x14ac:dyDescent="0.3">
      <c r="A4" s="6" t="s">
        <v>425</v>
      </c>
      <c r="B4" s="6" t="s">
        <v>268</v>
      </c>
      <c r="C4" s="6" t="s">
        <v>581</v>
      </c>
      <c r="D4" s="6" t="s">
        <v>134</v>
      </c>
      <c r="E4" s="6" t="s">
        <v>145</v>
      </c>
      <c r="F4" s="7">
        <v>44352</v>
      </c>
      <c r="G4" s="6">
        <v>2</v>
      </c>
      <c r="H4" s="6" t="s">
        <v>150</v>
      </c>
      <c r="I4" s="6">
        <v>1</v>
      </c>
      <c r="J4" s="6">
        <v>700</v>
      </c>
      <c r="K4" s="6">
        <v>700</v>
      </c>
      <c r="L4" s="6">
        <v>3</v>
      </c>
      <c r="M4" s="6" t="s">
        <v>147</v>
      </c>
      <c r="N4" s="8">
        <v>1187</v>
      </c>
      <c r="O4" s="9">
        <v>42</v>
      </c>
      <c r="P4" s="6" t="s">
        <v>131</v>
      </c>
      <c r="Q4" s="6">
        <v>5</v>
      </c>
      <c r="R4" s="10">
        <v>21883</v>
      </c>
      <c r="S4" s="7">
        <v>39743</v>
      </c>
      <c r="T4" s="11">
        <v>62.975000000000001</v>
      </c>
      <c r="U4" s="11">
        <v>14.077777777777778</v>
      </c>
      <c r="V4" s="11">
        <v>49.723756906077348</v>
      </c>
    </row>
    <row r="5" spans="1:24" x14ac:dyDescent="0.3">
      <c r="A5" t="s">
        <v>467</v>
      </c>
      <c r="B5" t="s">
        <v>295</v>
      </c>
      <c r="C5" t="s">
        <v>582</v>
      </c>
      <c r="D5" t="s">
        <v>134</v>
      </c>
      <c r="E5" t="s">
        <v>145</v>
      </c>
      <c r="F5" s="1">
        <v>44353</v>
      </c>
      <c r="G5">
        <v>9</v>
      </c>
      <c r="H5" t="s">
        <v>184</v>
      </c>
      <c r="I5">
        <v>3</v>
      </c>
      <c r="J5">
        <v>500</v>
      </c>
      <c r="K5">
        <v>1500</v>
      </c>
      <c r="L5">
        <v>1</v>
      </c>
      <c r="M5" t="s">
        <v>137</v>
      </c>
      <c r="N5" s="2">
        <v>3123</v>
      </c>
      <c r="O5" s="3">
        <v>40</v>
      </c>
      <c r="P5" t="s">
        <v>138</v>
      </c>
      <c r="Q5">
        <v>3</v>
      </c>
      <c r="R5" s="4">
        <v>20696</v>
      </c>
      <c r="S5" s="1">
        <v>40623</v>
      </c>
      <c r="T5" s="5">
        <v>66.224999999999994</v>
      </c>
      <c r="U5" s="5">
        <v>11.66388888888889</v>
      </c>
      <c r="V5" s="5">
        <v>128.60204810669205</v>
      </c>
    </row>
    <row r="6" spans="1:24" x14ac:dyDescent="0.3">
      <c r="A6" s="6" t="s">
        <v>256</v>
      </c>
      <c r="B6" s="6" t="s">
        <v>257</v>
      </c>
      <c r="C6" s="6" t="s">
        <v>583</v>
      </c>
      <c r="D6" s="6" t="s">
        <v>134</v>
      </c>
      <c r="E6" s="6" t="s">
        <v>145</v>
      </c>
      <c r="F6" s="7">
        <v>44080</v>
      </c>
      <c r="G6" s="6">
        <v>7</v>
      </c>
      <c r="H6" s="6" t="s">
        <v>216</v>
      </c>
      <c r="I6" s="6">
        <v>5</v>
      </c>
      <c r="J6" s="6">
        <v>600</v>
      </c>
      <c r="K6" s="6">
        <v>3000</v>
      </c>
      <c r="L6" s="6">
        <v>1</v>
      </c>
      <c r="M6" s="6" t="s">
        <v>137</v>
      </c>
      <c r="N6" s="8">
        <v>2193</v>
      </c>
      <c r="O6" s="9">
        <v>26</v>
      </c>
      <c r="P6" s="6" t="s">
        <v>131</v>
      </c>
      <c r="Q6" s="6">
        <v>1</v>
      </c>
      <c r="R6" s="10">
        <v>27273</v>
      </c>
      <c r="S6" s="7">
        <v>37226</v>
      </c>
      <c r="T6" s="11">
        <v>48.219444444444441</v>
      </c>
      <c r="U6" s="11">
        <v>20.969444444444445</v>
      </c>
      <c r="V6" s="11">
        <v>143.06530666313418</v>
      </c>
    </row>
    <row r="7" spans="1:24" x14ac:dyDescent="0.3">
      <c r="A7" t="s">
        <v>267</v>
      </c>
      <c r="B7" t="s">
        <v>268</v>
      </c>
      <c r="C7" t="s">
        <v>584</v>
      </c>
      <c r="D7" t="s">
        <v>134</v>
      </c>
      <c r="E7" t="s">
        <v>145</v>
      </c>
      <c r="F7" s="1">
        <v>44021</v>
      </c>
      <c r="G7">
        <v>8</v>
      </c>
      <c r="H7" t="s">
        <v>146</v>
      </c>
      <c r="I7">
        <v>7</v>
      </c>
      <c r="J7">
        <v>800</v>
      </c>
      <c r="K7">
        <v>5600</v>
      </c>
      <c r="L7">
        <v>2</v>
      </c>
      <c r="M7" t="s">
        <v>130</v>
      </c>
      <c r="N7" s="2">
        <v>1516</v>
      </c>
      <c r="O7" s="3">
        <v>61</v>
      </c>
      <c r="P7" t="s">
        <v>131</v>
      </c>
      <c r="Q7">
        <v>5</v>
      </c>
      <c r="R7" s="4">
        <v>27093</v>
      </c>
      <c r="S7" s="1">
        <v>37824</v>
      </c>
      <c r="T7" s="5">
        <v>48.708333333333336</v>
      </c>
      <c r="U7" s="5">
        <v>19.327777777777779</v>
      </c>
      <c r="V7" s="5">
        <v>289.73843058350099</v>
      </c>
    </row>
    <row r="8" spans="1:24" x14ac:dyDescent="0.3">
      <c r="A8" s="6" t="s">
        <v>317</v>
      </c>
      <c r="B8" s="6" t="s">
        <v>180</v>
      </c>
      <c r="C8" s="6" t="s">
        <v>585</v>
      </c>
      <c r="D8" s="6" t="s">
        <v>134</v>
      </c>
      <c r="E8" s="6" t="s">
        <v>145</v>
      </c>
      <c r="F8" s="7">
        <v>44055</v>
      </c>
      <c r="G8" s="6">
        <v>3</v>
      </c>
      <c r="H8" s="6" t="s">
        <v>174</v>
      </c>
      <c r="I8" s="6">
        <v>5</v>
      </c>
      <c r="J8" s="6">
        <v>1300</v>
      </c>
      <c r="K8" s="6">
        <v>6500</v>
      </c>
      <c r="L8" s="6">
        <v>2</v>
      </c>
      <c r="M8" s="6" t="s">
        <v>130</v>
      </c>
      <c r="N8" s="8">
        <v>2224</v>
      </c>
      <c r="O8" s="9">
        <v>27</v>
      </c>
      <c r="P8" s="6" t="s">
        <v>138</v>
      </c>
      <c r="Q8" s="6">
        <v>5</v>
      </c>
      <c r="R8" s="10">
        <v>26055</v>
      </c>
      <c r="S8" s="7">
        <v>40365</v>
      </c>
      <c r="T8" s="11">
        <v>51.55</v>
      </c>
      <c r="U8" s="11">
        <v>12.372222222222222</v>
      </c>
      <c r="V8" s="11">
        <v>525.37045352492146</v>
      </c>
    </row>
    <row r="9" spans="1:24" x14ac:dyDescent="0.3">
      <c r="A9" t="s">
        <v>333</v>
      </c>
      <c r="B9" t="s">
        <v>334</v>
      </c>
      <c r="C9" t="s">
        <v>586</v>
      </c>
      <c r="D9" t="s">
        <v>134</v>
      </c>
      <c r="E9" t="s">
        <v>145</v>
      </c>
      <c r="F9" s="1">
        <v>43995</v>
      </c>
      <c r="G9">
        <v>1</v>
      </c>
      <c r="H9" t="s">
        <v>159</v>
      </c>
      <c r="I9">
        <v>4</v>
      </c>
      <c r="J9">
        <v>1200</v>
      </c>
      <c r="K9">
        <v>4800</v>
      </c>
      <c r="L9">
        <v>2</v>
      </c>
      <c r="M9" t="s">
        <v>130</v>
      </c>
      <c r="N9" s="2">
        <v>2739</v>
      </c>
      <c r="O9" s="3">
        <v>10</v>
      </c>
      <c r="P9" t="s">
        <v>131</v>
      </c>
      <c r="Q9">
        <v>4</v>
      </c>
      <c r="R9" s="4">
        <v>22737</v>
      </c>
      <c r="S9" s="1">
        <v>40483</v>
      </c>
      <c r="T9" s="5">
        <v>60.636111111111113</v>
      </c>
      <c r="U9" s="5">
        <v>12.052777777777777</v>
      </c>
      <c r="V9" s="5">
        <v>398.2484443420143</v>
      </c>
    </row>
    <row r="10" spans="1:24" x14ac:dyDescent="0.3">
      <c r="A10" s="6" t="s">
        <v>321</v>
      </c>
      <c r="B10" s="6" t="s">
        <v>322</v>
      </c>
      <c r="C10" s="6" t="s">
        <v>587</v>
      </c>
      <c r="D10" s="6" t="s">
        <v>134</v>
      </c>
      <c r="E10" s="6" t="s">
        <v>145</v>
      </c>
      <c r="F10" s="7">
        <v>44048</v>
      </c>
      <c r="G10" s="6">
        <v>3</v>
      </c>
      <c r="H10" s="6" t="s">
        <v>174</v>
      </c>
      <c r="I10" s="6">
        <v>5</v>
      </c>
      <c r="J10" s="6">
        <v>1300</v>
      </c>
      <c r="K10" s="6">
        <v>6500</v>
      </c>
      <c r="L10" s="6">
        <v>2</v>
      </c>
      <c r="M10" s="6" t="s">
        <v>130</v>
      </c>
      <c r="N10" s="8">
        <v>1208</v>
      </c>
      <c r="O10" s="9">
        <v>11</v>
      </c>
      <c r="P10" s="6" t="s">
        <v>138</v>
      </c>
      <c r="Q10" s="6">
        <v>2</v>
      </c>
      <c r="R10" s="10">
        <v>24356</v>
      </c>
      <c r="S10" s="7">
        <v>39288</v>
      </c>
      <c r="T10" s="11">
        <v>56.205555555555556</v>
      </c>
      <c r="U10" s="11">
        <v>15.319444444444445</v>
      </c>
      <c r="V10" s="11">
        <v>424.29737080689029</v>
      </c>
    </row>
    <row r="11" spans="1:24" x14ac:dyDescent="0.3">
      <c r="A11" t="s">
        <v>194</v>
      </c>
      <c r="B11" t="s">
        <v>195</v>
      </c>
      <c r="C11" t="s">
        <v>588</v>
      </c>
      <c r="D11" t="s">
        <v>134</v>
      </c>
      <c r="E11" t="s">
        <v>145</v>
      </c>
      <c r="F11" s="1">
        <v>43992</v>
      </c>
      <c r="G11">
        <v>7</v>
      </c>
      <c r="H11" t="s">
        <v>216</v>
      </c>
      <c r="I11">
        <v>7</v>
      </c>
      <c r="J11">
        <v>600</v>
      </c>
      <c r="K11">
        <v>4200</v>
      </c>
      <c r="L11">
        <v>3</v>
      </c>
      <c r="M11" t="s">
        <v>147</v>
      </c>
      <c r="N11">
        <v>870</v>
      </c>
      <c r="O11" s="3">
        <v>69</v>
      </c>
      <c r="P11" t="s">
        <v>131</v>
      </c>
      <c r="Q11">
        <v>2</v>
      </c>
      <c r="R11" s="4">
        <v>28068</v>
      </c>
      <c r="S11" s="1">
        <v>40758</v>
      </c>
      <c r="T11" s="5">
        <v>46.044444444444444</v>
      </c>
      <c r="U11" s="5">
        <v>11.297222222222222</v>
      </c>
      <c r="V11" s="5">
        <v>371.77280550774526</v>
      </c>
    </row>
    <row r="12" spans="1:24" x14ac:dyDescent="0.3">
      <c r="A12" s="6" t="s">
        <v>299</v>
      </c>
      <c r="B12" s="6" t="s">
        <v>222</v>
      </c>
      <c r="C12" s="6" t="s">
        <v>589</v>
      </c>
      <c r="D12" s="6" t="s">
        <v>134</v>
      </c>
      <c r="E12" s="6" t="s">
        <v>145</v>
      </c>
      <c r="F12" s="7">
        <v>44042</v>
      </c>
      <c r="G12" s="6">
        <v>6</v>
      </c>
      <c r="H12" s="6" t="s">
        <v>156</v>
      </c>
      <c r="I12" s="6">
        <v>8</v>
      </c>
      <c r="J12" s="6">
        <v>500</v>
      </c>
      <c r="K12" s="6">
        <v>4000</v>
      </c>
      <c r="L12" s="6">
        <v>3</v>
      </c>
      <c r="M12" s="6" t="s">
        <v>147</v>
      </c>
      <c r="N12" s="8">
        <v>2860</v>
      </c>
      <c r="O12" s="9">
        <v>60</v>
      </c>
      <c r="P12" s="6" t="s">
        <v>131</v>
      </c>
      <c r="Q12" s="6">
        <v>1</v>
      </c>
      <c r="R12" s="10">
        <v>26080</v>
      </c>
      <c r="S12" s="7">
        <v>42764</v>
      </c>
      <c r="T12" s="11">
        <v>51.480555555555554</v>
      </c>
      <c r="U12" s="11">
        <v>5.8083333333333336</v>
      </c>
      <c r="V12" s="11">
        <v>688.66571018651359</v>
      </c>
    </row>
    <row r="13" spans="1:24" x14ac:dyDescent="0.3">
      <c r="A13" t="s">
        <v>413</v>
      </c>
      <c r="B13" t="s">
        <v>334</v>
      </c>
      <c r="C13" t="s">
        <v>590</v>
      </c>
      <c r="D13" t="s">
        <v>134</v>
      </c>
      <c r="E13" t="s">
        <v>145</v>
      </c>
      <c r="F13" s="1">
        <v>44000</v>
      </c>
      <c r="G13">
        <v>2</v>
      </c>
      <c r="H13" t="s">
        <v>150</v>
      </c>
      <c r="I13">
        <v>3</v>
      </c>
      <c r="J13">
        <v>700</v>
      </c>
      <c r="K13">
        <v>2100</v>
      </c>
      <c r="L13">
        <v>2</v>
      </c>
      <c r="M13" t="s">
        <v>130</v>
      </c>
      <c r="N13" s="2">
        <v>2106</v>
      </c>
      <c r="O13" s="3">
        <v>50</v>
      </c>
      <c r="P13" t="s">
        <v>131</v>
      </c>
      <c r="Q13">
        <v>4</v>
      </c>
      <c r="R13" s="4">
        <v>21971</v>
      </c>
      <c r="S13" s="1">
        <v>40108</v>
      </c>
      <c r="T13" s="5">
        <v>62.736111111111114</v>
      </c>
      <c r="U13" s="5">
        <v>13.077777777777778</v>
      </c>
      <c r="V13" s="5">
        <v>160.57774001699235</v>
      </c>
    </row>
    <row r="14" spans="1:24" x14ac:dyDescent="0.3">
      <c r="A14" s="6" t="s">
        <v>458</v>
      </c>
      <c r="B14" s="6" t="s">
        <v>459</v>
      </c>
      <c r="C14" s="6" t="s">
        <v>591</v>
      </c>
      <c r="D14" s="6" t="s">
        <v>134</v>
      </c>
      <c r="E14" s="6" t="s">
        <v>145</v>
      </c>
      <c r="F14" s="7">
        <v>44020</v>
      </c>
      <c r="G14" s="6">
        <v>8</v>
      </c>
      <c r="H14" s="6" t="s">
        <v>146</v>
      </c>
      <c r="I14" s="6">
        <v>3</v>
      </c>
      <c r="J14" s="6">
        <v>800</v>
      </c>
      <c r="K14" s="6">
        <v>2400</v>
      </c>
      <c r="L14" s="6">
        <v>2</v>
      </c>
      <c r="M14" s="6" t="s">
        <v>130</v>
      </c>
      <c r="N14" s="8">
        <v>1626</v>
      </c>
      <c r="O14" s="9">
        <v>76</v>
      </c>
      <c r="P14" s="6" t="s">
        <v>131</v>
      </c>
      <c r="Q14" s="6">
        <v>5</v>
      </c>
      <c r="R14" s="10">
        <v>21131</v>
      </c>
      <c r="S14" s="7">
        <v>42701</v>
      </c>
      <c r="T14" s="11">
        <v>65.036111111111111</v>
      </c>
      <c r="U14" s="11">
        <v>5.9805555555555552</v>
      </c>
      <c r="V14" s="11">
        <v>401.30051091500235</v>
      </c>
    </row>
    <row r="15" spans="1:24" x14ac:dyDescent="0.3">
      <c r="A15" t="s">
        <v>325</v>
      </c>
      <c r="B15" t="s">
        <v>195</v>
      </c>
      <c r="C15" t="s">
        <v>592</v>
      </c>
      <c r="D15" t="s">
        <v>134</v>
      </c>
      <c r="E15" t="s">
        <v>145</v>
      </c>
      <c r="F15" s="1">
        <v>44005</v>
      </c>
      <c r="G15">
        <v>6</v>
      </c>
      <c r="H15" t="s">
        <v>156</v>
      </c>
      <c r="I15">
        <v>10</v>
      </c>
      <c r="J15">
        <v>500</v>
      </c>
      <c r="K15">
        <v>5000</v>
      </c>
      <c r="L15">
        <v>1</v>
      </c>
      <c r="M15" t="s">
        <v>137</v>
      </c>
      <c r="N15" s="2">
        <v>3228</v>
      </c>
      <c r="O15" s="3">
        <v>89</v>
      </c>
      <c r="P15" t="s">
        <v>131</v>
      </c>
      <c r="Q15">
        <v>3</v>
      </c>
      <c r="R15" s="4">
        <v>23573</v>
      </c>
      <c r="S15" s="1">
        <v>38086</v>
      </c>
      <c r="T15" s="5">
        <v>58.347222222222221</v>
      </c>
      <c r="U15" s="5">
        <v>18.613888888888887</v>
      </c>
      <c r="V15" s="5">
        <v>268.61662438442028</v>
      </c>
    </row>
    <row r="16" spans="1:24" x14ac:dyDescent="0.3">
      <c r="A16" s="6" t="s">
        <v>332</v>
      </c>
      <c r="B16" s="6" t="s">
        <v>276</v>
      </c>
      <c r="C16" s="6" t="s">
        <v>593</v>
      </c>
      <c r="D16" s="6" t="s">
        <v>134</v>
      </c>
      <c r="E16" s="6" t="s">
        <v>145</v>
      </c>
      <c r="F16" s="7">
        <v>44246</v>
      </c>
      <c r="G16" s="6">
        <v>9</v>
      </c>
      <c r="H16" s="6" t="s">
        <v>184</v>
      </c>
      <c r="I16" s="6">
        <v>9</v>
      </c>
      <c r="J16" s="6">
        <v>500</v>
      </c>
      <c r="K16" s="6">
        <v>4500</v>
      </c>
      <c r="L16" s="6">
        <v>2</v>
      </c>
      <c r="M16" s="6" t="s">
        <v>130</v>
      </c>
      <c r="N16" s="8">
        <v>1831</v>
      </c>
      <c r="O16" s="9">
        <v>73</v>
      </c>
      <c r="P16" s="6" t="s">
        <v>138</v>
      </c>
      <c r="Q16" s="6">
        <v>5</v>
      </c>
      <c r="R16" s="10">
        <v>23434</v>
      </c>
      <c r="S16" s="7">
        <v>37668</v>
      </c>
      <c r="T16" s="11">
        <v>58.730555555555554</v>
      </c>
      <c r="U16" s="11">
        <v>19.761111111111113</v>
      </c>
      <c r="V16" s="11">
        <v>227.71998875456845</v>
      </c>
    </row>
    <row r="17" spans="1:22" x14ac:dyDescent="0.3">
      <c r="A17" t="s">
        <v>530</v>
      </c>
      <c r="B17" t="s">
        <v>531</v>
      </c>
      <c r="C17" t="s">
        <v>594</v>
      </c>
      <c r="D17" t="s">
        <v>134</v>
      </c>
      <c r="E17" t="s">
        <v>145</v>
      </c>
      <c r="F17" s="1">
        <v>44327</v>
      </c>
      <c r="G17">
        <v>1</v>
      </c>
      <c r="H17" t="s">
        <v>159</v>
      </c>
      <c r="I17">
        <v>3</v>
      </c>
      <c r="J17">
        <v>1200</v>
      </c>
      <c r="K17">
        <v>3600</v>
      </c>
      <c r="L17">
        <v>1</v>
      </c>
      <c r="M17" t="s">
        <v>137</v>
      </c>
      <c r="N17" s="2">
        <v>1942</v>
      </c>
      <c r="O17" s="3">
        <v>56</v>
      </c>
      <c r="P17" t="s">
        <v>131</v>
      </c>
      <c r="Q17">
        <v>3</v>
      </c>
      <c r="R17" s="4">
        <v>19643</v>
      </c>
      <c r="S17" s="1">
        <v>42999</v>
      </c>
      <c r="T17" s="5">
        <v>69.108333333333334</v>
      </c>
      <c r="U17" s="5">
        <v>5.1638888888888888</v>
      </c>
      <c r="V17" s="5">
        <v>697.1490048413126</v>
      </c>
    </row>
    <row r="18" spans="1:22" x14ac:dyDescent="0.3">
      <c r="A18" s="6" t="s">
        <v>369</v>
      </c>
      <c r="B18" s="6" t="s">
        <v>551</v>
      </c>
      <c r="C18" s="6" t="s">
        <v>596</v>
      </c>
      <c r="D18" s="6" t="s">
        <v>134</v>
      </c>
      <c r="E18" s="6" t="s">
        <v>145</v>
      </c>
      <c r="F18" s="7">
        <v>44142</v>
      </c>
      <c r="G18" s="6">
        <v>4</v>
      </c>
      <c r="H18" s="6" t="s">
        <v>136</v>
      </c>
      <c r="I18" s="6">
        <v>2</v>
      </c>
      <c r="J18" s="6">
        <v>5000</v>
      </c>
      <c r="K18" s="6">
        <v>10000</v>
      </c>
      <c r="L18" s="6">
        <v>1</v>
      </c>
      <c r="M18" s="6" t="s">
        <v>137</v>
      </c>
      <c r="N18" s="8">
        <v>3691</v>
      </c>
      <c r="O18" s="9">
        <v>57</v>
      </c>
      <c r="P18" s="6" t="s">
        <v>131</v>
      </c>
      <c r="Q18" s="6">
        <v>1</v>
      </c>
      <c r="R18" s="10">
        <v>18203</v>
      </c>
      <c r="S18" s="7">
        <v>37069</v>
      </c>
      <c r="T18" s="11">
        <v>73.052777777777777</v>
      </c>
      <c r="U18" s="11">
        <v>21.397222222222222</v>
      </c>
      <c r="V18" s="11">
        <v>467.35038296767493</v>
      </c>
    </row>
    <row r="19" spans="1:22" x14ac:dyDescent="0.3">
      <c r="A19" t="s">
        <v>369</v>
      </c>
      <c r="B19" t="s">
        <v>370</v>
      </c>
      <c r="C19" t="s">
        <v>595</v>
      </c>
      <c r="D19" t="s">
        <v>134</v>
      </c>
      <c r="E19" t="s">
        <v>145</v>
      </c>
      <c r="F19" s="1">
        <v>44248</v>
      </c>
      <c r="G19">
        <v>1</v>
      </c>
      <c r="H19" t="s">
        <v>159</v>
      </c>
      <c r="I19">
        <v>1</v>
      </c>
      <c r="J19">
        <v>1200</v>
      </c>
      <c r="K19">
        <v>1200</v>
      </c>
      <c r="L19">
        <v>1</v>
      </c>
      <c r="M19" t="s">
        <v>137</v>
      </c>
      <c r="N19" s="2">
        <v>2752</v>
      </c>
      <c r="O19" s="3">
        <v>62</v>
      </c>
      <c r="P19" t="s">
        <v>131</v>
      </c>
      <c r="Q19">
        <v>2</v>
      </c>
      <c r="R19" s="4">
        <v>22010</v>
      </c>
      <c r="S19" s="1">
        <v>39916</v>
      </c>
      <c r="T19" s="5">
        <v>62.62777777777778</v>
      </c>
      <c r="U19" s="5">
        <v>13.602777777777778</v>
      </c>
      <c r="V19" s="5">
        <v>88.217275883193793</v>
      </c>
    </row>
    <row r="20" spans="1:22" x14ac:dyDescent="0.3">
      <c r="A20" s="6" t="s">
        <v>429</v>
      </c>
      <c r="B20" s="6" t="s">
        <v>133</v>
      </c>
      <c r="C20" s="6" t="s">
        <v>597</v>
      </c>
      <c r="D20" s="6" t="s">
        <v>134</v>
      </c>
      <c r="E20" s="6" t="s">
        <v>145</v>
      </c>
      <c r="F20" s="7">
        <v>44210</v>
      </c>
      <c r="G20" s="6">
        <v>8</v>
      </c>
      <c r="H20" s="6" t="s">
        <v>146</v>
      </c>
      <c r="I20" s="6">
        <v>3</v>
      </c>
      <c r="J20" s="6">
        <v>800</v>
      </c>
      <c r="K20" s="6">
        <v>2400</v>
      </c>
      <c r="L20" s="6">
        <v>2</v>
      </c>
      <c r="M20" s="6" t="s">
        <v>130</v>
      </c>
      <c r="N20" s="8">
        <v>2283</v>
      </c>
      <c r="O20" s="9">
        <v>97</v>
      </c>
      <c r="P20" s="6" t="s">
        <v>138</v>
      </c>
      <c r="Q20" s="6">
        <v>4</v>
      </c>
      <c r="R20" s="10">
        <v>21238</v>
      </c>
      <c r="S20" s="7">
        <v>41037</v>
      </c>
      <c r="T20" s="11">
        <v>64.74444444444444</v>
      </c>
      <c r="U20" s="11">
        <v>10.533333333333333</v>
      </c>
      <c r="V20" s="11">
        <v>227.84810126582278</v>
      </c>
    </row>
    <row r="21" spans="1:22" x14ac:dyDescent="0.3">
      <c r="A21" t="s">
        <v>523</v>
      </c>
      <c r="B21" t="s">
        <v>334</v>
      </c>
      <c r="C21" t="s">
        <v>598</v>
      </c>
      <c r="D21" t="s">
        <v>134</v>
      </c>
      <c r="E21" t="s">
        <v>145</v>
      </c>
      <c r="F21" s="1">
        <v>44091</v>
      </c>
      <c r="G21">
        <v>2</v>
      </c>
      <c r="H21" t="s">
        <v>150</v>
      </c>
      <c r="I21">
        <v>10</v>
      </c>
      <c r="J21">
        <v>700</v>
      </c>
      <c r="K21">
        <v>7000</v>
      </c>
      <c r="L21">
        <v>3</v>
      </c>
      <c r="M21" t="s">
        <v>147</v>
      </c>
      <c r="N21" s="2">
        <v>1445</v>
      </c>
      <c r="O21" s="3">
        <v>4</v>
      </c>
      <c r="P21" t="s">
        <v>131</v>
      </c>
      <c r="Q21">
        <v>5</v>
      </c>
      <c r="R21" s="4">
        <v>20417</v>
      </c>
      <c r="S21" s="1">
        <v>42586</v>
      </c>
      <c r="T21" s="5">
        <v>66.988888888888894</v>
      </c>
      <c r="U21" s="5">
        <v>6.2944444444444443</v>
      </c>
      <c r="V21" s="5">
        <v>1112.0917917034421</v>
      </c>
    </row>
    <row r="22" spans="1:22" x14ac:dyDescent="0.3">
      <c r="A22" s="6" t="s">
        <v>269</v>
      </c>
      <c r="B22" s="6" t="s">
        <v>270</v>
      </c>
      <c r="C22" s="6" t="s">
        <v>599</v>
      </c>
      <c r="D22" s="6" t="s">
        <v>134</v>
      </c>
      <c r="E22" s="6" t="s">
        <v>145</v>
      </c>
      <c r="F22" s="7">
        <v>44075</v>
      </c>
      <c r="G22" s="6">
        <v>4</v>
      </c>
      <c r="H22" s="6" t="s">
        <v>136</v>
      </c>
      <c r="I22" s="6">
        <v>7</v>
      </c>
      <c r="J22" s="6">
        <v>5000</v>
      </c>
      <c r="K22" s="6">
        <v>35000</v>
      </c>
      <c r="L22" s="6">
        <v>3</v>
      </c>
      <c r="M22" s="6" t="s">
        <v>147</v>
      </c>
      <c r="N22" s="8">
        <v>2866</v>
      </c>
      <c r="O22" s="9">
        <v>35</v>
      </c>
      <c r="P22" s="6" t="s">
        <v>131</v>
      </c>
      <c r="Q22" s="6">
        <v>4</v>
      </c>
      <c r="R22" s="10">
        <v>26504</v>
      </c>
      <c r="S22" s="7">
        <v>37493</v>
      </c>
      <c r="T22" s="11">
        <v>50.322222222222223</v>
      </c>
      <c r="U22" s="11">
        <v>20.236111111111111</v>
      </c>
      <c r="V22" s="11">
        <v>1729.5813315030887</v>
      </c>
    </row>
    <row r="23" spans="1:22" x14ac:dyDescent="0.3">
      <c r="A23" t="s">
        <v>529</v>
      </c>
      <c r="B23" t="s">
        <v>176</v>
      </c>
      <c r="C23" t="s">
        <v>600</v>
      </c>
      <c r="D23" t="s">
        <v>134</v>
      </c>
      <c r="E23" t="s">
        <v>145</v>
      </c>
      <c r="F23" s="1">
        <v>44013</v>
      </c>
      <c r="G23">
        <v>8</v>
      </c>
      <c r="H23" t="s">
        <v>146</v>
      </c>
      <c r="I23">
        <v>10</v>
      </c>
      <c r="J23">
        <v>800</v>
      </c>
      <c r="K23">
        <v>8000</v>
      </c>
      <c r="L23">
        <v>2</v>
      </c>
      <c r="M23" t="s">
        <v>130</v>
      </c>
      <c r="N23" s="2">
        <v>2833</v>
      </c>
      <c r="O23" s="3">
        <v>61</v>
      </c>
      <c r="P23" t="s">
        <v>131</v>
      </c>
      <c r="Q23">
        <v>4</v>
      </c>
      <c r="R23" s="4">
        <v>20286</v>
      </c>
      <c r="S23" s="1">
        <v>37148</v>
      </c>
      <c r="T23" s="5">
        <v>67.344444444444449</v>
      </c>
      <c r="U23" s="5">
        <v>21.183333333333334</v>
      </c>
      <c r="V23" s="5">
        <v>377.65538945712035</v>
      </c>
    </row>
    <row r="24" spans="1:22" x14ac:dyDescent="0.3">
      <c r="A24" s="6" t="s">
        <v>561</v>
      </c>
      <c r="B24" s="6" t="s">
        <v>334</v>
      </c>
      <c r="C24" s="6" t="s">
        <v>601</v>
      </c>
      <c r="D24" s="6" t="s">
        <v>134</v>
      </c>
      <c r="E24" s="6" t="s">
        <v>145</v>
      </c>
      <c r="F24" s="7">
        <v>44301</v>
      </c>
      <c r="G24" s="6">
        <v>1</v>
      </c>
      <c r="H24" s="6" t="s">
        <v>159</v>
      </c>
      <c r="I24" s="6">
        <v>5</v>
      </c>
      <c r="J24" s="6">
        <v>1200</v>
      </c>
      <c r="K24" s="6">
        <v>6000</v>
      </c>
      <c r="L24" s="6">
        <v>2</v>
      </c>
      <c r="M24" s="6" t="s">
        <v>130</v>
      </c>
      <c r="N24" s="8">
        <v>2121</v>
      </c>
      <c r="O24" s="9">
        <v>87</v>
      </c>
      <c r="P24" s="6" t="s">
        <v>131</v>
      </c>
      <c r="Q24" s="6">
        <v>5</v>
      </c>
      <c r="R24" s="10">
        <v>18135</v>
      </c>
      <c r="S24" s="7">
        <v>37409</v>
      </c>
      <c r="T24" s="11">
        <v>73.236111111111114</v>
      </c>
      <c r="U24" s="11">
        <v>20.466666666666665</v>
      </c>
      <c r="V24" s="11">
        <v>293.15960912052122</v>
      </c>
    </row>
    <row r="25" spans="1:22" x14ac:dyDescent="0.3">
      <c r="A25" t="s">
        <v>546</v>
      </c>
      <c r="B25" t="s">
        <v>334</v>
      </c>
      <c r="C25" t="s">
        <v>602</v>
      </c>
      <c r="D25" t="s">
        <v>134</v>
      </c>
      <c r="E25" t="s">
        <v>145</v>
      </c>
      <c r="F25" s="1">
        <v>44143</v>
      </c>
      <c r="G25">
        <v>4</v>
      </c>
      <c r="H25" t="s">
        <v>136</v>
      </c>
      <c r="I25">
        <v>2</v>
      </c>
      <c r="J25">
        <v>5000</v>
      </c>
      <c r="K25">
        <v>10000</v>
      </c>
      <c r="L25">
        <v>1</v>
      </c>
      <c r="M25" t="s">
        <v>137</v>
      </c>
      <c r="N25" s="2">
        <v>3596</v>
      </c>
      <c r="O25" s="3">
        <v>54</v>
      </c>
      <c r="P25" t="s">
        <v>131</v>
      </c>
      <c r="Q25">
        <v>4</v>
      </c>
      <c r="R25" s="4">
        <v>18689</v>
      </c>
      <c r="S25" s="1">
        <v>40567</v>
      </c>
      <c r="T25" s="5">
        <v>71.716666666666669</v>
      </c>
      <c r="U25" s="5">
        <v>11.822222222222223</v>
      </c>
      <c r="V25" s="5">
        <v>845.86466165413526</v>
      </c>
    </row>
    <row r="26" spans="1:22" x14ac:dyDescent="0.3">
      <c r="A26" s="6" t="s">
        <v>460</v>
      </c>
      <c r="B26" s="6" t="s">
        <v>133</v>
      </c>
      <c r="C26" s="6" t="s">
        <v>603</v>
      </c>
      <c r="D26" s="6" t="s">
        <v>134</v>
      </c>
      <c r="E26" s="6" t="s">
        <v>153</v>
      </c>
      <c r="F26" s="7">
        <v>44073</v>
      </c>
      <c r="G26" s="6">
        <v>8</v>
      </c>
      <c r="H26" s="6" t="s">
        <v>146</v>
      </c>
      <c r="I26" s="6">
        <v>5</v>
      </c>
      <c r="J26" s="6">
        <v>800</v>
      </c>
      <c r="K26" s="6">
        <v>4000</v>
      </c>
      <c r="L26" s="6">
        <v>2</v>
      </c>
      <c r="M26" s="6" t="s">
        <v>130</v>
      </c>
      <c r="N26" s="8">
        <v>3388</v>
      </c>
      <c r="O26" s="9">
        <v>30</v>
      </c>
      <c r="P26" s="6" t="s">
        <v>138</v>
      </c>
      <c r="Q26" s="6">
        <v>5</v>
      </c>
      <c r="R26" s="10">
        <v>21050</v>
      </c>
      <c r="S26" s="7">
        <v>40338</v>
      </c>
      <c r="T26" s="11">
        <v>65.25555555555556</v>
      </c>
      <c r="U26" s="11">
        <v>12.447222222222223</v>
      </c>
      <c r="V26" s="11">
        <v>321.3568399910734</v>
      </c>
    </row>
    <row r="27" spans="1:22" x14ac:dyDescent="0.3">
      <c r="A27" t="s">
        <v>151</v>
      </c>
      <c r="B27" t="s">
        <v>152</v>
      </c>
      <c r="C27" t="s">
        <v>604</v>
      </c>
      <c r="D27" t="s">
        <v>134</v>
      </c>
      <c r="E27" t="s">
        <v>153</v>
      </c>
      <c r="F27" s="1">
        <v>44008</v>
      </c>
      <c r="G27">
        <v>8</v>
      </c>
      <c r="H27" t="s">
        <v>146</v>
      </c>
      <c r="I27">
        <v>7</v>
      </c>
      <c r="J27">
        <v>800</v>
      </c>
      <c r="K27">
        <v>5600</v>
      </c>
      <c r="L27">
        <v>1</v>
      </c>
      <c r="M27" t="s">
        <v>137</v>
      </c>
      <c r="N27" s="2">
        <v>1759</v>
      </c>
      <c r="O27" s="3">
        <v>71</v>
      </c>
      <c r="P27" t="s">
        <v>138</v>
      </c>
      <c r="Q27">
        <v>3</v>
      </c>
      <c r="R27" s="4">
        <v>29754</v>
      </c>
      <c r="S27" s="1">
        <v>38083</v>
      </c>
      <c r="T27" s="5">
        <v>41.424999999999997</v>
      </c>
      <c r="U27" s="5">
        <v>18.622222222222224</v>
      </c>
      <c r="V27" s="5">
        <v>300.71599045346062</v>
      </c>
    </row>
    <row r="28" spans="1:22" x14ac:dyDescent="0.3">
      <c r="A28" s="6" t="s">
        <v>456</v>
      </c>
      <c r="B28" s="6" t="s">
        <v>195</v>
      </c>
      <c r="C28" s="6" t="s">
        <v>605</v>
      </c>
      <c r="D28" s="6" t="s">
        <v>134</v>
      </c>
      <c r="E28" s="6" t="s">
        <v>153</v>
      </c>
      <c r="F28" s="7">
        <v>44160</v>
      </c>
      <c r="G28" s="6">
        <v>3</v>
      </c>
      <c r="H28" s="6" t="s">
        <v>174</v>
      </c>
      <c r="I28" s="6">
        <v>2</v>
      </c>
      <c r="J28" s="6">
        <v>1300</v>
      </c>
      <c r="K28" s="6">
        <v>2600</v>
      </c>
      <c r="L28" s="6">
        <v>2</v>
      </c>
      <c r="M28" s="6" t="s">
        <v>130</v>
      </c>
      <c r="N28" s="8">
        <v>1039</v>
      </c>
      <c r="O28" s="9">
        <v>52</v>
      </c>
      <c r="P28" s="6" t="s">
        <v>131</v>
      </c>
      <c r="Q28" s="6">
        <v>3</v>
      </c>
      <c r="R28" s="10">
        <v>20681</v>
      </c>
      <c r="S28" s="7">
        <v>37733</v>
      </c>
      <c r="T28" s="11">
        <v>66.266666666666666</v>
      </c>
      <c r="U28" s="11">
        <v>19.577777777777779</v>
      </c>
      <c r="V28" s="11">
        <v>132.80363223609532</v>
      </c>
    </row>
    <row r="29" spans="1:22" x14ac:dyDescent="0.3">
      <c r="A29" t="s">
        <v>456</v>
      </c>
      <c r="B29" t="s">
        <v>195</v>
      </c>
      <c r="C29" t="s">
        <v>605</v>
      </c>
      <c r="D29" t="s">
        <v>134</v>
      </c>
      <c r="E29" t="s">
        <v>153</v>
      </c>
      <c r="F29" s="1">
        <v>44331</v>
      </c>
      <c r="G29">
        <v>2</v>
      </c>
      <c r="H29" t="s">
        <v>150</v>
      </c>
      <c r="I29">
        <v>7</v>
      </c>
      <c r="J29">
        <v>700</v>
      </c>
      <c r="K29">
        <v>4900</v>
      </c>
      <c r="L29">
        <v>1</v>
      </c>
      <c r="M29" t="s">
        <v>137</v>
      </c>
      <c r="N29" s="2">
        <v>1039</v>
      </c>
      <c r="O29" s="3">
        <v>52</v>
      </c>
      <c r="P29" t="s">
        <v>131</v>
      </c>
      <c r="Q29">
        <v>3</v>
      </c>
      <c r="R29" s="4">
        <v>20681</v>
      </c>
      <c r="S29" s="1">
        <v>42234</v>
      </c>
      <c r="T29" s="5">
        <v>66.266666666666666</v>
      </c>
      <c r="U29" s="5">
        <v>7.2555555555555555</v>
      </c>
      <c r="V29" s="5">
        <v>675.34456355283305</v>
      </c>
    </row>
    <row r="30" spans="1:22" x14ac:dyDescent="0.3">
      <c r="A30" s="6" t="s">
        <v>456</v>
      </c>
      <c r="B30" s="6" t="s">
        <v>195</v>
      </c>
      <c r="C30" s="6" t="s">
        <v>605</v>
      </c>
      <c r="D30" s="6" t="s">
        <v>134</v>
      </c>
      <c r="E30" s="6" t="s">
        <v>153</v>
      </c>
      <c r="F30" s="7">
        <v>44147</v>
      </c>
      <c r="G30" s="6">
        <v>3</v>
      </c>
      <c r="H30" s="6" t="s">
        <v>174</v>
      </c>
      <c r="I30" s="6">
        <v>9</v>
      </c>
      <c r="J30" s="6">
        <v>1300</v>
      </c>
      <c r="K30" s="6">
        <v>11700</v>
      </c>
      <c r="L30" s="6">
        <v>2</v>
      </c>
      <c r="M30" s="6" t="s">
        <v>130</v>
      </c>
      <c r="N30" s="8">
        <v>1039</v>
      </c>
      <c r="O30" s="9">
        <v>52</v>
      </c>
      <c r="P30" s="6" t="s">
        <v>131</v>
      </c>
      <c r="Q30" s="6">
        <v>3</v>
      </c>
      <c r="R30" s="10">
        <v>20681</v>
      </c>
      <c r="S30" s="7">
        <v>38254</v>
      </c>
      <c r="T30" s="11">
        <v>66.266666666666666</v>
      </c>
      <c r="U30" s="11">
        <v>18.155555555555555</v>
      </c>
      <c r="V30" s="11">
        <v>644.43084455324356</v>
      </c>
    </row>
    <row r="31" spans="1:22" x14ac:dyDescent="0.3">
      <c r="A31" t="s">
        <v>353</v>
      </c>
      <c r="B31" t="s">
        <v>354</v>
      </c>
      <c r="C31" t="s">
        <v>606</v>
      </c>
      <c r="D31" t="s">
        <v>134</v>
      </c>
      <c r="E31" t="s">
        <v>153</v>
      </c>
      <c r="F31" s="1">
        <v>44112</v>
      </c>
      <c r="G31">
        <v>3</v>
      </c>
      <c r="H31" t="s">
        <v>174</v>
      </c>
      <c r="I31">
        <v>6</v>
      </c>
      <c r="J31">
        <v>1300</v>
      </c>
      <c r="K31">
        <v>7800</v>
      </c>
      <c r="L31">
        <v>3</v>
      </c>
      <c r="M31" t="s">
        <v>147</v>
      </c>
      <c r="N31" s="2">
        <v>2355</v>
      </c>
      <c r="O31" s="3">
        <v>0</v>
      </c>
      <c r="P31" t="s">
        <v>138</v>
      </c>
      <c r="Q31">
        <v>0</v>
      </c>
      <c r="R31" s="4">
        <v>22301</v>
      </c>
      <c r="S31" s="1">
        <v>41311</v>
      </c>
      <c r="T31" s="5">
        <v>61.833333333333336</v>
      </c>
      <c r="U31" s="5">
        <v>9.7888888888888896</v>
      </c>
      <c r="V31" s="5">
        <v>796.82179341657206</v>
      </c>
    </row>
    <row r="32" spans="1:22" x14ac:dyDescent="0.3">
      <c r="A32" s="6" t="s">
        <v>353</v>
      </c>
      <c r="B32" s="6" t="s">
        <v>354</v>
      </c>
      <c r="C32" s="6" t="s">
        <v>606</v>
      </c>
      <c r="D32" s="6" t="s">
        <v>134</v>
      </c>
      <c r="E32" s="6" t="s">
        <v>153</v>
      </c>
      <c r="F32" s="7">
        <v>44153</v>
      </c>
      <c r="G32" s="6">
        <v>8</v>
      </c>
      <c r="H32" s="6" t="s">
        <v>146</v>
      </c>
      <c r="I32" s="6">
        <v>3</v>
      </c>
      <c r="J32" s="6">
        <v>800</v>
      </c>
      <c r="K32" s="6">
        <v>2400</v>
      </c>
      <c r="L32" s="6">
        <v>2</v>
      </c>
      <c r="M32" s="6" t="s">
        <v>130</v>
      </c>
      <c r="N32" s="8">
        <v>2355</v>
      </c>
      <c r="O32" s="9">
        <v>0</v>
      </c>
      <c r="P32" s="6" t="s">
        <v>138</v>
      </c>
      <c r="Q32" s="6">
        <v>0</v>
      </c>
      <c r="R32" s="10">
        <v>22301</v>
      </c>
      <c r="S32" s="7">
        <v>38108</v>
      </c>
      <c r="T32" s="11">
        <v>61.833333333333336</v>
      </c>
      <c r="U32" s="11">
        <v>18.552777777777777</v>
      </c>
      <c r="V32" s="11">
        <v>129.36068273693667</v>
      </c>
    </row>
    <row r="33" spans="1:22" x14ac:dyDescent="0.3">
      <c r="A33" t="s">
        <v>353</v>
      </c>
      <c r="B33" t="s">
        <v>354</v>
      </c>
      <c r="C33" t="s">
        <v>606</v>
      </c>
      <c r="D33" t="s">
        <v>134</v>
      </c>
      <c r="E33" t="s">
        <v>153</v>
      </c>
      <c r="F33" s="1">
        <v>44059</v>
      </c>
      <c r="G33">
        <v>1</v>
      </c>
      <c r="H33" t="s">
        <v>159</v>
      </c>
      <c r="I33">
        <v>10</v>
      </c>
      <c r="J33">
        <v>1200</v>
      </c>
      <c r="K33">
        <v>12000</v>
      </c>
      <c r="L33">
        <v>2</v>
      </c>
      <c r="M33" t="s">
        <v>130</v>
      </c>
      <c r="N33" s="2">
        <v>2355</v>
      </c>
      <c r="O33" s="3">
        <v>0</v>
      </c>
      <c r="P33" t="s">
        <v>138</v>
      </c>
      <c r="Q33">
        <v>0</v>
      </c>
      <c r="R33" s="4">
        <v>22301</v>
      </c>
      <c r="S33" s="1">
        <v>38875</v>
      </c>
      <c r="T33" s="5">
        <v>61.833333333333336</v>
      </c>
      <c r="U33" s="5">
        <v>16.452777777777779</v>
      </c>
      <c r="V33" s="5">
        <v>729.36012156002016</v>
      </c>
    </row>
    <row r="34" spans="1:22" x14ac:dyDescent="0.3">
      <c r="A34" s="6" t="s">
        <v>461</v>
      </c>
      <c r="B34" s="6" t="s">
        <v>295</v>
      </c>
      <c r="C34" s="6" t="s">
        <v>607</v>
      </c>
      <c r="D34" s="6" t="s">
        <v>134</v>
      </c>
      <c r="E34" s="6" t="s">
        <v>153</v>
      </c>
      <c r="F34" s="7">
        <v>44008</v>
      </c>
      <c r="G34" s="6">
        <v>10</v>
      </c>
      <c r="H34" s="6" t="s">
        <v>129</v>
      </c>
      <c r="I34" s="6">
        <v>8</v>
      </c>
      <c r="J34" s="6">
        <v>1000</v>
      </c>
      <c r="K34" s="6">
        <v>8000</v>
      </c>
      <c r="L34" s="6">
        <v>2</v>
      </c>
      <c r="M34" s="6" t="s">
        <v>130</v>
      </c>
      <c r="N34" s="8">
        <v>3544</v>
      </c>
      <c r="O34" s="9">
        <v>65</v>
      </c>
      <c r="P34" s="6" t="s">
        <v>138</v>
      </c>
      <c r="Q34" s="6">
        <v>0</v>
      </c>
      <c r="R34" s="10">
        <v>20953</v>
      </c>
      <c r="S34" s="7">
        <v>42342</v>
      </c>
      <c r="T34" s="11">
        <v>65.519444444444446</v>
      </c>
      <c r="U34" s="11">
        <v>6.9611111111111112</v>
      </c>
      <c r="V34" s="11">
        <v>1149.2418196328811</v>
      </c>
    </row>
    <row r="35" spans="1:22" x14ac:dyDescent="0.3">
      <c r="A35" t="s">
        <v>510</v>
      </c>
      <c r="B35" t="s">
        <v>511</v>
      </c>
      <c r="C35" t="s">
        <v>608</v>
      </c>
      <c r="D35" t="s">
        <v>134</v>
      </c>
      <c r="E35" t="s">
        <v>153</v>
      </c>
      <c r="F35" s="1">
        <v>44330</v>
      </c>
      <c r="G35">
        <v>4</v>
      </c>
      <c r="H35" t="s">
        <v>136</v>
      </c>
      <c r="I35">
        <v>2</v>
      </c>
      <c r="J35">
        <v>5000</v>
      </c>
      <c r="K35">
        <v>10000</v>
      </c>
      <c r="L35">
        <v>2</v>
      </c>
      <c r="M35" t="s">
        <v>130</v>
      </c>
      <c r="N35" s="2">
        <v>1201</v>
      </c>
      <c r="O35" s="3">
        <v>91</v>
      </c>
      <c r="P35" t="s">
        <v>131</v>
      </c>
      <c r="Q35">
        <v>3</v>
      </c>
      <c r="R35" s="4">
        <v>20485</v>
      </c>
      <c r="S35" s="1">
        <v>37035</v>
      </c>
      <c r="T35" s="5">
        <v>66.805555555555557</v>
      </c>
      <c r="U35" s="5">
        <v>21.488888888888887</v>
      </c>
      <c r="V35" s="5">
        <v>465.35677352637026</v>
      </c>
    </row>
    <row r="36" spans="1:22" x14ac:dyDescent="0.3">
      <c r="A36" s="6" t="s">
        <v>465</v>
      </c>
      <c r="B36" s="6" t="s">
        <v>466</v>
      </c>
      <c r="C36" s="6" t="s">
        <v>609</v>
      </c>
      <c r="D36" s="6" t="s">
        <v>134</v>
      </c>
      <c r="E36" s="6" t="s">
        <v>153</v>
      </c>
      <c r="F36" s="7">
        <v>44267</v>
      </c>
      <c r="G36" s="6">
        <v>2</v>
      </c>
      <c r="H36" s="6" t="s">
        <v>150</v>
      </c>
      <c r="I36" s="6">
        <v>9</v>
      </c>
      <c r="J36" s="6">
        <v>700</v>
      </c>
      <c r="K36" s="6">
        <v>6300</v>
      </c>
      <c r="L36" s="6">
        <v>3</v>
      </c>
      <c r="M36" s="6" t="s">
        <v>147</v>
      </c>
      <c r="N36" s="8">
        <v>1467</v>
      </c>
      <c r="O36" s="9">
        <v>34</v>
      </c>
      <c r="P36" s="6" t="s">
        <v>131</v>
      </c>
      <c r="Q36" s="6">
        <v>1</v>
      </c>
      <c r="R36" s="10">
        <v>20737</v>
      </c>
      <c r="S36" s="7">
        <v>44486</v>
      </c>
      <c r="T36" s="11">
        <v>66.113888888888894</v>
      </c>
      <c r="U36" s="11">
        <v>1.0916666666666666</v>
      </c>
      <c r="V36" s="11">
        <v>5770.9923664122143</v>
      </c>
    </row>
    <row r="37" spans="1:22" x14ac:dyDescent="0.3">
      <c r="A37" t="s">
        <v>237</v>
      </c>
      <c r="B37" t="s">
        <v>238</v>
      </c>
      <c r="C37" t="s">
        <v>610</v>
      </c>
      <c r="D37" t="s">
        <v>134</v>
      </c>
      <c r="E37" t="s">
        <v>153</v>
      </c>
      <c r="F37" s="1">
        <v>44234</v>
      </c>
      <c r="G37">
        <v>6</v>
      </c>
      <c r="H37" t="s">
        <v>156</v>
      </c>
      <c r="I37">
        <v>3</v>
      </c>
      <c r="J37">
        <v>500</v>
      </c>
      <c r="K37">
        <v>1500</v>
      </c>
      <c r="L37">
        <v>3</v>
      </c>
      <c r="M37" t="s">
        <v>147</v>
      </c>
      <c r="N37" s="2">
        <v>2862</v>
      </c>
      <c r="O37" s="3">
        <v>68</v>
      </c>
      <c r="P37" t="s">
        <v>138</v>
      </c>
      <c r="Q37">
        <v>3</v>
      </c>
      <c r="R37" s="4">
        <v>27699</v>
      </c>
      <c r="S37" s="1">
        <v>39686</v>
      </c>
      <c r="T37" s="5">
        <v>47.052777777777777</v>
      </c>
      <c r="U37" s="5">
        <v>14.233333333333333</v>
      </c>
      <c r="V37" s="5">
        <v>105.3864168618267</v>
      </c>
    </row>
    <row r="38" spans="1:22" x14ac:dyDescent="0.3">
      <c r="A38" s="6" t="s">
        <v>169</v>
      </c>
      <c r="B38" s="6" t="s">
        <v>170</v>
      </c>
      <c r="C38" s="6" t="s">
        <v>611</v>
      </c>
      <c r="D38" s="6" t="s">
        <v>134</v>
      </c>
      <c r="E38" s="6" t="s">
        <v>153</v>
      </c>
      <c r="F38" s="7">
        <v>44055</v>
      </c>
      <c r="G38" s="6">
        <v>1</v>
      </c>
      <c r="H38" s="6" t="s">
        <v>159</v>
      </c>
      <c r="I38" s="6">
        <v>1</v>
      </c>
      <c r="J38" s="6">
        <v>1200</v>
      </c>
      <c r="K38" s="6">
        <v>1200</v>
      </c>
      <c r="L38" s="6">
        <v>3</v>
      </c>
      <c r="M38" s="6" t="s">
        <v>147</v>
      </c>
      <c r="N38" s="8">
        <v>2448</v>
      </c>
      <c r="O38" s="9">
        <v>57</v>
      </c>
      <c r="P38" s="6" t="s">
        <v>131</v>
      </c>
      <c r="Q38" s="6">
        <v>0</v>
      </c>
      <c r="R38" s="10">
        <v>28659</v>
      </c>
      <c r="S38" s="7">
        <v>42827</v>
      </c>
      <c r="T38" s="11">
        <v>44.422222222222224</v>
      </c>
      <c r="U38" s="11">
        <v>5.6333333333333337</v>
      </c>
      <c r="V38" s="11">
        <v>213.01775147928993</v>
      </c>
    </row>
    <row r="39" spans="1:22" x14ac:dyDescent="0.3">
      <c r="A39" t="s">
        <v>320</v>
      </c>
      <c r="B39" t="s">
        <v>222</v>
      </c>
      <c r="C39" t="s">
        <v>612</v>
      </c>
      <c r="D39" t="s">
        <v>134</v>
      </c>
      <c r="E39" t="s">
        <v>153</v>
      </c>
      <c r="F39" s="1">
        <v>44282</v>
      </c>
      <c r="G39">
        <v>5</v>
      </c>
      <c r="H39" t="s">
        <v>191</v>
      </c>
      <c r="I39">
        <v>5</v>
      </c>
      <c r="J39">
        <v>2000</v>
      </c>
      <c r="K39">
        <v>10000</v>
      </c>
      <c r="L39">
        <v>3</v>
      </c>
      <c r="M39" t="s">
        <v>147</v>
      </c>
      <c r="N39" s="2">
        <v>1608</v>
      </c>
      <c r="O39" s="3">
        <v>99</v>
      </c>
      <c r="P39" t="s">
        <v>131</v>
      </c>
      <c r="Q39">
        <v>0</v>
      </c>
      <c r="R39" s="4">
        <v>25649</v>
      </c>
      <c r="S39" s="1">
        <v>37781</v>
      </c>
      <c r="T39" s="5">
        <v>52.661111111111111</v>
      </c>
      <c r="U39" s="5">
        <v>19.447222222222223</v>
      </c>
      <c r="V39" s="5">
        <v>514.21225539208683</v>
      </c>
    </row>
    <row r="40" spans="1:22" x14ac:dyDescent="0.3">
      <c r="A40" s="6" t="s">
        <v>575</v>
      </c>
      <c r="B40" s="6" t="s">
        <v>195</v>
      </c>
      <c r="C40" s="6" t="s">
        <v>613</v>
      </c>
      <c r="D40" s="6" t="s">
        <v>134</v>
      </c>
      <c r="E40" s="6" t="s">
        <v>153</v>
      </c>
      <c r="F40" s="7">
        <v>44237</v>
      </c>
      <c r="G40" s="6">
        <v>6</v>
      </c>
      <c r="H40" s="6" t="s">
        <v>156</v>
      </c>
      <c r="I40" s="6">
        <v>9</v>
      </c>
      <c r="J40" s="6">
        <v>500</v>
      </c>
      <c r="K40" s="6">
        <v>4500</v>
      </c>
      <c r="L40" s="6">
        <v>1</v>
      </c>
      <c r="M40" s="6" t="s">
        <v>137</v>
      </c>
      <c r="N40" s="8">
        <v>2058</v>
      </c>
      <c r="O40" s="9">
        <v>76</v>
      </c>
      <c r="P40" s="6" t="s">
        <v>131</v>
      </c>
      <c r="Q40" s="6">
        <v>1</v>
      </c>
      <c r="R40" s="10">
        <v>17610</v>
      </c>
      <c r="S40" s="7">
        <v>43068</v>
      </c>
      <c r="T40" s="11">
        <v>74.672222222222217</v>
      </c>
      <c r="U40" s="11">
        <v>4.9749999999999996</v>
      </c>
      <c r="V40" s="11">
        <v>904.52261306532671</v>
      </c>
    </row>
    <row r="41" spans="1:22" x14ac:dyDescent="0.3">
      <c r="A41" t="s">
        <v>323</v>
      </c>
      <c r="B41" t="s">
        <v>324</v>
      </c>
      <c r="C41" t="s">
        <v>614</v>
      </c>
      <c r="D41" t="s">
        <v>134</v>
      </c>
      <c r="E41" t="s">
        <v>153</v>
      </c>
      <c r="F41" s="1">
        <v>44260</v>
      </c>
      <c r="G41">
        <v>8</v>
      </c>
      <c r="H41" t="s">
        <v>146</v>
      </c>
      <c r="I41">
        <v>6</v>
      </c>
      <c r="J41">
        <v>800</v>
      </c>
      <c r="K41">
        <v>4800</v>
      </c>
      <c r="L41">
        <v>2</v>
      </c>
      <c r="M41" t="s">
        <v>130</v>
      </c>
      <c r="N41" s="2">
        <v>2832</v>
      </c>
      <c r="O41" s="3">
        <v>72</v>
      </c>
      <c r="P41" t="s">
        <v>138</v>
      </c>
      <c r="Q41">
        <v>3</v>
      </c>
      <c r="R41" s="4">
        <v>24175</v>
      </c>
      <c r="S41" s="1">
        <v>43916</v>
      </c>
      <c r="T41" s="5">
        <v>56.697222222222223</v>
      </c>
      <c r="U41" s="5">
        <v>2.65</v>
      </c>
      <c r="V41" s="5">
        <v>1811.3207547169811</v>
      </c>
    </row>
    <row r="42" spans="1:22" x14ac:dyDescent="0.3">
      <c r="A42" s="6" t="s">
        <v>409</v>
      </c>
      <c r="B42" s="6" t="s">
        <v>410</v>
      </c>
      <c r="C42" s="6" t="s">
        <v>615</v>
      </c>
      <c r="D42" s="6" t="s">
        <v>134</v>
      </c>
      <c r="E42" s="6" t="s">
        <v>153</v>
      </c>
      <c r="F42" s="7">
        <v>44370</v>
      </c>
      <c r="G42" s="6">
        <v>9</v>
      </c>
      <c r="H42" s="6" t="s">
        <v>184</v>
      </c>
      <c r="I42" s="6">
        <v>8</v>
      </c>
      <c r="J42" s="6">
        <v>500</v>
      </c>
      <c r="K42" s="6">
        <v>4000</v>
      </c>
      <c r="L42" s="6">
        <v>2</v>
      </c>
      <c r="M42" s="6" t="s">
        <v>130</v>
      </c>
      <c r="N42" s="8">
        <v>2058</v>
      </c>
      <c r="O42" s="9">
        <v>97</v>
      </c>
      <c r="P42" s="6" t="s">
        <v>131</v>
      </c>
      <c r="Q42" s="6">
        <v>4</v>
      </c>
      <c r="R42" s="10">
        <v>21991</v>
      </c>
      <c r="S42" s="7">
        <v>37441</v>
      </c>
      <c r="T42" s="11">
        <v>62.677777777777777</v>
      </c>
      <c r="U42" s="11">
        <v>20.377777777777776</v>
      </c>
      <c r="V42" s="11">
        <v>196.29225736095967</v>
      </c>
    </row>
    <row r="43" spans="1:22" x14ac:dyDescent="0.3">
      <c r="A43" t="s">
        <v>533</v>
      </c>
      <c r="B43" t="s">
        <v>158</v>
      </c>
      <c r="C43" t="s">
        <v>616</v>
      </c>
      <c r="D43" t="s">
        <v>134</v>
      </c>
      <c r="E43" t="s">
        <v>153</v>
      </c>
      <c r="F43" s="1">
        <v>44182</v>
      </c>
      <c r="G43">
        <v>8</v>
      </c>
      <c r="H43" t="s">
        <v>146</v>
      </c>
      <c r="I43">
        <v>4</v>
      </c>
      <c r="J43">
        <v>800</v>
      </c>
      <c r="K43">
        <v>3200</v>
      </c>
      <c r="L43">
        <v>3</v>
      </c>
      <c r="M43" t="s">
        <v>147</v>
      </c>
      <c r="N43" s="2">
        <v>3257</v>
      </c>
      <c r="O43" s="3">
        <v>48</v>
      </c>
      <c r="P43" t="s">
        <v>138</v>
      </c>
      <c r="Q43">
        <v>0</v>
      </c>
      <c r="R43" s="4">
        <v>19378</v>
      </c>
      <c r="S43" s="1">
        <v>41740</v>
      </c>
      <c r="T43" s="5">
        <v>69.836111111111109</v>
      </c>
      <c r="U43" s="5">
        <v>8.6083333333333325</v>
      </c>
      <c r="V43" s="5">
        <v>371.73281703775416</v>
      </c>
    </row>
    <row r="44" spans="1:22" x14ac:dyDescent="0.3">
      <c r="A44" s="6" t="s">
        <v>547</v>
      </c>
      <c r="B44" s="6" t="s">
        <v>548</v>
      </c>
      <c r="C44" s="6" t="s">
        <v>617</v>
      </c>
      <c r="D44" s="6" t="s">
        <v>134</v>
      </c>
      <c r="E44" s="6" t="s">
        <v>153</v>
      </c>
      <c r="F44" s="7">
        <v>44345</v>
      </c>
      <c r="G44" s="6">
        <v>5</v>
      </c>
      <c r="H44" s="6" t="s">
        <v>191</v>
      </c>
      <c r="I44" s="6">
        <v>10</v>
      </c>
      <c r="J44" s="6">
        <v>2000</v>
      </c>
      <c r="K44" s="6">
        <v>20000</v>
      </c>
      <c r="L44" s="6">
        <v>3</v>
      </c>
      <c r="M44" s="6" t="s">
        <v>147</v>
      </c>
      <c r="N44" s="8">
        <v>2919</v>
      </c>
      <c r="O44" s="9">
        <v>15</v>
      </c>
      <c r="P44" s="6" t="s">
        <v>131</v>
      </c>
      <c r="Q44" s="6">
        <v>4</v>
      </c>
      <c r="R44" s="10">
        <v>18215</v>
      </c>
      <c r="S44" s="7">
        <v>44154</v>
      </c>
      <c r="T44" s="11">
        <v>73.019444444444446</v>
      </c>
      <c r="U44" s="11">
        <v>2.0027777777777778</v>
      </c>
      <c r="V44" s="11">
        <v>9986.1303744798897</v>
      </c>
    </row>
    <row r="45" spans="1:22" x14ac:dyDescent="0.3">
      <c r="A45" t="s">
        <v>252</v>
      </c>
      <c r="B45" t="s">
        <v>170</v>
      </c>
      <c r="C45" t="s">
        <v>618</v>
      </c>
      <c r="D45" t="s">
        <v>134</v>
      </c>
      <c r="E45" t="s">
        <v>153</v>
      </c>
      <c r="F45" s="1">
        <v>44184</v>
      </c>
      <c r="G45">
        <v>1</v>
      </c>
      <c r="H45" t="s">
        <v>159</v>
      </c>
      <c r="I45">
        <v>5</v>
      </c>
      <c r="J45">
        <v>1200</v>
      </c>
      <c r="K45">
        <v>6000</v>
      </c>
      <c r="L45">
        <v>3</v>
      </c>
      <c r="M45" t="s">
        <v>147</v>
      </c>
      <c r="N45" s="2">
        <v>1786</v>
      </c>
      <c r="O45" s="3">
        <v>79</v>
      </c>
      <c r="P45" t="s">
        <v>131</v>
      </c>
      <c r="Q45">
        <v>2</v>
      </c>
      <c r="R45" s="4">
        <v>27343</v>
      </c>
      <c r="S45" s="1">
        <v>41948</v>
      </c>
      <c r="T45" s="5">
        <v>48.027777777777779</v>
      </c>
      <c r="U45" s="5">
        <v>8.0416666666666661</v>
      </c>
      <c r="V45" s="5">
        <v>746.11398963730574</v>
      </c>
    </row>
    <row r="46" spans="1:22" x14ac:dyDescent="0.3">
      <c r="A46" s="6" t="s">
        <v>463</v>
      </c>
      <c r="B46" s="6" t="s">
        <v>464</v>
      </c>
      <c r="C46" s="6" t="s">
        <v>619</v>
      </c>
      <c r="D46" s="6" t="s">
        <v>134</v>
      </c>
      <c r="E46" s="6" t="s">
        <v>153</v>
      </c>
      <c r="F46" s="7">
        <v>44044</v>
      </c>
      <c r="G46" s="6">
        <v>5</v>
      </c>
      <c r="H46" s="6" t="s">
        <v>191</v>
      </c>
      <c r="I46" s="6">
        <v>5</v>
      </c>
      <c r="J46" s="6">
        <v>2000</v>
      </c>
      <c r="K46" s="6">
        <v>10000</v>
      </c>
      <c r="L46" s="6">
        <v>1</v>
      </c>
      <c r="M46" s="6" t="s">
        <v>137</v>
      </c>
      <c r="N46" s="8">
        <v>4067</v>
      </c>
      <c r="O46" s="9">
        <v>34</v>
      </c>
      <c r="P46" s="6" t="s">
        <v>138</v>
      </c>
      <c r="Q46" s="6">
        <v>3</v>
      </c>
      <c r="R46" s="10">
        <v>20850</v>
      </c>
      <c r="S46" s="7">
        <v>43354</v>
      </c>
      <c r="T46" s="11">
        <v>65.805555555555557</v>
      </c>
      <c r="U46" s="11">
        <v>4.1916666666666664</v>
      </c>
      <c r="V46" s="11">
        <v>2385.685884691849</v>
      </c>
    </row>
    <row r="47" spans="1:22" x14ac:dyDescent="0.3">
      <c r="A47" t="s">
        <v>132</v>
      </c>
      <c r="B47" t="s">
        <v>133</v>
      </c>
      <c r="C47" t="s">
        <v>620</v>
      </c>
      <c r="D47" t="s">
        <v>134</v>
      </c>
      <c r="E47" t="s">
        <v>135</v>
      </c>
      <c r="F47" s="1">
        <v>44073</v>
      </c>
      <c r="G47">
        <v>3</v>
      </c>
      <c r="H47" t="s">
        <v>174</v>
      </c>
      <c r="I47">
        <v>1</v>
      </c>
      <c r="J47">
        <v>1300</v>
      </c>
      <c r="K47">
        <v>1300</v>
      </c>
      <c r="L47">
        <v>2</v>
      </c>
      <c r="M47" t="s">
        <v>130</v>
      </c>
      <c r="N47" s="2">
        <v>2392</v>
      </c>
      <c r="O47" s="3">
        <v>36</v>
      </c>
      <c r="P47" t="s">
        <v>138</v>
      </c>
      <c r="Q47">
        <v>5</v>
      </c>
      <c r="R47" s="4">
        <v>30480</v>
      </c>
      <c r="S47" s="1">
        <v>43943</v>
      </c>
      <c r="T47" s="5">
        <v>39.43611111111111</v>
      </c>
      <c r="U47" s="5">
        <v>2.5777777777777779</v>
      </c>
      <c r="V47" s="5">
        <v>504.31034482758616</v>
      </c>
    </row>
  </sheetData>
  <hyperlinks>
    <hyperlink ref="X2" location="PRESENTATION!A1" display="BACK" xr:uid="{0F9E2605-F3A1-463C-9BD2-4F5B990D7DBA}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3753-E243-4C34-B915-051E0A2EBED1}">
  <sheetPr>
    <tabColor rgb="FF92D050"/>
  </sheetPr>
  <dimension ref="A2:R69"/>
  <sheetViews>
    <sheetView workbookViewId="0">
      <selection activeCell="F15" sqref="F15"/>
    </sheetView>
  </sheetViews>
  <sheetFormatPr baseColWidth="10" defaultColWidth="10.6640625" defaultRowHeight="14.4" x14ac:dyDescent="0.3"/>
  <cols>
    <col min="1" max="1" width="24.6640625" bestFit="1" customWidth="1"/>
    <col min="2" max="2" width="27.6640625" bestFit="1" customWidth="1"/>
    <col min="3" max="3" width="8" bestFit="1" customWidth="1"/>
    <col min="4" max="4" width="12.5546875" bestFit="1" customWidth="1"/>
    <col min="5" max="5" width="5" bestFit="1" customWidth="1"/>
    <col min="6" max="6" width="5.44140625" bestFit="1" customWidth="1"/>
    <col min="7" max="7" width="7" bestFit="1" customWidth="1"/>
    <col min="8" max="9" width="12" bestFit="1" customWidth="1"/>
    <col min="10" max="10" width="19.5546875" bestFit="1" customWidth="1"/>
    <col min="11" max="11" width="22.33203125" bestFit="1" customWidth="1"/>
    <col min="12" max="12" width="7.5546875" bestFit="1" customWidth="1"/>
    <col min="13" max="13" width="11.88671875" bestFit="1" customWidth="1"/>
    <col min="14" max="23" width="12" bestFit="1" customWidth="1"/>
    <col min="24" max="24" width="7" bestFit="1" customWidth="1"/>
    <col min="25" max="30" width="12" bestFit="1" customWidth="1"/>
    <col min="31" max="31" width="7" bestFit="1" customWidth="1"/>
    <col min="32" max="43" width="12" bestFit="1" customWidth="1"/>
    <col min="44" max="44" width="11.88671875" bestFit="1" customWidth="1"/>
  </cols>
  <sheetData>
    <row r="2" spans="1:18" ht="25.8" x14ac:dyDescent="0.5">
      <c r="A2" s="62"/>
      <c r="B2" s="62"/>
      <c r="C2" s="62"/>
      <c r="D2" s="62"/>
      <c r="E2" s="62"/>
      <c r="F2" s="62"/>
      <c r="R2" s="39" t="s">
        <v>25</v>
      </c>
    </row>
    <row r="3" spans="1:18" x14ac:dyDescent="0.3">
      <c r="A3" s="62"/>
      <c r="B3" s="62"/>
      <c r="C3" s="62"/>
      <c r="D3" s="62"/>
      <c r="E3" s="62"/>
      <c r="F3" s="62"/>
    </row>
    <row r="4" spans="1:18" x14ac:dyDescent="0.3">
      <c r="A4" s="63" t="s">
        <v>107</v>
      </c>
      <c r="B4" s="62" t="s">
        <v>134</v>
      </c>
      <c r="C4" s="62"/>
      <c r="D4" s="62"/>
      <c r="E4" s="62"/>
      <c r="F4" s="62"/>
    </row>
    <row r="5" spans="1:18" x14ac:dyDescent="0.3">
      <c r="A5" s="62" t="s">
        <v>622</v>
      </c>
      <c r="B5" s="62"/>
      <c r="C5" s="62"/>
      <c r="D5" s="62"/>
      <c r="E5" s="62"/>
      <c r="F5" s="62"/>
    </row>
    <row r="6" spans="1:18" x14ac:dyDescent="0.3">
      <c r="A6" s="63" t="s">
        <v>639</v>
      </c>
      <c r="B6" s="63" t="s">
        <v>640</v>
      </c>
      <c r="C6" s="62"/>
      <c r="D6" s="62"/>
      <c r="E6" s="62"/>
      <c r="F6" s="62"/>
    </row>
    <row r="7" spans="1:18" x14ac:dyDescent="0.3">
      <c r="A7" s="63" t="s">
        <v>624</v>
      </c>
      <c r="B7" s="62" t="s">
        <v>131</v>
      </c>
      <c r="C7" s="62" t="s">
        <v>138</v>
      </c>
      <c r="D7" s="62" t="s">
        <v>632</v>
      </c>
      <c r="E7" s="62"/>
      <c r="F7" s="62"/>
    </row>
    <row r="8" spans="1:18" x14ac:dyDescent="0.3">
      <c r="A8" s="62" t="s">
        <v>641</v>
      </c>
      <c r="B8" s="62"/>
      <c r="C8" s="62">
        <v>1</v>
      </c>
      <c r="D8" s="62">
        <v>1</v>
      </c>
      <c r="E8" s="62"/>
      <c r="F8" s="62"/>
    </row>
    <row r="9" spans="1:18" x14ac:dyDescent="0.3">
      <c r="A9" s="64">
        <v>39.43611111111111</v>
      </c>
      <c r="B9" s="62"/>
      <c r="C9" s="62">
        <v>1</v>
      </c>
      <c r="D9" s="62">
        <v>1</v>
      </c>
      <c r="E9" s="62"/>
      <c r="F9" s="62"/>
    </row>
    <row r="10" spans="1:18" x14ac:dyDescent="0.3">
      <c r="A10" s="62" t="s">
        <v>642</v>
      </c>
      <c r="B10" s="62">
        <v>5</v>
      </c>
      <c r="C10" s="62">
        <v>3</v>
      </c>
      <c r="D10" s="62">
        <v>8</v>
      </c>
      <c r="E10" s="62"/>
      <c r="F10" s="62"/>
    </row>
    <row r="11" spans="1:18" x14ac:dyDescent="0.3">
      <c r="A11" s="62" t="s">
        <v>643</v>
      </c>
      <c r="B11" s="62">
        <v>4</v>
      </c>
      <c r="C11" s="62">
        <v>4</v>
      </c>
      <c r="D11" s="62">
        <v>8</v>
      </c>
      <c r="E11" s="62"/>
      <c r="F11" s="62"/>
    </row>
    <row r="12" spans="1:18" x14ac:dyDescent="0.3">
      <c r="A12" s="62" t="s">
        <v>644</v>
      </c>
      <c r="B12" s="62">
        <v>14</v>
      </c>
      <c r="C12" s="62">
        <v>8</v>
      </c>
      <c r="D12" s="62">
        <v>22</v>
      </c>
      <c r="E12" s="62"/>
      <c r="F12" s="62"/>
    </row>
    <row r="13" spans="1:18" x14ac:dyDescent="0.3">
      <c r="A13" s="62" t="s">
        <v>645</v>
      </c>
      <c r="B13" s="62">
        <v>5</v>
      </c>
      <c r="C13" s="62">
        <v>2</v>
      </c>
      <c r="D13" s="62">
        <v>7</v>
      </c>
      <c r="E13" s="62"/>
      <c r="F13" s="62"/>
    </row>
    <row r="14" spans="1:18" x14ac:dyDescent="0.3">
      <c r="A14" s="62" t="s">
        <v>632</v>
      </c>
      <c r="B14" s="62">
        <v>28</v>
      </c>
      <c r="C14" s="62">
        <v>18</v>
      </c>
      <c r="D14" s="62">
        <v>46</v>
      </c>
      <c r="E14" s="62"/>
      <c r="F14" s="62"/>
    </row>
    <row r="15" spans="1:18" x14ac:dyDescent="0.3">
      <c r="A15" s="62"/>
      <c r="B15" s="62"/>
      <c r="C15" s="62"/>
      <c r="D15" s="62"/>
      <c r="E15" s="62"/>
      <c r="F15" s="62"/>
    </row>
    <row r="18" spans="11:11" x14ac:dyDescent="0.3">
      <c r="K18" t="s">
        <v>646</v>
      </c>
    </row>
    <row r="60" spans="1:4" x14ac:dyDescent="0.3">
      <c r="A60" s="13" t="s">
        <v>107</v>
      </c>
      <c r="B60" t="s">
        <v>134</v>
      </c>
    </row>
    <row r="61" spans="1:4" x14ac:dyDescent="0.3">
      <c r="A61" t="s">
        <v>623</v>
      </c>
    </row>
    <row r="62" spans="1:4" x14ac:dyDescent="0.3">
      <c r="A62" s="13" t="s">
        <v>639</v>
      </c>
      <c r="B62" s="13" t="s">
        <v>640</v>
      </c>
    </row>
    <row r="63" spans="1:4" x14ac:dyDescent="0.3">
      <c r="A63" s="13" t="s">
        <v>624</v>
      </c>
      <c r="B63" t="s">
        <v>131</v>
      </c>
      <c r="C63" t="s">
        <v>138</v>
      </c>
      <c r="D63" t="s">
        <v>632</v>
      </c>
    </row>
    <row r="64" spans="1:4" x14ac:dyDescent="0.3">
      <c r="A64" s="18" t="s">
        <v>641</v>
      </c>
      <c r="C64">
        <v>1</v>
      </c>
      <c r="D64">
        <v>1</v>
      </c>
    </row>
    <row r="65" spans="1:4" x14ac:dyDescent="0.3">
      <c r="A65" s="18" t="s">
        <v>642</v>
      </c>
      <c r="B65">
        <v>5</v>
      </c>
      <c r="C65">
        <v>3</v>
      </c>
      <c r="D65">
        <v>8</v>
      </c>
    </row>
    <row r="66" spans="1:4" x14ac:dyDescent="0.3">
      <c r="A66" s="18" t="s">
        <v>643</v>
      </c>
      <c r="B66">
        <v>4</v>
      </c>
      <c r="C66">
        <v>4</v>
      </c>
      <c r="D66">
        <v>8</v>
      </c>
    </row>
    <row r="67" spans="1:4" x14ac:dyDescent="0.3">
      <c r="A67" s="18" t="s">
        <v>644</v>
      </c>
      <c r="B67">
        <v>14</v>
      </c>
      <c r="C67">
        <v>9</v>
      </c>
      <c r="D67">
        <v>23</v>
      </c>
    </row>
    <row r="68" spans="1:4" x14ac:dyDescent="0.3">
      <c r="A68" s="18" t="s">
        <v>645</v>
      </c>
      <c r="B68">
        <v>5</v>
      </c>
      <c r="C68">
        <v>1</v>
      </c>
      <c r="D68">
        <v>6</v>
      </c>
    </row>
    <row r="69" spans="1:4" x14ac:dyDescent="0.3">
      <c r="A69" s="15" t="s">
        <v>632</v>
      </c>
      <c r="B69">
        <v>28</v>
      </c>
      <c r="C69">
        <v>18</v>
      </c>
      <c r="D69">
        <v>46</v>
      </c>
    </row>
  </sheetData>
  <hyperlinks>
    <hyperlink ref="R2" location="PRESENTATION!A1" display="BACK" xr:uid="{A22DFDD1-33F9-40DF-8FAA-15CF8507CC87}"/>
  </hyperlinks>
  <pageMargins left="0.7" right="0.7" top="0.75" bottom="0.75" header="0.3" footer="0.3"/>
  <pageSetup paperSize="9" orientation="portrait" verticalDpi="0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99BAF-255E-4D26-ADB1-1055F08AF8B3}">
  <sheetPr>
    <tabColor rgb="FF92D050"/>
  </sheetPr>
  <dimension ref="A2:Q44"/>
  <sheetViews>
    <sheetView tabSelected="1" workbookViewId="0">
      <selection activeCell="B5" sqref="B5"/>
    </sheetView>
  </sheetViews>
  <sheetFormatPr baseColWidth="10" defaultColWidth="10.6640625" defaultRowHeight="14.4" x14ac:dyDescent="0.3"/>
  <cols>
    <col min="1" max="1" width="19.5546875" bestFit="1" customWidth="1"/>
    <col min="2" max="2" width="13" bestFit="1" customWidth="1"/>
    <col min="3" max="3" width="8" customWidth="1"/>
    <col min="4" max="4" width="6.33203125" bestFit="1" customWidth="1"/>
    <col min="5" max="6" width="8" bestFit="1" customWidth="1"/>
    <col min="7" max="7" width="5.44140625" bestFit="1" customWidth="1"/>
    <col min="8" max="9" width="19.5546875" bestFit="1" customWidth="1"/>
    <col min="10" max="10" width="13" bestFit="1" customWidth="1"/>
    <col min="11" max="11" width="7" bestFit="1" customWidth="1"/>
    <col min="12" max="12" width="6.33203125" bestFit="1" customWidth="1"/>
    <col min="13" max="13" width="8" bestFit="1" customWidth="1"/>
    <col min="14" max="14" width="5" bestFit="1" customWidth="1"/>
    <col min="15" max="15" width="5.44140625" bestFit="1" customWidth="1"/>
  </cols>
  <sheetData>
    <row r="2" spans="1:17" ht="25.8" x14ac:dyDescent="0.5">
      <c r="A2" s="13" t="s">
        <v>119</v>
      </c>
      <c r="B2" t="s" vm="1">
        <v>621</v>
      </c>
      <c r="I2" s="13" t="s">
        <v>119</v>
      </c>
      <c r="J2" t="s" vm="2">
        <v>621</v>
      </c>
      <c r="Q2" s="39" t="s">
        <v>25</v>
      </c>
    </row>
    <row r="3" spans="1:17" x14ac:dyDescent="0.3">
      <c r="A3" t="s">
        <v>622</v>
      </c>
      <c r="I3" t="s">
        <v>623</v>
      </c>
    </row>
    <row r="4" spans="1:17" x14ac:dyDescent="0.3">
      <c r="A4" s="13" t="s">
        <v>624</v>
      </c>
      <c r="B4" t="s">
        <v>625</v>
      </c>
      <c r="C4" t="s">
        <v>626</v>
      </c>
      <c r="D4" t="s">
        <v>627</v>
      </c>
      <c r="E4" t="s">
        <v>628</v>
      </c>
      <c r="F4" t="s">
        <v>629</v>
      </c>
      <c r="G4" t="s">
        <v>630</v>
      </c>
      <c r="I4" s="13" t="s">
        <v>624</v>
      </c>
      <c r="J4" t="s">
        <v>625</v>
      </c>
      <c r="K4" t="s">
        <v>626</v>
      </c>
      <c r="L4" t="s">
        <v>627</v>
      </c>
      <c r="M4" t="s">
        <v>628</v>
      </c>
      <c r="N4" t="s">
        <v>631</v>
      </c>
      <c r="O4" t="s">
        <v>630</v>
      </c>
    </row>
    <row r="5" spans="1:17" x14ac:dyDescent="0.3">
      <c r="A5" s="14" t="s">
        <v>128</v>
      </c>
      <c r="B5">
        <v>1</v>
      </c>
      <c r="C5">
        <v>2746</v>
      </c>
      <c r="D5" s="5">
        <v>2746</v>
      </c>
      <c r="E5" s="17">
        <v>2.5318089618292457E-2</v>
      </c>
      <c r="F5">
        <v>46</v>
      </c>
      <c r="G5">
        <v>46</v>
      </c>
      <c r="I5" s="14" t="s">
        <v>128</v>
      </c>
      <c r="J5">
        <v>1</v>
      </c>
      <c r="K5">
        <v>2746</v>
      </c>
      <c r="L5">
        <v>2746</v>
      </c>
      <c r="M5" s="17">
        <v>2.5318089618292457E-2</v>
      </c>
      <c r="N5">
        <v>46</v>
      </c>
      <c r="O5">
        <v>46</v>
      </c>
    </row>
    <row r="6" spans="1:17" x14ac:dyDescent="0.3">
      <c r="A6" s="14" t="s">
        <v>145</v>
      </c>
      <c r="B6">
        <v>23</v>
      </c>
      <c r="C6">
        <v>55886</v>
      </c>
      <c r="D6" s="5">
        <v>2429.8260869565215</v>
      </c>
      <c r="E6" s="17">
        <v>0.51526830167803794</v>
      </c>
      <c r="F6">
        <v>1212</v>
      </c>
      <c r="G6" s="5">
        <v>52.695652173913047</v>
      </c>
      <c r="I6" s="14" t="s">
        <v>145</v>
      </c>
      <c r="J6">
        <v>23</v>
      </c>
      <c r="K6">
        <v>55886</v>
      </c>
      <c r="L6" s="5">
        <v>2429.8260869565215</v>
      </c>
      <c r="M6" s="17">
        <v>0.51526830167803794</v>
      </c>
      <c r="N6">
        <v>1212</v>
      </c>
      <c r="O6" s="5">
        <v>52.695652173913047</v>
      </c>
    </row>
    <row r="7" spans="1:17" x14ac:dyDescent="0.3">
      <c r="A7" s="14" t="s">
        <v>153</v>
      </c>
      <c r="B7">
        <v>17</v>
      </c>
      <c r="C7">
        <v>47436</v>
      </c>
      <c r="D7" s="5">
        <v>2258.8571428571427</v>
      </c>
      <c r="E7" s="17">
        <v>0.4373593951687258</v>
      </c>
      <c r="F7">
        <v>1092</v>
      </c>
      <c r="G7">
        <v>52</v>
      </c>
      <c r="I7" s="14" t="s">
        <v>153</v>
      </c>
      <c r="J7">
        <v>17</v>
      </c>
      <c r="K7">
        <v>47436</v>
      </c>
      <c r="L7" s="5">
        <v>2258.8571428571427</v>
      </c>
      <c r="M7" s="17">
        <v>0.4373593951687258</v>
      </c>
      <c r="N7">
        <v>1092</v>
      </c>
      <c r="O7">
        <v>52</v>
      </c>
    </row>
    <row r="8" spans="1:17" x14ac:dyDescent="0.3">
      <c r="A8" s="14" t="s">
        <v>135</v>
      </c>
      <c r="B8">
        <v>1</v>
      </c>
      <c r="C8">
        <v>2392</v>
      </c>
      <c r="D8" s="5">
        <v>2392</v>
      </c>
      <c r="E8" s="17">
        <v>2.2054213534943759E-2</v>
      </c>
      <c r="F8">
        <v>36</v>
      </c>
      <c r="G8">
        <v>36</v>
      </c>
      <c r="I8" s="14" t="s">
        <v>135</v>
      </c>
      <c r="J8">
        <v>1</v>
      </c>
      <c r="K8">
        <v>2392</v>
      </c>
      <c r="L8">
        <v>2392</v>
      </c>
      <c r="M8" s="17">
        <v>2.2054213534943759E-2</v>
      </c>
      <c r="N8">
        <v>36</v>
      </c>
      <c r="O8">
        <v>36</v>
      </c>
    </row>
    <row r="9" spans="1:17" x14ac:dyDescent="0.3">
      <c r="A9" s="14" t="s">
        <v>632</v>
      </c>
      <c r="B9">
        <v>42</v>
      </c>
      <c r="C9">
        <v>108460</v>
      </c>
      <c r="D9" s="5">
        <v>2357.8260869565215</v>
      </c>
      <c r="E9" s="17">
        <v>1</v>
      </c>
      <c r="F9">
        <v>2386</v>
      </c>
      <c r="G9" s="5">
        <v>51.869565217391305</v>
      </c>
      <c r="I9" s="14" t="s">
        <v>632</v>
      </c>
      <c r="J9">
        <v>42</v>
      </c>
      <c r="K9">
        <v>108460</v>
      </c>
      <c r="L9" s="5">
        <v>2357.8260869565215</v>
      </c>
      <c r="M9" s="17">
        <v>1</v>
      </c>
      <c r="N9">
        <v>2386</v>
      </c>
      <c r="O9" s="5">
        <v>51.869565217391305</v>
      </c>
    </row>
    <row r="37" spans="1:11" x14ac:dyDescent="0.3">
      <c r="A37" s="13" t="s">
        <v>119</v>
      </c>
      <c r="B37" t="s">
        <v>633</v>
      </c>
      <c r="H37" s="13" t="s">
        <v>119</v>
      </c>
      <c r="I37" t="s">
        <v>633</v>
      </c>
    </row>
    <row r="38" spans="1:11" x14ac:dyDescent="0.3">
      <c r="A38" t="s">
        <v>622</v>
      </c>
      <c r="H38" t="s">
        <v>623</v>
      </c>
    </row>
    <row r="39" spans="1:11" x14ac:dyDescent="0.3">
      <c r="A39" s="13" t="s">
        <v>624</v>
      </c>
      <c r="B39" t="s">
        <v>634</v>
      </c>
      <c r="C39" t="s">
        <v>635</v>
      </c>
      <c r="D39" t="s">
        <v>636</v>
      </c>
      <c r="H39" s="13" t="s">
        <v>624</v>
      </c>
      <c r="I39" t="s">
        <v>637</v>
      </c>
      <c r="J39" t="s">
        <v>635</v>
      </c>
      <c r="K39" t="s">
        <v>638</v>
      </c>
    </row>
    <row r="40" spans="1:11" x14ac:dyDescent="0.3">
      <c r="A40" s="14" t="s">
        <v>128</v>
      </c>
      <c r="B40">
        <v>0</v>
      </c>
      <c r="C40">
        <v>2746</v>
      </c>
      <c r="D40" s="5">
        <v>919.91000000000008</v>
      </c>
      <c r="H40" s="14" t="s">
        <v>128</v>
      </c>
      <c r="I40">
        <v>3</v>
      </c>
      <c r="J40">
        <v>2746</v>
      </c>
      <c r="K40" s="5">
        <v>367.96400000000006</v>
      </c>
    </row>
    <row r="41" spans="1:11" x14ac:dyDescent="0.3">
      <c r="A41" s="14" t="s">
        <v>145</v>
      </c>
      <c r="B41">
        <v>59</v>
      </c>
      <c r="C41">
        <v>55886</v>
      </c>
      <c r="D41" s="5">
        <v>613.82983606557377</v>
      </c>
      <c r="H41" s="14" t="s">
        <v>145</v>
      </c>
      <c r="I41">
        <v>82</v>
      </c>
      <c r="J41">
        <v>55886</v>
      </c>
      <c r="K41" s="5">
        <v>445.75738095238097</v>
      </c>
    </row>
    <row r="42" spans="1:11" x14ac:dyDescent="0.3">
      <c r="A42" s="14" t="s">
        <v>153</v>
      </c>
      <c r="B42">
        <v>46</v>
      </c>
      <c r="C42">
        <v>47436</v>
      </c>
      <c r="D42" s="5">
        <v>662.12750000000005</v>
      </c>
      <c r="H42" s="14" t="s">
        <v>153</v>
      </c>
      <c r="I42">
        <v>41</v>
      </c>
      <c r="J42">
        <v>47436</v>
      </c>
      <c r="K42" s="5">
        <v>739.11906976744194</v>
      </c>
    </row>
    <row r="43" spans="1:11" x14ac:dyDescent="0.3">
      <c r="A43" s="14" t="s">
        <v>135</v>
      </c>
      <c r="B43">
        <v>2</v>
      </c>
      <c r="C43">
        <v>2392</v>
      </c>
      <c r="D43" s="5">
        <v>400.66</v>
      </c>
      <c r="H43" s="14" t="s">
        <v>135</v>
      </c>
      <c r="I43">
        <v>5</v>
      </c>
      <c r="J43">
        <v>2392</v>
      </c>
      <c r="K43" s="5">
        <v>228.94857142857146</v>
      </c>
    </row>
    <row r="44" spans="1:11" x14ac:dyDescent="0.3">
      <c r="A44" s="14" t="s">
        <v>632</v>
      </c>
      <c r="B44">
        <v>107</v>
      </c>
      <c r="C44">
        <v>108460</v>
      </c>
      <c r="D44" s="5">
        <v>666.68073394495411</v>
      </c>
      <c r="H44" s="14" t="s">
        <v>632</v>
      </c>
      <c r="I44">
        <v>131</v>
      </c>
      <c r="J44">
        <v>108460</v>
      </c>
      <c r="K44" s="5">
        <v>546.37744360902252</v>
      </c>
    </row>
  </sheetData>
  <conditionalFormatting pivot="1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{93B79B74-C311-4E29-BD35-38D0E6CD3A22}</x14:id>
        </ext>
      </extLst>
    </cfRule>
  </conditionalFormatting>
  <conditionalFormatting pivot="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{27C363D1-58B4-4680-A45C-065062FCF2E2}</x14:id>
        </ext>
      </extLst>
    </cfRule>
  </conditionalFormatting>
  <conditionalFormatting pivot="1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{A63E3D0B-7C48-4D99-AD8E-011FD2BB00AC}</x14:id>
        </ext>
      </extLst>
    </cfRule>
  </conditionalFormatting>
  <conditionalFormatting pivot="1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{36ABF8E4-5532-4A5E-9E50-E14C0A75CB1F}</x14:id>
        </ext>
      </extLst>
    </cfRule>
  </conditionalFormatting>
  <conditionalFormatting pivot="1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{CC5333EC-F184-4C89-993A-1F2994DD6B9D}</x14:id>
        </ext>
      </extLst>
    </cfRule>
  </conditionalFormatting>
  <conditionalFormatting pivot="1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{C653C15F-D55C-48B3-82F9-F90BABC5C43E}</x14:id>
        </ext>
      </extLst>
    </cfRule>
  </conditionalFormatting>
  <conditionalFormatting pivot="1" sqref="B6 B5 B7 B8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{AFAB0541-9C59-46A1-8842-AB3851762BFC}</x14:id>
        </ext>
      </extLst>
    </cfRule>
  </conditionalFormatting>
  <conditionalFormatting pivot="1" sqref="C6 C5 C7 C8"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{E84F630A-8C6E-4783-85D9-F6D0B5E97D64}</x14:id>
        </ext>
      </extLst>
    </cfRule>
  </conditionalFormatting>
  <conditionalFormatting pivot="1" sqref="D6 D5 D7 D8">
    <cfRule type="dataBar" priority="16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{5C49CCD9-EABC-4232-AA3B-41A6022482A0}</x14:id>
        </ext>
      </extLst>
    </cfRule>
  </conditionalFormatting>
  <conditionalFormatting pivot="1" sqref="E6 E5 E7 E8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{90DE8908-FA31-42D5-B664-32EADEEACF20}</x14:id>
        </ext>
      </extLst>
    </cfRule>
  </conditionalFormatting>
  <conditionalFormatting pivot="1" sqref="F6 F5 F7 F8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{1E84A61C-8AF8-4268-A2F6-E2BA9064733C}</x14:id>
        </ext>
      </extLst>
    </cfRule>
  </conditionalFormatting>
  <conditionalFormatting pivot="1" sqref="G6 G5 G7 G8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{A9976387-1800-4BD7-A28B-417A4004E2AE}</x14:id>
        </ext>
      </extLst>
    </cfRule>
  </conditionalFormatting>
  <conditionalFormatting pivot="1" sqref="J5 J6 J7 J8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{5C543ABB-8265-4A93-B706-ABE2B1E0AAE0}</x14:id>
        </ext>
      </extLst>
    </cfRule>
  </conditionalFormatting>
  <conditionalFormatting pivot="1" sqref="K5 K6 K7 K8">
    <cfRule type="dataBar" priority="1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{C05AB102-6881-455D-B30F-B6F33DFD10E8}</x14:id>
        </ext>
      </extLst>
    </cfRule>
  </conditionalFormatting>
  <conditionalFormatting pivot="1" sqref="L5 L6 L7 L8">
    <cfRule type="dataBar" priority="1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{819EFA11-8829-4B61-ACD7-5060D2E30088}</x14:id>
        </ext>
      </extLst>
    </cfRule>
  </conditionalFormatting>
  <conditionalFormatting pivot="1" sqref="M6 M5 M7 M8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{E1445F85-EE0D-4C87-A9EF-1375CB9783D8}</x14:id>
        </ext>
      </extLst>
    </cfRule>
  </conditionalFormatting>
  <conditionalFormatting pivot="1" sqref="N6 N5 N7 N8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{7EA23D50-D44B-4DC4-AAE9-EBB773346C0E}</x14:id>
        </ext>
      </extLst>
    </cfRule>
  </conditionalFormatting>
  <conditionalFormatting pivot="1" sqref="O5 O6 O7 O8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{D5A5F627-56AD-454A-892D-3D96F9C16BEE}</x14:id>
        </ext>
      </extLst>
    </cfRule>
  </conditionalFormatting>
  <conditionalFormatting pivot="1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{A5FA15DB-F17E-4D83-9DC7-D2B675B2C6B7}</x14:id>
        </ext>
      </extLst>
    </cfRule>
  </conditionalFormatting>
  <conditionalFormatting pivot="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{B6389F15-AEC8-4E7B-90F9-FF6D33A1C525}</x14:id>
        </ext>
      </extLst>
    </cfRule>
  </conditionalFormatting>
  <conditionalFormatting pivot="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{A849BECD-68C8-4E2B-81BC-29FEBB890111}</x14:id>
        </ext>
      </extLst>
    </cfRule>
  </conditionalFormatting>
  <conditionalFormatting pivot="1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{2C8D069E-4434-44D2-AFA5-DAFDB59E5BF4}</x14:id>
        </ext>
      </extLst>
    </cfRule>
  </conditionalFormatting>
  <conditionalFormatting pivot="1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{8F273EDE-BEF8-4876-A816-4D2B98D330C3}</x14:id>
        </ext>
      </extLst>
    </cfRule>
  </conditionalFormatting>
  <conditionalFormatting pivot="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{ED7DA9C2-A12F-46D5-9F59-471860FD3264}</x14:id>
        </ext>
      </extLst>
    </cfRule>
  </conditionalFormatting>
  <hyperlinks>
    <hyperlink ref="Q2" location="PRESENTATION!A1" display="BACK" xr:uid="{13627086-4C87-4181-A67D-B17456C74AB3}"/>
  </hyperlinks>
  <pageMargins left="0.7" right="0.7" top="0.75" bottom="0.75" header="0.3" footer="0.3"/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3B79B74-C311-4E29-BD35-38D0E6CD3A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27C363D1-58B4-4680-A45C-065062FCF2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A63E3D0B-7C48-4D99-AD8E-011FD2BB00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36ABF8E4-5532-4A5E-9E50-E14C0A75CB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CC5333EC-F184-4C89-993A-1F2994DD6B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C653C15F-D55C-48B3-82F9-F90BABC5C4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AFAB0541-9C59-46A1-8842-AB3851762B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B6 B5 B7 B8</xm:sqref>
        </x14:conditionalFormatting>
        <x14:conditionalFormatting xmlns:xm="http://schemas.microsoft.com/office/excel/2006/main" pivot="1">
          <x14:cfRule type="dataBar" id="{E84F630A-8C6E-4783-85D9-F6D0B5E97D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 C5 C7 C8</xm:sqref>
        </x14:conditionalFormatting>
        <x14:conditionalFormatting xmlns:xm="http://schemas.microsoft.com/office/excel/2006/main" pivot="1">
          <x14:cfRule type="dataBar" id="{5C49CCD9-EABC-4232-AA3B-41A6022482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 D5 D7 D8</xm:sqref>
        </x14:conditionalFormatting>
        <x14:conditionalFormatting xmlns:xm="http://schemas.microsoft.com/office/excel/2006/main" pivot="1">
          <x14:cfRule type="dataBar" id="{90DE8908-FA31-42D5-B664-32EADEEACF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 E5 E7 E8</xm:sqref>
        </x14:conditionalFormatting>
        <x14:conditionalFormatting xmlns:xm="http://schemas.microsoft.com/office/excel/2006/main" pivot="1">
          <x14:cfRule type="dataBar" id="{1E84A61C-8AF8-4268-A2F6-E2BA906473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 F5 F7 F8</xm:sqref>
        </x14:conditionalFormatting>
        <x14:conditionalFormatting xmlns:xm="http://schemas.microsoft.com/office/excel/2006/main" pivot="1">
          <x14:cfRule type="dataBar" id="{A9976387-1800-4BD7-A28B-417A4004E2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G6 G5 G7 G8</xm:sqref>
        </x14:conditionalFormatting>
        <x14:conditionalFormatting xmlns:xm="http://schemas.microsoft.com/office/excel/2006/main" pivot="1">
          <x14:cfRule type="dataBar" id="{5C543ABB-8265-4A93-B706-ABE2B1E0AA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 J6 J7 J8</xm:sqref>
        </x14:conditionalFormatting>
        <x14:conditionalFormatting xmlns:xm="http://schemas.microsoft.com/office/excel/2006/main" pivot="1">
          <x14:cfRule type="dataBar" id="{C05AB102-6881-455D-B30F-B6F33DFD10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 K6 K7 K8</xm:sqref>
        </x14:conditionalFormatting>
        <x14:conditionalFormatting xmlns:xm="http://schemas.microsoft.com/office/excel/2006/main" pivot="1">
          <x14:cfRule type="dataBar" id="{819EFA11-8829-4B61-ACD7-5060D2E300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L5 L6 L7 L8</xm:sqref>
        </x14:conditionalFormatting>
        <x14:conditionalFormatting xmlns:xm="http://schemas.microsoft.com/office/excel/2006/main" pivot="1">
          <x14:cfRule type="dataBar" id="{E1445F85-EE0D-4C87-A9EF-1375CB9783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 M5 M7 M8</xm:sqref>
        </x14:conditionalFormatting>
        <x14:conditionalFormatting xmlns:xm="http://schemas.microsoft.com/office/excel/2006/main" pivot="1">
          <x14:cfRule type="dataBar" id="{7EA23D50-D44B-4DC4-AAE9-EBB773346C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N6 N5 N7 N8</xm:sqref>
        </x14:conditionalFormatting>
        <x14:conditionalFormatting xmlns:xm="http://schemas.microsoft.com/office/excel/2006/main" pivot="1">
          <x14:cfRule type="dataBar" id="{D5A5F627-56AD-454A-892D-3D96F9C16B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 O6 O7 O8</xm:sqref>
        </x14:conditionalFormatting>
        <x14:conditionalFormatting xmlns:xm="http://schemas.microsoft.com/office/excel/2006/main" pivot="1">
          <x14:cfRule type="dataBar" id="{A5FA15DB-F17E-4D83-9DC7-D2B675B2C6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B6389F15-AEC8-4E7B-90F9-FF6D33A1C5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A849BECD-68C8-4E2B-81BC-29FEBB8901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2C8D069E-4434-44D2-AFA5-DAFDB59E5B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8F273EDE-BEF8-4876-A816-4D2B98D330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ED7DA9C2-A12F-46D5-9F59-471860FD32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BB69C-A02C-4CA2-AE4C-98A7A415A8E1}">
  <sheetPr>
    <tabColor rgb="FF00B0F0"/>
  </sheetPr>
  <dimension ref="A2:L32"/>
  <sheetViews>
    <sheetView workbookViewId="0">
      <selection activeCell="C27" sqref="C27"/>
    </sheetView>
  </sheetViews>
  <sheetFormatPr baseColWidth="10" defaultColWidth="10.6640625" defaultRowHeight="14.4" x14ac:dyDescent="0.3"/>
  <cols>
    <col min="1" max="1" width="19.5546875" bestFit="1" customWidth="1"/>
    <col min="2" max="2" width="24.109375" customWidth="1"/>
    <col min="3" max="3" width="23.88671875" bestFit="1" customWidth="1"/>
  </cols>
  <sheetData>
    <row r="2" spans="1:12" ht="25.8" x14ac:dyDescent="0.5">
      <c r="A2" t="s">
        <v>622</v>
      </c>
      <c r="L2" s="39" t="s">
        <v>25</v>
      </c>
    </row>
    <row r="3" spans="1:12" x14ac:dyDescent="0.3">
      <c r="A3" s="13" t="s">
        <v>624</v>
      </c>
      <c r="B3" t="s">
        <v>647</v>
      </c>
      <c r="C3" t="s">
        <v>648</v>
      </c>
    </row>
    <row r="4" spans="1:12" x14ac:dyDescent="0.3">
      <c r="A4" s="19" t="s">
        <v>649</v>
      </c>
      <c r="B4" s="20">
        <v>0.22082018927444794</v>
      </c>
      <c r="C4">
        <v>486600</v>
      </c>
    </row>
    <row r="5" spans="1:12" x14ac:dyDescent="0.3">
      <c r="A5" s="19" t="s">
        <v>650</v>
      </c>
      <c r="B5" s="20">
        <v>0.12933753943217666</v>
      </c>
      <c r="C5">
        <v>290100</v>
      </c>
    </row>
    <row r="6" spans="1:12" x14ac:dyDescent="0.3">
      <c r="A6" s="19" t="s">
        <v>651</v>
      </c>
      <c r="B6" s="20">
        <v>0.20189274447949526</v>
      </c>
      <c r="C6">
        <v>475400</v>
      </c>
    </row>
    <row r="7" spans="1:12" x14ac:dyDescent="0.3">
      <c r="A7" s="19" t="s">
        <v>652</v>
      </c>
      <c r="B7" s="20">
        <v>0.15457413249211358</v>
      </c>
      <c r="C7">
        <v>494100</v>
      </c>
    </row>
    <row r="8" spans="1:12" x14ac:dyDescent="0.3">
      <c r="A8" s="19" t="s">
        <v>653</v>
      </c>
      <c r="B8" s="20">
        <v>0.14511041009463724</v>
      </c>
      <c r="C8">
        <v>255900</v>
      </c>
    </row>
    <row r="9" spans="1:12" x14ac:dyDescent="0.3">
      <c r="A9" s="19" t="s">
        <v>654</v>
      </c>
      <c r="B9" s="20">
        <v>0.14826498422712933</v>
      </c>
      <c r="C9">
        <v>385300</v>
      </c>
    </row>
    <row r="10" spans="1:12" x14ac:dyDescent="0.3">
      <c r="A10" s="14" t="s">
        <v>632</v>
      </c>
      <c r="B10" s="17">
        <v>1</v>
      </c>
      <c r="C10">
        <v>2387400</v>
      </c>
    </row>
    <row r="24" spans="1:3" x14ac:dyDescent="0.3">
      <c r="A24" t="s">
        <v>623</v>
      </c>
    </row>
    <row r="25" spans="1:3" x14ac:dyDescent="0.3">
      <c r="A25" s="13" t="s">
        <v>624</v>
      </c>
      <c r="B25" t="s">
        <v>648</v>
      </c>
      <c r="C25" t="s">
        <v>655</v>
      </c>
    </row>
    <row r="26" spans="1:3" x14ac:dyDescent="0.3">
      <c r="A26" s="14" t="s">
        <v>649</v>
      </c>
      <c r="B26" s="17">
        <v>0.25132156616790607</v>
      </c>
      <c r="C26">
        <v>561000</v>
      </c>
    </row>
    <row r="27" spans="1:3" x14ac:dyDescent="0.3">
      <c r="A27" s="14" t="s">
        <v>650</v>
      </c>
      <c r="B27" s="17">
        <v>0.13206701908431145</v>
      </c>
      <c r="C27">
        <v>294800</v>
      </c>
    </row>
    <row r="28" spans="1:3" x14ac:dyDescent="0.3">
      <c r="A28" s="14" t="s">
        <v>651</v>
      </c>
      <c r="B28" s="17">
        <v>0.20262521279455245</v>
      </c>
      <c r="C28">
        <v>452300</v>
      </c>
    </row>
    <row r="29" spans="1:3" x14ac:dyDescent="0.3">
      <c r="A29" s="14" t="s">
        <v>652</v>
      </c>
      <c r="B29" s="17">
        <v>0.15415285368694562</v>
      </c>
      <c r="C29">
        <v>344100</v>
      </c>
    </row>
    <row r="30" spans="1:3" x14ac:dyDescent="0.3">
      <c r="A30" s="14" t="s">
        <v>653</v>
      </c>
      <c r="B30" s="17">
        <v>0.13453095600752621</v>
      </c>
      <c r="C30">
        <v>300300</v>
      </c>
    </row>
    <row r="31" spans="1:3" x14ac:dyDescent="0.3">
      <c r="A31" s="14" t="s">
        <v>654</v>
      </c>
      <c r="B31" s="17">
        <v>0.12530239225875817</v>
      </c>
      <c r="C31">
        <v>279700</v>
      </c>
    </row>
    <row r="32" spans="1:3" x14ac:dyDescent="0.3">
      <c r="A32" s="14" t="s">
        <v>632</v>
      </c>
      <c r="B32" s="17">
        <v>1</v>
      </c>
      <c r="C32">
        <v>2232200</v>
      </c>
    </row>
  </sheetData>
  <hyperlinks>
    <hyperlink ref="L2" location="PRESENTATION!A1" display="BACK" xr:uid="{D1ED992D-C093-4880-9F47-63E021E89DF4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994C6-B803-4B19-A8E3-C9AA53B9A0AA}">
  <sheetPr>
    <tabColor rgb="FF00B0F0"/>
  </sheetPr>
  <dimension ref="A1:K66"/>
  <sheetViews>
    <sheetView workbookViewId="0"/>
  </sheetViews>
  <sheetFormatPr baseColWidth="10" defaultColWidth="10.6640625" defaultRowHeight="14.4" x14ac:dyDescent="0.3"/>
  <cols>
    <col min="1" max="1" width="19.5546875" bestFit="1" customWidth="1"/>
    <col min="2" max="2" width="22.6640625" bestFit="1" customWidth="1"/>
    <col min="3" max="3" width="23.88671875" bestFit="1" customWidth="1"/>
    <col min="4" max="4" width="19.44140625" bestFit="1" customWidth="1"/>
    <col min="5" max="5" width="20.33203125" bestFit="1" customWidth="1"/>
    <col min="6" max="6" width="11.6640625" bestFit="1" customWidth="1"/>
    <col min="7" max="7" width="21" bestFit="1" customWidth="1"/>
  </cols>
  <sheetData>
    <row r="1" spans="1:10" x14ac:dyDescent="0.3">
      <c r="A1" s="13" t="s">
        <v>111</v>
      </c>
      <c r="B1" t="s">
        <v>633</v>
      </c>
    </row>
    <row r="2" spans="1:10" ht="25.8" x14ac:dyDescent="0.5">
      <c r="A2" t="s">
        <v>622</v>
      </c>
      <c r="J2" s="39" t="s">
        <v>25</v>
      </c>
    </row>
    <row r="3" spans="1:10" x14ac:dyDescent="0.3">
      <c r="A3" s="13" t="s">
        <v>624</v>
      </c>
      <c r="B3" t="s">
        <v>648</v>
      </c>
      <c r="C3" t="s">
        <v>655</v>
      </c>
      <c r="D3" t="s">
        <v>656</v>
      </c>
      <c r="E3" t="s">
        <v>657</v>
      </c>
    </row>
    <row r="4" spans="1:10" x14ac:dyDescent="0.3">
      <c r="A4" s="14" t="s">
        <v>128</v>
      </c>
      <c r="B4">
        <v>6500</v>
      </c>
      <c r="C4" s="17">
        <v>2.5400547088706527E-2</v>
      </c>
      <c r="D4">
        <v>5</v>
      </c>
      <c r="E4" s="17">
        <v>2.1834061135371178E-2</v>
      </c>
    </row>
    <row r="5" spans="1:10" x14ac:dyDescent="0.3">
      <c r="A5" s="14" t="s">
        <v>145</v>
      </c>
      <c r="B5">
        <v>162000</v>
      </c>
      <c r="C5" s="17">
        <v>0.63305978898007031</v>
      </c>
      <c r="D5">
        <v>106</v>
      </c>
      <c r="E5" s="17">
        <v>0.46288209606986902</v>
      </c>
    </row>
    <row r="6" spans="1:10" x14ac:dyDescent="0.3">
      <c r="A6" s="14" t="s">
        <v>153</v>
      </c>
      <c r="B6">
        <v>82400</v>
      </c>
      <c r="C6" s="17">
        <v>0.32200078155529505</v>
      </c>
      <c r="D6">
        <v>117</v>
      </c>
      <c r="E6" s="17">
        <v>0.51091703056768556</v>
      </c>
    </row>
    <row r="7" spans="1:10" x14ac:dyDescent="0.3">
      <c r="A7" s="14" t="s">
        <v>135</v>
      </c>
      <c r="B7">
        <v>5000</v>
      </c>
      <c r="C7" s="17">
        <v>1.9538882375928098E-2</v>
      </c>
      <c r="D7">
        <v>1</v>
      </c>
      <c r="E7" s="17">
        <v>4.3668122270742356E-3</v>
      </c>
    </row>
    <row r="8" spans="1:10" x14ac:dyDescent="0.3">
      <c r="A8" s="14" t="s">
        <v>632</v>
      </c>
      <c r="B8">
        <v>255900</v>
      </c>
      <c r="C8" s="17">
        <v>1</v>
      </c>
      <c r="D8">
        <v>229</v>
      </c>
      <c r="E8" s="17">
        <v>1</v>
      </c>
    </row>
    <row r="11" spans="1:10" x14ac:dyDescent="0.3">
      <c r="A11" s="13" t="s">
        <v>111</v>
      </c>
      <c r="B11" t="s">
        <v>633</v>
      </c>
    </row>
    <row r="12" spans="1:10" x14ac:dyDescent="0.3">
      <c r="A12" t="s">
        <v>623</v>
      </c>
    </row>
    <row r="13" spans="1:10" x14ac:dyDescent="0.3">
      <c r="A13" s="13" t="s">
        <v>624</v>
      </c>
      <c r="B13" t="s">
        <v>648</v>
      </c>
      <c r="C13" t="s">
        <v>655</v>
      </c>
      <c r="D13" t="s">
        <v>656</v>
      </c>
      <c r="E13" t="s">
        <v>657</v>
      </c>
    </row>
    <row r="14" spans="1:10" x14ac:dyDescent="0.3">
      <c r="A14" s="14" t="s">
        <v>128</v>
      </c>
      <c r="B14">
        <v>20000</v>
      </c>
      <c r="C14" s="17">
        <v>6.6600066600066607E-2</v>
      </c>
      <c r="D14">
        <v>10</v>
      </c>
      <c r="E14" s="17">
        <v>3.8910505836575876E-2</v>
      </c>
    </row>
    <row r="15" spans="1:10" x14ac:dyDescent="0.3">
      <c r="A15" s="14" t="s">
        <v>145</v>
      </c>
      <c r="B15">
        <v>138500</v>
      </c>
      <c r="C15" s="17">
        <v>0.46120546120546119</v>
      </c>
      <c r="D15">
        <v>122</v>
      </c>
      <c r="E15" s="17">
        <v>0.47470817120622566</v>
      </c>
    </row>
    <row r="16" spans="1:10" x14ac:dyDescent="0.3">
      <c r="A16" s="14" t="s">
        <v>153</v>
      </c>
      <c r="B16">
        <v>140500</v>
      </c>
      <c r="C16" s="17">
        <v>0.46786546786546784</v>
      </c>
      <c r="D16">
        <v>124</v>
      </c>
      <c r="E16" s="17">
        <v>0.48249027237354086</v>
      </c>
    </row>
    <row r="17" spans="1:7" x14ac:dyDescent="0.3">
      <c r="A17" s="14" t="s">
        <v>135</v>
      </c>
      <c r="B17">
        <v>1300</v>
      </c>
      <c r="C17" s="17">
        <v>4.329004329004329E-3</v>
      </c>
      <c r="D17">
        <v>1</v>
      </c>
      <c r="E17" s="17">
        <v>3.8910505836575876E-3</v>
      </c>
    </row>
    <row r="18" spans="1:7" x14ac:dyDescent="0.3">
      <c r="A18" s="14" t="s">
        <v>632</v>
      </c>
      <c r="B18">
        <v>300300</v>
      </c>
      <c r="C18" s="17">
        <v>1</v>
      </c>
      <c r="D18">
        <v>257</v>
      </c>
      <c r="E18" s="17">
        <v>1</v>
      </c>
    </row>
    <row r="30" spans="1:7" x14ac:dyDescent="0.3">
      <c r="A30" s="13" t="s">
        <v>624</v>
      </c>
      <c r="B30" t="s">
        <v>648</v>
      </c>
      <c r="C30" t="s">
        <v>658</v>
      </c>
      <c r="D30" t="s">
        <v>659</v>
      </c>
      <c r="E30" t="s">
        <v>657</v>
      </c>
      <c r="F30" t="s">
        <v>660</v>
      </c>
      <c r="G30" t="s">
        <v>661</v>
      </c>
    </row>
    <row r="31" spans="1:7" x14ac:dyDescent="0.3">
      <c r="A31" s="14" t="s">
        <v>191</v>
      </c>
      <c r="B31">
        <v>14000</v>
      </c>
      <c r="C31" s="17">
        <v>5.4708870652598669E-2</v>
      </c>
      <c r="D31">
        <v>7000</v>
      </c>
      <c r="E31">
        <v>7</v>
      </c>
      <c r="F31" s="17">
        <v>3.0567685589519649E-2</v>
      </c>
      <c r="G31">
        <v>3.5</v>
      </c>
    </row>
    <row r="32" spans="1:7" x14ac:dyDescent="0.3">
      <c r="A32" s="14" t="s">
        <v>216</v>
      </c>
      <c r="B32">
        <v>14400</v>
      </c>
      <c r="C32" s="17">
        <v>5.6271981242672922E-2</v>
      </c>
      <c r="D32">
        <v>3600</v>
      </c>
      <c r="E32">
        <v>24</v>
      </c>
      <c r="F32" s="17">
        <v>0.10480349344978165</v>
      </c>
      <c r="G32">
        <v>6</v>
      </c>
    </row>
    <row r="33" spans="1:11" x14ac:dyDescent="0.3">
      <c r="A33" s="14" t="s">
        <v>156</v>
      </c>
      <c r="B33">
        <v>12000</v>
      </c>
      <c r="C33" s="17">
        <v>4.6893317702227433E-2</v>
      </c>
      <c r="D33">
        <v>2400</v>
      </c>
      <c r="E33">
        <v>24</v>
      </c>
      <c r="F33" s="17">
        <v>0.10480349344978165</v>
      </c>
      <c r="G33">
        <v>4.8</v>
      </c>
    </row>
    <row r="34" spans="1:11" x14ac:dyDescent="0.3">
      <c r="A34" s="14" t="s">
        <v>146</v>
      </c>
      <c r="B34">
        <v>26400</v>
      </c>
      <c r="C34" s="17">
        <v>0.10316529894490035</v>
      </c>
      <c r="D34">
        <v>4400</v>
      </c>
      <c r="E34">
        <v>33</v>
      </c>
      <c r="F34" s="17">
        <v>0.14410480349344978</v>
      </c>
      <c r="G34">
        <v>5.5</v>
      </c>
    </row>
    <row r="35" spans="1:11" x14ac:dyDescent="0.3">
      <c r="A35" s="14" t="s">
        <v>136</v>
      </c>
      <c r="B35">
        <v>80000</v>
      </c>
      <c r="C35" s="17">
        <v>0.31262211801484957</v>
      </c>
      <c r="D35" s="5">
        <v>26666.666666666668</v>
      </c>
      <c r="E35">
        <v>16</v>
      </c>
      <c r="F35" s="17">
        <v>6.9868995633187769E-2</v>
      </c>
      <c r="G35" s="22">
        <v>5.333333333333333</v>
      </c>
    </row>
    <row r="36" spans="1:11" x14ac:dyDescent="0.3">
      <c r="A36" s="14" t="s">
        <v>174</v>
      </c>
      <c r="B36">
        <v>26000</v>
      </c>
      <c r="C36" s="17">
        <v>0.10160218835482611</v>
      </c>
      <c r="D36" s="5">
        <v>4333.333333333333</v>
      </c>
      <c r="E36">
        <v>20</v>
      </c>
      <c r="F36" s="17">
        <v>8.7336244541484712E-2</v>
      </c>
      <c r="G36" s="22">
        <v>3.3333333333333335</v>
      </c>
    </row>
    <row r="37" spans="1:11" x14ac:dyDescent="0.3">
      <c r="A37" s="14" t="s">
        <v>150</v>
      </c>
      <c r="B37">
        <v>20300</v>
      </c>
      <c r="C37" s="17">
        <v>7.9327862446268077E-2</v>
      </c>
      <c r="D37">
        <v>5075</v>
      </c>
      <c r="E37">
        <v>29</v>
      </c>
      <c r="F37" s="17">
        <v>0.12663755458515283</v>
      </c>
      <c r="G37">
        <v>7.25</v>
      </c>
    </row>
    <row r="38" spans="1:11" x14ac:dyDescent="0.3">
      <c r="A38" s="14" t="s">
        <v>129</v>
      </c>
      <c r="B38">
        <v>23000</v>
      </c>
      <c r="C38" s="17">
        <v>8.9878858929269251E-2</v>
      </c>
      <c r="D38">
        <v>4600</v>
      </c>
      <c r="E38">
        <v>23</v>
      </c>
      <c r="F38" s="17">
        <v>0.10043668122270742</v>
      </c>
      <c r="G38">
        <v>4.5999999999999996</v>
      </c>
    </row>
    <row r="39" spans="1:11" x14ac:dyDescent="0.3">
      <c r="A39" s="14" t="s">
        <v>159</v>
      </c>
      <c r="B39">
        <v>22800</v>
      </c>
      <c r="C39" s="17">
        <v>8.9097303634232128E-2</v>
      </c>
      <c r="D39">
        <v>5700</v>
      </c>
      <c r="E39">
        <v>19</v>
      </c>
      <c r="F39" s="17">
        <v>8.296943231441048E-2</v>
      </c>
      <c r="G39">
        <v>4.75</v>
      </c>
    </row>
    <row r="40" spans="1:11" x14ac:dyDescent="0.3">
      <c r="A40" s="14" t="s">
        <v>184</v>
      </c>
      <c r="B40">
        <v>17000</v>
      </c>
      <c r="C40" s="17">
        <v>6.6432200078155534E-2</v>
      </c>
      <c r="D40" s="5">
        <v>2428.5714285714284</v>
      </c>
      <c r="E40">
        <v>34</v>
      </c>
      <c r="F40" s="17">
        <v>0.14847161572052403</v>
      </c>
      <c r="G40" s="22">
        <v>4.8571428571428568</v>
      </c>
    </row>
    <row r="41" spans="1:11" x14ac:dyDescent="0.3">
      <c r="A41" s="14" t="s">
        <v>632</v>
      </c>
      <c r="B41">
        <v>255900</v>
      </c>
      <c r="C41" s="17">
        <v>1</v>
      </c>
      <c r="D41" s="5">
        <v>5563.04347826087</v>
      </c>
      <c r="E41">
        <v>229</v>
      </c>
      <c r="F41" s="17">
        <v>1</v>
      </c>
      <c r="G41" s="22">
        <v>4.9782608695652177</v>
      </c>
    </row>
    <row r="46" spans="1:11" ht="25.8" x14ac:dyDescent="0.5">
      <c r="K46" s="39"/>
    </row>
    <row r="55" spans="1:5" x14ac:dyDescent="0.3">
      <c r="A55" s="13" t="s">
        <v>624</v>
      </c>
      <c r="B55" t="s">
        <v>648</v>
      </c>
      <c r="C55" t="s">
        <v>658</v>
      </c>
      <c r="D55" t="s">
        <v>657</v>
      </c>
      <c r="E55" t="s">
        <v>660</v>
      </c>
    </row>
    <row r="56" spans="1:5" x14ac:dyDescent="0.3">
      <c r="A56" s="14" t="s">
        <v>191</v>
      </c>
      <c r="B56">
        <v>14000</v>
      </c>
      <c r="C56" s="17">
        <v>5.4708870652598669E-2</v>
      </c>
      <c r="D56">
        <v>7</v>
      </c>
      <c r="E56" s="17">
        <v>3.0567685589519649E-2</v>
      </c>
    </row>
    <row r="57" spans="1:5" x14ac:dyDescent="0.3">
      <c r="A57" s="14" t="s">
        <v>216</v>
      </c>
      <c r="B57">
        <v>14400</v>
      </c>
      <c r="C57" s="17">
        <v>5.6271981242672922E-2</v>
      </c>
      <c r="D57">
        <v>24</v>
      </c>
      <c r="E57" s="17">
        <v>0.10480349344978165</v>
      </c>
    </row>
    <row r="58" spans="1:5" x14ac:dyDescent="0.3">
      <c r="A58" s="14" t="s">
        <v>156</v>
      </c>
      <c r="B58">
        <v>12000</v>
      </c>
      <c r="C58" s="17">
        <v>4.6893317702227433E-2</v>
      </c>
      <c r="D58">
        <v>24</v>
      </c>
      <c r="E58" s="17">
        <v>0.10480349344978165</v>
      </c>
    </row>
    <row r="59" spans="1:5" x14ac:dyDescent="0.3">
      <c r="A59" s="14" t="s">
        <v>146</v>
      </c>
      <c r="B59">
        <v>26400</v>
      </c>
      <c r="C59" s="17">
        <v>0.10316529894490035</v>
      </c>
      <c r="D59">
        <v>33</v>
      </c>
      <c r="E59" s="17">
        <v>0.14410480349344978</v>
      </c>
    </row>
    <row r="60" spans="1:5" x14ac:dyDescent="0.3">
      <c r="A60" s="14" t="s">
        <v>136</v>
      </c>
      <c r="B60">
        <v>80000</v>
      </c>
      <c r="C60" s="17">
        <v>0.31262211801484957</v>
      </c>
      <c r="D60">
        <v>16</v>
      </c>
      <c r="E60" s="17">
        <v>6.9868995633187769E-2</v>
      </c>
    </row>
    <row r="61" spans="1:5" x14ac:dyDescent="0.3">
      <c r="A61" s="14" t="s">
        <v>174</v>
      </c>
      <c r="B61">
        <v>26000</v>
      </c>
      <c r="C61" s="17">
        <v>0.10160218835482611</v>
      </c>
      <c r="D61">
        <v>20</v>
      </c>
      <c r="E61" s="17">
        <v>8.7336244541484712E-2</v>
      </c>
    </row>
    <row r="62" spans="1:5" x14ac:dyDescent="0.3">
      <c r="A62" s="14" t="s">
        <v>150</v>
      </c>
      <c r="B62">
        <v>20300</v>
      </c>
      <c r="C62" s="17">
        <v>7.9327862446268077E-2</v>
      </c>
      <c r="D62">
        <v>29</v>
      </c>
      <c r="E62" s="17">
        <v>0.12663755458515283</v>
      </c>
    </row>
    <row r="63" spans="1:5" x14ac:dyDescent="0.3">
      <c r="A63" s="14" t="s">
        <v>129</v>
      </c>
      <c r="B63">
        <v>23000</v>
      </c>
      <c r="C63" s="17">
        <v>8.9878858929269251E-2</v>
      </c>
      <c r="D63">
        <v>23</v>
      </c>
      <c r="E63" s="17">
        <v>0.10043668122270742</v>
      </c>
    </row>
    <row r="64" spans="1:5" x14ac:dyDescent="0.3">
      <c r="A64" s="14" t="s">
        <v>159</v>
      </c>
      <c r="B64">
        <v>22800</v>
      </c>
      <c r="C64" s="17">
        <v>8.9097303634232128E-2</v>
      </c>
      <c r="D64">
        <v>19</v>
      </c>
      <c r="E64" s="17">
        <v>8.296943231441048E-2</v>
      </c>
    </row>
    <row r="65" spans="1:5" x14ac:dyDescent="0.3">
      <c r="A65" s="14" t="s">
        <v>184</v>
      </c>
      <c r="B65">
        <v>17000</v>
      </c>
      <c r="C65" s="17">
        <v>6.6432200078155534E-2</v>
      </c>
      <c r="D65">
        <v>34</v>
      </c>
      <c r="E65" s="17">
        <v>0.14847161572052403</v>
      </c>
    </row>
    <row r="66" spans="1:5" x14ac:dyDescent="0.3">
      <c r="A66" s="14" t="s">
        <v>632</v>
      </c>
      <c r="B66">
        <v>255900</v>
      </c>
      <c r="C66" s="17">
        <v>1</v>
      </c>
      <c r="D66">
        <v>229</v>
      </c>
      <c r="E66" s="17">
        <v>1</v>
      </c>
    </row>
  </sheetData>
  <hyperlinks>
    <hyperlink ref="J2" location="PRESENTATION!A1" display="BACK" xr:uid="{5F48A40B-8734-4755-B88A-51999937E491}"/>
  </hyperlinks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1C76C-6E12-48D7-8B84-ADB62582AF8E}">
  <sheetPr>
    <tabColor rgb="FFFF0000"/>
  </sheetPr>
  <dimension ref="A2:S46"/>
  <sheetViews>
    <sheetView workbookViewId="0">
      <selection activeCell="H19" sqref="H19"/>
    </sheetView>
  </sheetViews>
  <sheetFormatPr baseColWidth="10" defaultColWidth="10.6640625" defaultRowHeight="14.4" x14ac:dyDescent="0.3"/>
  <cols>
    <col min="1" max="1" width="19.5546875" bestFit="1" customWidth="1"/>
    <col min="2" max="2" width="22.77734375" bestFit="1" customWidth="1"/>
    <col min="3" max="3" width="19.33203125" bestFit="1" customWidth="1"/>
    <col min="8" max="8" width="19.5546875" bestFit="1" customWidth="1"/>
    <col min="9" max="9" width="22.77734375" bestFit="1" customWidth="1"/>
    <col min="10" max="10" width="19.5546875" bestFit="1" customWidth="1"/>
    <col min="11" max="11" width="22.77734375" bestFit="1" customWidth="1"/>
  </cols>
  <sheetData>
    <row r="2" spans="1:19" ht="25.8" x14ac:dyDescent="0.5">
      <c r="A2" t="s">
        <v>622</v>
      </c>
      <c r="S2" s="39" t="s">
        <v>25</v>
      </c>
    </row>
    <row r="3" spans="1:19" x14ac:dyDescent="0.3">
      <c r="A3" s="13" t="s">
        <v>624</v>
      </c>
      <c r="B3" t="s">
        <v>648</v>
      </c>
      <c r="C3" t="s">
        <v>656</v>
      </c>
      <c r="J3" s="13" t="s">
        <v>624</v>
      </c>
      <c r="K3" t="s">
        <v>648</v>
      </c>
    </row>
    <row r="4" spans="1:19" x14ac:dyDescent="0.3">
      <c r="A4" s="14" t="s">
        <v>662</v>
      </c>
      <c r="J4" s="14" t="s">
        <v>662</v>
      </c>
    </row>
    <row r="5" spans="1:19" x14ac:dyDescent="0.3">
      <c r="A5" s="36" t="s">
        <v>663</v>
      </c>
      <c r="B5">
        <v>24000</v>
      </c>
      <c r="C5">
        <v>27</v>
      </c>
      <c r="J5" s="36" t="s">
        <v>663</v>
      </c>
      <c r="K5">
        <v>24000</v>
      </c>
    </row>
    <row r="6" spans="1:19" x14ac:dyDescent="0.3">
      <c r="A6" s="36" t="s">
        <v>664</v>
      </c>
      <c r="B6">
        <v>69100</v>
      </c>
      <c r="C6">
        <v>51</v>
      </c>
      <c r="J6" s="36" t="s">
        <v>664</v>
      </c>
      <c r="K6">
        <v>69100</v>
      </c>
    </row>
    <row r="7" spans="1:19" x14ac:dyDescent="0.3">
      <c r="A7" s="36" t="s">
        <v>665</v>
      </c>
      <c r="B7">
        <v>105800</v>
      </c>
      <c r="C7">
        <v>85</v>
      </c>
      <c r="J7" s="36" t="s">
        <v>665</v>
      </c>
      <c r="K7">
        <v>105800</v>
      </c>
    </row>
    <row r="8" spans="1:19" x14ac:dyDescent="0.3">
      <c r="A8" s="36" t="s">
        <v>666</v>
      </c>
      <c r="B8">
        <v>112100</v>
      </c>
      <c r="C8">
        <v>90</v>
      </c>
      <c r="J8" s="36" t="s">
        <v>666</v>
      </c>
      <c r="K8">
        <v>112100</v>
      </c>
    </row>
    <row r="9" spans="1:19" x14ac:dyDescent="0.3">
      <c r="A9" s="36" t="s">
        <v>667</v>
      </c>
      <c r="B9">
        <v>145700</v>
      </c>
      <c r="C9">
        <v>131</v>
      </c>
      <c r="J9" s="36" t="s">
        <v>667</v>
      </c>
      <c r="K9">
        <v>145700</v>
      </c>
    </row>
    <row r="10" spans="1:19" x14ac:dyDescent="0.3">
      <c r="A10" s="36" t="s">
        <v>668</v>
      </c>
      <c r="B10">
        <v>150500</v>
      </c>
      <c r="C10">
        <v>139</v>
      </c>
      <c r="J10" s="36" t="s">
        <v>668</v>
      </c>
      <c r="K10">
        <v>150500</v>
      </c>
    </row>
    <row r="11" spans="1:19" x14ac:dyDescent="0.3">
      <c r="A11" s="36" t="s">
        <v>669</v>
      </c>
      <c r="B11">
        <v>151500</v>
      </c>
      <c r="C11">
        <v>140</v>
      </c>
      <c r="J11" s="36" t="s">
        <v>669</v>
      </c>
      <c r="K11">
        <v>151500</v>
      </c>
    </row>
    <row r="12" spans="1:19" x14ac:dyDescent="0.3">
      <c r="A12" s="14" t="s">
        <v>670</v>
      </c>
      <c r="J12" s="14" t="s">
        <v>670</v>
      </c>
    </row>
    <row r="13" spans="1:19" x14ac:dyDescent="0.3">
      <c r="A13" s="36" t="s">
        <v>671</v>
      </c>
      <c r="B13">
        <v>50000</v>
      </c>
      <c r="C13">
        <v>19</v>
      </c>
      <c r="J13" s="36" t="s">
        <v>671</v>
      </c>
      <c r="K13">
        <v>50000</v>
      </c>
    </row>
    <row r="14" spans="1:19" x14ac:dyDescent="0.3">
      <c r="A14" s="36" t="s">
        <v>672</v>
      </c>
      <c r="B14">
        <v>57100</v>
      </c>
      <c r="C14">
        <v>30</v>
      </c>
      <c r="J14" s="36" t="s">
        <v>672</v>
      </c>
      <c r="K14">
        <v>57100</v>
      </c>
    </row>
    <row r="15" spans="1:19" x14ac:dyDescent="0.3">
      <c r="A15" s="36" t="s">
        <v>673</v>
      </c>
      <c r="B15">
        <v>65700</v>
      </c>
      <c r="C15">
        <v>42</v>
      </c>
      <c r="J15" s="36" t="s">
        <v>673</v>
      </c>
      <c r="K15">
        <v>65700</v>
      </c>
    </row>
    <row r="16" spans="1:19" x14ac:dyDescent="0.3">
      <c r="A16" s="36" t="s">
        <v>674</v>
      </c>
      <c r="B16">
        <v>71800</v>
      </c>
      <c r="C16">
        <v>53</v>
      </c>
      <c r="J16" s="36" t="s">
        <v>674</v>
      </c>
      <c r="K16">
        <v>71800</v>
      </c>
    </row>
    <row r="17" spans="1:11" x14ac:dyDescent="0.3">
      <c r="A17" s="36" t="s">
        <v>675</v>
      </c>
      <c r="B17">
        <v>86300</v>
      </c>
      <c r="C17">
        <v>72</v>
      </c>
      <c r="J17" s="36" t="s">
        <v>675</v>
      </c>
      <c r="K17">
        <v>86300</v>
      </c>
    </row>
    <row r="18" spans="1:11" x14ac:dyDescent="0.3">
      <c r="A18" s="36" t="s">
        <v>663</v>
      </c>
      <c r="B18">
        <v>104400</v>
      </c>
      <c r="C18">
        <v>89</v>
      </c>
      <c r="J18" s="36" t="s">
        <v>663</v>
      </c>
      <c r="K18">
        <v>104400</v>
      </c>
    </row>
    <row r="19" spans="1:11" x14ac:dyDescent="0.3">
      <c r="A19" s="14" t="s">
        <v>632</v>
      </c>
      <c r="J19" s="14" t="s">
        <v>632</v>
      </c>
    </row>
    <row r="28" spans="1:11" x14ac:dyDescent="0.3">
      <c r="A28" t="s">
        <v>623</v>
      </c>
    </row>
    <row r="30" spans="1:11" x14ac:dyDescent="0.3">
      <c r="A30" s="13" t="s">
        <v>624</v>
      </c>
      <c r="B30" t="s">
        <v>648</v>
      </c>
      <c r="C30" t="s">
        <v>656</v>
      </c>
      <c r="H30" s="13" t="s">
        <v>624</v>
      </c>
      <c r="I30" t="s">
        <v>648</v>
      </c>
    </row>
    <row r="31" spans="1:11" x14ac:dyDescent="0.3">
      <c r="A31" s="14" t="s">
        <v>670</v>
      </c>
      <c r="H31" s="14" t="s">
        <v>670</v>
      </c>
    </row>
    <row r="32" spans="1:11" x14ac:dyDescent="0.3">
      <c r="A32" s="36" t="s">
        <v>663</v>
      </c>
      <c r="B32">
        <v>29700</v>
      </c>
      <c r="C32">
        <v>39</v>
      </c>
      <c r="H32" s="36" t="s">
        <v>663</v>
      </c>
      <c r="I32">
        <v>29700</v>
      </c>
    </row>
    <row r="33" spans="1:9" x14ac:dyDescent="0.3">
      <c r="A33" s="36" t="s">
        <v>664</v>
      </c>
      <c r="B33">
        <v>49700</v>
      </c>
      <c r="C33">
        <v>67</v>
      </c>
      <c r="H33" s="36" t="s">
        <v>664</v>
      </c>
      <c r="I33">
        <v>49700</v>
      </c>
    </row>
    <row r="34" spans="1:9" x14ac:dyDescent="0.3">
      <c r="A34" s="36" t="s">
        <v>665</v>
      </c>
      <c r="B34">
        <v>91200</v>
      </c>
      <c r="C34">
        <v>99</v>
      </c>
      <c r="H34" s="36" t="s">
        <v>665</v>
      </c>
      <c r="I34">
        <v>91200</v>
      </c>
    </row>
    <row r="35" spans="1:9" x14ac:dyDescent="0.3">
      <c r="A35" s="36" t="s">
        <v>666</v>
      </c>
      <c r="B35">
        <v>136200</v>
      </c>
      <c r="C35">
        <v>121</v>
      </c>
      <c r="H35" s="36" t="s">
        <v>666</v>
      </c>
      <c r="I35">
        <v>136200</v>
      </c>
    </row>
    <row r="36" spans="1:9" x14ac:dyDescent="0.3">
      <c r="A36" s="36" t="s">
        <v>667</v>
      </c>
      <c r="B36">
        <v>144000</v>
      </c>
      <c r="C36">
        <v>127</v>
      </c>
      <c r="H36" s="36" t="s">
        <v>667</v>
      </c>
      <c r="I36">
        <v>144000</v>
      </c>
    </row>
    <row r="37" spans="1:9" x14ac:dyDescent="0.3">
      <c r="A37" s="36" t="s">
        <v>668</v>
      </c>
      <c r="B37">
        <v>180700</v>
      </c>
      <c r="C37">
        <v>145</v>
      </c>
      <c r="H37" s="36" t="s">
        <v>668</v>
      </c>
      <c r="I37">
        <v>180700</v>
      </c>
    </row>
    <row r="38" spans="1:9" x14ac:dyDescent="0.3">
      <c r="A38" s="36" t="s">
        <v>669</v>
      </c>
      <c r="B38">
        <v>189900</v>
      </c>
      <c r="C38">
        <v>154</v>
      </c>
      <c r="H38" s="36" t="s">
        <v>669</v>
      </c>
      <c r="I38">
        <v>189900</v>
      </c>
    </row>
    <row r="39" spans="1:9" x14ac:dyDescent="0.3">
      <c r="A39" s="14" t="s">
        <v>676</v>
      </c>
      <c r="H39" s="14" t="s">
        <v>676</v>
      </c>
    </row>
    <row r="40" spans="1:9" x14ac:dyDescent="0.3">
      <c r="A40" s="36" t="s">
        <v>671</v>
      </c>
      <c r="B40">
        <v>22400</v>
      </c>
      <c r="C40">
        <v>13</v>
      </c>
      <c r="H40" s="36" t="s">
        <v>671</v>
      </c>
      <c r="I40">
        <v>22400</v>
      </c>
    </row>
    <row r="41" spans="1:9" x14ac:dyDescent="0.3">
      <c r="A41" s="36" t="s">
        <v>672</v>
      </c>
      <c r="B41">
        <v>38600</v>
      </c>
      <c r="C41">
        <v>44</v>
      </c>
      <c r="H41" s="36" t="s">
        <v>672</v>
      </c>
      <c r="I41">
        <v>38600</v>
      </c>
    </row>
    <row r="42" spans="1:9" x14ac:dyDescent="0.3">
      <c r="A42" s="36" t="s">
        <v>673</v>
      </c>
      <c r="B42">
        <v>59700</v>
      </c>
      <c r="C42">
        <v>64</v>
      </c>
      <c r="H42" s="36" t="s">
        <v>673</v>
      </c>
      <c r="I42">
        <v>59700</v>
      </c>
    </row>
    <row r="43" spans="1:9" x14ac:dyDescent="0.3">
      <c r="A43" s="36" t="s">
        <v>674</v>
      </c>
      <c r="B43">
        <v>65700</v>
      </c>
      <c r="C43">
        <v>69</v>
      </c>
      <c r="H43" s="36" t="s">
        <v>674</v>
      </c>
      <c r="I43">
        <v>65700</v>
      </c>
    </row>
    <row r="44" spans="1:9" x14ac:dyDescent="0.3">
      <c r="A44" s="36" t="s">
        <v>675</v>
      </c>
      <c r="B44">
        <v>104200</v>
      </c>
      <c r="C44">
        <v>91</v>
      </c>
      <c r="H44" s="36" t="s">
        <v>675</v>
      </c>
      <c r="I44">
        <v>104200</v>
      </c>
    </row>
    <row r="45" spans="1:9" x14ac:dyDescent="0.3">
      <c r="A45" s="36" t="s">
        <v>663</v>
      </c>
      <c r="B45">
        <v>110400</v>
      </c>
      <c r="C45">
        <v>103</v>
      </c>
      <c r="H45" s="36" t="s">
        <v>663</v>
      </c>
      <c r="I45">
        <v>110400</v>
      </c>
    </row>
    <row r="46" spans="1:9" x14ac:dyDescent="0.3">
      <c r="A46" s="14" t="s">
        <v>632</v>
      </c>
      <c r="H46" s="14" t="s">
        <v>632</v>
      </c>
    </row>
  </sheetData>
  <conditionalFormatting pivot="1" sqref="B5:B11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{48E02562-E7F6-4BA4-B432-EB8D09C6E47F}</x14:id>
        </ext>
      </extLst>
    </cfRule>
  </conditionalFormatting>
  <conditionalFormatting pivot="1" sqref="B13:B18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{C4A9E257-93A9-4DC5-A3FC-501EC3AEEEF4}</x14:id>
        </ext>
      </extLst>
    </cfRule>
  </conditionalFormatting>
  <conditionalFormatting pivot="1" sqref="C5:C11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{8DEB24D5-9AC9-45EB-B5F9-E5A79376C3B5}</x14:id>
        </ext>
      </extLst>
    </cfRule>
  </conditionalFormatting>
  <conditionalFormatting pivot="1" sqref="C13:C18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{EDBE5379-B878-4B3E-A306-42C36B82EA5A}</x14:id>
        </ext>
      </extLst>
    </cfRule>
  </conditionalFormatting>
  <conditionalFormatting pivot="1" sqref="B32:B38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{E40E0ECF-217A-4D7C-862C-6B75E7DCFD8F}</x14:id>
        </ext>
      </extLst>
    </cfRule>
  </conditionalFormatting>
  <conditionalFormatting pivot="1" sqref="B41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{70C9BB14-135E-4926-B1DA-3AFE4F7C0CA5}</x14:id>
        </ext>
      </extLst>
    </cfRule>
  </conditionalFormatting>
  <conditionalFormatting pivot="1" sqref="B40:B45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{AAD7E220-9F49-4279-97E2-47FC23F1AD6D}</x14:id>
        </ext>
      </extLst>
    </cfRule>
  </conditionalFormatting>
  <conditionalFormatting pivot="1" sqref="C32:C38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{550F17DA-F735-49EE-AD17-970232D70536}</x14:id>
        </ext>
      </extLst>
    </cfRule>
  </conditionalFormatting>
  <conditionalFormatting pivot="1" sqref="C40:C45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{EA512E80-7AAB-41C8-80E7-39A8A887622A}</x14:id>
        </ext>
      </extLst>
    </cfRule>
  </conditionalFormatting>
  <conditionalFormatting pivot="1" sqref="K5:K11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{15D6F27E-69E7-493E-85FA-745CD6A8FBCA}</x14:id>
        </ext>
      </extLst>
    </cfRule>
  </conditionalFormatting>
  <conditionalFormatting pivot="1" sqref="K13:K1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{0F0396AD-4E8B-4383-9654-3F64A7D5B06D}</x14:id>
        </ext>
      </extLst>
    </cfRule>
  </conditionalFormatting>
  <conditionalFormatting pivot="1" sqref="I32:I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{E8BE0BA2-B7FD-4228-89AA-DA0B105A9508}</x14:id>
        </ext>
      </extLst>
    </cfRule>
  </conditionalFormatting>
  <conditionalFormatting pivot="1" sqref="I4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{A01577EB-0DA6-4673-80EE-10AE4B0CD0E1}</x14:id>
        </ext>
      </extLst>
    </cfRule>
  </conditionalFormatting>
  <conditionalFormatting pivot="1" sqref="I40:I4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{13CDBF30-7B79-40A7-A1B3-543B23659773}</x14:id>
        </ext>
      </extLst>
    </cfRule>
  </conditionalFormatting>
  <hyperlinks>
    <hyperlink ref="S2" location="PRESENTATION!A1" display="BACK" xr:uid="{7B10C0E7-901F-4FC7-9967-6B94FBFCC511}"/>
  </hyperlinks>
  <pageMargins left="0.7" right="0.7" top="0.75" bottom="0.75" header="0.3" footer="0.3"/>
  <pageSetup paperSize="9" orientation="portrait" verticalDpi="0" r:id="rId5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8E02562-E7F6-4BA4-B432-EB8D09C6E4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B5:B11</xm:sqref>
        </x14:conditionalFormatting>
        <x14:conditionalFormatting xmlns:xm="http://schemas.microsoft.com/office/excel/2006/main" pivot="1">
          <x14:cfRule type="dataBar" id="{C4A9E257-93A9-4DC5-A3FC-501EC3AEEE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B13:B18</xm:sqref>
        </x14:conditionalFormatting>
        <x14:conditionalFormatting xmlns:xm="http://schemas.microsoft.com/office/excel/2006/main" pivot="1">
          <x14:cfRule type="dataBar" id="{8DEB24D5-9AC9-45EB-B5F9-E5A79376C3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C5:C11</xm:sqref>
        </x14:conditionalFormatting>
        <x14:conditionalFormatting xmlns:xm="http://schemas.microsoft.com/office/excel/2006/main" pivot="1">
          <x14:cfRule type="dataBar" id="{EDBE5379-B878-4B3E-A306-42C36B82EA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C13:C18</xm:sqref>
        </x14:conditionalFormatting>
        <x14:conditionalFormatting xmlns:xm="http://schemas.microsoft.com/office/excel/2006/main" pivot="1">
          <x14:cfRule type="dataBar" id="{E40E0ECF-217A-4D7C-862C-6B75E7DCFD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B32:B38</xm:sqref>
        </x14:conditionalFormatting>
        <x14:conditionalFormatting xmlns:xm="http://schemas.microsoft.com/office/excel/2006/main" pivot="1">
          <x14:cfRule type="dataBar" id="{70C9BB14-135E-4926-B1DA-3AFE4F7C0C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B41</xm:sqref>
        </x14:conditionalFormatting>
        <x14:conditionalFormatting xmlns:xm="http://schemas.microsoft.com/office/excel/2006/main" pivot="1">
          <x14:cfRule type="dataBar" id="{AAD7E220-9F49-4279-97E2-47FC23F1AD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B40:B45</xm:sqref>
        </x14:conditionalFormatting>
        <x14:conditionalFormatting xmlns:xm="http://schemas.microsoft.com/office/excel/2006/main" pivot="1">
          <x14:cfRule type="dataBar" id="{550F17DA-F735-49EE-AD17-970232D705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C32:C38</xm:sqref>
        </x14:conditionalFormatting>
        <x14:conditionalFormatting xmlns:xm="http://schemas.microsoft.com/office/excel/2006/main" pivot="1">
          <x14:cfRule type="dataBar" id="{EA512E80-7AAB-41C8-80E7-39A8A88762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C40:C45</xm:sqref>
        </x14:conditionalFormatting>
        <x14:conditionalFormatting xmlns:xm="http://schemas.microsoft.com/office/excel/2006/main" pivot="1">
          <x14:cfRule type="dataBar" id="{15D6F27E-69E7-493E-85FA-745CD6A8FB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K5:K11</xm:sqref>
        </x14:conditionalFormatting>
        <x14:conditionalFormatting xmlns:xm="http://schemas.microsoft.com/office/excel/2006/main" pivot="1">
          <x14:cfRule type="dataBar" id="{0F0396AD-4E8B-4383-9654-3F64A7D5B0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K13:K18</xm:sqref>
        </x14:conditionalFormatting>
        <x14:conditionalFormatting xmlns:xm="http://schemas.microsoft.com/office/excel/2006/main" pivot="1">
          <x14:cfRule type="dataBar" id="{E8BE0BA2-B7FD-4228-89AA-DA0B105A95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I32:I38</xm:sqref>
        </x14:conditionalFormatting>
        <x14:conditionalFormatting xmlns:xm="http://schemas.microsoft.com/office/excel/2006/main" pivot="1">
          <x14:cfRule type="dataBar" id="{A01577EB-0DA6-4673-80EE-10AE4B0CD0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I41</xm:sqref>
        </x14:conditionalFormatting>
        <x14:conditionalFormatting xmlns:xm="http://schemas.microsoft.com/office/excel/2006/main" pivot="1">
          <x14:cfRule type="dataBar" id="{13CDBF30-7B79-40A7-A1B3-543B236597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I40:I45</xm:sqref>
        </x14:conditionalFormatting>
      </x14:conditionalFormatting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93581-3065-4C21-A213-F368546FDB40}">
  <sheetPr>
    <tabColor rgb="FF00B050"/>
  </sheetPr>
  <dimension ref="A3:L7"/>
  <sheetViews>
    <sheetView workbookViewId="0">
      <selection activeCell="G28" sqref="G28:G29"/>
    </sheetView>
  </sheetViews>
  <sheetFormatPr baseColWidth="10" defaultColWidth="10.6640625" defaultRowHeight="14.4" x14ac:dyDescent="0.3"/>
  <cols>
    <col min="1" max="1" width="26" bestFit="1" customWidth="1"/>
    <col min="2" max="2" width="14.88671875" customWidth="1"/>
  </cols>
  <sheetData>
    <row r="3" spans="1:12" ht="25.8" x14ac:dyDescent="0.5">
      <c r="A3" t="s">
        <v>677</v>
      </c>
      <c r="B3" t="s">
        <v>114</v>
      </c>
      <c r="L3" s="39" t="s">
        <v>25</v>
      </c>
    </row>
    <row r="4" spans="1:12" x14ac:dyDescent="0.3">
      <c r="A4" s="37" t="s">
        <v>678</v>
      </c>
      <c r="B4">
        <v>6500</v>
      </c>
    </row>
    <row r="5" spans="1:12" x14ac:dyDescent="0.3">
      <c r="A5" s="37" t="s">
        <v>679</v>
      </c>
      <c r="B5">
        <v>162000</v>
      </c>
    </row>
    <row r="6" spans="1:12" x14ac:dyDescent="0.3">
      <c r="A6" s="37" t="s">
        <v>680</v>
      </c>
      <c r="B6">
        <v>82400</v>
      </c>
    </row>
    <row r="7" spans="1:12" x14ac:dyDescent="0.3">
      <c r="A7" s="37" t="s">
        <v>681</v>
      </c>
      <c r="B7">
        <v>5000</v>
      </c>
    </row>
  </sheetData>
  <hyperlinks>
    <hyperlink ref="L3" location="PRESENTATION!A1" display="BACK" xr:uid="{F015B3F7-A4C5-4FDF-B37D-063FBFCC473F}"/>
  </hyperlink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F6069-2B57-426F-A593-8132B84F5DE2}">
  <sheetPr>
    <tabColor rgb="FFFF3399"/>
  </sheetPr>
  <dimension ref="A2:M98"/>
  <sheetViews>
    <sheetView topLeftCell="C4" zoomScale="61" zoomScaleNormal="61" workbookViewId="0">
      <selection activeCell="M42" sqref="M42"/>
    </sheetView>
  </sheetViews>
  <sheetFormatPr baseColWidth="10" defaultColWidth="10.6640625" defaultRowHeight="14.4" x14ac:dyDescent="0.3"/>
  <cols>
    <col min="1" max="1" width="25.109375" bestFit="1" customWidth="1"/>
    <col min="2" max="2" width="24.88671875" bestFit="1" customWidth="1"/>
    <col min="3" max="3" width="26.88671875" bestFit="1" customWidth="1"/>
    <col min="4" max="4" width="22.5546875" bestFit="1" customWidth="1"/>
    <col min="5" max="5" width="18.33203125" bestFit="1" customWidth="1"/>
    <col min="6" max="6" width="25.6640625" bestFit="1" customWidth="1"/>
    <col min="7" max="7" width="20.6640625" bestFit="1" customWidth="1"/>
    <col min="8" max="8" width="21.6640625" bestFit="1" customWidth="1"/>
    <col min="9" max="9" width="25.109375" bestFit="1" customWidth="1"/>
    <col min="10" max="10" width="25.6640625" bestFit="1" customWidth="1"/>
    <col min="11" max="14" width="21.6640625" bestFit="1" customWidth="1"/>
  </cols>
  <sheetData>
    <row r="2" spans="1:11" ht="25.8" x14ac:dyDescent="0.5">
      <c r="A2" t="s">
        <v>622</v>
      </c>
      <c r="K2" s="39" t="s">
        <v>25</v>
      </c>
    </row>
    <row r="3" spans="1:11" x14ac:dyDescent="0.3">
      <c r="A3" s="13" t="s">
        <v>624</v>
      </c>
      <c r="B3" t="s">
        <v>682</v>
      </c>
      <c r="C3" t="s">
        <v>648</v>
      </c>
      <c r="D3" t="s">
        <v>656</v>
      </c>
      <c r="E3" t="s">
        <v>683</v>
      </c>
      <c r="F3" t="s">
        <v>684</v>
      </c>
      <c r="I3" s="24" t="s">
        <v>624</v>
      </c>
      <c r="J3" s="25" t="s">
        <v>684</v>
      </c>
    </row>
    <row r="4" spans="1:11" x14ac:dyDescent="0.3">
      <c r="A4" s="26" t="s">
        <v>579</v>
      </c>
      <c r="B4" s="28">
        <v>10.813888888888888</v>
      </c>
      <c r="C4" s="25">
        <v>6500</v>
      </c>
      <c r="D4" s="25">
        <v>5</v>
      </c>
      <c r="E4" s="28">
        <v>48.024999999999999</v>
      </c>
      <c r="F4" s="27">
        <v>0.46236835345491911</v>
      </c>
      <c r="I4" s="26" t="s">
        <v>588</v>
      </c>
      <c r="J4" s="29">
        <v>1.051948051948052</v>
      </c>
    </row>
    <row r="5" spans="1:11" x14ac:dyDescent="0.3">
      <c r="A5" s="26" t="s">
        <v>580</v>
      </c>
      <c r="B5" s="28">
        <v>7.7527777777777782</v>
      </c>
      <c r="C5" s="25">
        <v>6500</v>
      </c>
      <c r="D5" s="25">
        <v>5</v>
      </c>
      <c r="E5" s="28">
        <v>73.083333333333329</v>
      </c>
      <c r="F5" s="27">
        <v>0.64493013256897169</v>
      </c>
      <c r="I5" s="26" t="s">
        <v>604</v>
      </c>
      <c r="J5" s="29">
        <v>2.089378990133488</v>
      </c>
    </row>
    <row r="6" spans="1:11" x14ac:dyDescent="0.3">
      <c r="A6" s="26" t="s">
        <v>581</v>
      </c>
      <c r="B6" s="28">
        <v>21.744444444444444</v>
      </c>
      <c r="C6" s="25">
        <v>2000</v>
      </c>
      <c r="D6" s="25">
        <v>4</v>
      </c>
      <c r="E6" s="28">
        <v>62.975000000000001</v>
      </c>
      <c r="F6" s="27">
        <v>0.18395503321410323</v>
      </c>
      <c r="I6" s="26" t="s">
        <v>609</v>
      </c>
      <c r="J6" s="29">
        <v>1.2349914236706689</v>
      </c>
    </row>
    <row r="7" spans="1:11" x14ac:dyDescent="0.3">
      <c r="A7" s="26" t="s">
        <v>582</v>
      </c>
      <c r="B7" s="28">
        <v>16.894444444444446</v>
      </c>
      <c r="C7" s="25">
        <v>2600</v>
      </c>
      <c r="D7" s="25">
        <v>2</v>
      </c>
      <c r="E7" s="28">
        <v>66.224999999999994</v>
      </c>
      <c r="F7" s="27">
        <v>0.11838211114764879</v>
      </c>
      <c r="I7" s="26" t="s">
        <v>614</v>
      </c>
      <c r="J7" s="29">
        <v>1.8209408194233689</v>
      </c>
    </row>
    <row r="8" spans="1:11" x14ac:dyDescent="0.3">
      <c r="A8" s="26" t="s">
        <v>583</v>
      </c>
      <c r="B8" s="28">
        <v>13.475</v>
      </c>
      <c r="C8" s="25">
        <v>9000</v>
      </c>
      <c r="D8" s="25">
        <v>9</v>
      </c>
      <c r="E8" s="28">
        <v>48.219444444444441</v>
      </c>
      <c r="F8" s="27">
        <v>0.66790352504638217</v>
      </c>
      <c r="I8" s="26" t="s">
        <v>617</v>
      </c>
      <c r="J8" s="29">
        <v>1.2627148368993335</v>
      </c>
    </row>
    <row r="9" spans="1:11" x14ac:dyDescent="0.3">
      <c r="A9" s="26" t="s">
        <v>584</v>
      </c>
      <c r="B9" s="28">
        <v>11.697222222222223</v>
      </c>
      <c r="C9" s="25">
        <v>3900</v>
      </c>
      <c r="D9" s="25">
        <v>3</v>
      </c>
      <c r="E9" s="28">
        <v>48.708333333333336</v>
      </c>
      <c r="F9" s="27">
        <v>0.25647114699596296</v>
      </c>
      <c r="I9" s="26" t="s">
        <v>632</v>
      </c>
      <c r="J9" s="29">
        <v>1.4235500878734622</v>
      </c>
    </row>
    <row r="10" spans="1:11" x14ac:dyDescent="0.3">
      <c r="A10" s="26" t="s">
        <v>585</v>
      </c>
      <c r="B10" s="28">
        <v>24.602777777777778</v>
      </c>
      <c r="C10" s="25">
        <v>3900</v>
      </c>
      <c r="D10" s="25">
        <v>3</v>
      </c>
      <c r="E10" s="28">
        <v>51.55</v>
      </c>
      <c r="F10" s="27">
        <v>0.121937450604042</v>
      </c>
    </row>
    <row r="11" spans="1:11" x14ac:dyDescent="0.3">
      <c r="A11" s="26" t="s">
        <v>586</v>
      </c>
      <c r="B11" s="28">
        <v>19.547222222222221</v>
      </c>
      <c r="C11" s="25">
        <v>5600</v>
      </c>
      <c r="D11" s="25">
        <v>7</v>
      </c>
      <c r="E11" s="28">
        <v>60.636111111111113</v>
      </c>
      <c r="F11" s="27">
        <v>0.35810714793235754</v>
      </c>
    </row>
    <row r="12" spans="1:11" x14ac:dyDescent="0.3">
      <c r="A12" s="26" t="s">
        <v>587</v>
      </c>
      <c r="B12" s="28">
        <v>18.625</v>
      </c>
      <c r="C12" s="25">
        <v>4000</v>
      </c>
      <c r="D12" s="25">
        <v>4</v>
      </c>
      <c r="E12" s="28">
        <v>56.205555555555556</v>
      </c>
      <c r="F12" s="27">
        <v>0.21476510067114093</v>
      </c>
    </row>
    <row r="13" spans="1:11" x14ac:dyDescent="0.3">
      <c r="A13" s="26" t="s">
        <v>588</v>
      </c>
      <c r="B13" s="28">
        <v>8.5555555555555554</v>
      </c>
      <c r="C13" s="25">
        <v>45000</v>
      </c>
      <c r="D13" s="25">
        <v>9</v>
      </c>
      <c r="E13" s="28">
        <v>46.044444444444444</v>
      </c>
      <c r="F13" s="27">
        <v>1.051948051948052</v>
      </c>
    </row>
    <row r="14" spans="1:11" x14ac:dyDescent="0.3">
      <c r="A14" s="26" t="s">
        <v>589</v>
      </c>
      <c r="B14" s="28">
        <v>17.880555555555556</v>
      </c>
      <c r="C14" s="25">
        <v>6000</v>
      </c>
      <c r="D14" s="25">
        <v>10</v>
      </c>
      <c r="E14" s="28">
        <v>51.480555555555554</v>
      </c>
      <c r="F14" s="27">
        <v>0.55926673916420688</v>
      </c>
    </row>
    <row r="15" spans="1:11" x14ac:dyDescent="0.3">
      <c r="A15" s="26" t="s">
        <v>590</v>
      </c>
      <c r="B15" s="28">
        <v>13.347222222222221</v>
      </c>
      <c r="C15" s="25">
        <v>1000</v>
      </c>
      <c r="D15" s="25">
        <v>2</v>
      </c>
      <c r="E15" s="28">
        <v>62.736111111111114</v>
      </c>
      <c r="F15" s="27">
        <v>0.14984391259105101</v>
      </c>
    </row>
    <row r="16" spans="1:11" x14ac:dyDescent="0.3">
      <c r="A16" s="26" t="s">
        <v>591</v>
      </c>
      <c r="B16" s="28">
        <v>23.572222222222223</v>
      </c>
      <c r="C16" s="25">
        <v>10000</v>
      </c>
      <c r="D16" s="25">
        <v>5</v>
      </c>
      <c r="E16" s="28">
        <v>65.036111111111111</v>
      </c>
      <c r="F16" s="27">
        <v>0.21211407023332546</v>
      </c>
    </row>
    <row r="17" spans="1:13" x14ac:dyDescent="0.3">
      <c r="A17" s="26" t="s">
        <v>592</v>
      </c>
      <c r="B17" s="28">
        <v>11.2</v>
      </c>
      <c r="C17" s="25">
        <v>30000</v>
      </c>
      <c r="D17" s="25">
        <v>6</v>
      </c>
      <c r="E17" s="28">
        <v>58.347222222222221</v>
      </c>
      <c r="F17" s="27">
        <v>0.5357142857142857</v>
      </c>
    </row>
    <row r="18" spans="1:13" x14ac:dyDescent="0.3">
      <c r="A18" s="26" t="s">
        <v>593</v>
      </c>
      <c r="B18" s="28">
        <v>17.352777777777778</v>
      </c>
      <c r="C18" s="25">
        <v>3600</v>
      </c>
      <c r="D18" s="25">
        <v>3</v>
      </c>
      <c r="E18" s="28">
        <v>58.730555555555554</v>
      </c>
      <c r="F18" s="27">
        <v>0.17288298383223946</v>
      </c>
    </row>
    <row r="19" spans="1:13" x14ac:dyDescent="0.3">
      <c r="A19" s="26" t="s">
        <v>594</v>
      </c>
      <c r="B19" s="28">
        <v>5.1638888888888888</v>
      </c>
      <c r="C19" s="25">
        <v>2000</v>
      </c>
      <c r="D19" s="25">
        <v>4</v>
      </c>
      <c r="E19" s="28">
        <v>69.108333333333334</v>
      </c>
      <c r="F19" s="27">
        <v>0.77461000537923619</v>
      </c>
    </row>
    <row r="20" spans="1:13" x14ac:dyDescent="0.3">
      <c r="A20" s="26" t="s">
        <v>596</v>
      </c>
      <c r="B20" s="28">
        <v>14.966666666666667</v>
      </c>
      <c r="C20" s="25">
        <v>4000</v>
      </c>
      <c r="D20" s="25">
        <v>2</v>
      </c>
      <c r="E20" s="28">
        <v>73.052777777777777</v>
      </c>
      <c r="F20" s="27">
        <v>0.13363028953229397</v>
      </c>
    </row>
    <row r="21" spans="1:13" x14ac:dyDescent="0.3">
      <c r="A21" s="26" t="s">
        <v>595</v>
      </c>
      <c r="B21" s="28">
        <v>22.669444444444444</v>
      </c>
      <c r="C21" s="25">
        <v>5600</v>
      </c>
      <c r="D21" s="25">
        <v>8</v>
      </c>
      <c r="E21" s="28">
        <v>62.62777777777778</v>
      </c>
      <c r="F21" s="27">
        <v>0.35289792917534618</v>
      </c>
    </row>
    <row r="22" spans="1:13" x14ac:dyDescent="0.3">
      <c r="A22" s="26" t="s">
        <v>597</v>
      </c>
      <c r="B22" s="28">
        <v>22.108333333333334</v>
      </c>
      <c r="C22" s="25">
        <v>3000</v>
      </c>
      <c r="D22" s="25">
        <v>5</v>
      </c>
      <c r="E22" s="28">
        <v>64.74444444444444</v>
      </c>
      <c r="F22" s="27">
        <v>0.22615906520919712</v>
      </c>
    </row>
    <row r="23" spans="1:13" x14ac:dyDescent="0.3">
      <c r="A23" s="26" t="s">
        <v>598</v>
      </c>
      <c r="B23" s="28">
        <v>18.305555555555557</v>
      </c>
      <c r="C23" s="25">
        <v>2400</v>
      </c>
      <c r="D23" s="25">
        <v>2</v>
      </c>
      <c r="E23" s="28">
        <v>66.988888888888894</v>
      </c>
      <c r="F23" s="27">
        <v>0.10925644916540211</v>
      </c>
    </row>
    <row r="24" spans="1:13" x14ac:dyDescent="0.3">
      <c r="A24" s="26" t="s">
        <v>599</v>
      </c>
      <c r="B24" s="28">
        <v>10.46111111111111</v>
      </c>
      <c r="C24" s="25">
        <v>3500</v>
      </c>
      <c r="D24" s="25">
        <v>5</v>
      </c>
      <c r="E24" s="28">
        <v>50.322222222222223</v>
      </c>
      <c r="F24" s="27">
        <v>0.47796070100902815</v>
      </c>
    </row>
    <row r="25" spans="1:13" x14ac:dyDescent="0.3">
      <c r="A25" s="26" t="s">
        <v>600</v>
      </c>
      <c r="B25" s="28">
        <v>3.713888888888889</v>
      </c>
      <c r="C25" s="25">
        <v>1000</v>
      </c>
      <c r="D25" s="25">
        <v>2</v>
      </c>
      <c r="E25" s="28">
        <v>67.344444444444449</v>
      </c>
      <c r="F25" s="27">
        <v>0.53851907255048614</v>
      </c>
    </row>
    <row r="26" spans="1:13" x14ac:dyDescent="0.3">
      <c r="A26" s="26" t="s">
        <v>601</v>
      </c>
      <c r="B26" s="28">
        <v>16.880555555555556</v>
      </c>
      <c r="C26" s="25">
        <v>4800</v>
      </c>
      <c r="D26" s="25">
        <v>4</v>
      </c>
      <c r="E26" s="28">
        <v>73.236111111111114</v>
      </c>
      <c r="F26" s="27">
        <v>0.23695902583511599</v>
      </c>
    </row>
    <row r="27" spans="1:13" x14ac:dyDescent="0.3">
      <c r="A27" s="26" t="s">
        <v>602</v>
      </c>
      <c r="B27" s="28">
        <v>7.6416666666666666</v>
      </c>
      <c r="C27" s="25">
        <v>2600</v>
      </c>
      <c r="D27" s="25">
        <v>2</v>
      </c>
      <c r="E27" s="28">
        <v>71.716666666666669</v>
      </c>
      <c r="F27" s="27">
        <v>0.26172300981461288</v>
      </c>
      <c r="J27" s="85" t="s">
        <v>685</v>
      </c>
      <c r="K27" s="85"/>
      <c r="L27" s="85" t="s">
        <v>686</v>
      </c>
      <c r="M27" s="85"/>
    </row>
    <row r="28" spans="1:13" x14ac:dyDescent="0.3">
      <c r="A28" s="26" t="s">
        <v>603</v>
      </c>
      <c r="B28" s="28">
        <v>16.95</v>
      </c>
      <c r="C28" s="25">
        <v>2500</v>
      </c>
      <c r="D28" s="25">
        <v>5</v>
      </c>
      <c r="E28" s="28">
        <v>65.25555555555556</v>
      </c>
      <c r="F28" s="27">
        <v>0.29498525073746312</v>
      </c>
      <c r="I28" s="30" t="s">
        <v>687</v>
      </c>
      <c r="J28" s="31" t="str">
        <f>I4</f>
        <v>CORBET Marie-Thérése</v>
      </c>
      <c r="K28" s="32">
        <f>GETPIVOTDATA("IND TALENTS",$I$3,"EMPLOYE","CORBET Marie-Thérése")</f>
        <v>1.051948051948052</v>
      </c>
      <c r="L28" s="33" t="str">
        <f>I56</f>
        <v>GHIBAUDO Nicole</v>
      </c>
      <c r="M28" s="34">
        <f>GETPIVOTDATA("IND TALENTS",$I$55,"EMPLOYE","GHIBAUDO Nicole")</f>
        <v>1.588702559576346</v>
      </c>
    </row>
    <row r="29" spans="1:13" x14ac:dyDescent="0.3">
      <c r="A29" s="26" t="s">
        <v>604</v>
      </c>
      <c r="B29" s="28">
        <v>4.7861111111111114</v>
      </c>
      <c r="C29" s="25">
        <v>7000</v>
      </c>
      <c r="D29" s="25">
        <v>10</v>
      </c>
      <c r="E29" s="28">
        <v>41.424999999999997</v>
      </c>
      <c r="F29" s="27">
        <v>2.089378990133488</v>
      </c>
      <c r="I29" s="30"/>
      <c r="J29" s="31" t="str">
        <f t="shared" ref="J29:J32" si="0">I5</f>
        <v>LOBJOY Patrick</v>
      </c>
      <c r="K29" s="32">
        <f>GETPIVOTDATA("IND TALENTS",$I$3,"EMPLOYE","LOBJOY Patrick")</f>
        <v>2.089378990133488</v>
      </c>
      <c r="L29" s="33" t="str">
        <f t="shared" ref="L29:L32" si="1">I57</f>
        <v>REMUND Marie-Marthe</v>
      </c>
      <c r="M29" s="34">
        <f>GETPIVOTDATA("IND TALENTS",$I$55,"EMPLOYE","REMUND Marie-Marthe")</f>
        <v>8.2442748091603058</v>
      </c>
    </row>
    <row r="30" spans="1:13" x14ac:dyDescent="0.3">
      <c r="A30" s="26" t="s">
        <v>605</v>
      </c>
      <c r="B30" s="28">
        <v>36.788888888888884</v>
      </c>
      <c r="C30" s="25">
        <v>6200</v>
      </c>
      <c r="D30" s="25">
        <v>10</v>
      </c>
      <c r="E30" s="28">
        <v>66.266666666666666</v>
      </c>
      <c r="F30" s="27">
        <v>0.2718212020537602</v>
      </c>
      <c r="I30" s="30"/>
      <c r="J30" s="31" t="str">
        <f t="shared" si="0"/>
        <v>REMUND Marie-Marthe</v>
      </c>
      <c r="K30" s="32">
        <f>GETPIVOTDATA("IND TALENTS",$I$3,"EMPLOYE","REMUND Marie-Marthe")</f>
        <v>1.2349914236706689</v>
      </c>
      <c r="L30" s="33" t="str">
        <f t="shared" si="1"/>
        <v>SACCHET Marie-Thérése</v>
      </c>
      <c r="M30" s="34">
        <f>GETPIVOTDATA("IND TALENTS",$I$55,"EMPLOYE","SACCHET Marie-Thérése")</f>
        <v>1.8090452261306533</v>
      </c>
    </row>
    <row r="31" spans="1:13" x14ac:dyDescent="0.3">
      <c r="A31" s="26" t="s">
        <v>606</v>
      </c>
      <c r="B31" s="28">
        <v>35.338888888888889</v>
      </c>
      <c r="C31" s="25">
        <v>10800</v>
      </c>
      <c r="D31" s="25">
        <v>14</v>
      </c>
      <c r="E31" s="28">
        <v>61.833333333333336</v>
      </c>
      <c r="F31" s="27">
        <v>0.396164125137557</v>
      </c>
      <c r="I31" s="30"/>
      <c r="J31" s="31" t="str">
        <f t="shared" si="0"/>
        <v>SAPIENCE Alain</v>
      </c>
      <c r="K31" s="32">
        <f>GETPIVOTDATA("IND TALENTS",$I$3,"EMPLOYE","SAPIENCE Alain")</f>
        <v>1.8209408194233689</v>
      </c>
      <c r="L31" s="33" t="str">
        <f t="shared" si="1"/>
        <v>SAPIENCE Alain</v>
      </c>
      <c r="M31" s="34">
        <f>GETPIVOTDATA("IND TALENTS",$I$55,"EMPLOYE","SAPIENCE Alain")</f>
        <v>2.2641509433962264</v>
      </c>
    </row>
    <row r="32" spans="1:13" x14ac:dyDescent="0.3">
      <c r="A32" s="26" t="s">
        <v>607</v>
      </c>
      <c r="B32" s="28">
        <v>23.258333333333333</v>
      </c>
      <c r="C32" s="25">
        <v>12000</v>
      </c>
      <c r="D32" s="25">
        <v>10</v>
      </c>
      <c r="E32" s="28">
        <v>65.519444444444446</v>
      </c>
      <c r="F32" s="27">
        <v>0.42995342171264783</v>
      </c>
      <c r="I32" s="30"/>
      <c r="J32" s="31" t="str">
        <f t="shared" si="0"/>
        <v>SURENA Adrienne</v>
      </c>
      <c r="K32" s="32">
        <f>GETPIVOTDATA("IND TALENTS",$I$3,"EMPLOYE","SURENA Adrienne")</f>
        <v>1.2627148368993335</v>
      </c>
      <c r="L32" s="33" t="str">
        <f t="shared" si="1"/>
        <v>SURENA Adrienne</v>
      </c>
      <c r="M32" s="34">
        <f>GETPIVOTDATA("IND TALENTS",$I$55,"EMPLOYE","SURENA Adrienne")</f>
        <v>4.993065187239945</v>
      </c>
    </row>
    <row r="33" spans="1:13" x14ac:dyDescent="0.3">
      <c r="A33" s="26" t="s">
        <v>608</v>
      </c>
      <c r="B33" s="28">
        <v>21.180555555555557</v>
      </c>
      <c r="C33" s="25">
        <v>2000</v>
      </c>
      <c r="D33" s="25">
        <v>4</v>
      </c>
      <c r="E33" s="28">
        <v>66.805555555555557</v>
      </c>
      <c r="F33" s="27">
        <v>0.18885245901639341</v>
      </c>
      <c r="J33" t="s">
        <v>688</v>
      </c>
      <c r="K33" s="21">
        <f>AVERAGE(K28:K32)</f>
        <v>1.4919948244149823</v>
      </c>
      <c r="L33" t="s">
        <v>688</v>
      </c>
      <c r="M33" s="21">
        <f>AVERAGE(M28:M32)</f>
        <v>3.7798477451006951</v>
      </c>
    </row>
    <row r="34" spans="1:13" x14ac:dyDescent="0.3">
      <c r="A34" s="26" t="s">
        <v>609</v>
      </c>
      <c r="B34" s="28">
        <v>4.8583333333333334</v>
      </c>
      <c r="C34" s="25">
        <v>4200</v>
      </c>
      <c r="D34" s="25">
        <v>6</v>
      </c>
      <c r="E34" s="28">
        <v>66.113888888888894</v>
      </c>
      <c r="F34" s="27">
        <v>1.2349914236706689</v>
      </c>
    </row>
    <row r="35" spans="1:13" x14ac:dyDescent="0.3">
      <c r="A35" s="26" t="s">
        <v>610</v>
      </c>
      <c r="B35" s="28">
        <v>5.4555555555555557</v>
      </c>
      <c r="C35" s="25">
        <v>2400</v>
      </c>
      <c r="D35" s="25">
        <v>3</v>
      </c>
      <c r="E35" s="28">
        <v>47.052777777777777</v>
      </c>
      <c r="F35" s="27">
        <v>0.54989816700610994</v>
      </c>
    </row>
    <row r="36" spans="1:13" x14ac:dyDescent="0.3">
      <c r="A36" s="26" t="s">
        <v>611</v>
      </c>
      <c r="B36" s="28">
        <v>9.9166666666666661</v>
      </c>
      <c r="C36" s="25">
        <v>2000</v>
      </c>
      <c r="D36" s="25">
        <v>2</v>
      </c>
      <c r="E36" s="28">
        <v>44.422222222222224</v>
      </c>
      <c r="F36" s="27">
        <v>0.20168067226890757</v>
      </c>
    </row>
    <row r="37" spans="1:13" x14ac:dyDescent="0.3">
      <c r="A37" s="26" t="s">
        <v>612</v>
      </c>
      <c r="B37" s="28">
        <v>17.147222222222222</v>
      </c>
      <c r="C37" s="25">
        <v>3200</v>
      </c>
      <c r="D37" s="25">
        <v>4</v>
      </c>
      <c r="E37" s="28">
        <v>52.661111111111111</v>
      </c>
      <c r="F37" s="27">
        <v>0.23327393487769318</v>
      </c>
    </row>
    <row r="38" spans="1:13" x14ac:dyDescent="0.3">
      <c r="A38" s="26" t="s">
        <v>613</v>
      </c>
      <c r="B38" s="28">
        <v>9.2277777777777779</v>
      </c>
      <c r="C38" s="25">
        <v>7000</v>
      </c>
      <c r="D38" s="25">
        <v>7</v>
      </c>
      <c r="E38" s="28">
        <v>74.672222222222217</v>
      </c>
      <c r="F38" s="27">
        <v>0.75857916917519563</v>
      </c>
    </row>
    <row r="39" spans="1:13" x14ac:dyDescent="0.3">
      <c r="A39" s="26" t="s">
        <v>614</v>
      </c>
      <c r="B39" s="28">
        <v>5.4916666666666663</v>
      </c>
      <c r="C39" s="25">
        <v>5000</v>
      </c>
      <c r="D39" s="25">
        <v>10</v>
      </c>
      <c r="E39" s="28">
        <v>56.697222222222223</v>
      </c>
      <c r="F39" s="27">
        <v>1.8209408194233689</v>
      </c>
    </row>
    <row r="40" spans="1:13" x14ac:dyDescent="0.3">
      <c r="A40" s="26" t="s">
        <v>615</v>
      </c>
      <c r="B40" s="28">
        <v>23.086111111111112</v>
      </c>
      <c r="C40" s="25">
        <v>1500</v>
      </c>
      <c r="D40" s="25">
        <v>3</v>
      </c>
      <c r="E40" s="28">
        <v>62.677777777777777</v>
      </c>
      <c r="F40" s="27">
        <v>0.12994826134039225</v>
      </c>
    </row>
    <row r="41" spans="1:13" x14ac:dyDescent="0.3">
      <c r="A41" s="26" t="s">
        <v>616</v>
      </c>
      <c r="B41" s="28">
        <v>16.369444444444444</v>
      </c>
      <c r="C41" s="25">
        <v>3500</v>
      </c>
      <c r="D41" s="25">
        <v>7</v>
      </c>
      <c r="E41" s="28">
        <v>69.836111111111109</v>
      </c>
      <c r="F41" s="27">
        <v>0.42762599694552861</v>
      </c>
    </row>
    <row r="42" spans="1:13" x14ac:dyDescent="0.3">
      <c r="A42" s="26" t="s">
        <v>617</v>
      </c>
      <c r="B42" s="28">
        <v>7.9194444444444443</v>
      </c>
      <c r="C42" s="25">
        <v>5000</v>
      </c>
      <c r="D42" s="25">
        <v>10</v>
      </c>
      <c r="E42" s="28">
        <v>73.019444444444446</v>
      </c>
      <c r="F42" s="27">
        <v>1.2627148368993335</v>
      </c>
    </row>
    <row r="43" spans="1:13" x14ac:dyDescent="0.3">
      <c r="A43" s="26" t="s">
        <v>618</v>
      </c>
      <c r="B43" s="28">
        <v>21.863888888888887</v>
      </c>
      <c r="C43" s="25">
        <v>5600</v>
      </c>
      <c r="D43" s="25">
        <v>7</v>
      </c>
      <c r="E43" s="28">
        <v>48.027777777777779</v>
      </c>
      <c r="F43" s="27">
        <v>0.32016262228433495</v>
      </c>
    </row>
    <row r="44" spans="1:13" x14ac:dyDescent="0.3">
      <c r="A44" s="26" t="s">
        <v>619</v>
      </c>
      <c r="B44" s="28">
        <v>16.502777777777776</v>
      </c>
      <c r="C44" s="25">
        <v>2500</v>
      </c>
      <c r="D44" s="25">
        <v>5</v>
      </c>
      <c r="E44" s="28">
        <v>65.805555555555557</v>
      </c>
      <c r="F44" s="27">
        <v>0.30297929641474503</v>
      </c>
    </row>
    <row r="45" spans="1:13" x14ac:dyDescent="0.3">
      <c r="A45" s="26" t="s">
        <v>620</v>
      </c>
      <c r="B45" s="28">
        <v>4.1083333333333334</v>
      </c>
      <c r="C45" s="25">
        <v>5000</v>
      </c>
      <c r="D45" s="25">
        <v>1</v>
      </c>
      <c r="E45" s="28">
        <v>39.43611111111111</v>
      </c>
      <c r="F45" s="27">
        <v>0.2434077079107505</v>
      </c>
    </row>
    <row r="46" spans="1:13" x14ac:dyDescent="0.3">
      <c r="A46" s="14" t="s">
        <v>632</v>
      </c>
      <c r="B46" s="5">
        <v>639.22222222222217</v>
      </c>
      <c r="C46">
        <v>255900</v>
      </c>
      <c r="D46">
        <v>229</v>
      </c>
      <c r="E46" s="5">
        <v>60.453743961352664</v>
      </c>
      <c r="F46" s="23">
        <v>0.35824787067616898</v>
      </c>
    </row>
    <row r="53" spans="1:10" x14ac:dyDescent="0.3">
      <c r="A53" t="s">
        <v>623</v>
      </c>
    </row>
    <row r="55" spans="1:10" x14ac:dyDescent="0.3">
      <c r="A55" s="13" t="s">
        <v>624</v>
      </c>
      <c r="B55" t="s">
        <v>682</v>
      </c>
      <c r="C55" t="s">
        <v>648</v>
      </c>
      <c r="D55" t="s">
        <v>656</v>
      </c>
      <c r="E55" t="s">
        <v>683</v>
      </c>
      <c r="F55" t="s">
        <v>684</v>
      </c>
      <c r="I55" s="13" t="s">
        <v>624</v>
      </c>
      <c r="J55" t="s">
        <v>684</v>
      </c>
    </row>
    <row r="56" spans="1:10" x14ac:dyDescent="0.3">
      <c r="A56" s="14" t="s">
        <v>579</v>
      </c>
      <c r="B56" s="5">
        <v>21.927777777777777</v>
      </c>
      <c r="C56">
        <v>20000</v>
      </c>
      <c r="D56">
        <v>10</v>
      </c>
      <c r="E56" s="5">
        <v>48.024999999999999</v>
      </c>
      <c r="F56" s="23">
        <v>0.45604256397263748</v>
      </c>
      <c r="I56" s="14" t="s">
        <v>598</v>
      </c>
      <c r="J56" s="21">
        <v>1.588702559576346</v>
      </c>
    </row>
    <row r="57" spans="1:10" x14ac:dyDescent="0.3">
      <c r="A57" s="14" t="s">
        <v>580</v>
      </c>
      <c r="B57" s="5">
        <v>24.472222222222221</v>
      </c>
      <c r="C57">
        <v>4500</v>
      </c>
      <c r="D57">
        <v>9</v>
      </c>
      <c r="E57" s="5">
        <v>73.083333333333329</v>
      </c>
      <c r="F57" s="23">
        <v>0.36776390465380249</v>
      </c>
      <c r="I57" s="14" t="s">
        <v>609</v>
      </c>
      <c r="J57" s="21">
        <v>8.2442748091603058</v>
      </c>
    </row>
    <row r="58" spans="1:10" x14ac:dyDescent="0.3">
      <c r="A58" s="14" t="s">
        <v>581</v>
      </c>
      <c r="B58" s="5">
        <v>14.077777777777778</v>
      </c>
      <c r="C58">
        <v>700</v>
      </c>
      <c r="D58">
        <v>1</v>
      </c>
      <c r="E58" s="5">
        <v>62.975000000000001</v>
      </c>
      <c r="F58" s="23">
        <v>7.1033938437253349E-2</v>
      </c>
      <c r="I58" s="14" t="s">
        <v>613</v>
      </c>
      <c r="J58" s="21">
        <v>1.8090452261306533</v>
      </c>
    </row>
    <row r="59" spans="1:10" x14ac:dyDescent="0.3">
      <c r="A59" s="14" t="s">
        <v>582</v>
      </c>
      <c r="B59" s="5">
        <v>11.66388888888889</v>
      </c>
      <c r="C59">
        <v>1500</v>
      </c>
      <c r="D59">
        <v>3</v>
      </c>
      <c r="E59" s="5">
        <v>66.224999999999994</v>
      </c>
      <c r="F59" s="23">
        <v>0.25720409621338414</v>
      </c>
      <c r="I59" s="14" t="s">
        <v>614</v>
      </c>
      <c r="J59" s="21">
        <v>2.2641509433962264</v>
      </c>
    </row>
    <row r="60" spans="1:10" x14ac:dyDescent="0.3">
      <c r="A60" s="14" t="s">
        <v>583</v>
      </c>
      <c r="B60" s="5">
        <v>20.969444444444445</v>
      </c>
      <c r="C60">
        <v>3000</v>
      </c>
      <c r="D60">
        <v>5</v>
      </c>
      <c r="E60" s="5">
        <v>48.219444444444441</v>
      </c>
      <c r="F60" s="23">
        <v>0.23844217777189031</v>
      </c>
      <c r="I60" s="14" t="s">
        <v>617</v>
      </c>
      <c r="J60" s="21">
        <v>4.993065187239945</v>
      </c>
    </row>
    <row r="61" spans="1:10" x14ac:dyDescent="0.3">
      <c r="A61" s="14" t="s">
        <v>584</v>
      </c>
      <c r="B61" s="5">
        <v>19.327777777777779</v>
      </c>
      <c r="C61">
        <v>5600</v>
      </c>
      <c r="D61">
        <v>7</v>
      </c>
      <c r="E61" s="5">
        <v>48.708333333333336</v>
      </c>
      <c r="F61" s="23">
        <v>0.36217303822937624</v>
      </c>
      <c r="I61" s="14" t="s">
        <v>632</v>
      </c>
      <c r="J61" s="21">
        <v>2.5861224489795918</v>
      </c>
    </row>
    <row r="62" spans="1:10" x14ac:dyDescent="0.3">
      <c r="A62" s="14" t="s">
        <v>585</v>
      </c>
      <c r="B62" s="5">
        <v>12.372222222222222</v>
      </c>
      <c r="C62">
        <v>6500</v>
      </c>
      <c r="D62">
        <v>5</v>
      </c>
      <c r="E62" s="5">
        <v>51.55</v>
      </c>
      <c r="F62" s="23">
        <v>0.40413111809609342</v>
      </c>
    </row>
    <row r="63" spans="1:10" x14ac:dyDescent="0.3">
      <c r="A63" s="14" t="s">
        <v>586</v>
      </c>
      <c r="B63" s="5">
        <v>12.052777777777777</v>
      </c>
      <c r="C63">
        <v>4800</v>
      </c>
      <c r="D63">
        <v>4</v>
      </c>
      <c r="E63" s="5">
        <v>60.636111111111113</v>
      </c>
      <c r="F63" s="23">
        <v>0.33187370361834528</v>
      </c>
    </row>
    <row r="64" spans="1:10" x14ac:dyDescent="0.3">
      <c r="A64" s="14" t="s">
        <v>587</v>
      </c>
      <c r="B64" s="5">
        <v>15.319444444444445</v>
      </c>
      <c r="C64">
        <v>6500</v>
      </c>
      <c r="D64">
        <v>5</v>
      </c>
      <c r="E64" s="5">
        <v>56.205555555555556</v>
      </c>
      <c r="F64" s="23">
        <v>0.32638259292837712</v>
      </c>
    </row>
    <row r="65" spans="1:6" x14ac:dyDescent="0.3">
      <c r="A65" s="14" t="s">
        <v>588</v>
      </c>
      <c r="B65" s="5">
        <v>11.297222222222222</v>
      </c>
      <c r="C65">
        <v>4200</v>
      </c>
      <c r="D65">
        <v>7</v>
      </c>
      <c r="E65" s="5">
        <v>46.044444444444444</v>
      </c>
      <c r="F65" s="23">
        <v>0.61962134251290879</v>
      </c>
    </row>
    <row r="66" spans="1:6" x14ac:dyDescent="0.3">
      <c r="A66" s="14" t="s">
        <v>589</v>
      </c>
      <c r="B66" s="5">
        <v>5.8083333333333336</v>
      </c>
      <c r="C66">
        <v>4000</v>
      </c>
      <c r="D66">
        <v>8</v>
      </c>
      <c r="E66" s="5">
        <v>51.480555555555554</v>
      </c>
      <c r="F66" s="23">
        <v>1.3773314203730271</v>
      </c>
    </row>
    <row r="67" spans="1:6" x14ac:dyDescent="0.3">
      <c r="A67" s="14" t="s">
        <v>590</v>
      </c>
      <c r="B67" s="5">
        <v>13.077777777777778</v>
      </c>
      <c r="C67">
        <v>2100</v>
      </c>
      <c r="D67">
        <v>3</v>
      </c>
      <c r="E67" s="5">
        <v>62.736111111111114</v>
      </c>
      <c r="F67" s="23">
        <v>0.22939677145284623</v>
      </c>
    </row>
    <row r="68" spans="1:6" x14ac:dyDescent="0.3">
      <c r="A68" s="14" t="s">
        <v>591</v>
      </c>
      <c r="B68" s="5">
        <v>5.9805555555555552</v>
      </c>
      <c r="C68">
        <v>2400</v>
      </c>
      <c r="D68">
        <v>3</v>
      </c>
      <c r="E68" s="5">
        <v>65.036111111111111</v>
      </c>
      <c r="F68" s="23">
        <v>0.50162563864375298</v>
      </c>
    </row>
    <row r="69" spans="1:6" x14ac:dyDescent="0.3">
      <c r="A69" s="14" t="s">
        <v>592</v>
      </c>
      <c r="B69" s="5">
        <v>18.613888888888887</v>
      </c>
      <c r="C69">
        <v>5000</v>
      </c>
      <c r="D69">
        <v>10</v>
      </c>
      <c r="E69" s="5">
        <v>58.347222222222221</v>
      </c>
      <c r="F69" s="23">
        <v>0.53723324876884049</v>
      </c>
    </row>
    <row r="70" spans="1:6" x14ac:dyDescent="0.3">
      <c r="A70" s="14" t="s">
        <v>593</v>
      </c>
      <c r="B70" s="5">
        <v>19.761111111111113</v>
      </c>
      <c r="C70">
        <v>4500</v>
      </c>
      <c r="D70">
        <v>9</v>
      </c>
      <c r="E70" s="5">
        <v>58.730555555555554</v>
      </c>
      <c r="F70" s="23">
        <v>0.4554399775091369</v>
      </c>
    </row>
    <row r="71" spans="1:6" x14ac:dyDescent="0.3">
      <c r="A71" s="14" t="s">
        <v>594</v>
      </c>
      <c r="B71" s="5">
        <v>5.1638888888888888</v>
      </c>
      <c r="C71">
        <v>3600</v>
      </c>
      <c r="D71">
        <v>3</v>
      </c>
      <c r="E71" s="5">
        <v>69.108333333333334</v>
      </c>
      <c r="F71" s="23">
        <v>0.58095750403442714</v>
      </c>
    </row>
    <row r="72" spans="1:6" x14ac:dyDescent="0.3">
      <c r="A72" s="14" t="s">
        <v>596</v>
      </c>
      <c r="B72" s="5">
        <v>21.397222222222222</v>
      </c>
      <c r="C72">
        <v>10000</v>
      </c>
      <c r="D72">
        <v>2</v>
      </c>
      <c r="E72" s="5">
        <v>73.052777777777777</v>
      </c>
      <c r="F72" s="23">
        <v>9.3470076593534984E-2</v>
      </c>
    </row>
    <row r="73" spans="1:6" x14ac:dyDescent="0.3">
      <c r="A73" s="14" t="s">
        <v>595</v>
      </c>
      <c r="B73" s="5">
        <v>13.602777777777778</v>
      </c>
      <c r="C73">
        <v>1200</v>
      </c>
      <c r="D73">
        <v>1</v>
      </c>
      <c r="E73" s="5">
        <v>62.62777777777778</v>
      </c>
      <c r="F73" s="23">
        <v>7.3514396569328164E-2</v>
      </c>
    </row>
    <row r="74" spans="1:6" x14ac:dyDescent="0.3">
      <c r="A74" s="14" t="s">
        <v>597</v>
      </c>
      <c r="B74" s="5">
        <v>10.533333333333333</v>
      </c>
      <c r="C74">
        <v>2400</v>
      </c>
      <c r="D74">
        <v>3</v>
      </c>
      <c r="E74" s="5">
        <v>64.74444444444444</v>
      </c>
      <c r="F74" s="23">
        <v>0.2848101265822785</v>
      </c>
    </row>
    <row r="75" spans="1:6" x14ac:dyDescent="0.3">
      <c r="A75" s="14" t="s">
        <v>598</v>
      </c>
      <c r="B75" s="5">
        <v>6.2944444444444443</v>
      </c>
      <c r="C75">
        <v>7000</v>
      </c>
      <c r="D75">
        <v>10</v>
      </c>
      <c r="E75" s="5">
        <v>66.988888888888894</v>
      </c>
      <c r="F75" s="23">
        <v>1.588702559576346</v>
      </c>
    </row>
    <row r="76" spans="1:6" x14ac:dyDescent="0.3">
      <c r="A76" s="14" t="s">
        <v>599</v>
      </c>
      <c r="B76" s="5">
        <v>20.236111111111111</v>
      </c>
      <c r="C76">
        <v>35000</v>
      </c>
      <c r="D76">
        <v>7</v>
      </c>
      <c r="E76" s="5">
        <v>50.322222222222223</v>
      </c>
      <c r="F76" s="23">
        <v>0.34591626630061773</v>
      </c>
    </row>
    <row r="77" spans="1:6" x14ac:dyDescent="0.3">
      <c r="A77" s="14" t="s">
        <v>600</v>
      </c>
      <c r="B77" s="5">
        <v>21.183333333333334</v>
      </c>
      <c r="C77">
        <v>8000</v>
      </c>
      <c r="D77">
        <v>10</v>
      </c>
      <c r="E77" s="5">
        <v>67.344444444444449</v>
      </c>
      <c r="F77" s="23">
        <v>0.47206923682140045</v>
      </c>
    </row>
    <row r="78" spans="1:6" x14ac:dyDescent="0.3">
      <c r="A78" s="14" t="s">
        <v>601</v>
      </c>
      <c r="B78" s="5">
        <v>20.466666666666665</v>
      </c>
      <c r="C78">
        <v>6000</v>
      </c>
      <c r="D78">
        <v>5</v>
      </c>
      <c r="E78" s="5">
        <v>73.236111111111114</v>
      </c>
      <c r="F78" s="23">
        <v>0.244299674267101</v>
      </c>
    </row>
    <row r="79" spans="1:6" x14ac:dyDescent="0.3">
      <c r="A79" s="14" t="s">
        <v>602</v>
      </c>
      <c r="B79" s="5">
        <v>11.822222222222223</v>
      </c>
      <c r="C79">
        <v>10000</v>
      </c>
      <c r="D79">
        <v>2</v>
      </c>
      <c r="E79" s="5">
        <v>71.716666666666669</v>
      </c>
      <c r="F79" s="23">
        <v>0.16917293233082706</v>
      </c>
    </row>
    <row r="80" spans="1:6" x14ac:dyDescent="0.3">
      <c r="A80" s="14" t="s">
        <v>603</v>
      </c>
      <c r="B80" s="5">
        <v>12.447222222222223</v>
      </c>
      <c r="C80">
        <v>4000</v>
      </c>
      <c r="D80">
        <v>5</v>
      </c>
      <c r="E80" s="5">
        <v>65.25555555555556</v>
      </c>
      <c r="F80" s="23">
        <v>0.40169604998884173</v>
      </c>
    </row>
    <row r="81" spans="1:6" x14ac:dyDescent="0.3">
      <c r="A81" s="14" t="s">
        <v>604</v>
      </c>
      <c r="B81" s="5">
        <v>18.622222222222224</v>
      </c>
      <c r="C81">
        <v>5600</v>
      </c>
      <c r="D81">
        <v>7</v>
      </c>
      <c r="E81" s="5">
        <v>41.424999999999997</v>
      </c>
      <c r="F81" s="23">
        <v>0.37589498806682575</v>
      </c>
    </row>
    <row r="82" spans="1:6" x14ac:dyDescent="0.3">
      <c r="A82" s="14" t="s">
        <v>605</v>
      </c>
      <c r="B82" s="5">
        <v>44.988888888888894</v>
      </c>
      <c r="C82">
        <v>19200</v>
      </c>
      <c r="D82">
        <v>18</v>
      </c>
      <c r="E82" s="5">
        <v>66.266666666666666</v>
      </c>
      <c r="F82" s="23">
        <v>0.40009878982464803</v>
      </c>
    </row>
    <row r="83" spans="1:6" x14ac:dyDescent="0.3">
      <c r="A83" s="14" t="s">
        <v>606</v>
      </c>
      <c r="B83" s="5">
        <v>44.794444444444451</v>
      </c>
      <c r="C83">
        <v>22200</v>
      </c>
      <c r="D83">
        <v>19</v>
      </c>
      <c r="E83" s="5">
        <v>61.833333333333336</v>
      </c>
      <c r="F83" s="23">
        <v>0.42415974203150186</v>
      </c>
    </row>
    <row r="84" spans="1:6" x14ac:dyDescent="0.3">
      <c r="A84" s="14" t="s">
        <v>607</v>
      </c>
      <c r="B84" s="5">
        <v>6.9611111111111112</v>
      </c>
      <c r="C84">
        <v>8000</v>
      </c>
      <c r="D84">
        <v>8</v>
      </c>
      <c r="E84" s="5">
        <v>65.519444444444446</v>
      </c>
      <c r="F84" s="23">
        <v>1.1492418196328811</v>
      </c>
    </row>
    <row r="85" spans="1:6" x14ac:dyDescent="0.3">
      <c r="A85" s="14" t="s">
        <v>608</v>
      </c>
      <c r="B85" s="5">
        <v>21.488888888888887</v>
      </c>
      <c r="C85">
        <v>10000</v>
      </c>
      <c r="D85">
        <v>2</v>
      </c>
      <c r="E85" s="5">
        <v>66.805555555555557</v>
      </c>
      <c r="F85" s="23">
        <v>9.3071354705274056E-2</v>
      </c>
    </row>
    <row r="86" spans="1:6" x14ac:dyDescent="0.3">
      <c r="A86" s="14" t="s">
        <v>609</v>
      </c>
      <c r="B86" s="5">
        <v>1.0916666666666666</v>
      </c>
      <c r="C86">
        <v>6300</v>
      </c>
      <c r="D86">
        <v>9</v>
      </c>
      <c r="E86" s="5">
        <v>66.113888888888894</v>
      </c>
      <c r="F86" s="23">
        <v>8.2442748091603058</v>
      </c>
    </row>
    <row r="87" spans="1:6" x14ac:dyDescent="0.3">
      <c r="A87" s="14" t="s">
        <v>610</v>
      </c>
      <c r="B87" s="5">
        <v>14.233333333333333</v>
      </c>
      <c r="C87">
        <v>1500</v>
      </c>
      <c r="D87">
        <v>3</v>
      </c>
      <c r="E87" s="5">
        <v>47.052777777777777</v>
      </c>
      <c r="F87" s="23">
        <v>0.21077283372365341</v>
      </c>
    </row>
    <row r="88" spans="1:6" x14ac:dyDescent="0.3">
      <c r="A88" s="14" t="s">
        <v>611</v>
      </c>
      <c r="B88" s="5">
        <v>5.6333333333333337</v>
      </c>
      <c r="C88">
        <v>1200</v>
      </c>
      <c r="D88">
        <v>1</v>
      </c>
      <c r="E88" s="5">
        <v>44.422222222222224</v>
      </c>
      <c r="F88" s="23">
        <v>0.17751479289940827</v>
      </c>
    </row>
    <row r="89" spans="1:6" x14ac:dyDescent="0.3">
      <c r="A89" s="14" t="s">
        <v>612</v>
      </c>
      <c r="B89" s="5">
        <v>19.447222222222223</v>
      </c>
      <c r="C89">
        <v>10000</v>
      </c>
      <c r="D89">
        <v>5</v>
      </c>
      <c r="E89" s="5">
        <v>52.661111111111111</v>
      </c>
      <c r="F89" s="23">
        <v>0.25710612769604341</v>
      </c>
    </row>
    <row r="90" spans="1:6" x14ac:dyDescent="0.3">
      <c r="A90" s="14" t="s">
        <v>613</v>
      </c>
      <c r="B90" s="5">
        <v>4.9749999999999996</v>
      </c>
      <c r="C90">
        <v>4500</v>
      </c>
      <c r="D90">
        <v>9</v>
      </c>
      <c r="E90" s="5">
        <v>74.672222222222217</v>
      </c>
      <c r="F90" s="23">
        <v>1.8090452261306533</v>
      </c>
    </row>
    <row r="91" spans="1:6" x14ac:dyDescent="0.3">
      <c r="A91" s="14" t="s">
        <v>614</v>
      </c>
      <c r="B91" s="5">
        <v>2.65</v>
      </c>
      <c r="C91">
        <v>4800</v>
      </c>
      <c r="D91">
        <v>6</v>
      </c>
      <c r="E91" s="5">
        <v>56.697222222222223</v>
      </c>
      <c r="F91" s="23">
        <v>2.2641509433962264</v>
      </c>
    </row>
    <row r="92" spans="1:6" x14ac:dyDescent="0.3">
      <c r="A92" s="14" t="s">
        <v>615</v>
      </c>
      <c r="B92" s="5">
        <v>20.377777777777776</v>
      </c>
      <c r="C92">
        <v>4000</v>
      </c>
      <c r="D92">
        <v>8</v>
      </c>
      <c r="E92" s="5">
        <v>62.677777777777777</v>
      </c>
      <c r="F92" s="23">
        <v>0.39258451472191935</v>
      </c>
    </row>
    <row r="93" spans="1:6" x14ac:dyDescent="0.3">
      <c r="A93" s="14" t="s">
        <v>616</v>
      </c>
      <c r="B93" s="5">
        <v>8.6083333333333325</v>
      </c>
      <c r="C93">
        <v>3200</v>
      </c>
      <c r="D93">
        <v>4</v>
      </c>
      <c r="E93" s="5">
        <v>69.836111111111109</v>
      </c>
      <c r="F93" s="23">
        <v>0.4646660212971927</v>
      </c>
    </row>
    <row r="94" spans="1:6" x14ac:dyDescent="0.3">
      <c r="A94" s="14" t="s">
        <v>617</v>
      </c>
      <c r="B94" s="5">
        <v>2.0027777777777778</v>
      </c>
      <c r="C94">
        <v>20000</v>
      </c>
      <c r="D94">
        <v>10</v>
      </c>
      <c r="E94" s="5">
        <v>73.019444444444446</v>
      </c>
      <c r="F94" s="23">
        <v>4.993065187239945</v>
      </c>
    </row>
    <row r="95" spans="1:6" x14ac:dyDescent="0.3">
      <c r="A95" s="14" t="s">
        <v>618</v>
      </c>
      <c r="B95" s="5">
        <v>8.0416666666666661</v>
      </c>
      <c r="C95">
        <v>6000</v>
      </c>
      <c r="D95">
        <v>5</v>
      </c>
      <c r="E95" s="5">
        <v>48.027777777777779</v>
      </c>
      <c r="F95" s="23">
        <v>0.62176165803108818</v>
      </c>
    </row>
    <row r="96" spans="1:6" x14ac:dyDescent="0.3">
      <c r="A96" s="14" t="s">
        <v>619</v>
      </c>
      <c r="B96" s="5">
        <v>4.1916666666666664</v>
      </c>
      <c r="C96">
        <v>10000</v>
      </c>
      <c r="D96">
        <v>5</v>
      </c>
      <c r="E96" s="5">
        <v>65.805555555555557</v>
      </c>
      <c r="F96" s="23">
        <v>1.1928429423459246</v>
      </c>
    </row>
    <row r="97" spans="1:6" x14ac:dyDescent="0.3">
      <c r="A97" s="14" t="s">
        <v>620</v>
      </c>
      <c r="B97" s="5">
        <v>2.5777777777777779</v>
      </c>
      <c r="C97">
        <v>1300</v>
      </c>
      <c r="D97">
        <v>1</v>
      </c>
      <c r="E97" s="5">
        <v>39.43611111111111</v>
      </c>
      <c r="F97" s="23">
        <v>0.38793103448275862</v>
      </c>
    </row>
    <row r="98" spans="1:6" x14ac:dyDescent="0.3">
      <c r="A98" s="14" t="s">
        <v>632</v>
      </c>
      <c r="B98" s="5">
        <v>600.55555555555543</v>
      </c>
      <c r="C98">
        <v>300300</v>
      </c>
      <c r="D98">
        <v>257</v>
      </c>
      <c r="E98" s="5">
        <v>60.453743961352664</v>
      </c>
      <c r="F98" s="23">
        <v>0.42793709528214624</v>
      </c>
    </row>
  </sheetData>
  <mergeCells count="2">
    <mergeCell ref="J27:K27"/>
    <mergeCell ref="L27:M27"/>
  </mergeCells>
  <conditionalFormatting sqref="J28:K32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{3DA4D225-1EE0-4319-A7AE-C8784A2DD933}</x14:id>
        </ext>
      </extLst>
    </cfRule>
  </conditionalFormatting>
  <conditionalFormatting sqref="L28:M3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{7F939C6E-0962-43B0-9B4D-9780C5AF7B3D}</x14:id>
        </ext>
      </extLst>
    </cfRule>
  </conditionalFormatting>
  <hyperlinks>
    <hyperlink ref="K2" location="PRESENTATION!A1" display="BACK" xr:uid="{FDFB1C7B-C32F-4377-AEA1-A706E94A62DC}"/>
  </hyperlinks>
  <pageMargins left="0.7" right="0.7" top="0.75" bottom="0.75" header="0.3" footer="0.3"/>
  <pageSetup orientation="portrait" horizontalDpi="1200" verticalDpi="1200" r:id="rId5"/>
  <drawing r:id="rId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A4D225-1EE0-4319-A7AE-C8784A2DD9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J28:K32</xm:sqref>
        </x14:conditionalFormatting>
        <x14:conditionalFormatting xmlns:xm="http://schemas.microsoft.com/office/excel/2006/main">
          <x14:cfRule type="dataBar" id="{7F939C6E-0962-43B0-9B4D-9780C5AF7B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L28:M32</xm:sqref>
        </x14:conditionalFormatting>
      </x14:conditionalFormattings>
    </ex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11C6-4235-4B30-81D9-2FD858B6F370}">
  <sheetPr>
    <tabColor rgb="FFFF3399"/>
  </sheetPr>
  <dimension ref="A2:M48"/>
  <sheetViews>
    <sheetView topLeftCell="B1" zoomScale="62" zoomScaleNormal="62" workbookViewId="0">
      <selection activeCell="C1" sqref="C1"/>
    </sheetView>
  </sheetViews>
  <sheetFormatPr baseColWidth="10" defaultColWidth="10.6640625" defaultRowHeight="14.4" x14ac:dyDescent="0.3"/>
  <cols>
    <col min="1" max="1" width="19.5546875" bestFit="1" customWidth="1"/>
    <col min="2" max="2" width="22.6640625" bestFit="1" customWidth="1"/>
    <col min="3" max="3" width="25.44140625" bestFit="1" customWidth="1"/>
    <col min="4" max="4" width="17.44140625" bestFit="1" customWidth="1"/>
    <col min="5" max="5" width="20.109375" bestFit="1" customWidth="1"/>
    <col min="6" max="6" width="19.44140625" bestFit="1" customWidth="1"/>
    <col min="7" max="7" width="22" bestFit="1" customWidth="1"/>
    <col min="8" max="8" width="20.88671875" bestFit="1" customWidth="1"/>
    <col min="10" max="10" width="19.5546875" bestFit="1" customWidth="1"/>
    <col min="11" max="16" width="20.88671875" bestFit="1" customWidth="1"/>
  </cols>
  <sheetData>
    <row r="2" spans="1:13" ht="25.8" x14ac:dyDescent="0.5">
      <c r="A2" t="s">
        <v>622</v>
      </c>
      <c r="M2" s="39" t="s">
        <v>25</v>
      </c>
    </row>
    <row r="3" spans="1:13" x14ac:dyDescent="0.3">
      <c r="A3" s="13" t="s">
        <v>624</v>
      </c>
      <c r="B3" t="s">
        <v>648</v>
      </c>
      <c r="C3" t="s">
        <v>689</v>
      </c>
      <c r="D3" t="s">
        <v>690</v>
      </c>
      <c r="E3" t="s">
        <v>691</v>
      </c>
      <c r="F3" t="s">
        <v>657</v>
      </c>
      <c r="G3" t="s">
        <v>661</v>
      </c>
      <c r="H3" t="s">
        <v>692</v>
      </c>
      <c r="J3" s="13" t="s">
        <v>624</v>
      </c>
      <c r="K3" t="s">
        <v>692</v>
      </c>
    </row>
    <row r="4" spans="1:13" x14ac:dyDescent="0.3">
      <c r="A4" s="14" t="s">
        <v>128</v>
      </c>
      <c r="B4">
        <v>6500</v>
      </c>
      <c r="C4">
        <v>6500</v>
      </c>
      <c r="D4">
        <v>2746</v>
      </c>
      <c r="E4" s="5">
        <v>2746</v>
      </c>
      <c r="F4">
        <v>5</v>
      </c>
      <c r="G4" s="22">
        <v>5</v>
      </c>
      <c r="H4" s="22">
        <v>2.3670793882010197</v>
      </c>
      <c r="J4" s="14" t="s">
        <v>128</v>
      </c>
      <c r="K4" s="22">
        <v>2.3670793882010197</v>
      </c>
    </row>
    <row r="5" spans="1:13" x14ac:dyDescent="0.3">
      <c r="A5" s="14" t="s">
        <v>145</v>
      </c>
      <c r="B5">
        <v>162000</v>
      </c>
      <c r="C5" s="5">
        <v>7043.478260869565</v>
      </c>
      <c r="D5">
        <v>55886</v>
      </c>
      <c r="E5" s="5">
        <v>2429.8260869565215</v>
      </c>
      <c r="F5">
        <v>106</v>
      </c>
      <c r="G5" s="22">
        <v>4.6086956521739131</v>
      </c>
      <c r="H5" s="22">
        <v>2.8987581863078411</v>
      </c>
      <c r="J5" s="14" t="s">
        <v>145</v>
      </c>
      <c r="K5" s="22">
        <v>2.8987581863078411</v>
      </c>
    </row>
    <row r="6" spans="1:13" x14ac:dyDescent="0.3">
      <c r="A6" s="14" t="s">
        <v>153</v>
      </c>
      <c r="B6">
        <v>82400</v>
      </c>
      <c r="C6" s="5">
        <v>3923.8095238095239</v>
      </c>
      <c r="D6">
        <v>47436</v>
      </c>
      <c r="E6" s="5">
        <v>2258.8571428571427</v>
      </c>
      <c r="F6">
        <v>117</v>
      </c>
      <c r="G6" s="22">
        <v>5.5714285714285712</v>
      </c>
      <c r="H6" s="22">
        <v>1.7370773252382157</v>
      </c>
      <c r="J6" s="14" t="s">
        <v>153</v>
      </c>
      <c r="K6" s="22">
        <v>1.7370773252382157</v>
      </c>
    </row>
    <row r="7" spans="1:13" x14ac:dyDescent="0.3">
      <c r="A7" s="14" t="s">
        <v>135</v>
      </c>
      <c r="B7">
        <v>5000</v>
      </c>
      <c r="C7">
        <v>5000</v>
      </c>
      <c r="D7">
        <v>2392</v>
      </c>
      <c r="E7" s="5">
        <v>2392</v>
      </c>
      <c r="F7">
        <v>1</v>
      </c>
      <c r="G7" s="22">
        <v>1</v>
      </c>
      <c r="H7" s="22">
        <v>2.0903010033444818</v>
      </c>
      <c r="J7" s="14" t="s">
        <v>135</v>
      </c>
      <c r="K7" s="22">
        <v>2.0903010033444818</v>
      </c>
    </row>
    <row r="8" spans="1:13" x14ac:dyDescent="0.3">
      <c r="A8" s="14" t="s">
        <v>632</v>
      </c>
      <c r="B8">
        <v>255900</v>
      </c>
      <c r="C8" s="5">
        <v>5563.04347826087</v>
      </c>
      <c r="D8">
        <v>108460</v>
      </c>
      <c r="E8" s="5">
        <v>2357.8260869565215</v>
      </c>
      <c r="F8">
        <v>229</v>
      </c>
      <c r="G8" s="22">
        <v>4.9782608695652177</v>
      </c>
      <c r="H8" s="22">
        <v>2.3593951687257975</v>
      </c>
      <c r="J8" s="14" t="s">
        <v>632</v>
      </c>
      <c r="K8" s="22">
        <v>2.3593951687257975</v>
      </c>
    </row>
    <row r="41" spans="1:11" x14ac:dyDescent="0.3">
      <c r="A41" t="s">
        <v>623</v>
      </c>
    </row>
    <row r="43" spans="1:11" x14ac:dyDescent="0.3">
      <c r="A43" s="13" t="s">
        <v>624</v>
      </c>
      <c r="B43" t="s">
        <v>648</v>
      </c>
      <c r="C43" t="s">
        <v>689</v>
      </c>
      <c r="D43" t="s">
        <v>690</v>
      </c>
      <c r="E43" t="s">
        <v>691</v>
      </c>
      <c r="F43" t="s">
        <v>656</v>
      </c>
      <c r="G43" t="s">
        <v>693</v>
      </c>
      <c r="H43" t="s">
        <v>692</v>
      </c>
      <c r="J43" s="13" t="s">
        <v>624</v>
      </c>
      <c r="K43" t="s">
        <v>692</v>
      </c>
    </row>
    <row r="44" spans="1:11" x14ac:dyDescent="0.3">
      <c r="A44" s="14" t="s">
        <v>128</v>
      </c>
      <c r="B44" s="22">
        <v>20000</v>
      </c>
      <c r="C44" s="5">
        <v>20000</v>
      </c>
      <c r="D44" s="5">
        <v>2746</v>
      </c>
      <c r="E44" s="5">
        <v>2746</v>
      </c>
      <c r="F44" s="5">
        <v>10</v>
      </c>
      <c r="G44" s="22">
        <v>10</v>
      </c>
      <c r="H44" s="22">
        <v>7.2833211944646763</v>
      </c>
      <c r="J44" s="14" t="s">
        <v>128</v>
      </c>
      <c r="K44" s="22">
        <v>7.2833211944646763</v>
      </c>
    </row>
    <row r="45" spans="1:11" x14ac:dyDescent="0.3">
      <c r="A45" s="14" t="s">
        <v>145</v>
      </c>
      <c r="B45" s="22">
        <v>138500</v>
      </c>
      <c r="C45" s="5">
        <v>6021.739130434783</v>
      </c>
      <c r="D45" s="5">
        <v>55886</v>
      </c>
      <c r="E45" s="5">
        <v>2429.8260869565215</v>
      </c>
      <c r="F45" s="5">
        <v>122</v>
      </c>
      <c r="G45" s="22">
        <v>5.3043478260869561</v>
      </c>
      <c r="H45" s="22">
        <v>2.4782593136026914</v>
      </c>
      <c r="J45" s="14" t="s">
        <v>145</v>
      </c>
      <c r="K45" s="22">
        <v>2.4782593136026914</v>
      </c>
    </row>
    <row r="46" spans="1:11" x14ac:dyDescent="0.3">
      <c r="A46" s="14" t="s">
        <v>153</v>
      </c>
      <c r="B46" s="22">
        <v>140500</v>
      </c>
      <c r="C46" s="5">
        <v>6690.4761904761908</v>
      </c>
      <c r="D46" s="5">
        <v>47436</v>
      </c>
      <c r="E46" s="5">
        <v>2258.8571428571427</v>
      </c>
      <c r="F46" s="5">
        <v>124</v>
      </c>
      <c r="G46" s="22">
        <v>5.9047619047619051</v>
      </c>
      <c r="H46" s="22">
        <v>2.9618854878151617</v>
      </c>
      <c r="J46" s="14" t="s">
        <v>153</v>
      </c>
      <c r="K46" s="22">
        <v>2.9618854878151617</v>
      </c>
    </row>
    <row r="47" spans="1:11" x14ac:dyDescent="0.3">
      <c r="A47" s="14" t="s">
        <v>135</v>
      </c>
      <c r="B47" s="22">
        <v>1300</v>
      </c>
      <c r="C47" s="5">
        <v>1300</v>
      </c>
      <c r="D47" s="5">
        <v>2392</v>
      </c>
      <c r="E47" s="5">
        <v>2392</v>
      </c>
      <c r="F47" s="5">
        <v>1</v>
      </c>
      <c r="G47" s="22">
        <v>1</v>
      </c>
      <c r="H47" s="22">
        <v>0.54347826086956519</v>
      </c>
      <c r="J47" s="14" t="s">
        <v>135</v>
      </c>
      <c r="K47" s="22">
        <v>0.54347826086956519</v>
      </c>
    </row>
    <row r="48" spans="1:11" x14ac:dyDescent="0.3">
      <c r="A48" s="14" t="s">
        <v>632</v>
      </c>
      <c r="B48" s="22">
        <v>300300</v>
      </c>
      <c r="C48" s="5">
        <v>6528.260869565217</v>
      </c>
      <c r="D48" s="5">
        <v>108460</v>
      </c>
      <c r="E48" s="5">
        <v>2357.8260869565215</v>
      </c>
      <c r="F48" s="5">
        <v>257</v>
      </c>
      <c r="G48" s="22">
        <v>5.5869565217391308</v>
      </c>
      <c r="H48" s="22">
        <v>2.7687626774847871</v>
      </c>
      <c r="J48" s="14" t="s">
        <v>632</v>
      </c>
      <c r="K48" s="22">
        <v>2.7687626774847871</v>
      </c>
    </row>
  </sheetData>
  <hyperlinks>
    <hyperlink ref="M2" location="PRESENTATION!A1" display="BACK" xr:uid="{625C27E1-CAA2-4523-98C5-15EA1C0F7B41}"/>
  </hyperlinks>
  <pageMargins left="0.7" right="0.7" top="0.75" bottom="0.75" header="0.3" footer="0.3"/>
  <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29476-6FC1-4B85-BF96-724E1A615A4C}">
  <sheetPr>
    <tabColor rgb="FFFF3399"/>
  </sheetPr>
  <dimension ref="A2:J38"/>
  <sheetViews>
    <sheetView zoomScale="83" zoomScaleNormal="83" workbookViewId="0">
      <selection activeCell="E21" sqref="E21"/>
    </sheetView>
  </sheetViews>
  <sheetFormatPr baseColWidth="10" defaultColWidth="10.6640625" defaultRowHeight="14.4" x14ac:dyDescent="0.3"/>
  <cols>
    <col min="1" max="1" width="20.109375" bestFit="1" customWidth="1"/>
    <col min="2" max="2" width="16.6640625" bestFit="1" customWidth="1"/>
    <col min="3" max="3" width="22.6640625" bestFit="1" customWidth="1"/>
    <col min="4" max="4" width="17" customWidth="1"/>
    <col min="5" max="5" width="23.88671875" bestFit="1" customWidth="1"/>
    <col min="6" max="6" width="6.6640625" bestFit="1" customWidth="1"/>
    <col min="7" max="7" width="8.6640625" bestFit="1" customWidth="1"/>
    <col min="8" max="8" width="27.5546875" bestFit="1" customWidth="1"/>
    <col min="9" max="9" width="28.5546875" bestFit="1" customWidth="1"/>
  </cols>
  <sheetData>
    <row r="2" spans="1:10" ht="25.8" x14ac:dyDescent="0.5">
      <c r="A2" t="s">
        <v>622</v>
      </c>
      <c r="J2" s="39" t="s">
        <v>25</v>
      </c>
    </row>
    <row r="3" spans="1:10" x14ac:dyDescent="0.3">
      <c r="A3" s="13" t="s">
        <v>624</v>
      </c>
      <c r="B3" t="s">
        <v>694</v>
      </c>
      <c r="C3" t="s">
        <v>648</v>
      </c>
    </row>
    <row r="4" spans="1:10" x14ac:dyDescent="0.3">
      <c r="A4" s="14" t="s">
        <v>128</v>
      </c>
      <c r="B4" s="17">
        <v>9.0027700831024932E-2</v>
      </c>
      <c r="C4">
        <v>6500</v>
      </c>
    </row>
    <row r="5" spans="1:10" x14ac:dyDescent="0.3">
      <c r="A5" s="14" t="s">
        <v>145</v>
      </c>
      <c r="B5" s="17">
        <v>0.62326869806094187</v>
      </c>
      <c r="C5">
        <v>45000</v>
      </c>
    </row>
    <row r="6" spans="1:10" x14ac:dyDescent="0.3">
      <c r="A6" s="14" t="s">
        <v>153</v>
      </c>
      <c r="B6" s="17">
        <v>0.28670360110803322</v>
      </c>
      <c r="C6">
        <v>20700</v>
      </c>
    </row>
    <row r="7" spans="1:10" x14ac:dyDescent="0.3">
      <c r="A7" s="14" t="s">
        <v>632</v>
      </c>
      <c r="B7" s="17">
        <v>1</v>
      </c>
      <c r="C7">
        <v>72200</v>
      </c>
    </row>
    <row r="11" spans="1:10" x14ac:dyDescent="0.3">
      <c r="A11" s="14"/>
    </row>
    <row r="32" spans="1:1" x14ac:dyDescent="0.3">
      <c r="A32" t="s">
        <v>623</v>
      </c>
    </row>
    <row r="33" spans="1:3" x14ac:dyDescent="0.3">
      <c r="A33" s="13" t="s">
        <v>624</v>
      </c>
      <c r="B33" t="s">
        <v>694</v>
      </c>
      <c r="C33" t="s">
        <v>648</v>
      </c>
    </row>
    <row r="34" spans="1:3" x14ac:dyDescent="0.3">
      <c r="A34" s="14" t="s">
        <v>128</v>
      </c>
      <c r="B34" s="17">
        <v>6.6600066600066607E-2</v>
      </c>
      <c r="C34">
        <v>20000</v>
      </c>
    </row>
    <row r="35" spans="1:3" x14ac:dyDescent="0.3">
      <c r="A35" s="14" t="s">
        <v>145</v>
      </c>
      <c r="B35" s="17">
        <v>0.46120546120546119</v>
      </c>
      <c r="C35">
        <v>138500</v>
      </c>
    </row>
    <row r="36" spans="1:3" x14ac:dyDescent="0.3">
      <c r="A36" s="14" t="s">
        <v>153</v>
      </c>
      <c r="B36" s="17">
        <v>0.46786546786546784</v>
      </c>
      <c r="C36">
        <v>140500</v>
      </c>
    </row>
    <row r="37" spans="1:3" x14ac:dyDescent="0.3">
      <c r="A37" s="14" t="s">
        <v>135</v>
      </c>
      <c r="B37" s="17">
        <v>4.329004329004329E-3</v>
      </c>
      <c r="C37">
        <v>1300</v>
      </c>
    </row>
    <row r="38" spans="1:3" x14ac:dyDescent="0.3">
      <c r="A38" s="14" t="s">
        <v>632</v>
      </c>
      <c r="B38" s="17">
        <v>1</v>
      </c>
      <c r="C38">
        <v>300300</v>
      </c>
    </row>
  </sheetData>
  <hyperlinks>
    <hyperlink ref="J2" location="PRESENTATION!A1" display="BACK" xr:uid="{16655999-AF17-4786-89D1-693E02DA7A7B}"/>
  </hyperlinks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F9E34-14BE-4E48-9AC8-CA12FEBD752D}">
  <sheetPr>
    <tabColor rgb="FFFF3399"/>
  </sheetPr>
  <dimension ref="A2:I123"/>
  <sheetViews>
    <sheetView topLeftCell="A10" workbookViewId="0">
      <selection activeCell="A10" sqref="A10"/>
    </sheetView>
  </sheetViews>
  <sheetFormatPr baseColWidth="10" defaultColWidth="10.6640625" defaultRowHeight="14.4" x14ac:dyDescent="0.3"/>
  <cols>
    <col min="1" max="1" width="19.5546875" bestFit="1" customWidth="1"/>
    <col min="2" max="2" width="22.6640625" bestFit="1" customWidth="1"/>
    <col min="3" max="3" width="19.44140625" bestFit="1" customWidth="1"/>
    <col min="4" max="4" width="11.88671875" bestFit="1" customWidth="1"/>
    <col min="5" max="5" width="19.5546875" bestFit="1" customWidth="1"/>
    <col min="6" max="6" width="22.6640625" bestFit="1" customWidth="1"/>
    <col min="7" max="7" width="19.44140625" bestFit="1" customWidth="1"/>
  </cols>
  <sheetData>
    <row r="2" spans="1:9" ht="25.8" x14ac:dyDescent="0.5">
      <c r="A2" t="s">
        <v>27</v>
      </c>
      <c r="E2" t="s">
        <v>28</v>
      </c>
      <c r="I2" s="39" t="s">
        <v>25</v>
      </c>
    </row>
    <row r="3" spans="1:9" x14ac:dyDescent="0.3">
      <c r="A3" s="13" t="s">
        <v>624</v>
      </c>
      <c r="B3" t="s">
        <v>648</v>
      </c>
      <c r="E3" s="13" t="s">
        <v>624</v>
      </c>
      <c r="F3" t="s">
        <v>648</v>
      </c>
    </row>
    <row r="4" spans="1:9" x14ac:dyDescent="0.3">
      <c r="A4" s="14" t="s">
        <v>128</v>
      </c>
      <c r="B4">
        <v>6500</v>
      </c>
      <c r="E4" s="14" t="s">
        <v>128</v>
      </c>
      <c r="F4">
        <v>20000</v>
      </c>
    </row>
    <row r="5" spans="1:9" x14ac:dyDescent="0.3">
      <c r="A5" s="14" t="s">
        <v>145</v>
      </c>
      <c r="B5">
        <v>162000</v>
      </c>
      <c r="E5" s="14" t="s">
        <v>145</v>
      </c>
      <c r="F5">
        <v>138500</v>
      </c>
    </row>
    <row r="6" spans="1:9" x14ac:dyDescent="0.3">
      <c r="A6" s="14" t="s">
        <v>153</v>
      </c>
      <c r="B6">
        <v>82400</v>
      </c>
      <c r="E6" s="14" t="s">
        <v>153</v>
      </c>
      <c r="F6">
        <v>140500</v>
      </c>
    </row>
    <row r="7" spans="1:9" x14ac:dyDescent="0.3">
      <c r="A7" s="14" t="s">
        <v>135</v>
      </c>
      <c r="B7">
        <v>5000</v>
      </c>
      <c r="E7" s="14" t="s">
        <v>135</v>
      </c>
      <c r="F7">
        <v>1300</v>
      </c>
    </row>
    <row r="8" spans="1:9" x14ac:dyDescent="0.3">
      <c r="A8" s="14" t="s">
        <v>632</v>
      </c>
      <c r="B8">
        <v>255900</v>
      </c>
      <c r="E8" s="14" t="s">
        <v>632</v>
      </c>
      <c r="F8">
        <v>300300</v>
      </c>
    </row>
    <row r="11" spans="1:9" x14ac:dyDescent="0.3">
      <c r="A11" t="s">
        <v>27</v>
      </c>
      <c r="E11" t="s">
        <v>28</v>
      </c>
    </row>
    <row r="12" spans="1:9" x14ac:dyDescent="0.3">
      <c r="A12" s="13" t="s">
        <v>624</v>
      </c>
      <c r="B12" t="s">
        <v>648</v>
      </c>
      <c r="C12" t="s">
        <v>656</v>
      </c>
      <c r="E12" s="13" t="s">
        <v>624</v>
      </c>
      <c r="F12" t="s">
        <v>648</v>
      </c>
      <c r="G12" t="s">
        <v>656</v>
      </c>
    </row>
    <row r="13" spans="1:9" x14ac:dyDescent="0.3">
      <c r="A13" s="14" t="s">
        <v>191</v>
      </c>
      <c r="B13">
        <v>14000</v>
      </c>
      <c r="C13">
        <v>7</v>
      </c>
      <c r="E13" s="14" t="s">
        <v>191</v>
      </c>
      <c r="F13">
        <v>60000</v>
      </c>
      <c r="G13">
        <v>30</v>
      </c>
    </row>
    <row r="14" spans="1:9" x14ac:dyDescent="0.3">
      <c r="A14" s="14" t="s">
        <v>216</v>
      </c>
      <c r="B14">
        <v>14400</v>
      </c>
      <c r="C14">
        <v>24</v>
      </c>
      <c r="E14" s="14" t="s">
        <v>216</v>
      </c>
      <c r="F14">
        <v>7200</v>
      </c>
      <c r="G14">
        <v>12</v>
      </c>
    </row>
    <row r="15" spans="1:9" x14ac:dyDescent="0.3">
      <c r="A15" s="14" t="s">
        <v>156</v>
      </c>
      <c r="B15">
        <v>12000</v>
      </c>
      <c r="C15">
        <v>24</v>
      </c>
      <c r="E15" s="14" t="s">
        <v>156</v>
      </c>
      <c r="F15">
        <v>15000</v>
      </c>
      <c r="G15">
        <v>30</v>
      </c>
    </row>
    <row r="16" spans="1:9" x14ac:dyDescent="0.3">
      <c r="A16" s="14" t="s">
        <v>146</v>
      </c>
      <c r="B16">
        <v>26400</v>
      </c>
      <c r="C16">
        <v>33</v>
      </c>
      <c r="E16" s="14" t="s">
        <v>146</v>
      </c>
      <c r="F16">
        <v>38400</v>
      </c>
      <c r="G16">
        <v>48</v>
      </c>
    </row>
    <row r="17" spans="1:7" x14ac:dyDescent="0.3">
      <c r="A17" s="14" t="s">
        <v>136</v>
      </c>
      <c r="B17">
        <v>80000</v>
      </c>
      <c r="C17">
        <v>16</v>
      </c>
      <c r="E17" s="14" t="s">
        <v>136</v>
      </c>
      <c r="F17">
        <v>65000</v>
      </c>
      <c r="G17">
        <v>13</v>
      </c>
    </row>
    <row r="18" spans="1:7" x14ac:dyDescent="0.3">
      <c r="A18" s="14" t="s">
        <v>174</v>
      </c>
      <c r="B18">
        <v>26000</v>
      </c>
      <c r="C18">
        <v>20</v>
      </c>
      <c r="E18" s="14" t="s">
        <v>174</v>
      </c>
      <c r="F18">
        <v>36400</v>
      </c>
      <c r="G18">
        <v>28</v>
      </c>
    </row>
    <row r="19" spans="1:7" x14ac:dyDescent="0.3">
      <c r="A19" s="14" t="s">
        <v>150</v>
      </c>
      <c r="B19">
        <v>20300</v>
      </c>
      <c r="C19">
        <v>29</v>
      </c>
      <c r="E19" s="14" t="s">
        <v>150</v>
      </c>
      <c r="F19">
        <v>21000</v>
      </c>
      <c r="G19">
        <v>30</v>
      </c>
    </row>
    <row r="20" spans="1:7" x14ac:dyDescent="0.3">
      <c r="A20" s="14" t="s">
        <v>129</v>
      </c>
      <c r="B20">
        <v>23000</v>
      </c>
      <c r="C20">
        <v>23</v>
      </c>
      <c r="E20" s="14" t="s">
        <v>129</v>
      </c>
      <c r="F20">
        <v>8000</v>
      </c>
      <c r="G20">
        <v>8</v>
      </c>
    </row>
    <row r="21" spans="1:7" x14ac:dyDescent="0.3">
      <c r="A21" s="14" t="s">
        <v>159</v>
      </c>
      <c r="B21">
        <v>22800</v>
      </c>
      <c r="C21">
        <v>19</v>
      </c>
      <c r="E21" s="14" t="s">
        <v>159</v>
      </c>
      <c r="F21">
        <v>34800</v>
      </c>
      <c r="G21">
        <v>29</v>
      </c>
    </row>
    <row r="22" spans="1:7" x14ac:dyDescent="0.3">
      <c r="A22" s="14" t="s">
        <v>184</v>
      </c>
      <c r="B22">
        <v>17000</v>
      </c>
      <c r="C22">
        <v>34</v>
      </c>
      <c r="E22" s="14" t="s">
        <v>184</v>
      </c>
      <c r="F22">
        <v>14500</v>
      </c>
      <c r="G22">
        <v>29</v>
      </c>
    </row>
    <row r="23" spans="1:7" x14ac:dyDescent="0.3">
      <c r="A23" s="14" t="s">
        <v>632</v>
      </c>
      <c r="B23">
        <v>255900</v>
      </c>
      <c r="C23">
        <v>229</v>
      </c>
      <c r="E23" s="14" t="s">
        <v>632</v>
      </c>
      <c r="F23">
        <v>300300</v>
      </c>
      <c r="G23">
        <v>257</v>
      </c>
    </row>
    <row r="27" spans="1:7" x14ac:dyDescent="0.3">
      <c r="A27" t="s">
        <v>27</v>
      </c>
      <c r="E27" t="s">
        <v>28</v>
      </c>
    </row>
    <row r="28" spans="1:7" x14ac:dyDescent="0.3">
      <c r="A28" s="13" t="s">
        <v>624</v>
      </c>
      <c r="B28" t="s">
        <v>648</v>
      </c>
      <c r="C28" t="s">
        <v>655</v>
      </c>
      <c r="E28" s="13" t="s">
        <v>624</v>
      </c>
      <c r="F28" t="s">
        <v>648</v>
      </c>
      <c r="G28" t="s">
        <v>655</v>
      </c>
    </row>
    <row r="29" spans="1:7" x14ac:dyDescent="0.3">
      <c r="A29" s="14" t="s">
        <v>137</v>
      </c>
      <c r="B29">
        <v>95900</v>
      </c>
      <c r="C29" s="17">
        <v>0.37475576397030091</v>
      </c>
      <c r="E29" s="14" t="s">
        <v>137</v>
      </c>
      <c r="F29">
        <v>63800</v>
      </c>
      <c r="G29" s="17">
        <v>0.21245421245421245</v>
      </c>
    </row>
    <row r="30" spans="1:7" x14ac:dyDescent="0.3">
      <c r="A30" s="14" t="s">
        <v>147</v>
      </c>
      <c r="B30">
        <v>72200</v>
      </c>
      <c r="C30" s="17">
        <v>0.28214146150840169</v>
      </c>
      <c r="E30" s="14" t="s">
        <v>147</v>
      </c>
      <c r="F30">
        <v>106900</v>
      </c>
      <c r="G30" s="17">
        <v>0.35597735597735597</v>
      </c>
    </row>
    <row r="31" spans="1:7" x14ac:dyDescent="0.3">
      <c r="A31" s="14" t="s">
        <v>130</v>
      </c>
      <c r="B31">
        <v>87800</v>
      </c>
      <c r="C31" s="17">
        <v>0.34310277452129739</v>
      </c>
      <c r="E31" s="14" t="s">
        <v>130</v>
      </c>
      <c r="F31">
        <v>129600</v>
      </c>
      <c r="G31" s="17">
        <v>0.43156843156843155</v>
      </c>
    </row>
    <row r="32" spans="1:7" x14ac:dyDescent="0.3">
      <c r="A32" s="14" t="s">
        <v>632</v>
      </c>
      <c r="B32">
        <v>255900</v>
      </c>
      <c r="C32" s="17">
        <v>1</v>
      </c>
      <c r="E32" s="14" t="s">
        <v>632</v>
      </c>
      <c r="F32">
        <v>300300</v>
      </c>
      <c r="G32" s="17">
        <v>1</v>
      </c>
    </row>
    <row r="36" spans="1:7" x14ac:dyDescent="0.3">
      <c r="A36" t="s">
        <v>27</v>
      </c>
      <c r="E36" t="s">
        <v>28</v>
      </c>
    </row>
    <row r="37" spans="1:7" x14ac:dyDescent="0.3">
      <c r="A37" s="13" t="s">
        <v>624</v>
      </c>
      <c r="B37" t="s">
        <v>648</v>
      </c>
      <c r="C37" t="s">
        <v>656</v>
      </c>
      <c r="E37" s="13" t="s">
        <v>624</v>
      </c>
      <c r="F37" t="s">
        <v>648</v>
      </c>
      <c r="G37" t="s">
        <v>656</v>
      </c>
    </row>
    <row r="38" spans="1:7" x14ac:dyDescent="0.3">
      <c r="A38" s="14" t="s">
        <v>588</v>
      </c>
      <c r="B38">
        <v>45000</v>
      </c>
      <c r="C38">
        <v>9</v>
      </c>
      <c r="E38" s="14" t="s">
        <v>599</v>
      </c>
      <c r="F38">
        <v>35000</v>
      </c>
      <c r="G38">
        <v>7</v>
      </c>
    </row>
    <row r="39" spans="1:7" x14ac:dyDescent="0.3">
      <c r="A39" s="14" t="s">
        <v>592</v>
      </c>
      <c r="B39">
        <v>30000</v>
      </c>
      <c r="C39">
        <v>6</v>
      </c>
      <c r="E39" s="14" t="s">
        <v>606</v>
      </c>
      <c r="F39">
        <v>22200</v>
      </c>
      <c r="G39">
        <v>19</v>
      </c>
    </row>
    <row r="40" spans="1:7" x14ac:dyDescent="0.3">
      <c r="A40" s="14" t="s">
        <v>607</v>
      </c>
      <c r="B40">
        <v>12000</v>
      </c>
      <c r="C40">
        <v>10</v>
      </c>
      <c r="E40" s="14" t="s">
        <v>617</v>
      </c>
      <c r="F40">
        <v>20000</v>
      </c>
      <c r="G40">
        <v>10</v>
      </c>
    </row>
    <row r="41" spans="1:7" x14ac:dyDescent="0.3">
      <c r="A41" s="14" t="s">
        <v>606</v>
      </c>
      <c r="B41">
        <v>10800</v>
      </c>
      <c r="C41">
        <v>14</v>
      </c>
      <c r="E41" s="14" t="s">
        <v>579</v>
      </c>
      <c r="F41">
        <v>20000</v>
      </c>
      <c r="G41">
        <v>10</v>
      </c>
    </row>
    <row r="42" spans="1:7" x14ac:dyDescent="0.3">
      <c r="A42" s="14" t="s">
        <v>591</v>
      </c>
      <c r="B42">
        <v>10000</v>
      </c>
      <c r="C42">
        <v>5</v>
      </c>
      <c r="E42" s="14" t="s">
        <v>605</v>
      </c>
      <c r="F42">
        <v>19200</v>
      </c>
      <c r="G42">
        <v>18</v>
      </c>
    </row>
    <row r="43" spans="1:7" x14ac:dyDescent="0.3">
      <c r="A43" s="14" t="s">
        <v>583</v>
      </c>
      <c r="B43">
        <v>9000</v>
      </c>
      <c r="C43">
        <v>9</v>
      </c>
      <c r="E43" s="14" t="s">
        <v>608</v>
      </c>
      <c r="F43">
        <v>10000</v>
      </c>
      <c r="G43">
        <v>2</v>
      </c>
    </row>
    <row r="44" spans="1:7" x14ac:dyDescent="0.3">
      <c r="A44" s="14" t="s">
        <v>604</v>
      </c>
      <c r="B44">
        <v>7000</v>
      </c>
      <c r="C44">
        <v>10</v>
      </c>
      <c r="E44" s="14" t="s">
        <v>602</v>
      </c>
      <c r="F44">
        <v>10000</v>
      </c>
      <c r="G44">
        <v>2</v>
      </c>
    </row>
    <row r="45" spans="1:7" x14ac:dyDescent="0.3">
      <c r="A45" s="14" t="s">
        <v>613</v>
      </c>
      <c r="B45">
        <v>7000</v>
      </c>
      <c r="C45">
        <v>7</v>
      </c>
      <c r="E45" s="14" t="s">
        <v>612</v>
      </c>
      <c r="F45">
        <v>10000</v>
      </c>
      <c r="G45">
        <v>5</v>
      </c>
    </row>
    <row r="46" spans="1:7" x14ac:dyDescent="0.3">
      <c r="A46" s="14" t="s">
        <v>580</v>
      </c>
      <c r="B46">
        <v>6500</v>
      </c>
      <c r="C46">
        <v>5</v>
      </c>
      <c r="E46" s="14" t="s">
        <v>596</v>
      </c>
      <c r="F46">
        <v>10000</v>
      </c>
      <c r="G46">
        <v>2</v>
      </c>
    </row>
    <row r="47" spans="1:7" x14ac:dyDescent="0.3">
      <c r="A47" s="14" t="s">
        <v>579</v>
      </c>
      <c r="B47">
        <v>6500</v>
      </c>
      <c r="C47">
        <v>5</v>
      </c>
      <c r="E47" s="14" t="s">
        <v>619</v>
      </c>
      <c r="F47">
        <v>10000</v>
      </c>
      <c r="G47">
        <v>5</v>
      </c>
    </row>
    <row r="48" spans="1:7" x14ac:dyDescent="0.3">
      <c r="A48" s="14" t="s">
        <v>605</v>
      </c>
      <c r="B48">
        <v>6200</v>
      </c>
      <c r="C48">
        <v>10</v>
      </c>
      <c r="E48" s="14" t="s">
        <v>607</v>
      </c>
      <c r="F48">
        <v>8000</v>
      </c>
      <c r="G48">
        <v>8</v>
      </c>
    </row>
    <row r="49" spans="1:7" x14ac:dyDescent="0.3">
      <c r="A49" s="14" t="s">
        <v>589</v>
      </c>
      <c r="B49">
        <v>6000</v>
      </c>
      <c r="C49">
        <v>10</v>
      </c>
      <c r="E49" s="14" t="s">
        <v>600</v>
      </c>
      <c r="F49">
        <v>8000</v>
      </c>
      <c r="G49">
        <v>10</v>
      </c>
    </row>
    <row r="50" spans="1:7" x14ac:dyDescent="0.3">
      <c r="A50" s="14" t="s">
        <v>618</v>
      </c>
      <c r="B50">
        <v>5600</v>
      </c>
      <c r="C50">
        <v>7</v>
      </c>
      <c r="E50" s="14" t="s">
        <v>598</v>
      </c>
      <c r="F50">
        <v>7000</v>
      </c>
      <c r="G50">
        <v>10</v>
      </c>
    </row>
    <row r="51" spans="1:7" x14ac:dyDescent="0.3">
      <c r="A51" s="14" t="s">
        <v>586</v>
      </c>
      <c r="B51">
        <v>5600</v>
      </c>
      <c r="C51">
        <v>7</v>
      </c>
      <c r="E51" s="14" t="s">
        <v>587</v>
      </c>
      <c r="F51">
        <v>6500</v>
      </c>
      <c r="G51">
        <v>5</v>
      </c>
    </row>
    <row r="52" spans="1:7" x14ac:dyDescent="0.3">
      <c r="A52" s="14" t="s">
        <v>595</v>
      </c>
      <c r="B52">
        <v>5600</v>
      </c>
      <c r="C52">
        <v>8</v>
      </c>
      <c r="E52" s="14" t="s">
        <v>585</v>
      </c>
      <c r="F52">
        <v>6500</v>
      </c>
      <c r="G52">
        <v>5</v>
      </c>
    </row>
    <row r="53" spans="1:7" x14ac:dyDescent="0.3">
      <c r="A53" s="14" t="s">
        <v>614</v>
      </c>
      <c r="B53">
        <v>5000</v>
      </c>
      <c r="C53">
        <v>10</v>
      </c>
      <c r="E53" s="14" t="s">
        <v>609</v>
      </c>
      <c r="F53">
        <v>6300</v>
      </c>
      <c r="G53">
        <v>9</v>
      </c>
    </row>
    <row r="54" spans="1:7" x14ac:dyDescent="0.3">
      <c r="A54" s="14" t="s">
        <v>620</v>
      </c>
      <c r="B54">
        <v>5000</v>
      </c>
      <c r="C54">
        <v>1</v>
      </c>
      <c r="E54" s="14" t="s">
        <v>618</v>
      </c>
      <c r="F54">
        <v>6000</v>
      </c>
      <c r="G54">
        <v>5</v>
      </c>
    </row>
    <row r="55" spans="1:7" x14ac:dyDescent="0.3">
      <c r="A55" s="14" t="s">
        <v>617</v>
      </c>
      <c r="B55">
        <v>5000</v>
      </c>
      <c r="C55">
        <v>10</v>
      </c>
      <c r="E55" s="14" t="s">
        <v>601</v>
      </c>
      <c r="F55">
        <v>6000</v>
      </c>
      <c r="G55">
        <v>5</v>
      </c>
    </row>
    <row r="56" spans="1:7" x14ac:dyDescent="0.3">
      <c r="A56" s="14" t="s">
        <v>601</v>
      </c>
      <c r="B56">
        <v>4800</v>
      </c>
      <c r="C56">
        <v>4</v>
      </c>
      <c r="E56" s="14" t="s">
        <v>604</v>
      </c>
      <c r="F56">
        <v>5600</v>
      </c>
      <c r="G56">
        <v>7</v>
      </c>
    </row>
    <row r="57" spans="1:7" x14ac:dyDescent="0.3">
      <c r="A57" s="14" t="s">
        <v>609</v>
      </c>
      <c r="B57">
        <v>4200</v>
      </c>
      <c r="C57">
        <v>6</v>
      </c>
      <c r="E57" s="14" t="s">
        <v>584</v>
      </c>
      <c r="F57">
        <v>5600</v>
      </c>
      <c r="G57">
        <v>7</v>
      </c>
    </row>
    <row r="58" spans="1:7" x14ac:dyDescent="0.3">
      <c r="A58" s="14" t="s">
        <v>587</v>
      </c>
      <c r="B58">
        <v>4000</v>
      </c>
      <c r="C58">
        <v>4</v>
      </c>
      <c r="E58" s="14" t="s">
        <v>592</v>
      </c>
      <c r="F58">
        <v>5000</v>
      </c>
      <c r="G58">
        <v>10</v>
      </c>
    </row>
    <row r="59" spans="1:7" x14ac:dyDescent="0.3">
      <c r="A59" s="14" t="s">
        <v>596</v>
      </c>
      <c r="B59">
        <v>4000</v>
      </c>
      <c r="C59">
        <v>2</v>
      </c>
      <c r="E59" s="14" t="s">
        <v>586</v>
      </c>
      <c r="F59">
        <v>4800</v>
      </c>
      <c r="G59">
        <v>4</v>
      </c>
    </row>
    <row r="60" spans="1:7" x14ac:dyDescent="0.3">
      <c r="A60" s="14" t="s">
        <v>584</v>
      </c>
      <c r="B60">
        <v>3900</v>
      </c>
      <c r="C60">
        <v>3</v>
      </c>
      <c r="E60" s="14" t="s">
        <v>614</v>
      </c>
      <c r="F60">
        <v>4800</v>
      </c>
      <c r="G60">
        <v>6</v>
      </c>
    </row>
    <row r="61" spans="1:7" x14ac:dyDescent="0.3">
      <c r="A61" s="14" t="s">
        <v>585</v>
      </c>
      <c r="B61">
        <v>3900</v>
      </c>
      <c r="C61">
        <v>3</v>
      </c>
      <c r="E61" s="14" t="s">
        <v>613</v>
      </c>
      <c r="F61">
        <v>4500</v>
      </c>
      <c r="G61">
        <v>9</v>
      </c>
    </row>
    <row r="62" spans="1:7" x14ac:dyDescent="0.3">
      <c r="A62" s="14" t="s">
        <v>593</v>
      </c>
      <c r="B62">
        <v>3600</v>
      </c>
      <c r="C62">
        <v>3</v>
      </c>
      <c r="E62" s="14" t="s">
        <v>593</v>
      </c>
      <c r="F62">
        <v>4500</v>
      </c>
      <c r="G62">
        <v>9</v>
      </c>
    </row>
    <row r="63" spans="1:7" x14ac:dyDescent="0.3">
      <c r="A63" s="14" t="s">
        <v>616</v>
      </c>
      <c r="B63">
        <v>3500</v>
      </c>
      <c r="C63">
        <v>7</v>
      </c>
      <c r="E63" s="14" t="s">
        <v>580</v>
      </c>
      <c r="F63">
        <v>4500</v>
      </c>
      <c r="G63">
        <v>9</v>
      </c>
    </row>
    <row r="64" spans="1:7" x14ac:dyDescent="0.3">
      <c r="A64" s="14" t="s">
        <v>599</v>
      </c>
      <c r="B64">
        <v>3500</v>
      </c>
      <c r="C64">
        <v>5</v>
      </c>
      <c r="E64" s="14" t="s">
        <v>588</v>
      </c>
      <c r="F64">
        <v>4200</v>
      </c>
      <c r="G64">
        <v>7</v>
      </c>
    </row>
    <row r="65" spans="1:7" x14ac:dyDescent="0.3">
      <c r="A65" s="14" t="s">
        <v>612</v>
      </c>
      <c r="B65">
        <v>3200</v>
      </c>
      <c r="C65">
        <v>4</v>
      </c>
      <c r="E65" s="14" t="s">
        <v>603</v>
      </c>
      <c r="F65">
        <v>4000</v>
      </c>
      <c r="G65">
        <v>5</v>
      </c>
    </row>
    <row r="66" spans="1:7" x14ac:dyDescent="0.3">
      <c r="A66" s="14" t="s">
        <v>597</v>
      </c>
      <c r="B66">
        <v>3000</v>
      </c>
      <c r="C66">
        <v>5</v>
      </c>
      <c r="E66" s="14" t="s">
        <v>615</v>
      </c>
      <c r="F66">
        <v>4000</v>
      </c>
      <c r="G66">
        <v>8</v>
      </c>
    </row>
    <row r="67" spans="1:7" x14ac:dyDescent="0.3">
      <c r="A67" s="14" t="s">
        <v>582</v>
      </c>
      <c r="B67">
        <v>2600</v>
      </c>
      <c r="C67">
        <v>2</v>
      </c>
      <c r="E67" s="14" t="s">
        <v>589</v>
      </c>
      <c r="F67">
        <v>4000</v>
      </c>
      <c r="G67">
        <v>8</v>
      </c>
    </row>
    <row r="68" spans="1:7" x14ac:dyDescent="0.3">
      <c r="A68" s="14" t="s">
        <v>602</v>
      </c>
      <c r="B68">
        <v>2600</v>
      </c>
      <c r="C68">
        <v>2</v>
      </c>
      <c r="E68" s="14" t="s">
        <v>594</v>
      </c>
      <c r="F68">
        <v>3600</v>
      </c>
      <c r="G68">
        <v>3</v>
      </c>
    </row>
    <row r="69" spans="1:7" x14ac:dyDescent="0.3">
      <c r="A69" s="14" t="s">
        <v>619</v>
      </c>
      <c r="B69">
        <v>2500</v>
      </c>
      <c r="C69">
        <v>5</v>
      </c>
      <c r="E69" s="14" t="s">
        <v>616</v>
      </c>
      <c r="F69">
        <v>3200</v>
      </c>
      <c r="G69">
        <v>4</v>
      </c>
    </row>
    <row r="70" spans="1:7" x14ac:dyDescent="0.3">
      <c r="A70" s="14" t="s">
        <v>603</v>
      </c>
      <c r="B70">
        <v>2500</v>
      </c>
      <c r="C70">
        <v>5</v>
      </c>
      <c r="E70" s="14" t="s">
        <v>583</v>
      </c>
      <c r="F70">
        <v>3000</v>
      </c>
      <c r="G70">
        <v>5</v>
      </c>
    </row>
    <row r="71" spans="1:7" x14ac:dyDescent="0.3">
      <c r="A71" s="14" t="s">
        <v>610</v>
      </c>
      <c r="B71">
        <v>2400</v>
      </c>
      <c r="C71">
        <v>3</v>
      </c>
      <c r="E71" s="14" t="s">
        <v>591</v>
      </c>
      <c r="F71">
        <v>2400</v>
      </c>
      <c r="G71">
        <v>3</v>
      </c>
    </row>
    <row r="72" spans="1:7" x14ac:dyDescent="0.3">
      <c r="A72" s="14" t="s">
        <v>598</v>
      </c>
      <c r="B72">
        <v>2400</v>
      </c>
      <c r="C72">
        <v>2</v>
      </c>
      <c r="E72" s="14" t="s">
        <v>597</v>
      </c>
      <c r="F72">
        <v>2400</v>
      </c>
      <c r="G72">
        <v>3</v>
      </c>
    </row>
    <row r="73" spans="1:7" x14ac:dyDescent="0.3">
      <c r="A73" s="14" t="s">
        <v>581</v>
      </c>
      <c r="B73">
        <v>2000</v>
      </c>
      <c r="C73">
        <v>4</v>
      </c>
      <c r="E73" s="14" t="s">
        <v>590</v>
      </c>
      <c r="F73">
        <v>2100</v>
      </c>
      <c r="G73">
        <v>3</v>
      </c>
    </row>
    <row r="74" spans="1:7" x14ac:dyDescent="0.3">
      <c r="A74" s="14" t="s">
        <v>611</v>
      </c>
      <c r="B74">
        <v>2000</v>
      </c>
      <c r="C74">
        <v>2</v>
      </c>
      <c r="E74" s="14" t="s">
        <v>582</v>
      </c>
      <c r="F74">
        <v>1500</v>
      </c>
      <c r="G74">
        <v>3</v>
      </c>
    </row>
    <row r="75" spans="1:7" x14ac:dyDescent="0.3">
      <c r="A75" s="14" t="s">
        <v>608</v>
      </c>
      <c r="B75">
        <v>2000</v>
      </c>
      <c r="C75">
        <v>4</v>
      </c>
      <c r="E75" s="14" t="s">
        <v>610</v>
      </c>
      <c r="F75">
        <v>1500</v>
      </c>
      <c r="G75">
        <v>3</v>
      </c>
    </row>
    <row r="76" spans="1:7" x14ac:dyDescent="0.3">
      <c r="A76" s="14" t="s">
        <v>594</v>
      </c>
      <c r="B76">
        <v>2000</v>
      </c>
      <c r="C76">
        <v>4</v>
      </c>
      <c r="E76" s="14" t="s">
        <v>620</v>
      </c>
      <c r="F76">
        <v>1300</v>
      </c>
      <c r="G76">
        <v>1</v>
      </c>
    </row>
    <row r="77" spans="1:7" x14ac:dyDescent="0.3">
      <c r="A77" s="14" t="s">
        <v>615</v>
      </c>
      <c r="B77">
        <v>1500</v>
      </c>
      <c r="C77">
        <v>3</v>
      </c>
      <c r="E77" s="14" t="s">
        <v>595</v>
      </c>
      <c r="F77">
        <v>1200</v>
      </c>
      <c r="G77">
        <v>1</v>
      </c>
    </row>
    <row r="78" spans="1:7" x14ac:dyDescent="0.3">
      <c r="A78" s="14" t="s">
        <v>590</v>
      </c>
      <c r="B78">
        <v>1000</v>
      </c>
      <c r="C78">
        <v>2</v>
      </c>
      <c r="E78" s="14" t="s">
        <v>611</v>
      </c>
      <c r="F78">
        <v>1200</v>
      </c>
      <c r="G78">
        <v>1</v>
      </c>
    </row>
    <row r="79" spans="1:7" x14ac:dyDescent="0.3">
      <c r="A79" s="14" t="s">
        <v>600</v>
      </c>
      <c r="B79">
        <v>1000</v>
      </c>
      <c r="C79">
        <v>2</v>
      </c>
      <c r="E79" s="14" t="s">
        <v>581</v>
      </c>
      <c r="F79">
        <v>700</v>
      </c>
      <c r="G79">
        <v>1</v>
      </c>
    </row>
    <row r="80" spans="1:7" x14ac:dyDescent="0.3">
      <c r="A80" s="14" t="s">
        <v>632</v>
      </c>
      <c r="B80">
        <v>255900</v>
      </c>
      <c r="C80">
        <v>229</v>
      </c>
      <c r="E80" s="14" t="s">
        <v>632</v>
      </c>
      <c r="F80">
        <v>300300</v>
      </c>
      <c r="G80">
        <v>257</v>
      </c>
    </row>
    <row r="84" spans="1:7" x14ac:dyDescent="0.3">
      <c r="A84" t="s">
        <v>27</v>
      </c>
      <c r="E84" t="s">
        <v>28</v>
      </c>
    </row>
    <row r="85" spans="1:7" x14ac:dyDescent="0.3">
      <c r="A85" s="13" t="s">
        <v>624</v>
      </c>
      <c r="B85" t="s">
        <v>648</v>
      </c>
      <c r="C85" t="s">
        <v>656</v>
      </c>
      <c r="E85" s="13" t="s">
        <v>624</v>
      </c>
      <c r="F85" t="s">
        <v>648</v>
      </c>
      <c r="G85" t="s">
        <v>656</v>
      </c>
    </row>
    <row r="86" spans="1:7" x14ac:dyDescent="0.3">
      <c r="A86" s="35" t="s">
        <v>671</v>
      </c>
      <c r="B86">
        <v>50000</v>
      </c>
      <c r="C86">
        <v>19</v>
      </c>
      <c r="E86" s="35" t="s">
        <v>666</v>
      </c>
      <c r="F86">
        <v>45000</v>
      </c>
      <c r="G86">
        <v>22</v>
      </c>
    </row>
    <row r="87" spans="1:7" x14ac:dyDescent="0.3">
      <c r="A87" s="35" t="s">
        <v>664</v>
      </c>
      <c r="B87">
        <v>45100</v>
      </c>
      <c r="C87">
        <v>24</v>
      </c>
      <c r="E87" s="35" t="s">
        <v>665</v>
      </c>
      <c r="F87">
        <v>41500</v>
      </c>
      <c r="G87">
        <v>32</v>
      </c>
    </row>
    <row r="88" spans="1:7" x14ac:dyDescent="0.3">
      <c r="A88" s="35" t="s">
        <v>663</v>
      </c>
      <c r="B88">
        <v>42100</v>
      </c>
      <c r="C88">
        <v>44</v>
      </c>
      <c r="E88" s="35" t="s">
        <v>675</v>
      </c>
      <c r="F88">
        <v>38500</v>
      </c>
      <c r="G88">
        <v>22</v>
      </c>
    </row>
    <row r="89" spans="1:7" x14ac:dyDescent="0.3">
      <c r="A89" s="35" t="s">
        <v>665</v>
      </c>
      <c r="B89">
        <v>36700</v>
      </c>
      <c r="C89">
        <v>34</v>
      </c>
      <c r="E89" s="35" t="s">
        <v>668</v>
      </c>
      <c r="F89">
        <v>36700</v>
      </c>
      <c r="G89">
        <v>18</v>
      </c>
    </row>
    <row r="90" spans="1:7" x14ac:dyDescent="0.3">
      <c r="A90" s="35" t="s">
        <v>667</v>
      </c>
      <c r="B90">
        <v>33600</v>
      </c>
      <c r="C90">
        <v>41</v>
      </c>
      <c r="E90" s="35" t="s">
        <v>663</v>
      </c>
      <c r="F90">
        <v>35900</v>
      </c>
      <c r="G90">
        <v>51</v>
      </c>
    </row>
    <row r="91" spans="1:7" x14ac:dyDescent="0.3">
      <c r="A91" s="35" t="s">
        <v>675</v>
      </c>
      <c r="B91">
        <v>14500</v>
      </c>
      <c r="C91">
        <v>19</v>
      </c>
      <c r="E91" s="35" t="s">
        <v>671</v>
      </c>
      <c r="F91">
        <v>22400</v>
      </c>
      <c r="G91">
        <v>13</v>
      </c>
    </row>
    <row r="92" spans="1:7" x14ac:dyDescent="0.3">
      <c r="A92" s="35" t="s">
        <v>673</v>
      </c>
      <c r="B92">
        <v>8600</v>
      </c>
      <c r="C92">
        <v>12</v>
      </c>
      <c r="E92" s="35" t="s">
        <v>673</v>
      </c>
      <c r="F92">
        <v>21100</v>
      </c>
      <c r="G92">
        <v>20</v>
      </c>
    </row>
    <row r="93" spans="1:7" x14ac:dyDescent="0.3">
      <c r="A93" s="35" t="s">
        <v>672</v>
      </c>
      <c r="B93">
        <v>7100</v>
      </c>
      <c r="C93">
        <v>11</v>
      </c>
      <c r="E93" s="35" t="s">
        <v>664</v>
      </c>
      <c r="F93">
        <v>20000</v>
      </c>
      <c r="G93">
        <v>28</v>
      </c>
    </row>
    <row r="94" spans="1:7" x14ac:dyDescent="0.3">
      <c r="A94" s="35" t="s">
        <v>666</v>
      </c>
      <c r="B94">
        <v>6300</v>
      </c>
      <c r="C94">
        <v>5</v>
      </c>
      <c r="E94" s="35" t="s">
        <v>672</v>
      </c>
      <c r="F94">
        <v>16200</v>
      </c>
      <c r="G94">
        <v>31</v>
      </c>
    </row>
    <row r="95" spans="1:7" x14ac:dyDescent="0.3">
      <c r="A95" s="35" t="s">
        <v>674</v>
      </c>
      <c r="B95">
        <v>6100</v>
      </c>
      <c r="C95">
        <v>11</v>
      </c>
      <c r="E95" s="35" t="s">
        <v>669</v>
      </c>
      <c r="F95">
        <v>9200</v>
      </c>
      <c r="G95">
        <v>9</v>
      </c>
    </row>
    <row r="96" spans="1:7" x14ac:dyDescent="0.3">
      <c r="A96" s="35" t="s">
        <v>668</v>
      </c>
      <c r="B96">
        <v>4800</v>
      </c>
      <c r="C96">
        <v>8</v>
      </c>
      <c r="E96" s="35" t="s">
        <v>667</v>
      </c>
      <c r="F96">
        <v>7800</v>
      </c>
      <c r="G96">
        <v>6</v>
      </c>
    </row>
    <row r="97" spans="1:7" x14ac:dyDescent="0.3">
      <c r="A97" s="35" t="s">
        <v>669</v>
      </c>
      <c r="B97">
        <v>1000</v>
      </c>
      <c r="C97">
        <v>1</v>
      </c>
      <c r="E97" s="35" t="s">
        <v>674</v>
      </c>
      <c r="F97">
        <v>6000</v>
      </c>
      <c r="G97">
        <v>5</v>
      </c>
    </row>
    <row r="98" spans="1:7" x14ac:dyDescent="0.3">
      <c r="A98" s="35" t="s">
        <v>632</v>
      </c>
      <c r="B98">
        <v>255900</v>
      </c>
      <c r="C98">
        <v>229</v>
      </c>
      <c r="E98" s="35" t="s">
        <v>632</v>
      </c>
      <c r="F98">
        <v>300300</v>
      </c>
      <c r="G98">
        <v>257</v>
      </c>
    </row>
    <row r="104" spans="1:7" x14ac:dyDescent="0.3">
      <c r="A104" t="s">
        <v>27</v>
      </c>
    </row>
    <row r="105" spans="1:7" x14ac:dyDescent="0.3">
      <c r="A105" s="13" t="s">
        <v>624</v>
      </c>
      <c r="B105" t="s">
        <v>648</v>
      </c>
      <c r="C105" t="s">
        <v>656</v>
      </c>
      <c r="E105" s="13" t="s">
        <v>624</v>
      </c>
      <c r="F105" t="s">
        <v>648</v>
      </c>
      <c r="G105" t="s">
        <v>656</v>
      </c>
    </row>
    <row r="106" spans="1:7" x14ac:dyDescent="0.3">
      <c r="A106" s="15" t="s">
        <v>695</v>
      </c>
      <c r="B106">
        <v>81400</v>
      </c>
      <c r="C106">
        <v>48</v>
      </c>
      <c r="E106" s="15" t="s">
        <v>696</v>
      </c>
      <c r="F106">
        <v>120600</v>
      </c>
      <c r="G106">
        <v>119</v>
      </c>
    </row>
    <row r="107" spans="1:7" x14ac:dyDescent="0.3">
      <c r="A107" s="15" t="s">
        <v>696</v>
      </c>
      <c r="B107">
        <v>80400</v>
      </c>
      <c r="C107">
        <v>105</v>
      </c>
      <c r="E107" s="15" t="s">
        <v>697</v>
      </c>
      <c r="F107">
        <v>76300</v>
      </c>
      <c r="G107">
        <v>55</v>
      </c>
    </row>
    <row r="108" spans="1:7" x14ac:dyDescent="0.3">
      <c r="A108" s="15" t="s">
        <v>697</v>
      </c>
      <c r="B108">
        <v>59200</v>
      </c>
      <c r="C108">
        <v>45</v>
      </c>
      <c r="E108" s="15" t="s">
        <v>698</v>
      </c>
      <c r="F108">
        <v>55000</v>
      </c>
      <c r="G108">
        <v>37</v>
      </c>
    </row>
    <row r="109" spans="1:7" x14ac:dyDescent="0.3">
      <c r="A109" s="15" t="s">
        <v>698</v>
      </c>
      <c r="B109">
        <v>29900</v>
      </c>
      <c r="C109">
        <v>30</v>
      </c>
      <c r="E109" s="15" t="s">
        <v>695</v>
      </c>
      <c r="F109">
        <v>47100</v>
      </c>
      <c r="G109">
        <v>45</v>
      </c>
    </row>
    <row r="110" spans="1:7" x14ac:dyDescent="0.3">
      <c r="A110" s="15" t="s">
        <v>699</v>
      </c>
      <c r="B110">
        <v>5000</v>
      </c>
      <c r="C110">
        <v>1</v>
      </c>
      <c r="E110" s="15" t="s">
        <v>699</v>
      </c>
      <c r="F110">
        <v>1300</v>
      </c>
      <c r="G110">
        <v>1</v>
      </c>
    </row>
    <row r="111" spans="1:7" x14ac:dyDescent="0.3">
      <c r="A111" s="15" t="s">
        <v>632</v>
      </c>
      <c r="B111">
        <v>255900</v>
      </c>
      <c r="C111">
        <v>229</v>
      </c>
      <c r="E111" s="15" t="s">
        <v>632</v>
      </c>
      <c r="F111">
        <v>300300</v>
      </c>
      <c r="G111">
        <v>257</v>
      </c>
    </row>
    <row r="115" spans="1:9" x14ac:dyDescent="0.3">
      <c r="A115" t="s">
        <v>27</v>
      </c>
      <c r="F115" t="s">
        <v>28</v>
      </c>
    </row>
    <row r="116" spans="1:9" x14ac:dyDescent="0.3">
      <c r="A116" s="13" t="s">
        <v>648</v>
      </c>
      <c r="B116" s="13" t="s">
        <v>640</v>
      </c>
      <c r="F116" s="13" t="s">
        <v>648</v>
      </c>
      <c r="G116" s="13" t="s">
        <v>640</v>
      </c>
    </row>
    <row r="117" spans="1:9" x14ac:dyDescent="0.3">
      <c r="A117" s="13" t="s">
        <v>624</v>
      </c>
      <c r="B117" t="s">
        <v>131</v>
      </c>
      <c r="C117" t="s">
        <v>138</v>
      </c>
      <c r="D117" t="s">
        <v>632</v>
      </c>
      <c r="F117" s="13" t="s">
        <v>624</v>
      </c>
      <c r="G117" t="s">
        <v>131</v>
      </c>
      <c r="H117" t="s">
        <v>138</v>
      </c>
      <c r="I117" t="s">
        <v>632</v>
      </c>
    </row>
    <row r="118" spans="1:9" x14ac:dyDescent="0.3">
      <c r="A118" s="15" t="s">
        <v>699</v>
      </c>
      <c r="C118">
        <v>5000</v>
      </c>
      <c r="D118">
        <v>5000</v>
      </c>
      <c r="F118" s="15" t="s">
        <v>699</v>
      </c>
      <c r="H118">
        <v>1300</v>
      </c>
      <c r="I118">
        <v>1300</v>
      </c>
    </row>
    <row r="119" spans="1:9" x14ac:dyDescent="0.3">
      <c r="A119" s="15" t="s">
        <v>695</v>
      </c>
      <c r="B119">
        <v>65500</v>
      </c>
      <c r="C119">
        <v>15900</v>
      </c>
      <c r="D119">
        <v>81400</v>
      </c>
      <c r="F119" s="15" t="s">
        <v>695</v>
      </c>
      <c r="G119">
        <v>20000</v>
      </c>
      <c r="H119">
        <v>27100</v>
      </c>
      <c r="I119">
        <v>47100</v>
      </c>
    </row>
    <row r="120" spans="1:9" x14ac:dyDescent="0.3">
      <c r="A120" s="15" t="s">
        <v>697</v>
      </c>
      <c r="B120">
        <v>42700</v>
      </c>
      <c r="C120">
        <v>16500</v>
      </c>
      <c r="D120">
        <v>59200</v>
      </c>
      <c r="F120" s="15" t="s">
        <v>697</v>
      </c>
      <c r="G120">
        <v>54000</v>
      </c>
      <c r="H120">
        <v>22300</v>
      </c>
      <c r="I120">
        <v>76300</v>
      </c>
    </row>
    <row r="121" spans="1:9" x14ac:dyDescent="0.3">
      <c r="A121" s="15" t="s">
        <v>696</v>
      </c>
      <c r="B121">
        <v>43500</v>
      </c>
      <c r="C121">
        <v>36900</v>
      </c>
      <c r="D121">
        <v>80400</v>
      </c>
      <c r="F121" s="15" t="s">
        <v>696</v>
      </c>
      <c r="G121">
        <v>69300</v>
      </c>
      <c r="H121">
        <v>51300</v>
      </c>
      <c r="I121">
        <v>120600</v>
      </c>
    </row>
    <row r="122" spans="1:9" x14ac:dyDescent="0.3">
      <c r="A122" s="15" t="s">
        <v>698</v>
      </c>
      <c r="B122">
        <v>23400</v>
      </c>
      <c r="C122">
        <v>6500</v>
      </c>
      <c r="D122">
        <v>29900</v>
      </c>
      <c r="F122" s="15" t="s">
        <v>698</v>
      </c>
      <c r="G122">
        <v>50500</v>
      </c>
      <c r="H122">
        <v>4500</v>
      </c>
      <c r="I122">
        <v>55000</v>
      </c>
    </row>
    <row r="123" spans="1:9" x14ac:dyDescent="0.3">
      <c r="A123" s="15" t="s">
        <v>632</v>
      </c>
      <c r="B123">
        <v>175100</v>
      </c>
      <c r="C123">
        <v>80800</v>
      </c>
      <c r="D123">
        <v>255900</v>
      </c>
      <c r="F123" s="15" t="s">
        <v>632</v>
      </c>
      <c r="G123">
        <v>193800</v>
      </c>
      <c r="H123">
        <v>106500</v>
      </c>
      <c r="I123">
        <v>300300</v>
      </c>
    </row>
  </sheetData>
  <conditionalFormatting pivot="1" sqref="B38:B79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{FDC1FAED-8992-450B-BBE5-7C9908C854CC}</x14:id>
        </ext>
      </extLst>
    </cfRule>
  </conditionalFormatting>
  <conditionalFormatting pivot="1" sqref="F38:F79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{3981D7E1-3B6D-49F8-9796-6644613CC864}</x14:id>
        </ext>
      </extLst>
    </cfRule>
  </conditionalFormatting>
  <conditionalFormatting pivot="1" sqref="B86:B9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{334CC7CF-8C25-43D5-9C0D-3FF366A61250}</x14:id>
        </ext>
      </extLst>
    </cfRule>
  </conditionalFormatting>
  <conditionalFormatting pivot="1" sqref="F86:F9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{6A5C84D4-371F-44AF-B051-51D9458CD424}</x14:id>
        </ext>
      </extLst>
    </cfRule>
  </conditionalFormatting>
  <conditionalFormatting pivot="1" sqref="B106:B110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{D296A7C5-FCAF-4C97-BDF0-D30538658079}</x14:id>
        </ext>
      </extLst>
    </cfRule>
  </conditionalFormatting>
  <conditionalFormatting pivot="1" sqref="F106:F110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{0B89F982-84A0-4507-9F47-4E09BF2570F5}</x14:id>
        </ext>
      </extLst>
    </cfRule>
  </conditionalFormatting>
  <conditionalFormatting pivot="1" sqref="B118:B122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{748B4BB4-0B18-4B7B-89E9-D87224BE8EE3}</x14:id>
        </ext>
      </extLst>
    </cfRule>
  </conditionalFormatting>
  <conditionalFormatting pivot="1" sqref="C118:C12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{F4881DC0-4DFF-4D11-ABC0-460A5CE245FC}</x14:id>
        </ext>
      </extLst>
    </cfRule>
  </conditionalFormatting>
  <conditionalFormatting pivot="1" sqref="G118:G12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{8118220E-61FA-4395-B079-791A7C53CE1C}</x14:id>
        </ext>
      </extLst>
    </cfRule>
  </conditionalFormatting>
  <conditionalFormatting pivot="1" sqref="H118:H122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{F7EE8BB2-28AC-45AB-B0BF-3361482E8620}</x14:id>
        </ext>
      </extLst>
    </cfRule>
  </conditionalFormatting>
  <hyperlinks>
    <hyperlink ref="I2" location="PRESENTATION!A1" display="BACK" xr:uid="{C361FE14-3BFF-4BBB-B1D1-FB6EC3445AB0}"/>
  </hyperlink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DC1FAED-8992-450B-BBE5-7C9908C854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B38:B79</xm:sqref>
        </x14:conditionalFormatting>
        <x14:conditionalFormatting xmlns:xm="http://schemas.microsoft.com/office/excel/2006/main" pivot="1">
          <x14:cfRule type="dataBar" id="{3981D7E1-3B6D-49F8-9796-6644613CC8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F38:F79</xm:sqref>
        </x14:conditionalFormatting>
        <x14:conditionalFormatting xmlns:xm="http://schemas.microsoft.com/office/excel/2006/main" pivot="1">
          <x14:cfRule type="dataBar" id="{334CC7CF-8C25-43D5-9C0D-3FF366A612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B86:B97</xm:sqref>
        </x14:conditionalFormatting>
        <x14:conditionalFormatting xmlns:xm="http://schemas.microsoft.com/office/excel/2006/main" pivot="1">
          <x14:cfRule type="dataBar" id="{6A5C84D4-371F-44AF-B051-51D9458CD4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F86:F97</xm:sqref>
        </x14:conditionalFormatting>
        <x14:conditionalFormatting xmlns:xm="http://schemas.microsoft.com/office/excel/2006/main" pivot="1">
          <x14:cfRule type="dataBar" id="{D296A7C5-FCAF-4C97-BDF0-D305386580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B106:B110</xm:sqref>
        </x14:conditionalFormatting>
        <x14:conditionalFormatting xmlns:xm="http://schemas.microsoft.com/office/excel/2006/main" pivot="1">
          <x14:cfRule type="dataBar" id="{0B89F982-84A0-4507-9F47-4E09BF2570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F106:F110</xm:sqref>
        </x14:conditionalFormatting>
        <x14:conditionalFormatting xmlns:xm="http://schemas.microsoft.com/office/excel/2006/main" pivot="1">
          <x14:cfRule type="dataBar" id="{748B4BB4-0B18-4B7B-89E9-D87224BE8E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B118:B122</xm:sqref>
        </x14:conditionalFormatting>
        <x14:conditionalFormatting xmlns:xm="http://schemas.microsoft.com/office/excel/2006/main" pivot="1">
          <x14:cfRule type="dataBar" id="{F4881DC0-4DFF-4D11-ABC0-460A5CE245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C118:C122</xm:sqref>
        </x14:conditionalFormatting>
        <x14:conditionalFormatting xmlns:xm="http://schemas.microsoft.com/office/excel/2006/main" pivot="1">
          <x14:cfRule type="dataBar" id="{8118220E-61FA-4395-B079-791A7C53CE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G118:G122</xm:sqref>
        </x14:conditionalFormatting>
        <x14:conditionalFormatting xmlns:xm="http://schemas.microsoft.com/office/excel/2006/main" pivot="1">
          <x14:cfRule type="dataBar" id="{F7EE8BB2-28AC-45AB-B0BF-3361482E86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H118:H122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PRESENTATION</vt:lpstr>
      <vt:lpstr>TABLEAU DE BORDS</vt:lpstr>
      <vt:lpstr>RECORDS &amp; NOTES</vt:lpstr>
      <vt:lpstr>D19-20</vt:lpstr>
      <vt:lpstr>D20-21</vt:lpstr>
      <vt:lpstr>19-20</vt:lpstr>
      <vt:lpstr>20-21</vt:lpstr>
      <vt:lpstr>RH2</vt:lpstr>
      <vt:lpstr>RH1</vt:lpstr>
      <vt:lpstr>CAD</vt:lpstr>
      <vt:lpstr>CAS</vt:lpstr>
      <vt:lpstr>PR  MOIS</vt:lpstr>
      <vt:lpstr>CARTE CA</vt:lpstr>
      <vt:lpstr>INDICATEUR TALENTS</vt:lpstr>
      <vt:lpstr>INDICATEUR ATELIER</vt:lpstr>
      <vt:lpstr>INDICATEUR DIGITALISATION</vt:lpstr>
      <vt:lpstr>INDICATEURS SONIC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miriana kfoury</dc:creator>
  <cp:keywords/>
  <dc:description/>
  <cp:lastModifiedBy>Mohamad Ali Ghaddar</cp:lastModifiedBy>
  <cp:revision/>
  <dcterms:created xsi:type="dcterms:W3CDTF">2022-11-21T16:28:15Z</dcterms:created>
  <dcterms:modified xsi:type="dcterms:W3CDTF">2024-11-13T21:25:31Z</dcterms:modified>
  <cp:category/>
  <cp:contentStatus/>
</cp:coreProperties>
</file>