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ml.chartshapes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ml.chartshape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0.xml" ContentType="application/vnd.openxmlformats-officedocument.drawing+xml"/>
  <Override PartName="/xl/slicers/slicer3.xml" ContentType="application/vnd.ms-excel.slicer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5.xml" ContentType="application/vnd.openxmlformats-officedocument.spreadsheetml.table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2.xml" ContentType="application/vnd.openxmlformats-officedocument.drawing+xml"/>
  <Override PartName="/xl/slicers/slicer4.xml" ContentType="application/vnd.ms-excel.slicer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4.xml" ContentType="application/vnd.openxmlformats-officedocument.drawing+xml"/>
  <Override PartName="/xl/slicers/slicer5.xml" ContentType="application/vnd.ms-excel.slicer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2.xml" ContentType="application/vnd.openxmlformats-officedocument.drawingml.chart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a_g\Desktop\ucl_cours\M1\S1\excel\Travail Groupe\"/>
    </mc:Choice>
  </mc:AlternateContent>
  <xr:revisionPtr revIDLastSave="0" documentId="13_ncr:1_{1027A8BD-D816-459E-B647-86BAD8A86905}" xr6:coauthVersionLast="47" xr6:coauthVersionMax="47" xr10:uidLastSave="{00000000-0000-0000-0000-000000000000}"/>
  <bookViews>
    <workbookView xWindow="-108" yWindow="-108" windowWidth="23256" windowHeight="12456" tabRatio="775" firstSheet="1" activeTab="1" xr2:uid="{00000000-000D-0000-FFFF-FFFF00000000}"/>
  </bookViews>
  <sheets>
    <sheet name="PRESENTATION" sheetId="27" r:id="rId1"/>
    <sheet name="TABLEAU DE BORDS" sheetId="25" r:id="rId2"/>
    <sheet name="RECORDS &amp; NOTES" sheetId="26" r:id="rId3"/>
    <sheet name="D19-20" sheetId="1" r:id="rId4"/>
    <sheet name="D20-21" sheetId="3" r:id="rId5"/>
    <sheet name="19-20" sheetId="2" r:id="rId6"/>
    <sheet name="20-21" sheetId="4" r:id="rId7"/>
    <sheet name="RH2" sheetId="5" r:id="rId8"/>
    <sheet name="RH1" sheetId="12" r:id="rId9"/>
    <sheet name="CAD" sheetId="13" r:id="rId10"/>
    <sheet name="CAS" sheetId="14" r:id="rId11"/>
    <sheet name="PR  MOIS" sheetId="22" r:id="rId12"/>
    <sheet name="CARTE CA" sheetId="23" r:id="rId13"/>
    <sheet name="INDICATEUR TALENTS" sheetId="18" r:id="rId14"/>
    <sheet name="INDICATEUR ATELIER" sheetId="19" r:id="rId15"/>
    <sheet name="INDICATEUR DIGITALISATION" sheetId="21" r:id="rId16"/>
    <sheet name="INDICATEURS SONIC" sheetId="24" r:id="rId17"/>
  </sheets>
  <definedNames>
    <definedName name="_xlchart.v5.0" hidden="1">'CARTE CA'!$A$3</definedName>
    <definedName name="_xlchart.v5.1" hidden="1">'CARTE CA'!$A$4:$A$7</definedName>
    <definedName name="_xlchart.v5.2" hidden="1">'CARTE CA'!$B$3</definedName>
    <definedName name="_xlchart.v5.3" hidden="1">'CARTE CA'!$B$4:$B$7</definedName>
    <definedName name="_xlchart.v5.4" hidden="1">'CARTE CA'!$A$3</definedName>
    <definedName name="_xlchart.v5.5" hidden="1">'CARTE CA'!$A$4:$A$7</definedName>
    <definedName name="_xlchart.v5.6" hidden="1">'CARTE CA'!$B$3</definedName>
    <definedName name="_xlchart.v5.7" hidden="1">'CARTE CA'!$B$4:$B$7</definedName>
    <definedName name="_xlcn.WorksheetConnection_Phase2.xlsxTableau25" hidden="1">Tableau25[]</definedName>
    <definedName name="_xlcn.WorksheetConnection_PRESENTATIONSEANCE7.xlsxTableau2" hidden="1">Tableau2[]</definedName>
    <definedName name="ChronologieNative_DATE_COMMANDE">#N/A</definedName>
    <definedName name="Segment_EMPLOYE">#N/A</definedName>
    <definedName name="Segment_EMPLOYE1">#N/A</definedName>
    <definedName name="Segment_EMPLOYE2">#N/A</definedName>
    <definedName name="Segment_PAIEMENT2">#N/A</definedName>
    <definedName name="Segment_PAIEMENT21">#N/A</definedName>
    <definedName name="Segment_PAIEMENT22">#N/A</definedName>
    <definedName name="Segment_PAIEMENT23">#N/A</definedName>
    <definedName name="Segment_SITE">#N/A</definedName>
    <definedName name="Segment_SITE1">#N/A</definedName>
  </definedNames>
  <calcPr calcId="191029"/>
  <pivotCaches>
    <pivotCache cacheId="0" r:id="rId18"/>
    <pivotCache cacheId="1" r:id="rId19"/>
    <pivotCache cacheId="2" r:id="rId20"/>
    <pivotCache cacheId="3" r:id="rId21"/>
    <pivotCache cacheId="4" r:id="rId22"/>
    <pivotCache cacheId="5" r:id="rId23"/>
  </pivotCaches>
  <extLs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3"/>
      </x15:timelineCacheRefs>
    </ext>
    <ext xmlns:x15="http://schemas.microsoft.com/office/spreadsheetml/2010/11/main" uri="{FCE2AD5D-F65C-4FA6-A056-5C36A1767C68}">
      <x15:dataModel>
        <x15:modelTables>
          <x15:modelTable id="Tableau2" name="Tableau2" connection="WorksheetConnection_PRESENTATION SEANCE 7.xlsx!Tableau2"/>
          <x15:modelTable id="Tableau25" name="Tableau25" connection="WorksheetConnection_Phase2.xlsx!Tableau2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" i="25" l="1"/>
  <c r="W16" i="25"/>
  <c r="V17" i="25"/>
  <c r="V16" i="25"/>
  <c r="W14" i="25"/>
  <c r="W15" i="25"/>
  <c r="W13" i="25"/>
  <c r="V14" i="25"/>
  <c r="V15" i="25"/>
  <c r="V13" i="25"/>
  <c r="W11" i="25"/>
  <c r="W12" i="25"/>
  <c r="W10" i="25"/>
  <c r="V11" i="25"/>
  <c r="V12" i="25"/>
  <c r="V10" i="25"/>
  <c r="L29" i="18"/>
  <c r="L30" i="18"/>
  <c r="L31" i="18"/>
  <c r="L32" i="18"/>
  <c r="L28" i="18"/>
  <c r="J29" i="18"/>
  <c r="J30" i="18"/>
  <c r="J31" i="18"/>
  <c r="J32" i="18"/>
  <c r="J28" i="18"/>
  <c r="U318" i="3"/>
  <c r="V318" i="3" s="1"/>
  <c r="T318" i="3"/>
  <c r="C318" i="3"/>
  <c r="U317" i="3"/>
  <c r="V317" i="3" s="1"/>
  <c r="T317" i="3"/>
  <c r="C317" i="3"/>
  <c r="U316" i="3"/>
  <c r="V316" i="3" s="1"/>
  <c r="T316" i="3"/>
  <c r="C316" i="3"/>
  <c r="U315" i="3"/>
  <c r="V315" i="3" s="1"/>
  <c r="T315" i="3"/>
  <c r="C315" i="3"/>
  <c r="U314" i="3"/>
  <c r="V314" i="3" s="1"/>
  <c r="T314" i="3"/>
  <c r="C314" i="3"/>
  <c r="U313" i="3"/>
  <c r="V313" i="3" s="1"/>
  <c r="T313" i="3"/>
  <c r="C313" i="3"/>
  <c r="U312" i="3"/>
  <c r="V312" i="3" s="1"/>
  <c r="T312" i="3"/>
  <c r="C312" i="3"/>
  <c r="U311" i="3"/>
  <c r="V311" i="3" s="1"/>
  <c r="T311" i="3"/>
  <c r="C311" i="3"/>
  <c r="U310" i="3"/>
  <c r="V310" i="3" s="1"/>
  <c r="T310" i="3"/>
  <c r="C310" i="3"/>
  <c r="U309" i="3"/>
  <c r="V309" i="3" s="1"/>
  <c r="T309" i="3"/>
  <c r="C309" i="3"/>
  <c r="U308" i="3"/>
  <c r="V308" i="3" s="1"/>
  <c r="T308" i="3"/>
  <c r="C308" i="3"/>
  <c r="U307" i="3"/>
  <c r="V307" i="3" s="1"/>
  <c r="T307" i="3"/>
  <c r="C307" i="3"/>
  <c r="U306" i="3"/>
  <c r="V306" i="3" s="1"/>
  <c r="T306" i="3"/>
  <c r="C306" i="3"/>
  <c r="U305" i="3"/>
  <c r="V305" i="3" s="1"/>
  <c r="T305" i="3"/>
  <c r="C305" i="3"/>
  <c r="U304" i="3"/>
  <c r="V304" i="3" s="1"/>
  <c r="T304" i="3"/>
  <c r="C304" i="3"/>
  <c r="U303" i="3"/>
  <c r="V303" i="3" s="1"/>
  <c r="T303" i="3"/>
  <c r="C303" i="3"/>
  <c r="U302" i="3"/>
  <c r="V302" i="3" s="1"/>
  <c r="T302" i="3"/>
  <c r="C302" i="3"/>
  <c r="U301" i="3"/>
  <c r="V301" i="3" s="1"/>
  <c r="T301" i="3"/>
  <c r="C301" i="3"/>
  <c r="U300" i="3"/>
  <c r="V300" i="3" s="1"/>
  <c r="T300" i="3"/>
  <c r="C300" i="3"/>
  <c r="U299" i="3"/>
  <c r="V299" i="3" s="1"/>
  <c r="T299" i="3"/>
  <c r="C299" i="3"/>
  <c r="U298" i="3"/>
  <c r="V298" i="3" s="1"/>
  <c r="T298" i="3"/>
  <c r="C298" i="3"/>
  <c r="U297" i="3"/>
  <c r="V297" i="3" s="1"/>
  <c r="T297" i="3"/>
  <c r="C297" i="3"/>
  <c r="U296" i="3"/>
  <c r="V296" i="3" s="1"/>
  <c r="T296" i="3"/>
  <c r="C296" i="3"/>
  <c r="U295" i="3"/>
  <c r="V295" i="3" s="1"/>
  <c r="T295" i="3"/>
  <c r="C295" i="3"/>
  <c r="U294" i="3"/>
  <c r="V294" i="3" s="1"/>
  <c r="T294" i="3"/>
  <c r="C294" i="3"/>
  <c r="U293" i="3"/>
  <c r="V293" i="3" s="1"/>
  <c r="T293" i="3"/>
  <c r="C293" i="3"/>
  <c r="U292" i="3"/>
  <c r="V292" i="3" s="1"/>
  <c r="T292" i="3"/>
  <c r="C292" i="3"/>
  <c r="U291" i="3"/>
  <c r="V291" i="3" s="1"/>
  <c r="T291" i="3"/>
  <c r="C291" i="3"/>
  <c r="U290" i="3"/>
  <c r="V290" i="3" s="1"/>
  <c r="T290" i="3"/>
  <c r="C290" i="3"/>
  <c r="U289" i="3"/>
  <c r="V289" i="3" s="1"/>
  <c r="T289" i="3"/>
  <c r="C289" i="3"/>
  <c r="U288" i="3"/>
  <c r="V288" i="3" s="1"/>
  <c r="T288" i="3"/>
  <c r="C288" i="3"/>
  <c r="U287" i="3"/>
  <c r="V287" i="3" s="1"/>
  <c r="T287" i="3"/>
  <c r="C287" i="3"/>
  <c r="U286" i="3"/>
  <c r="V286" i="3" s="1"/>
  <c r="T286" i="3"/>
  <c r="C286" i="3"/>
  <c r="U285" i="3"/>
  <c r="V285" i="3" s="1"/>
  <c r="T285" i="3"/>
  <c r="C285" i="3"/>
  <c r="U284" i="3"/>
  <c r="V284" i="3" s="1"/>
  <c r="T284" i="3"/>
  <c r="C284" i="3"/>
  <c r="U283" i="3"/>
  <c r="V283" i="3" s="1"/>
  <c r="T283" i="3"/>
  <c r="C283" i="3"/>
  <c r="U282" i="3"/>
  <c r="V282" i="3" s="1"/>
  <c r="T282" i="3"/>
  <c r="C282" i="3"/>
  <c r="U281" i="3"/>
  <c r="V281" i="3" s="1"/>
  <c r="T281" i="3"/>
  <c r="C281" i="3"/>
  <c r="U280" i="3"/>
  <c r="V280" i="3" s="1"/>
  <c r="T280" i="3"/>
  <c r="C280" i="3"/>
  <c r="U279" i="3"/>
  <c r="V279" i="3" s="1"/>
  <c r="T279" i="3"/>
  <c r="C279" i="3"/>
  <c r="U278" i="3"/>
  <c r="V278" i="3" s="1"/>
  <c r="T278" i="3"/>
  <c r="C278" i="3"/>
  <c r="U277" i="3"/>
  <c r="V277" i="3" s="1"/>
  <c r="T277" i="3"/>
  <c r="C277" i="3"/>
  <c r="U276" i="3"/>
  <c r="V276" i="3" s="1"/>
  <c r="T276" i="3"/>
  <c r="C276" i="3"/>
  <c r="U275" i="3"/>
  <c r="V275" i="3" s="1"/>
  <c r="T275" i="3"/>
  <c r="C275" i="3"/>
  <c r="U274" i="3"/>
  <c r="V274" i="3" s="1"/>
  <c r="T274" i="3"/>
  <c r="C274" i="3"/>
  <c r="U273" i="3"/>
  <c r="V273" i="3" s="1"/>
  <c r="T273" i="3"/>
  <c r="C273" i="3"/>
  <c r="U272" i="3"/>
  <c r="V272" i="3" s="1"/>
  <c r="T272" i="3"/>
  <c r="C272" i="3"/>
  <c r="U271" i="3"/>
  <c r="V271" i="3" s="1"/>
  <c r="T271" i="3"/>
  <c r="C271" i="3"/>
  <c r="U270" i="3"/>
  <c r="V270" i="3" s="1"/>
  <c r="T270" i="3"/>
  <c r="C270" i="3"/>
  <c r="U269" i="3"/>
  <c r="V269" i="3" s="1"/>
  <c r="T269" i="3"/>
  <c r="C269" i="3"/>
  <c r="U268" i="3"/>
  <c r="V268" i="3" s="1"/>
  <c r="T268" i="3"/>
  <c r="C268" i="3"/>
  <c r="U267" i="3"/>
  <c r="V267" i="3" s="1"/>
  <c r="T267" i="3"/>
  <c r="C267" i="3"/>
  <c r="U266" i="3"/>
  <c r="V266" i="3" s="1"/>
  <c r="T266" i="3"/>
  <c r="C266" i="3"/>
  <c r="U265" i="3"/>
  <c r="V265" i="3" s="1"/>
  <c r="T265" i="3"/>
  <c r="C265" i="3"/>
  <c r="U264" i="3"/>
  <c r="V264" i="3" s="1"/>
  <c r="T264" i="3"/>
  <c r="C264" i="3"/>
  <c r="U263" i="3"/>
  <c r="V263" i="3" s="1"/>
  <c r="T263" i="3"/>
  <c r="C263" i="3"/>
  <c r="U262" i="3"/>
  <c r="V262" i="3" s="1"/>
  <c r="T262" i="3"/>
  <c r="C262" i="3"/>
  <c r="U261" i="3"/>
  <c r="V261" i="3" s="1"/>
  <c r="T261" i="3"/>
  <c r="C261" i="3"/>
  <c r="U260" i="3"/>
  <c r="V260" i="3" s="1"/>
  <c r="T260" i="3"/>
  <c r="C260" i="3"/>
  <c r="U259" i="3"/>
  <c r="V259" i="3" s="1"/>
  <c r="T259" i="3"/>
  <c r="C259" i="3"/>
  <c r="U258" i="3"/>
  <c r="V258" i="3" s="1"/>
  <c r="T258" i="3"/>
  <c r="C258" i="3"/>
  <c r="U257" i="3"/>
  <c r="V257" i="3" s="1"/>
  <c r="T257" i="3"/>
  <c r="C257" i="3"/>
  <c r="U256" i="3"/>
  <c r="V256" i="3" s="1"/>
  <c r="T256" i="3"/>
  <c r="C256" i="3"/>
  <c r="U255" i="3"/>
  <c r="V255" i="3" s="1"/>
  <c r="T255" i="3"/>
  <c r="C255" i="3"/>
  <c r="U254" i="3"/>
  <c r="V254" i="3" s="1"/>
  <c r="T254" i="3"/>
  <c r="C254" i="3"/>
  <c r="U253" i="3"/>
  <c r="V253" i="3" s="1"/>
  <c r="T253" i="3"/>
  <c r="C253" i="3"/>
  <c r="U252" i="3"/>
  <c r="V252" i="3" s="1"/>
  <c r="T252" i="3"/>
  <c r="C252" i="3"/>
  <c r="U251" i="3"/>
  <c r="V251" i="3" s="1"/>
  <c r="T251" i="3"/>
  <c r="C251" i="3"/>
  <c r="U250" i="3"/>
  <c r="V250" i="3" s="1"/>
  <c r="T250" i="3"/>
  <c r="C250" i="3"/>
  <c r="U249" i="3"/>
  <c r="V249" i="3" s="1"/>
  <c r="T249" i="3"/>
  <c r="C249" i="3"/>
  <c r="U248" i="3"/>
  <c r="V248" i="3" s="1"/>
  <c r="T248" i="3"/>
  <c r="C248" i="3"/>
  <c r="U247" i="3"/>
  <c r="V247" i="3" s="1"/>
  <c r="T247" i="3"/>
  <c r="C247" i="3"/>
  <c r="U246" i="3"/>
  <c r="V246" i="3" s="1"/>
  <c r="T246" i="3"/>
  <c r="C246" i="3"/>
  <c r="U245" i="3"/>
  <c r="V245" i="3" s="1"/>
  <c r="T245" i="3"/>
  <c r="C245" i="3"/>
  <c r="U244" i="3"/>
  <c r="V244" i="3" s="1"/>
  <c r="T244" i="3"/>
  <c r="C244" i="3"/>
  <c r="U243" i="3"/>
  <c r="V243" i="3" s="1"/>
  <c r="T243" i="3"/>
  <c r="C243" i="3"/>
  <c r="U242" i="3"/>
  <c r="V242" i="3" s="1"/>
  <c r="T242" i="3"/>
  <c r="C242" i="3"/>
  <c r="U241" i="3"/>
  <c r="V241" i="3" s="1"/>
  <c r="T241" i="3"/>
  <c r="C241" i="3"/>
  <c r="U240" i="3"/>
  <c r="V240" i="3" s="1"/>
  <c r="T240" i="3"/>
  <c r="C240" i="3"/>
  <c r="U239" i="3"/>
  <c r="V239" i="3" s="1"/>
  <c r="T239" i="3"/>
  <c r="C239" i="3"/>
  <c r="U238" i="3"/>
  <c r="V238" i="3" s="1"/>
  <c r="T238" i="3"/>
  <c r="C238" i="3"/>
  <c r="U237" i="3"/>
  <c r="V237" i="3" s="1"/>
  <c r="T237" i="3"/>
  <c r="C237" i="3"/>
  <c r="U236" i="3"/>
  <c r="V236" i="3" s="1"/>
  <c r="T236" i="3"/>
  <c r="C236" i="3"/>
  <c r="U235" i="3"/>
  <c r="V235" i="3" s="1"/>
  <c r="T235" i="3"/>
  <c r="C235" i="3"/>
  <c r="U234" i="3"/>
  <c r="V234" i="3" s="1"/>
  <c r="T234" i="3"/>
  <c r="C234" i="3"/>
  <c r="U233" i="3"/>
  <c r="V233" i="3" s="1"/>
  <c r="T233" i="3"/>
  <c r="C233" i="3"/>
  <c r="U232" i="3"/>
  <c r="V232" i="3" s="1"/>
  <c r="T232" i="3"/>
  <c r="C232" i="3"/>
  <c r="U231" i="3"/>
  <c r="V231" i="3" s="1"/>
  <c r="T231" i="3"/>
  <c r="C231" i="3"/>
  <c r="U230" i="3"/>
  <c r="V230" i="3" s="1"/>
  <c r="T230" i="3"/>
  <c r="C230" i="3"/>
  <c r="U229" i="3"/>
  <c r="V229" i="3" s="1"/>
  <c r="T229" i="3"/>
  <c r="C229" i="3"/>
  <c r="U228" i="3"/>
  <c r="V228" i="3" s="1"/>
  <c r="T228" i="3"/>
  <c r="C228" i="3"/>
  <c r="U227" i="3"/>
  <c r="V227" i="3" s="1"/>
  <c r="T227" i="3"/>
  <c r="C227" i="3"/>
  <c r="U226" i="3"/>
  <c r="V226" i="3" s="1"/>
  <c r="T226" i="3"/>
  <c r="C226" i="3"/>
  <c r="U225" i="3"/>
  <c r="V225" i="3" s="1"/>
  <c r="T225" i="3"/>
  <c r="C225" i="3"/>
  <c r="U224" i="3"/>
  <c r="V224" i="3" s="1"/>
  <c r="T224" i="3"/>
  <c r="C224" i="3"/>
  <c r="U223" i="3"/>
  <c r="V223" i="3" s="1"/>
  <c r="T223" i="3"/>
  <c r="C223" i="3"/>
  <c r="U222" i="3"/>
  <c r="V222" i="3" s="1"/>
  <c r="T222" i="3"/>
  <c r="C222" i="3"/>
  <c r="U221" i="3"/>
  <c r="V221" i="3" s="1"/>
  <c r="T221" i="3"/>
  <c r="C221" i="3"/>
  <c r="U220" i="3"/>
  <c r="V220" i="3" s="1"/>
  <c r="T220" i="3"/>
  <c r="C220" i="3"/>
  <c r="U219" i="3"/>
  <c r="V219" i="3" s="1"/>
  <c r="T219" i="3"/>
  <c r="C219" i="3"/>
  <c r="U218" i="3"/>
  <c r="V218" i="3" s="1"/>
  <c r="T218" i="3"/>
  <c r="C218" i="3"/>
  <c r="U217" i="3"/>
  <c r="V217" i="3" s="1"/>
  <c r="T217" i="3"/>
  <c r="C217" i="3"/>
  <c r="U216" i="3"/>
  <c r="V216" i="3" s="1"/>
  <c r="T216" i="3"/>
  <c r="C216" i="3"/>
  <c r="U215" i="3"/>
  <c r="V215" i="3" s="1"/>
  <c r="T215" i="3"/>
  <c r="C215" i="3"/>
  <c r="U214" i="3"/>
  <c r="V214" i="3" s="1"/>
  <c r="T214" i="3"/>
  <c r="C214" i="3"/>
  <c r="U213" i="3"/>
  <c r="V213" i="3" s="1"/>
  <c r="T213" i="3"/>
  <c r="C213" i="3"/>
  <c r="U212" i="3"/>
  <c r="V212" i="3" s="1"/>
  <c r="T212" i="3"/>
  <c r="C212" i="3"/>
  <c r="U211" i="3"/>
  <c r="V211" i="3" s="1"/>
  <c r="T211" i="3"/>
  <c r="C211" i="3"/>
  <c r="U210" i="3"/>
  <c r="V210" i="3" s="1"/>
  <c r="T210" i="3"/>
  <c r="C210" i="3"/>
  <c r="U209" i="3"/>
  <c r="V209" i="3" s="1"/>
  <c r="T209" i="3"/>
  <c r="C209" i="3"/>
  <c r="U208" i="3"/>
  <c r="V208" i="3" s="1"/>
  <c r="T208" i="3"/>
  <c r="C208" i="3"/>
  <c r="U207" i="3"/>
  <c r="V207" i="3" s="1"/>
  <c r="T207" i="3"/>
  <c r="C207" i="3"/>
  <c r="U206" i="3"/>
  <c r="V206" i="3" s="1"/>
  <c r="T206" i="3"/>
  <c r="C206" i="3"/>
  <c r="U205" i="3"/>
  <c r="V205" i="3" s="1"/>
  <c r="T205" i="3"/>
  <c r="C205" i="3"/>
  <c r="U204" i="3"/>
  <c r="V204" i="3" s="1"/>
  <c r="T204" i="3"/>
  <c r="C204" i="3"/>
  <c r="U203" i="3"/>
  <c r="V203" i="3" s="1"/>
  <c r="T203" i="3"/>
  <c r="C203" i="3"/>
  <c r="U202" i="3"/>
  <c r="V202" i="3" s="1"/>
  <c r="T202" i="3"/>
  <c r="C202" i="3"/>
  <c r="U201" i="3"/>
  <c r="V201" i="3" s="1"/>
  <c r="T201" i="3"/>
  <c r="C201" i="3"/>
  <c r="U200" i="3"/>
  <c r="V200" i="3" s="1"/>
  <c r="T200" i="3"/>
  <c r="C200" i="3"/>
  <c r="U199" i="3"/>
  <c r="V199" i="3" s="1"/>
  <c r="T199" i="3"/>
  <c r="C199" i="3"/>
  <c r="U198" i="3"/>
  <c r="V198" i="3" s="1"/>
  <c r="T198" i="3"/>
  <c r="C198" i="3"/>
  <c r="U197" i="3"/>
  <c r="V197" i="3" s="1"/>
  <c r="T197" i="3"/>
  <c r="C197" i="3"/>
  <c r="U196" i="3"/>
  <c r="V196" i="3" s="1"/>
  <c r="T196" i="3"/>
  <c r="C196" i="3"/>
  <c r="U195" i="3"/>
  <c r="V195" i="3" s="1"/>
  <c r="T195" i="3"/>
  <c r="C195" i="3"/>
  <c r="U194" i="3"/>
  <c r="V194" i="3" s="1"/>
  <c r="T194" i="3"/>
  <c r="C194" i="3"/>
  <c r="U193" i="3"/>
  <c r="V193" i="3" s="1"/>
  <c r="T193" i="3"/>
  <c r="C193" i="3"/>
  <c r="U192" i="3"/>
  <c r="V192" i="3" s="1"/>
  <c r="T192" i="3"/>
  <c r="C192" i="3"/>
  <c r="U191" i="3"/>
  <c r="V191" i="3" s="1"/>
  <c r="T191" i="3"/>
  <c r="C191" i="3"/>
  <c r="U190" i="3"/>
  <c r="V190" i="3" s="1"/>
  <c r="T190" i="3"/>
  <c r="C190" i="3"/>
  <c r="U189" i="3"/>
  <c r="V189" i="3" s="1"/>
  <c r="T189" i="3"/>
  <c r="C189" i="3"/>
  <c r="U188" i="3"/>
  <c r="V188" i="3" s="1"/>
  <c r="T188" i="3"/>
  <c r="C188" i="3"/>
  <c r="U187" i="3"/>
  <c r="V187" i="3" s="1"/>
  <c r="T187" i="3"/>
  <c r="C187" i="3"/>
  <c r="U186" i="3"/>
  <c r="V186" i="3" s="1"/>
  <c r="T186" i="3"/>
  <c r="C186" i="3"/>
  <c r="U185" i="3"/>
  <c r="V185" i="3" s="1"/>
  <c r="T185" i="3"/>
  <c r="C185" i="3"/>
  <c r="U184" i="3"/>
  <c r="V184" i="3" s="1"/>
  <c r="T184" i="3"/>
  <c r="C184" i="3"/>
  <c r="U183" i="3"/>
  <c r="V183" i="3" s="1"/>
  <c r="T183" i="3"/>
  <c r="C183" i="3"/>
  <c r="U182" i="3"/>
  <c r="V182" i="3" s="1"/>
  <c r="T182" i="3"/>
  <c r="C182" i="3"/>
  <c r="U181" i="3"/>
  <c r="V181" i="3" s="1"/>
  <c r="T181" i="3"/>
  <c r="C181" i="3"/>
  <c r="U180" i="3"/>
  <c r="V180" i="3" s="1"/>
  <c r="T180" i="3"/>
  <c r="C180" i="3"/>
  <c r="U179" i="3"/>
  <c r="V179" i="3" s="1"/>
  <c r="T179" i="3"/>
  <c r="C179" i="3"/>
  <c r="U178" i="3"/>
  <c r="V178" i="3" s="1"/>
  <c r="T178" i="3"/>
  <c r="C178" i="3"/>
  <c r="U177" i="3"/>
  <c r="V177" i="3" s="1"/>
  <c r="T177" i="3"/>
  <c r="C177" i="3"/>
  <c r="U176" i="3"/>
  <c r="V176" i="3" s="1"/>
  <c r="T176" i="3"/>
  <c r="C176" i="3"/>
  <c r="U175" i="3"/>
  <c r="V175" i="3" s="1"/>
  <c r="T175" i="3"/>
  <c r="C175" i="3"/>
  <c r="U174" i="3"/>
  <c r="V174" i="3" s="1"/>
  <c r="T174" i="3"/>
  <c r="C174" i="3"/>
  <c r="U173" i="3"/>
  <c r="V173" i="3" s="1"/>
  <c r="T173" i="3"/>
  <c r="C173" i="3"/>
  <c r="U172" i="3"/>
  <c r="V172" i="3" s="1"/>
  <c r="T172" i="3"/>
  <c r="C172" i="3"/>
  <c r="U171" i="3"/>
  <c r="V171" i="3" s="1"/>
  <c r="T171" i="3"/>
  <c r="C171" i="3"/>
  <c r="U170" i="3"/>
  <c r="V170" i="3" s="1"/>
  <c r="T170" i="3"/>
  <c r="C170" i="3"/>
  <c r="U169" i="3"/>
  <c r="V169" i="3" s="1"/>
  <c r="T169" i="3"/>
  <c r="C169" i="3"/>
  <c r="U168" i="3"/>
  <c r="V168" i="3" s="1"/>
  <c r="T168" i="3"/>
  <c r="C168" i="3"/>
  <c r="U167" i="3"/>
  <c r="V167" i="3" s="1"/>
  <c r="T167" i="3"/>
  <c r="C167" i="3"/>
  <c r="U166" i="3"/>
  <c r="V166" i="3" s="1"/>
  <c r="T166" i="3"/>
  <c r="C166" i="3"/>
  <c r="U165" i="3"/>
  <c r="V165" i="3" s="1"/>
  <c r="T165" i="3"/>
  <c r="C165" i="3"/>
  <c r="U164" i="3"/>
  <c r="V164" i="3" s="1"/>
  <c r="T164" i="3"/>
  <c r="C164" i="3"/>
  <c r="U163" i="3"/>
  <c r="V163" i="3" s="1"/>
  <c r="T163" i="3"/>
  <c r="C163" i="3"/>
  <c r="U162" i="3"/>
  <c r="V162" i="3" s="1"/>
  <c r="T162" i="3"/>
  <c r="C162" i="3"/>
  <c r="U161" i="3"/>
  <c r="V161" i="3" s="1"/>
  <c r="T161" i="3"/>
  <c r="C161" i="3"/>
  <c r="U160" i="3"/>
  <c r="V160" i="3" s="1"/>
  <c r="T160" i="3"/>
  <c r="C160" i="3"/>
  <c r="U159" i="3"/>
  <c r="V159" i="3" s="1"/>
  <c r="T159" i="3"/>
  <c r="C159" i="3"/>
  <c r="U158" i="3"/>
  <c r="V158" i="3" s="1"/>
  <c r="T158" i="3"/>
  <c r="C158" i="3"/>
  <c r="U157" i="3"/>
  <c r="V157" i="3" s="1"/>
  <c r="T157" i="3"/>
  <c r="C157" i="3"/>
  <c r="U156" i="3"/>
  <c r="V156" i="3" s="1"/>
  <c r="T156" i="3"/>
  <c r="C156" i="3"/>
  <c r="U155" i="3"/>
  <c r="V155" i="3" s="1"/>
  <c r="T155" i="3"/>
  <c r="C155" i="3"/>
  <c r="U154" i="3"/>
  <c r="V154" i="3" s="1"/>
  <c r="T154" i="3"/>
  <c r="C154" i="3"/>
  <c r="U153" i="3"/>
  <c r="V153" i="3" s="1"/>
  <c r="T153" i="3"/>
  <c r="C153" i="3"/>
  <c r="U152" i="3"/>
  <c r="V152" i="3" s="1"/>
  <c r="T152" i="3"/>
  <c r="C152" i="3"/>
  <c r="U151" i="3"/>
  <c r="V151" i="3" s="1"/>
  <c r="T151" i="3"/>
  <c r="C151" i="3"/>
  <c r="U150" i="3"/>
  <c r="V150" i="3" s="1"/>
  <c r="T150" i="3"/>
  <c r="C150" i="3"/>
  <c r="U149" i="3"/>
  <c r="V149" i="3" s="1"/>
  <c r="T149" i="3"/>
  <c r="C149" i="3"/>
  <c r="U148" i="3"/>
  <c r="V148" i="3" s="1"/>
  <c r="T148" i="3"/>
  <c r="C148" i="3"/>
  <c r="U147" i="3"/>
  <c r="V147" i="3" s="1"/>
  <c r="T147" i="3"/>
  <c r="C147" i="3"/>
  <c r="U146" i="3"/>
  <c r="V146" i="3" s="1"/>
  <c r="T146" i="3"/>
  <c r="C146" i="3"/>
  <c r="U145" i="3"/>
  <c r="V145" i="3" s="1"/>
  <c r="T145" i="3"/>
  <c r="C145" i="3"/>
  <c r="U144" i="3"/>
  <c r="V144" i="3" s="1"/>
  <c r="T144" i="3"/>
  <c r="C144" i="3"/>
  <c r="U143" i="3"/>
  <c r="V143" i="3" s="1"/>
  <c r="T143" i="3"/>
  <c r="C143" i="3"/>
  <c r="U142" i="3"/>
  <c r="V142" i="3" s="1"/>
  <c r="T142" i="3"/>
  <c r="C142" i="3"/>
  <c r="U141" i="3"/>
  <c r="V141" i="3" s="1"/>
  <c r="T141" i="3"/>
  <c r="C141" i="3"/>
  <c r="U140" i="3"/>
  <c r="V140" i="3" s="1"/>
  <c r="T140" i="3"/>
  <c r="C140" i="3"/>
  <c r="U139" i="3"/>
  <c r="V139" i="3" s="1"/>
  <c r="T139" i="3"/>
  <c r="C139" i="3"/>
  <c r="U138" i="3"/>
  <c r="V138" i="3" s="1"/>
  <c r="T138" i="3"/>
  <c r="C138" i="3"/>
  <c r="U137" i="3"/>
  <c r="V137" i="3" s="1"/>
  <c r="T137" i="3"/>
  <c r="C137" i="3"/>
  <c r="U136" i="3"/>
  <c r="V136" i="3" s="1"/>
  <c r="T136" i="3"/>
  <c r="C136" i="3"/>
  <c r="U135" i="3"/>
  <c r="V135" i="3" s="1"/>
  <c r="T135" i="3"/>
  <c r="C135" i="3"/>
  <c r="U134" i="3"/>
  <c r="V134" i="3" s="1"/>
  <c r="T134" i="3"/>
  <c r="C134" i="3"/>
  <c r="U133" i="3"/>
  <c r="V133" i="3" s="1"/>
  <c r="T133" i="3"/>
  <c r="C133" i="3"/>
  <c r="U132" i="3"/>
  <c r="V132" i="3" s="1"/>
  <c r="T132" i="3"/>
  <c r="C132" i="3"/>
  <c r="U131" i="3"/>
  <c r="V131" i="3" s="1"/>
  <c r="T131" i="3"/>
  <c r="C131" i="3"/>
  <c r="U130" i="3"/>
  <c r="V130" i="3" s="1"/>
  <c r="T130" i="3"/>
  <c r="C130" i="3"/>
  <c r="U129" i="3"/>
  <c r="V129" i="3" s="1"/>
  <c r="T129" i="3"/>
  <c r="C129" i="3"/>
  <c r="U128" i="3"/>
  <c r="V128" i="3" s="1"/>
  <c r="T128" i="3"/>
  <c r="C128" i="3"/>
  <c r="U127" i="3"/>
  <c r="V127" i="3" s="1"/>
  <c r="T127" i="3"/>
  <c r="C127" i="3"/>
  <c r="U126" i="3"/>
  <c r="V126" i="3" s="1"/>
  <c r="T126" i="3"/>
  <c r="C126" i="3"/>
  <c r="U125" i="3"/>
  <c r="V125" i="3" s="1"/>
  <c r="T125" i="3"/>
  <c r="C125" i="3"/>
  <c r="U124" i="3"/>
  <c r="V124" i="3" s="1"/>
  <c r="T124" i="3"/>
  <c r="C124" i="3"/>
  <c r="U123" i="3"/>
  <c r="V123" i="3" s="1"/>
  <c r="T123" i="3"/>
  <c r="C123" i="3"/>
  <c r="U122" i="3"/>
  <c r="V122" i="3" s="1"/>
  <c r="T122" i="3"/>
  <c r="C122" i="3"/>
  <c r="U121" i="3"/>
  <c r="V121" i="3" s="1"/>
  <c r="T121" i="3"/>
  <c r="C121" i="3"/>
  <c r="U120" i="3"/>
  <c r="V120" i="3" s="1"/>
  <c r="T120" i="3"/>
  <c r="C120" i="3"/>
  <c r="U119" i="3"/>
  <c r="V119" i="3" s="1"/>
  <c r="T119" i="3"/>
  <c r="C119" i="3"/>
  <c r="U118" i="3"/>
  <c r="V118" i="3" s="1"/>
  <c r="T118" i="3"/>
  <c r="C118" i="3"/>
  <c r="U117" i="3"/>
  <c r="V117" i="3" s="1"/>
  <c r="T117" i="3"/>
  <c r="C117" i="3"/>
  <c r="U116" i="3"/>
  <c r="V116" i="3" s="1"/>
  <c r="T116" i="3"/>
  <c r="C116" i="3"/>
  <c r="U115" i="3"/>
  <c r="V115" i="3" s="1"/>
  <c r="T115" i="3"/>
  <c r="C115" i="3"/>
  <c r="U114" i="3"/>
  <c r="V114" i="3" s="1"/>
  <c r="T114" i="3"/>
  <c r="C114" i="3"/>
  <c r="U113" i="3"/>
  <c r="V113" i="3" s="1"/>
  <c r="T113" i="3"/>
  <c r="C113" i="3"/>
  <c r="U112" i="3"/>
  <c r="V112" i="3" s="1"/>
  <c r="T112" i="3"/>
  <c r="C112" i="3"/>
  <c r="U111" i="3"/>
  <c r="V111" i="3" s="1"/>
  <c r="T111" i="3"/>
  <c r="C111" i="3"/>
  <c r="U110" i="3"/>
  <c r="V110" i="3" s="1"/>
  <c r="T110" i="3"/>
  <c r="C110" i="3"/>
  <c r="U109" i="3"/>
  <c r="V109" i="3" s="1"/>
  <c r="T109" i="3"/>
  <c r="C109" i="3"/>
  <c r="U108" i="3"/>
  <c r="V108" i="3" s="1"/>
  <c r="T108" i="3"/>
  <c r="C108" i="3"/>
  <c r="U107" i="3"/>
  <c r="V107" i="3" s="1"/>
  <c r="T107" i="3"/>
  <c r="C107" i="3"/>
  <c r="U106" i="3"/>
  <c r="V106" i="3" s="1"/>
  <c r="T106" i="3"/>
  <c r="C106" i="3"/>
  <c r="U105" i="3"/>
  <c r="V105" i="3" s="1"/>
  <c r="T105" i="3"/>
  <c r="C105" i="3"/>
  <c r="U104" i="3"/>
  <c r="V104" i="3" s="1"/>
  <c r="T104" i="3"/>
  <c r="C104" i="3"/>
  <c r="U103" i="3"/>
  <c r="V103" i="3" s="1"/>
  <c r="T103" i="3"/>
  <c r="C103" i="3"/>
  <c r="U102" i="3"/>
  <c r="V102" i="3" s="1"/>
  <c r="T102" i="3"/>
  <c r="C102" i="3"/>
  <c r="U101" i="3"/>
  <c r="V101" i="3" s="1"/>
  <c r="T101" i="3"/>
  <c r="C101" i="3"/>
  <c r="U100" i="3"/>
  <c r="V100" i="3" s="1"/>
  <c r="T100" i="3"/>
  <c r="C100" i="3"/>
  <c r="U99" i="3"/>
  <c r="V99" i="3" s="1"/>
  <c r="T99" i="3"/>
  <c r="C99" i="3"/>
  <c r="U98" i="3"/>
  <c r="V98" i="3" s="1"/>
  <c r="T98" i="3"/>
  <c r="C98" i="3"/>
  <c r="U97" i="3"/>
  <c r="V97" i="3" s="1"/>
  <c r="T97" i="3"/>
  <c r="C97" i="3"/>
  <c r="U96" i="3"/>
  <c r="V96" i="3" s="1"/>
  <c r="T96" i="3"/>
  <c r="C96" i="3"/>
  <c r="U95" i="3"/>
  <c r="V95" i="3" s="1"/>
  <c r="T95" i="3"/>
  <c r="C95" i="3"/>
  <c r="U94" i="3"/>
  <c r="V94" i="3" s="1"/>
  <c r="T94" i="3"/>
  <c r="C94" i="3"/>
  <c r="U93" i="3"/>
  <c r="V93" i="3" s="1"/>
  <c r="T93" i="3"/>
  <c r="C93" i="3"/>
  <c r="U92" i="3"/>
  <c r="V92" i="3" s="1"/>
  <c r="T92" i="3"/>
  <c r="C92" i="3"/>
  <c r="U91" i="3"/>
  <c r="V91" i="3" s="1"/>
  <c r="T91" i="3"/>
  <c r="C91" i="3"/>
  <c r="U90" i="3"/>
  <c r="V90" i="3" s="1"/>
  <c r="T90" i="3"/>
  <c r="C90" i="3"/>
  <c r="U89" i="3"/>
  <c r="V89" i="3" s="1"/>
  <c r="T89" i="3"/>
  <c r="C89" i="3"/>
  <c r="U88" i="3"/>
  <c r="V88" i="3" s="1"/>
  <c r="T88" i="3"/>
  <c r="C88" i="3"/>
  <c r="U87" i="3"/>
  <c r="V87" i="3" s="1"/>
  <c r="T87" i="3"/>
  <c r="C87" i="3"/>
  <c r="U86" i="3"/>
  <c r="V86" i="3" s="1"/>
  <c r="T86" i="3"/>
  <c r="C86" i="3"/>
  <c r="U85" i="3"/>
  <c r="V85" i="3" s="1"/>
  <c r="T85" i="3"/>
  <c r="C85" i="3"/>
  <c r="U84" i="3"/>
  <c r="V84" i="3" s="1"/>
  <c r="T84" i="3"/>
  <c r="C84" i="3"/>
  <c r="U83" i="3"/>
  <c r="V83" i="3" s="1"/>
  <c r="T83" i="3"/>
  <c r="C83" i="3"/>
  <c r="U82" i="3"/>
  <c r="V82" i="3" s="1"/>
  <c r="T82" i="3"/>
  <c r="C82" i="3"/>
  <c r="U81" i="3"/>
  <c r="V81" i="3" s="1"/>
  <c r="T81" i="3"/>
  <c r="C81" i="3"/>
  <c r="U80" i="3"/>
  <c r="V80" i="3" s="1"/>
  <c r="T80" i="3"/>
  <c r="C80" i="3"/>
  <c r="U79" i="3"/>
  <c r="V79" i="3" s="1"/>
  <c r="T79" i="3"/>
  <c r="C79" i="3"/>
  <c r="U78" i="3"/>
  <c r="V78" i="3" s="1"/>
  <c r="T78" i="3"/>
  <c r="C78" i="3"/>
  <c r="U77" i="3"/>
  <c r="V77" i="3" s="1"/>
  <c r="T77" i="3"/>
  <c r="C77" i="3"/>
  <c r="U76" i="3"/>
  <c r="V76" i="3" s="1"/>
  <c r="T76" i="3"/>
  <c r="C76" i="3"/>
  <c r="U75" i="3"/>
  <c r="V75" i="3" s="1"/>
  <c r="T75" i="3"/>
  <c r="C75" i="3"/>
  <c r="U74" i="3"/>
  <c r="V74" i="3" s="1"/>
  <c r="T74" i="3"/>
  <c r="C74" i="3"/>
  <c r="U73" i="3"/>
  <c r="V73" i="3" s="1"/>
  <c r="T73" i="3"/>
  <c r="C73" i="3"/>
  <c r="U72" i="3"/>
  <c r="V72" i="3" s="1"/>
  <c r="T72" i="3"/>
  <c r="C72" i="3"/>
  <c r="U71" i="3"/>
  <c r="V71" i="3" s="1"/>
  <c r="T71" i="3"/>
  <c r="C71" i="3"/>
  <c r="U70" i="3"/>
  <c r="V70" i="3" s="1"/>
  <c r="T70" i="3"/>
  <c r="C70" i="3"/>
  <c r="U69" i="3"/>
  <c r="V69" i="3" s="1"/>
  <c r="T69" i="3"/>
  <c r="C69" i="3"/>
  <c r="U68" i="3"/>
  <c r="V68" i="3" s="1"/>
  <c r="T68" i="3"/>
  <c r="C68" i="3"/>
  <c r="U67" i="3"/>
  <c r="V67" i="3" s="1"/>
  <c r="T67" i="3"/>
  <c r="C67" i="3"/>
  <c r="U66" i="3"/>
  <c r="V66" i="3" s="1"/>
  <c r="T66" i="3"/>
  <c r="C66" i="3"/>
  <c r="U65" i="3"/>
  <c r="V65" i="3" s="1"/>
  <c r="T65" i="3"/>
  <c r="C65" i="3"/>
  <c r="U64" i="3"/>
  <c r="V64" i="3" s="1"/>
  <c r="T64" i="3"/>
  <c r="C64" i="3"/>
  <c r="U63" i="3"/>
  <c r="V63" i="3" s="1"/>
  <c r="T63" i="3"/>
  <c r="C63" i="3"/>
  <c r="U62" i="3"/>
  <c r="V62" i="3" s="1"/>
  <c r="T62" i="3"/>
  <c r="C62" i="3"/>
  <c r="U61" i="3"/>
  <c r="V61" i="3" s="1"/>
  <c r="T61" i="3"/>
  <c r="C61" i="3"/>
  <c r="U60" i="3"/>
  <c r="V60" i="3" s="1"/>
  <c r="T60" i="3"/>
  <c r="C60" i="3"/>
  <c r="U59" i="3"/>
  <c r="V59" i="3" s="1"/>
  <c r="T59" i="3"/>
  <c r="C59" i="3"/>
  <c r="U58" i="3"/>
  <c r="V58" i="3" s="1"/>
  <c r="T58" i="3"/>
  <c r="C58" i="3"/>
  <c r="U57" i="3"/>
  <c r="V57" i="3" s="1"/>
  <c r="T57" i="3"/>
  <c r="C57" i="3"/>
  <c r="U56" i="3"/>
  <c r="V56" i="3" s="1"/>
  <c r="T56" i="3"/>
  <c r="C56" i="3"/>
  <c r="U55" i="3"/>
  <c r="V55" i="3" s="1"/>
  <c r="T55" i="3"/>
  <c r="C55" i="3"/>
  <c r="U54" i="3"/>
  <c r="V54" i="3" s="1"/>
  <c r="T54" i="3"/>
  <c r="C54" i="3"/>
  <c r="U53" i="3"/>
  <c r="V53" i="3" s="1"/>
  <c r="T53" i="3"/>
  <c r="C53" i="3"/>
  <c r="U52" i="3"/>
  <c r="V52" i="3" s="1"/>
  <c r="T52" i="3"/>
  <c r="C52" i="3"/>
  <c r="U51" i="3"/>
  <c r="V51" i="3" s="1"/>
  <c r="T51" i="3"/>
  <c r="C51" i="3"/>
  <c r="U50" i="3"/>
  <c r="V50" i="3" s="1"/>
  <c r="T50" i="3"/>
  <c r="C50" i="3"/>
  <c r="U49" i="3"/>
  <c r="V49" i="3" s="1"/>
  <c r="T49" i="3"/>
  <c r="C49" i="3"/>
  <c r="U48" i="3"/>
  <c r="V48" i="3" s="1"/>
  <c r="T48" i="3"/>
  <c r="C48" i="3"/>
  <c r="U47" i="3"/>
  <c r="V47" i="3" s="1"/>
  <c r="T47" i="3"/>
  <c r="C47" i="3"/>
  <c r="U46" i="3"/>
  <c r="V46" i="3" s="1"/>
  <c r="T46" i="3"/>
  <c r="C46" i="3"/>
  <c r="U45" i="3"/>
  <c r="V45" i="3" s="1"/>
  <c r="T45" i="3"/>
  <c r="C45" i="3"/>
  <c r="U44" i="3"/>
  <c r="V44" i="3" s="1"/>
  <c r="T44" i="3"/>
  <c r="C44" i="3"/>
  <c r="U43" i="3"/>
  <c r="V43" i="3" s="1"/>
  <c r="T43" i="3"/>
  <c r="C43" i="3"/>
  <c r="U42" i="3"/>
  <c r="V42" i="3" s="1"/>
  <c r="T42" i="3"/>
  <c r="C42" i="3"/>
  <c r="U41" i="3"/>
  <c r="V41" i="3" s="1"/>
  <c r="T41" i="3"/>
  <c r="C41" i="3"/>
  <c r="U40" i="3"/>
  <c r="V40" i="3" s="1"/>
  <c r="T40" i="3"/>
  <c r="C40" i="3"/>
  <c r="U39" i="3"/>
  <c r="V39" i="3" s="1"/>
  <c r="T39" i="3"/>
  <c r="C39" i="3"/>
  <c r="U38" i="3"/>
  <c r="V38" i="3" s="1"/>
  <c r="T38" i="3"/>
  <c r="C38" i="3"/>
  <c r="U37" i="3"/>
  <c r="V37" i="3" s="1"/>
  <c r="T37" i="3"/>
  <c r="C37" i="3"/>
  <c r="U36" i="3"/>
  <c r="V36" i="3" s="1"/>
  <c r="T36" i="3"/>
  <c r="C36" i="3"/>
  <c r="U35" i="3"/>
  <c r="V35" i="3" s="1"/>
  <c r="T35" i="3"/>
  <c r="C35" i="3"/>
  <c r="U34" i="3"/>
  <c r="V34" i="3" s="1"/>
  <c r="T34" i="3"/>
  <c r="C34" i="3"/>
  <c r="U33" i="3"/>
  <c r="V33" i="3" s="1"/>
  <c r="T33" i="3"/>
  <c r="C33" i="3"/>
  <c r="U32" i="3"/>
  <c r="V32" i="3" s="1"/>
  <c r="T32" i="3"/>
  <c r="C32" i="3"/>
  <c r="U31" i="3"/>
  <c r="V31" i="3" s="1"/>
  <c r="T31" i="3"/>
  <c r="C31" i="3"/>
  <c r="U30" i="3"/>
  <c r="V30" i="3" s="1"/>
  <c r="T30" i="3"/>
  <c r="C30" i="3"/>
  <c r="U29" i="3"/>
  <c r="V29" i="3" s="1"/>
  <c r="T29" i="3"/>
  <c r="C29" i="3"/>
  <c r="U28" i="3"/>
  <c r="V28" i="3" s="1"/>
  <c r="T28" i="3"/>
  <c r="C28" i="3"/>
  <c r="U27" i="3"/>
  <c r="V27" i="3" s="1"/>
  <c r="T27" i="3"/>
  <c r="C27" i="3"/>
  <c r="U26" i="3"/>
  <c r="V26" i="3" s="1"/>
  <c r="T26" i="3"/>
  <c r="C26" i="3"/>
  <c r="U25" i="3"/>
  <c r="V25" i="3" s="1"/>
  <c r="T25" i="3"/>
  <c r="C25" i="3"/>
  <c r="U24" i="3"/>
  <c r="V24" i="3" s="1"/>
  <c r="T24" i="3"/>
  <c r="C24" i="3"/>
  <c r="U23" i="3"/>
  <c r="V23" i="3" s="1"/>
  <c r="T23" i="3"/>
  <c r="C23" i="3"/>
  <c r="U22" i="3"/>
  <c r="V22" i="3" s="1"/>
  <c r="T22" i="3"/>
  <c r="C22" i="3"/>
  <c r="U21" i="3"/>
  <c r="V21" i="3" s="1"/>
  <c r="T21" i="3"/>
  <c r="C21" i="3"/>
  <c r="U20" i="3"/>
  <c r="V20" i="3" s="1"/>
  <c r="T20" i="3"/>
  <c r="C20" i="3"/>
  <c r="U19" i="3"/>
  <c r="V19" i="3" s="1"/>
  <c r="T19" i="3"/>
  <c r="C19" i="3"/>
  <c r="U18" i="3"/>
  <c r="V18" i="3" s="1"/>
  <c r="T18" i="3"/>
  <c r="C18" i="3"/>
  <c r="U17" i="3"/>
  <c r="V17" i="3" s="1"/>
  <c r="T17" i="3"/>
  <c r="C17" i="3"/>
  <c r="U16" i="3"/>
  <c r="V16" i="3" s="1"/>
  <c r="T16" i="3"/>
  <c r="C16" i="3"/>
  <c r="U15" i="3"/>
  <c r="V15" i="3" s="1"/>
  <c r="T15" i="3"/>
  <c r="C15" i="3"/>
  <c r="U14" i="3"/>
  <c r="V14" i="3" s="1"/>
  <c r="T14" i="3"/>
  <c r="C14" i="3"/>
  <c r="U13" i="3"/>
  <c r="V13" i="3" s="1"/>
  <c r="T13" i="3"/>
  <c r="C13" i="3"/>
  <c r="U12" i="3"/>
  <c r="V12" i="3" s="1"/>
  <c r="T12" i="3"/>
  <c r="C12" i="3"/>
  <c r="U11" i="3"/>
  <c r="V11" i="3" s="1"/>
  <c r="T11" i="3"/>
  <c r="C11" i="3"/>
  <c r="U10" i="3"/>
  <c r="V10" i="3" s="1"/>
  <c r="T10" i="3"/>
  <c r="C10" i="3"/>
  <c r="U9" i="3"/>
  <c r="V9" i="3" s="1"/>
  <c r="T9" i="3"/>
  <c r="C9" i="3"/>
  <c r="U8" i="3"/>
  <c r="V8" i="3" s="1"/>
  <c r="T8" i="3"/>
  <c r="C8" i="3"/>
  <c r="U7" i="3"/>
  <c r="V7" i="3" s="1"/>
  <c r="T7" i="3"/>
  <c r="C7" i="3"/>
  <c r="U6" i="3"/>
  <c r="V6" i="3" s="1"/>
  <c r="T6" i="3"/>
  <c r="C6" i="3"/>
  <c r="U5" i="3"/>
  <c r="V5" i="3" s="1"/>
  <c r="T5" i="3"/>
  <c r="C5" i="3"/>
  <c r="U4" i="3"/>
  <c r="V4" i="3" s="1"/>
  <c r="T4" i="3"/>
  <c r="C4" i="3"/>
  <c r="U3" i="3"/>
  <c r="V3" i="3" s="1"/>
  <c r="T3" i="3"/>
  <c r="C3" i="3"/>
  <c r="U2" i="3"/>
  <c r="V2" i="3" s="1"/>
  <c r="T2" i="3"/>
  <c r="C2" i="3"/>
  <c r="C65" i="1"/>
  <c r="C4" i="1"/>
  <c r="C5" i="1"/>
  <c r="C6" i="1"/>
  <c r="C294" i="1"/>
  <c r="C8" i="1"/>
  <c r="C9" i="1"/>
  <c r="C10" i="1"/>
  <c r="C11" i="1"/>
  <c r="C12" i="1"/>
  <c r="C13" i="1"/>
  <c r="C14" i="1"/>
  <c r="C186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222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71" i="1"/>
  <c r="C61" i="1"/>
  <c r="C62" i="1"/>
  <c r="C63" i="1"/>
  <c r="C64" i="1"/>
  <c r="C78" i="1"/>
  <c r="C66" i="1"/>
  <c r="C67" i="1"/>
  <c r="C109" i="1"/>
  <c r="C69" i="1"/>
  <c r="C70" i="1"/>
  <c r="C119" i="1"/>
  <c r="C72" i="1"/>
  <c r="C73" i="1"/>
  <c r="C74" i="1"/>
  <c r="C75" i="1"/>
  <c r="C76" i="1"/>
  <c r="C77" i="1"/>
  <c r="C112" i="1"/>
  <c r="C36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77" i="1"/>
  <c r="C110" i="1"/>
  <c r="C212" i="1"/>
  <c r="C114" i="1"/>
  <c r="C118" i="1"/>
  <c r="C275" i="1"/>
  <c r="C115" i="1"/>
  <c r="C116" i="1"/>
  <c r="C117" i="1"/>
  <c r="C144" i="1"/>
  <c r="C290" i="1"/>
  <c r="C120" i="1"/>
  <c r="C121" i="1"/>
  <c r="C122" i="1"/>
  <c r="C123" i="1"/>
  <c r="C124" i="1"/>
  <c r="C125" i="1"/>
  <c r="C126" i="1"/>
  <c r="C127" i="1"/>
  <c r="C128" i="1"/>
  <c r="C129" i="1"/>
  <c r="C130" i="1"/>
  <c r="C189" i="1"/>
  <c r="C132" i="1"/>
  <c r="C269" i="1"/>
  <c r="C134" i="1"/>
  <c r="C135" i="1"/>
  <c r="C136" i="1"/>
  <c r="C137" i="1"/>
  <c r="C138" i="1"/>
  <c r="C139" i="1"/>
  <c r="C79" i="1"/>
  <c r="C141" i="1"/>
  <c r="C142" i="1"/>
  <c r="C143" i="1"/>
  <c r="C27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297" i="1"/>
  <c r="C175" i="1"/>
  <c r="C176" i="1"/>
  <c r="C287" i="1"/>
  <c r="C178" i="1"/>
  <c r="C179" i="1"/>
  <c r="C180" i="1"/>
  <c r="C181" i="1"/>
  <c r="C182" i="1"/>
  <c r="C183" i="1"/>
  <c r="C184" i="1"/>
  <c r="C185" i="1"/>
  <c r="C214" i="1"/>
  <c r="C187" i="1"/>
  <c r="C188" i="1"/>
  <c r="C7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42" i="1"/>
  <c r="C213" i="1"/>
  <c r="C253" i="1"/>
  <c r="C215" i="1"/>
  <c r="C258" i="1"/>
  <c r="C217" i="1"/>
  <c r="C218" i="1"/>
  <c r="C219" i="1"/>
  <c r="C131" i="1"/>
  <c r="C133" i="1"/>
  <c r="C140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16" i="1"/>
  <c r="C243" i="1"/>
  <c r="C244" i="1"/>
  <c r="C245" i="1"/>
  <c r="C246" i="1"/>
  <c r="C247" i="1"/>
  <c r="C248" i="1"/>
  <c r="C249" i="1"/>
  <c r="C250" i="1"/>
  <c r="C251" i="1"/>
  <c r="C252" i="1"/>
  <c r="C261" i="1"/>
  <c r="C254" i="1"/>
  <c r="C255" i="1"/>
  <c r="C256" i="1"/>
  <c r="C257" i="1"/>
  <c r="C221" i="1"/>
  <c r="C259" i="1"/>
  <c r="C260" i="1"/>
  <c r="C60" i="1"/>
  <c r="C262" i="1"/>
  <c r="C263" i="1"/>
  <c r="C264" i="1"/>
  <c r="C265" i="1"/>
  <c r="C266" i="1"/>
  <c r="C267" i="1"/>
  <c r="C268" i="1"/>
  <c r="C15" i="1"/>
  <c r="C270" i="1"/>
  <c r="C271" i="1"/>
  <c r="C272" i="1"/>
  <c r="C273" i="1"/>
  <c r="C111" i="1"/>
  <c r="C316" i="1"/>
  <c r="C276" i="1"/>
  <c r="C113" i="1"/>
  <c r="C278" i="1"/>
  <c r="C279" i="1"/>
  <c r="C280" i="1"/>
  <c r="C281" i="1"/>
  <c r="C282" i="1"/>
  <c r="C283" i="1"/>
  <c r="C284" i="1"/>
  <c r="C285" i="1"/>
  <c r="C286" i="1"/>
  <c r="C174" i="1"/>
  <c r="C277" i="1"/>
  <c r="C289" i="1"/>
  <c r="C288" i="1"/>
  <c r="C291" i="1"/>
  <c r="C292" i="1"/>
  <c r="C293" i="1"/>
  <c r="C68" i="1"/>
  <c r="C295" i="1"/>
  <c r="C296" i="1"/>
  <c r="C220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" i="1"/>
  <c r="C317" i="1"/>
  <c r="C318" i="1"/>
  <c r="C2" i="1"/>
  <c r="U65" i="1"/>
  <c r="V65" i="1" s="1"/>
  <c r="U4" i="1"/>
  <c r="V4" i="1" s="1"/>
  <c r="U5" i="1"/>
  <c r="V5" i="1" s="1"/>
  <c r="U6" i="1"/>
  <c r="V6" i="1" s="1"/>
  <c r="U294" i="1"/>
  <c r="V294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86" i="1"/>
  <c r="V186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222" i="1"/>
  <c r="V222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71" i="1"/>
  <c r="V71" i="1" s="1"/>
  <c r="U61" i="1"/>
  <c r="V61" i="1" s="1"/>
  <c r="U62" i="1"/>
  <c r="V62" i="1" s="1"/>
  <c r="U63" i="1"/>
  <c r="V63" i="1" s="1"/>
  <c r="U64" i="1"/>
  <c r="V64" i="1" s="1"/>
  <c r="U78" i="1"/>
  <c r="V78" i="1" s="1"/>
  <c r="U66" i="1"/>
  <c r="V66" i="1" s="1"/>
  <c r="U67" i="1"/>
  <c r="V67" i="1" s="1"/>
  <c r="U109" i="1"/>
  <c r="V109" i="1" s="1"/>
  <c r="U69" i="1"/>
  <c r="V69" i="1" s="1"/>
  <c r="U70" i="1"/>
  <c r="V70" i="1" s="1"/>
  <c r="U119" i="1"/>
  <c r="V119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112" i="1"/>
  <c r="V112" i="1" s="1"/>
  <c r="U36" i="1"/>
  <c r="V36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77" i="1"/>
  <c r="V177" i="1" s="1"/>
  <c r="U110" i="1"/>
  <c r="V110" i="1" s="1"/>
  <c r="U212" i="1"/>
  <c r="V212" i="1" s="1"/>
  <c r="U114" i="1"/>
  <c r="V114" i="1" s="1"/>
  <c r="U118" i="1"/>
  <c r="V118" i="1" s="1"/>
  <c r="U275" i="1"/>
  <c r="V275" i="1" s="1"/>
  <c r="U115" i="1"/>
  <c r="V115" i="1" s="1"/>
  <c r="U116" i="1"/>
  <c r="V116" i="1" s="1"/>
  <c r="U117" i="1"/>
  <c r="V117" i="1" s="1"/>
  <c r="U144" i="1"/>
  <c r="V144" i="1" s="1"/>
  <c r="U290" i="1"/>
  <c r="V290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89" i="1"/>
  <c r="V189" i="1" s="1"/>
  <c r="U132" i="1"/>
  <c r="V132" i="1" s="1"/>
  <c r="U269" i="1"/>
  <c r="V269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79" i="1"/>
  <c r="V79" i="1" s="1"/>
  <c r="U141" i="1"/>
  <c r="V141" i="1" s="1"/>
  <c r="U142" i="1"/>
  <c r="V142" i="1" s="1"/>
  <c r="U143" i="1"/>
  <c r="V143" i="1" s="1"/>
  <c r="U274" i="1"/>
  <c r="V27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297" i="1"/>
  <c r="V297" i="1" s="1"/>
  <c r="U175" i="1"/>
  <c r="V175" i="1" s="1"/>
  <c r="U176" i="1"/>
  <c r="V176" i="1" s="1"/>
  <c r="U287" i="1"/>
  <c r="V28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214" i="1"/>
  <c r="V214" i="1" s="1"/>
  <c r="U187" i="1"/>
  <c r="V187" i="1" s="1"/>
  <c r="U188" i="1"/>
  <c r="V188" i="1" s="1"/>
  <c r="U7" i="1"/>
  <c r="V7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42" i="1"/>
  <c r="V242" i="1" s="1"/>
  <c r="U213" i="1"/>
  <c r="V213" i="1" s="1"/>
  <c r="U253" i="1"/>
  <c r="V253" i="1" s="1"/>
  <c r="U215" i="1"/>
  <c r="V215" i="1" s="1"/>
  <c r="U258" i="1"/>
  <c r="V258" i="1" s="1"/>
  <c r="U217" i="1"/>
  <c r="V217" i="1" s="1"/>
  <c r="U218" i="1"/>
  <c r="V218" i="1" s="1"/>
  <c r="U219" i="1"/>
  <c r="V219" i="1" s="1"/>
  <c r="U131" i="1"/>
  <c r="V131" i="1" s="1"/>
  <c r="U133" i="1"/>
  <c r="V133" i="1" s="1"/>
  <c r="U140" i="1"/>
  <c r="V140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16" i="1"/>
  <c r="V216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61" i="1"/>
  <c r="V261" i="1" s="1"/>
  <c r="U254" i="1"/>
  <c r="V254" i="1" s="1"/>
  <c r="U255" i="1"/>
  <c r="V255" i="1" s="1"/>
  <c r="U256" i="1"/>
  <c r="V256" i="1" s="1"/>
  <c r="U257" i="1"/>
  <c r="V257" i="1" s="1"/>
  <c r="U221" i="1"/>
  <c r="V221" i="1" s="1"/>
  <c r="U259" i="1"/>
  <c r="V259" i="1" s="1"/>
  <c r="U260" i="1"/>
  <c r="V260" i="1" s="1"/>
  <c r="U60" i="1"/>
  <c r="V60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15" i="1"/>
  <c r="V15" i="1" s="1"/>
  <c r="U270" i="1"/>
  <c r="V270" i="1" s="1"/>
  <c r="U271" i="1"/>
  <c r="V271" i="1" s="1"/>
  <c r="U272" i="1"/>
  <c r="V272" i="1" s="1"/>
  <c r="U273" i="1"/>
  <c r="V273" i="1" s="1"/>
  <c r="U111" i="1"/>
  <c r="V111" i="1" s="1"/>
  <c r="U316" i="1"/>
  <c r="V316" i="1" s="1"/>
  <c r="U276" i="1"/>
  <c r="V276" i="1" s="1"/>
  <c r="U113" i="1"/>
  <c r="V113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174" i="1"/>
  <c r="V174" i="1" s="1"/>
  <c r="U277" i="1"/>
  <c r="V277" i="1" s="1"/>
  <c r="U289" i="1"/>
  <c r="V289" i="1" s="1"/>
  <c r="U288" i="1"/>
  <c r="V288" i="1" s="1"/>
  <c r="U291" i="1"/>
  <c r="V291" i="1" s="1"/>
  <c r="U292" i="1"/>
  <c r="V292" i="1" s="1"/>
  <c r="U293" i="1"/>
  <c r="V293" i="1" s="1"/>
  <c r="U68" i="1"/>
  <c r="V68" i="1" s="1"/>
  <c r="U295" i="1"/>
  <c r="V295" i="1" s="1"/>
  <c r="U296" i="1"/>
  <c r="V296" i="1" s="1"/>
  <c r="U220" i="1"/>
  <c r="V220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" i="1"/>
  <c r="V3" i="1" s="1"/>
  <c r="U317" i="1"/>
  <c r="V317" i="1" s="1"/>
  <c r="U318" i="1"/>
  <c r="V318" i="1" s="1"/>
  <c r="U2" i="1"/>
  <c r="V2" i="1" s="1"/>
  <c r="T65" i="1"/>
  <c r="T4" i="1"/>
  <c r="T5" i="1"/>
  <c r="T6" i="1"/>
  <c r="T294" i="1"/>
  <c r="T8" i="1"/>
  <c r="T9" i="1"/>
  <c r="T10" i="1"/>
  <c r="T11" i="1"/>
  <c r="T12" i="1"/>
  <c r="T13" i="1"/>
  <c r="T14" i="1"/>
  <c r="T186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222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71" i="1"/>
  <c r="T61" i="1"/>
  <c r="T62" i="1"/>
  <c r="T63" i="1"/>
  <c r="T64" i="1"/>
  <c r="T78" i="1"/>
  <c r="T66" i="1"/>
  <c r="T67" i="1"/>
  <c r="T109" i="1"/>
  <c r="T69" i="1"/>
  <c r="T70" i="1"/>
  <c r="T119" i="1"/>
  <c r="T72" i="1"/>
  <c r="T73" i="1"/>
  <c r="T74" i="1"/>
  <c r="T75" i="1"/>
  <c r="T76" i="1"/>
  <c r="T77" i="1"/>
  <c r="T112" i="1"/>
  <c r="T36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77" i="1"/>
  <c r="T110" i="1"/>
  <c r="T212" i="1"/>
  <c r="T114" i="1"/>
  <c r="T118" i="1"/>
  <c r="T275" i="1"/>
  <c r="T115" i="1"/>
  <c r="T116" i="1"/>
  <c r="T117" i="1"/>
  <c r="T144" i="1"/>
  <c r="T290" i="1"/>
  <c r="T120" i="1"/>
  <c r="T121" i="1"/>
  <c r="T122" i="1"/>
  <c r="T123" i="1"/>
  <c r="T124" i="1"/>
  <c r="T125" i="1"/>
  <c r="T126" i="1"/>
  <c r="T127" i="1"/>
  <c r="T128" i="1"/>
  <c r="T129" i="1"/>
  <c r="T130" i="1"/>
  <c r="T189" i="1"/>
  <c r="T132" i="1"/>
  <c r="T269" i="1"/>
  <c r="T134" i="1"/>
  <c r="T135" i="1"/>
  <c r="T136" i="1"/>
  <c r="T137" i="1"/>
  <c r="T138" i="1"/>
  <c r="T139" i="1"/>
  <c r="T79" i="1"/>
  <c r="T141" i="1"/>
  <c r="T142" i="1"/>
  <c r="T143" i="1"/>
  <c r="T27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297" i="1"/>
  <c r="T175" i="1"/>
  <c r="T176" i="1"/>
  <c r="T287" i="1"/>
  <c r="T178" i="1"/>
  <c r="T179" i="1"/>
  <c r="T180" i="1"/>
  <c r="T181" i="1"/>
  <c r="T182" i="1"/>
  <c r="T183" i="1"/>
  <c r="T184" i="1"/>
  <c r="T185" i="1"/>
  <c r="T214" i="1"/>
  <c r="T187" i="1"/>
  <c r="T188" i="1"/>
  <c r="T7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42" i="1"/>
  <c r="T213" i="1"/>
  <c r="T253" i="1"/>
  <c r="T215" i="1"/>
  <c r="T258" i="1"/>
  <c r="T217" i="1"/>
  <c r="T218" i="1"/>
  <c r="T219" i="1"/>
  <c r="T131" i="1"/>
  <c r="T133" i="1"/>
  <c r="T140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16" i="1"/>
  <c r="T243" i="1"/>
  <c r="T244" i="1"/>
  <c r="T245" i="1"/>
  <c r="T246" i="1"/>
  <c r="T247" i="1"/>
  <c r="T248" i="1"/>
  <c r="T249" i="1"/>
  <c r="T250" i="1"/>
  <c r="T251" i="1"/>
  <c r="T252" i="1"/>
  <c r="T261" i="1"/>
  <c r="T254" i="1"/>
  <c r="T255" i="1"/>
  <c r="T256" i="1"/>
  <c r="T257" i="1"/>
  <c r="T221" i="1"/>
  <c r="T259" i="1"/>
  <c r="T260" i="1"/>
  <c r="T60" i="1"/>
  <c r="T262" i="1"/>
  <c r="T263" i="1"/>
  <c r="T264" i="1"/>
  <c r="T265" i="1"/>
  <c r="T266" i="1"/>
  <c r="T267" i="1"/>
  <c r="T268" i="1"/>
  <c r="T15" i="1"/>
  <c r="T270" i="1"/>
  <c r="T271" i="1"/>
  <c r="T272" i="1"/>
  <c r="T273" i="1"/>
  <c r="T111" i="1"/>
  <c r="T316" i="1"/>
  <c r="T276" i="1"/>
  <c r="T113" i="1"/>
  <c r="T278" i="1"/>
  <c r="T279" i="1"/>
  <c r="T280" i="1"/>
  <c r="T281" i="1"/>
  <c r="T282" i="1"/>
  <c r="T283" i="1"/>
  <c r="T284" i="1"/>
  <c r="T285" i="1"/>
  <c r="T286" i="1"/>
  <c r="T174" i="1"/>
  <c r="T277" i="1"/>
  <c r="T289" i="1"/>
  <c r="T288" i="1"/>
  <c r="T291" i="1"/>
  <c r="T292" i="1"/>
  <c r="T293" i="1"/>
  <c r="T68" i="1"/>
  <c r="T295" i="1"/>
  <c r="T296" i="1"/>
  <c r="T220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" i="1"/>
  <c r="T317" i="1"/>
  <c r="T318" i="1"/>
  <c r="T2" i="1"/>
  <c r="W9" i="25"/>
  <c r="W7" i="25"/>
  <c r="M31" i="18"/>
  <c r="M28" i="18"/>
  <c r="W19" i="25"/>
  <c r="V20" i="25"/>
  <c r="W21" i="25"/>
  <c r="M30" i="18"/>
  <c r="V21" i="25"/>
  <c r="W8" i="25"/>
  <c r="K30" i="18"/>
  <c r="V9" i="25"/>
  <c r="W18" i="25"/>
  <c r="K29" i="18"/>
  <c r="W5" i="25"/>
  <c r="V18" i="25"/>
  <c r="V6" i="25"/>
  <c r="V8" i="25"/>
  <c r="W20" i="25"/>
  <c r="M32" i="18"/>
  <c r="M29" i="18"/>
  <c r="K28" i="18"/>
  <c r="V19" i="25"/>
  <c r="W6" i="25"/>
  <c r="V7" i="25"/>
  <c r="V5" i="25"/>
  <c r="K32" i="18"/>
  <c r="K31" i="18"/>
  <c r="K33" i="18" l="1"/>
  <c r="M3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hase2.xlsx!Tableau25" type="102" refreshedVersion="8" minRefreshableVersion="5">
    <extLst>
      <ext xmlns:x15="http://schemas.microsoft.com/office/spreadsheetml/2010/11/main" uri="{DE250136-89BD-433C-8126-D09CA5730AF9}">
        <x15:connection id="Tableau25" autoDelete="1">
          <x15:rangePr sourceName="_xlcn.WorksheetConnection_Phase2.xlsxTableau25"/>
        </x15:connection>
      </ext>
    </extLst>
  </connection>
  <connection id="3" xr16:uid="{00000000-0015-0000-FFFF-FFFF02000000}" name="WorksheetConnection_PRESENTATION SEANCE 7.xlsx!Tableau2" type="102" refreshedVersion="8" minRefreshableVersion="5">
    <extLst>
      <ext xmlns:x15="http://schemas.microsoft.com/office/spreadsheetml/2010/11/main" uri="{DE250136-89BD-433C-8126-D09CA5730AF9}">
        <x15:connection id="Tableau2" autoDelete="1">
          <x15:rangePr sourceName="_xlcn.WorksheetConnection_PRESENTATIONSEANCE7.xlsxTableau2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au2].[GENRE].[All]}"/>
    <s v="{[Tableau25].[GENRE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<sst xmlns="http://schemas.openxmlformats.org/spreadsheetml/2006/main" count="6100" uniqueCount="700">
  <si>
    <t>SEANCE 7</t>
  </si>
  <si>
    <t>TABLE OF CONTENTS</t>
  </si>
  <si>
    <t>TABLEAU DE BORDS</t>
  </si>
  <si>
    <t>RESOURCES HUMAINES2</t>
  </si>
  <si>
    <t>CARTE CA</t>
  </si>
  <si>
    <t>RECORDS &amp; NOTES</t>
  </si>
  <si>
    <t>CA DES DEPARTEMENTS</t>
  </si>
  <si>
    <t>INDICATEURS SONIC</t>
  </si>
  <si>
    <t>DONNEES 19-20</t>
  </si>
  <si>
    <t>CA DES SITES</t>
  </si>
  <si>
    <t>DONNEES 20-21</t>
  </si>
  <si>
    <t>PRODUITS &amp; MOIS</t>
  </si>
  <si>
    <t>DEP 5 Année 19-20</t>
  </si>
  <si>
    <t>INDICATEUR TALENTS</t>
  </si>
  <si>
    <t>DEP 5 Année 20-21</t>
  </si>
  <si>
    <t>INDICATEUR ATELIER</t>
  </si>
  <si>
    <t>RESOURCES HUMAINE1</t>
  </si>
  <si>
    <t>INDICATEUR DIGITALISATION</t>
  </si>
  <si>
    <t>TEAM</t>
  </si>
  <si>
    <t>1. ABDALLAH ALI</t>
  </si>
  <si>
    <t>2.AMOKRANE CHANEZ</t>
  </si>
  <si>
    <t>3.EL HAYEK NICOLAS</t>
  </si>
  <si>
    <t>4.GHADDAR MOHAMMAD-ALI</t>
  </si>
  <si>
    <t>5.PARIKH SUNAYANA</t>
  </si>
  <si>
    <r>
      <rPr>
        <b/>
        <sz val="16"/>
        <color rgb="FFFF0000"/>
        <rFont val="Calibri"/>
        <family val="2"/>
        <scheme val="minor"/>
      </rPr>
      <t>CHIFFRE D'AFFAIRE &amp; RESOURCE H</t>
    </r>
    <r>
      <rPr>
        <b/>
        <sz val="16"/>
        <color theme="0"/>
        <rFont val="Calibri"/>
        <family val="2"/>
        <scheme val="minor"/>
      </rPr>
      <t>UMAINE</t>
    </r>
  </si>
  <si>
    <t>BACK</t>
  </si>
  <si>
    <t>INDICATEURS</t>
  </si>
  <si>
    <t>19-20</t>
  </si>
  <si>
    <t>20-21</t>
  </si>
  <si>
    <t xml:space="preserve"> TOTAL</t>
  </si>
  <si>
    <t>QTT PRODUITS</t>
  </si>
  <si>
    <t>PAIEMENT CHèQUE</t>
  </si>
  <si>
    <t>PAIEMENT ESPECES</t>
  </si>
  <si>
    <t>PAIEMENT VIREMENT</t>
  </si>
  <si>
    <t>EMPLOYés</t>
  </si>
  <si>
    <t>MOIS</t>
  </si>
  <si>
    <t>AGE</t>
  </si>
  <si>
    <t>CA/ AGE HOMME</t>
  </si>
  <si>
    <t>CA/ AGE FEMME</t>
  </si>
  <si>
    <t>CA / AGE FEMME</t>
  </si>
  <si>
    <t>INDICATEURS SONIC'!A1</t>
  </si>
  <si>
    <t>RECORDS</t>
  </si>
  <si>
    <t>RECOMMENDATIONS</t>
  </si>
  <si>
    <t>N°</t>
  </si>
  <si>
    <t>DESTINATION</t>
  </si>
  <si>
    <t>CONCLUSIONS</t>
  </si>
  <si>
    <t>RH1'!A1</t>
  </si>
  <si>
    <t>LA DISTRIBUTION DES SALAIRES PAR SITE EST INPECABLE</t>
  </si>
  <si>
    <t>3 EMPLOYE TEMPS PARTIEL ET HAUTE PRIME ?</t>
  </si>
  <si>
    <t>CAD!A1</t>
  </si>
  <si>
    <t>CA 256K€  &gt; 200k€ target 15%</t>
  </si>
  <si>
    <t xml:space="preserve">Rénumeration pour les employés </t>
  </si>
  <si>
    <t>CAS!A1</t>
  </si>
  <si>
    <t>SITE CA   :       NICE 162k/139k                               63%/ 46%</t>
  </si>
  <si>
    <t>Prime pour les employés du site NICE</t>
  </si>
  <si>
    <t>SITE CA :         PARIS 82k/ 140k                              32%/46%</t>
  </si>
  <si>
    <t>Prime pour les employés du site PARIS</t>
  </si>
  <si>
    <t>SITE QTT :      PARIS 117/ 124                               51%/ 48%</t>
  </si>
  <si>
    <t>Vérifier les produits les plus chère PARIS</t>
  </si>
  <si>
    <t>SITE QTT :      NICE 106/122                                 46%/48%</t>
  </si>
  <si>
    <t>Vérifier les produits les plus chère NICE</t>
  </si>
  <si>
    <t xml:space="preserve">QTT COMPETENCE FULL STACK            NICE PARIS       7/26            23/ 25      </t>
  </si>
  <si>
    <t xml:space="preserve">MEETING AVEC MANAGER COMPETENCE FULL STACK </t>
  </si>
  <si>
    <t>QTT SUPPORT TMA                                 NICE PARIS          2/32          21/8</t>
  </si>
  <si>
    <t xml:space="preserve">MEETING AVEC MANAGER SUPPORT TMA </t>
  </si>
  <si>
    <t xml:space="preserve">QTT GESTION DE PROJET AGILE          NICE PARIS          13/10        0/8 </t>
  </si>
  <si>
    <t xml:space="preserve">MEETING AVEC MANAGER SITE PARIS </t>
  </si>
  <si>
    <t>PR  MOIS'!A1</t>
  </si>
  <si>
    <t>MILLET PASCALE FAIS UN GRAND EFFORT à PARIS 37 produits dand 3 mois</t>
  </si>
  <si>
    <t xml:space="preserve">Augmenter SA PRIME </t>
  </si>
  <si>
    <t xml:space="preserve">CA+ QTT PAR MOIS     OCT NOV DEC AVR MAIS JUIN       les plus </t>
  </si>
  <si>
    <t>ENQUETER PRODUITS-SCOLAIRE</t>
  </si>
  <si>
    <t>INDICATEUR TALENTS'!A1</t>
  </si>
  <si>
    <t>SURENA ET REMUND NOUVEAU POSTES</t>
  </si>
  <si>
    <t>HAUT INDICATEUR TALENT</t>
  </si>
  <si>
    <t>INDICATEUR DIGITALISATION'!A1</t>
  </si>
  <si>
    <t xml:space="preserve">LILLE A PASSé la digitalisation </t>
  </si>
  <si>
    <t>Indicateur paiement par espèces faible</t>
  </si>
  <si>
    <t>SALAIRES NICE 57K€  51%  SALAIRES PARIS  47K€  43%</t>
  </si>
  <si>
    <t>AUGMENTER LE NOMBRE D'EMPLOYE A LILLE 1 STRASBOURG</t>
  </si>
  <si>
    <t xml:space="preserve">MILLET PASCALE SITE PARIS A Reçu 0€ primes pendant les deux ans </t>
  </si>
  <si>
    <t xml:space="preserve">Enqueter les critères de primes </t>
  </si>
  <si>
    <t>RH2'!A1</t>
  </si>
  <si>
    <t xml:space="preserve">Le nombre des employés qui ont plus de 60 ans est haut </t>
  </si>
  <si>
    <t>Recrutement policy</t>
  </si>
  <si>
    <t xml:space="preserve">Le nombre des femmes entre 30-40      20-21 = 0 </t>
  </si>
  <si>
    <t xml:space="preserve">recruter des jeunes </t>
  </si>
  <si>
    <t>CA Rang 6 dernier</t>
  </si>
  <si>
    <t>verifier les dates et les produits</t>
  </si>
  <si>
    <t>SITE CA :             Lille 6500/20000                        2,5%/6,66%</t>
  </si>
  <si>
    <t>Réviser le planning de 2019-2020</t>
  </si>
  <si>
    <t>SITE CA :             STRASBOURG 5000/1300         1,95%/0,43%</t>
  </si>
  <si>
    <t>Meeting avec Manager+ ATELIER</t>
  </si>
  <si>
    <t xml:space="preserve">SITE QTT :          LILLE 5/10                                    2%/ 4%               </t>
  </si>
  <si>
    <t>SITE QTT :          STRASBOURG 1/1                       0,5%/0,4%</t>
  </si>
  <si>
    <t>CA+ QTT PAR MOIS     JUIN JUILLET AOUT JANVIER FEVRIER MARS        les moins</t>
  </si>
  <si>
    <t>ENQUETER LES PRODUITS D'éte</t>
  </si>
  <si>
    <t>CA+ QTT PAR MOIS LE SITE DE STRASBOURG UN SEUL MOIS AOUT</t>
  </si>
  <si>
    <t>MEETING AVEC MANAGER SITE STRASBOURG</t>
  </si>
  <si>
    <t>INDICATEUR ATELIER'!A1</t>
  </si>
  <si>
    <t>INDICATEUR ATELIER BAS PARIS ET STRASBOURG</t>
  </si>
  <si>
    <t>ATELIER PARIS STRASBOURG</t>
  </si>
  <si>
    <t xml:space="preserve">INDICATEUR DIGITALISATION ESPECES HAUT EN PARIS ET NICE </t>
  </si>
  <si>
    <t xml:space="preserve">PLAN DIGITALISATION </t>
  </si>
  <si>
    <t>NOM</t>
  </si>
  <si>
    <t>PRENOM</t>
  </si>
  <si>
    <t>EMPLOYE</t>
  </si>
  <si>
    <t>DIRECTION</t>
  </si>
  <si>
    <t>SITE</t>
  </si>
  <si>
    <t>DATE_COMMANDE</t>
  </si>
  <si>
    <t>REF</t>
  </si>
  <si>
    <t>PRODUIT</t>
  </si>
  <si>
    <t>QUANTITE</t>
  </si>
  <si>
    <t>PU</t>
  </si>
  <si>
    <t>FACTURATION</t>
  </si>
  <si>
    <t>PAIEMENT</t>
  </si>
  <si>
    <t>PAIEMENT2</t>
  </si>
  <si>
    <t>SALAIRE</t>
  </si>
  <si>
    <t>PRIME</t>
  </si>
  <si>
    <t>GENRE</t>
  </si>
  <si>
    <t>NB ENFANTS</t>
  </si>
  <si>
    <t>NAISSANCE</t>
  </si>
  <si>
    <t>DATECHEZCLIENT</t>
  </si>
  <si>
    <t>ANCIENNETE</t>
  </si>
  <si>
    <t>IT</t>
  </si>
  <si>
    <t>ABENHAÏM</t>
  </si>
  <si>
    <t>Myriam</t>
  </si>
  <si>
    <t>Département 4</t>
  </si>
  <si>
    <t>Lille</t>
  </si>
  <si>
    <t>Gestion projet Agile</t>
  </si>
  <si>
    <t>Virement</t>
  </si>
  <si>
    <t>femme</t>
  </si>
  <si>
    <t>ZHOU</t>
  </si>
  <si>
    <t>Philippe</t>
  </si>
  <si>
    <t>Département 5</t>
  </si>
  <si>
    <t>Strasbourg</t>
  </si>
  <si>
    <t>Conseil et architecture</t>
  </si>
  <si>
    <t>Chèque</t>
  </si>
  <si>
    <t>homme</t>
  </si>
  <si>
    <t>ADAMO</t>
  </si>
  <si>
    <t>Stéphane</t>
  </si>
  <si>
    <t>Département 2</t>
  </si>
  <si>
    <t>AGAPOF</t>
  </si>
  <si>
    <t>Brigitte</t>
  </si>
  <si>
    <t>Département 1</t>
  </si>
  <si>
    <t>Nice</t>
  </si>
  <si>
    <t>Compétence Fullstack</t>
  </si>
  <si>
    <t>Espèce</t>
  </si>
  <si>
    <t>ALEMBERT</t>
  </si>
  <si>
    <t>Jean</t>
  </si>
  <si>
    <t>Formation CRM</t>
  </si>
  <si>
    <t>LOBJOY</t>
  </si>
  <si>
    <t>Patrick</t>
  </si>
  <si>
    <t>Paris</t>
  </si>
  <si>
    <t>AMELLAL</t>
  </si>
  <si>
    <t>Henri</t>
  </si>
  <si>
    <t>Compétence Front</t>
  </si>
  <si>
    <t>Viviane</t>
  </si>
  <si>
    <t>Jean-Marc</t>
  </si>
  <si>
    <t>Intervention sur site</t>
  </si>
  <si>
    <t>ANGONIN</t>
  </si>
  <si>
    <t>Jean-Pierre</t>
  </si>
  <si>
    <t>Département 3</t>
  </si>
  <si>
    <t>AZOURA</t>
  </si>
  <si>
    <t>Marie-France</t>
  </si>
  <si>
    <t>AZRIA</t>
  </si>
  <si>
    <t>Maryse</t>
  </si>
  <si>
    <t>BACH</t>
  </si>
  <si>
    <t>Ginette</t>
  </si>
  <si>
    <t>ROLLAND</t>
  </si>
  <si>
    <t>Nathalie</t>
  </si>
  <si>
    <t>BARNAUD</t>
  </si>
  <si>
    <t>Janine</t>
  </si>
  <si>
    <t>Département 6</t>
  </si>
  <si>
    <t>Déploiement technique</t>
  </si>
  <si>
    <t>BARRACHINA</t>
  </si>
  <si>
    <t>Monique</t>
  </si>
  <si>
    <t>BARRANDON</t>
  </si>
  <si>
    <t>Margaret</t>
  </si>
  <si>
    <t>BASS</t>
  </si>
  <si>
    <t>Thierry</t>
  </si>
  <si>
    <t>BAUDET</t>
  </si>
  <si>
    <t>Arlette</t>
  </si>
  <si>
    <t>Michele</t>
  </si>
  <si>
    <t>Support et TMA</t>
  </si>
  <si>
    <t>BEAUDEAU</t>
  </si>
  <si>
    <t>Gérard</t>
  </si>
  <si>
    <t>BEAUMIER</t>
  </si>
  <si>
    <t>Isabelle</t>
  </si>
  <si>
    <t>BEDO</t>
  </si>
  <si>
    <t>BEETHOVEN</t>
  </si>
  <si>
    <t>Audit sécurité</t>
  </si>
  <si>
    <t>BENHAMOU</t>
  </si>
  <si>
    <t>Jeanine</t>
  </si>
  <si>
    <t>CORBET</t>
  </si>
  <si>
    <t>Marie-Thérése</t>
  </si>
  <si>
    <t>BENSIMON</t>
  </si>
  <si>
    <t>Elisabeth</t>
  </si>
  <si>
    <t>BÉRAUD</t>
  </si>
  <si>
    <t>Giséle</t>
  </si>
  <si>
    <t>BERDUGO</t>
  </si>
  <si>
    <t>Bernadette</t>
  </si>
  <si>
    <t>BERTOLO</t>
  </si>
  <si>
    <t>Claudie</t>
  </si>
  <si>
    <t>BERTRAND</t>
  </si>
  <si>
    <t>Roger</t>
  </si>
  <si>
    <t>BIDAULT</t>
  </si>
  <si>
    <t>Marie-Reine</t>
  </si>
  <si>
    <t>BINET</t>
  </si>
  <si>
    <t>Jacques</t>
  </si>
  <si>
    <t>Emmanuel</t>
  </si>
  <si>
    <t>BLANC</t>
  </si>
  <si>
    <t>BLANCHOT</t>
  </si>
  <si>
    <t>Guy</t>
  </si>
  <si>
    <t>BOLLO</t>
  </si>
  <si>
    <t>René</t>
  </si>
  <si>
    <t>Compétence Back</t>
  </si>
  <si>
    <t>BONNAY</t>
  </si>
  <si>
    <t>Nadège</t>
  </si>
  <si>
    <t>BOUCHET</t>
  </si>
  <si>
    <t>Micheline</t>
  </si>
  <si>
    <t>BOUDART</t>
  </si>
  <si>
    <t>Martine</t>
  </si>
  <si>
    <t>BOULLICAUD</t>
  </si>
  <si>
    <t>Jean-Paul</t>
  </si>
  <si>
    <t>BOUN</t>
  </si>
  <si>
    <t>BOUSLAH</t>
  </si>
  <si>
    <t>Fabien</t>
  </si>
  <si>
    <t>BOUZCKAR</t>
  </si>
  <si>
    <t>Ghislaine</t>
  </si>
  <si>
    <t>BOVERO</t>
  </si>
  <si>
    <t>Gilbert</t>
  </si>
  <si>
    <t>BRELEUR</t>
  </si>
  <si>
    <t>BRON</t>
  </si>
  <si>
    <t>Géneviéve</t>
  </si>
  <si>
    <t>BRUNET</t>
  </si>
  <si>
    <t>Françoise</t>
  </si>
  <si>
    <t>RIDEAU</t>
  </si>
  <si>
    <t>Paul</t>
  </si>
  <si>
    <t>CAILLOT</t>
  </si>
  <si>
    <t>Jocelyne</t>
  </si>
  <si>
    <t>CALVET</t>
  </si>
  <si>
    <t>Christine</t>
  </si>
  <si>
    <t>CAPRON</t>
  </si>
  <si>
    <t>Claude</t>
  </si>
  <si>
    <t>CARRERA</t>
  </si>
  <si>
    <t>Victor</t>
  </si>
  <si>
    <t>ABSCHEN</t>
  </si>
  <si>
    <t>CHARDON</t>
  </si>
  <si>
    <t>Annick</t>
  </si>
  <si>
    <t>CHAUBEAU</t>
  </si>
  <si>
    <t>Louis</t>
  </si>
  <si>
    <t>TAN</t>
  </si>
  <si>
    <t>CHEHMAT</t>
  </si>
  <si>
    <t>CHHUOR</t>
  </si>
  <si>
    <t>Anne-Marie</t>
  </si>
  <si>
    <t>BSIRI</t>
  </si>
  <si>
    <t>Marie-Rose</t>
  </si>
  <si>
    <t>CHICHE</t>
  </si>
  <si>
    <t>Vincent</t>
  </si>
  <si>
    <t>CHIFFLET</t>
  </si>
  <si>
    <t>Ingrid</t>
  </si>
  <si>
    <t>CHRISTOPHE</t>
  </si>
  <si>
    <t>CLAVERIE</t>
  </si>
  <si>
    <t>Chantal</t>
  </si>
  <si>
    <t>COHEN</t>
  </si>
  <si>
    <t>Christian</t>
  </si>
  <si>
    <t>CHAMBLAS</t>
  </si>
  <si>
    <t>Paule</t>
  </si>
  <si>
    <t>GORZINSKY</t>
  </si>
  <si>
    <t>Odette</t>
  </si>
  <si>
    <t>COUDERC</t>
  </si>
  <si>
    <t>Marie-Louise</t>
  </si>
  <si>
    <t>COUGET</t>
  </si>
  <si>
    <t>Denis</t>
  </si>
  <si>
    <t>CRIÉ</t>
  </si>
  <si>
    <t>Michel</t>
  </si>
  <si>
    <t>CROMBEZ</t>
  </si>
  <si>
    <t>Katherine</t>
  </si>
  <si>
    <t>CUCIT</t>
  </si>
  <si>
    <t>CYMBALIST</t>
  </si>
  <si>
    <t>DAMBSKI</t>
  </si>
  <si>
    <t>DANIEL</t>
  </si>
  <si>
    <t>DEAUCOURT</t>
  </si>
  <si>
    <t>DEDIEU</t>
  </si>
  <si>
    <t>Josselaine</t>
  </si>
  <si>
    <t>DEFRANCE</t>
  </si>
  <si>
    <t>Sylvanna</t>
  </si>
  <si>
    <t>DEGRENDEL</t>
  </si>
  <si>
    <t>Hubert</t>
  </si>
  <si>
    <t>DEIXONNE</t>
  </si>
  <si>
    <t>Nadine</t>
  </si>
  <si>
    <t>DELAMARRE</t>
  </si>
  <si>
    <t>Jean-Luc</t>
  </si>
  <si>
    <t>DELUC</t>
  </si>
  <si>
    <t>Pascal</t>
  </si>
  <si>
    <t>DENIS</t>
  </si>
  <si>
    <t>Claudine</t>
  </si>
  <si>
    <t>DESHAYES</t>
  </si>
  <si>
    <t>DESROSES</t>
  </si>
  <si>
    <t>DESTAIN</t>
  </si>
  <si>
    <t>Roseline</t>
  </si>
  <si>
    <t>D'HÉROUVILLE</t>
  </si>
  <si>
    <t>Yolande</t>
  </si>
  <si>
    <t>DI</t>
  </si>
  <si>
    <t>DINIC</t>
  </si>
  <si>
    <t>Jean-François</t>
  </si>
  <si>
    <t>DONG</t>
  </si>
  <si>
    <t>Huguette</t>
  </si>
  <si>
    <t>DOUCOURE</t>
  </si>
  <si>
    <t>Jean-Jacques</t>
  </si>
  <si>
    <t>DUPRÉ</t>
  </si>
  <si>
    <t>Sophie</t>
  </si>
  <si>
    <t>DURAND</t>
  </si>
  <si>
    <t>DURAND-RENIER</t>
  </si>
  <si>
    <t>DUROC</t>
  </si>
  <si>
    <t>Annie</t>
  </si>
  <si>
    <t>CHAVES</t>
  </si>
  <si>
    <t>FABRE</t>
  </si>
  <si>
    <t>Didier</t>
  </si>
  <si>
    <t>SAADA</t>
  </si>
  <si>
    <t>COMTE</t>
  </si>
  <si>
    <t>Martin</t>
  </si>
  <si>
    <t>SAPIENCE</t>
  </si>
  <si>
    <t>Alain</t>
  </si>
  <si>
    <t>FARIDI</t>
  </si>
  <si>
    <t>FAURE</t>
  </si>
  <si>
    <t>Simone</t>
  </si>
  <si>
    <t>FAVRE</t>
  </si>
  <si>
    <t>Dany</t>
  </si>
  <si>
    <t>FEDON</t>
  </si>
  <si>
    <t>Marie-Claude</t>
  </si>
  <si>
    <t>FAUCHEUX</t>
  </si>
  <si>
    <t>CHI</t>
  </si>
  <si>
    <t>Nicole</t>
  </si>
  <si>
    <t>FERRAND</t>
  </si>
  <si>
    <t>Danielle</t>
  </si>
  <si>
    <t>FILLEAU</t>
  </si>
  <si>
    <t>Sylvie</t>
  </si>
  <si>
    <t>FITOUSSI</t>
  </si>
  <si>
    <t>Samuel</t>
  </si>
  <si>
    <t>FOURNOL</t>
  </si>
  <si>
    <t>FRANÇOIS</t>
  </si>
  <si>
    <t>FRENOIS</t>
  </si>
  <si>
    <t>FRETTE</t>
  </si>
  <si>
    <t>Daniel</t>
  </si>
  <si>
    <t>FRISA</t>
  </si>
  <si>
    <t>GARCIA</t>
  </si>
  <si>
    <t>Ghyslaine</t>
  </si>
  <si>
    <t>GEIL</t>
  </si>
  <si>
    <t>Dominique</t>
  </si>
  <si>
    <t>GENTIL</t>
  </si>
  <si>
    <t>Michelle</t>
  </si>
  <si>
    <t>MILLET</t>
  </si>
  <si>
    <t>Pasquale</t>
  </si>
  <si>
    <t>GHAFFAR</t>
  </si>
  <si>
    <t>GILLINGHAM</t>
  </si>
  <si>
    <t>Magdeleine</t>
  </si>
  <si>
    <t>GIRARD</t>
  </si>
  <si>
    <t>André</t>
  </si>
  <si>
    <t>GIRAUDO</t>
  </si>
  <si>
    <t>GIRON</t>
  </si>
  <si>
    <t>GLYNATSIS</t>
  </si>
  <si>
    <t>Hervé</t>
  </si>
  <si>
    <t>GONDOUIN</t>
  </si>
  <si>
    <t>Bernard</t>
  </si>
  <si>
    <t>GOUILLON</t>
  </si>
  <si>
    <t>GOYER</t>
  </si>
  <si>
    <t>GRAIN</t>
  </si>
  <si>
    <t>FERNANDEZ</t>
  </si>
  <si>
    <t>Yvette</t>
  </si>
  <si>
    <t>GUILLE</t>
  </si>
  <si>
    <t>GUITTON</t>
  </si>
  <si>
    <t>Francis</t>
  </si>
  <si>
    <t>GUTFREUND</t>
  </si>
  <si>
    <t>GUYOT</t>
  </si>
  <si>
    <t>Pierre</t>
  </si>
  <si>
    <t>HABRANT</t>
  </si>
  <si>
    <t>Moïse</t>
  </si>
  <si>
    <t>HARAULT</t>
  </si>
  <si>
    <t>Armelle</t>
  </si>
  <si>
    <t>HERCLICH</t>
  </si>
  <si>
    <t>HERMANT</t>
  </si>
  <si>
    <t>HERSELIN</t>
  </si>
  <si>
    <t>HEURAUX</t>
  </si>
  <si>
    <t>Catherine</t>
  </si>
  <si>
    <t>HUSETOWSKI</t>
  </si>
  <si>
    <t>Franca</t>
  </si>
  <si>
    <t>ILARDO</t>
  </si>
  <si>
    <t>IMMEUBLE</t>
  </si>
  <si>
    <t>JOLIBOIS</t>
  </si>
  <si>
    <t>JOLY</t>
  </si>
  <si>
    <t>JUDITH</t>
  </si>
  <si>
    <t>Marie-Hélène</t>
  </si>
  <si>
    <t>KAC</t>
  </si>
  <si>
    <t>KARSENTY</t>
  </si>
  <si>
    <t>KILBURG</t>
  </si>
  <si>
    <t>KONGOLO</t>
  </si>
  <si>
    <t>KRIEF</t>
  </si>
  <si>
    <t>KTORZA</t>
  </si>
  <si>
    <t>Juliette</t>
  </si>
  <si>
    <t>LACHAUSSÉE</t>
  </si>
  <si>
    <t>LACIRE</t>
  </si>
  <si>
    <t>LADD</t>
  </si>
  <si>
    <t>LAIGUILLON</t>
  </si>
  <si>
    <t>LAM</t>
  </si>
  <si>
    <t>Pierrette</t>
  </si>
  <si>
    <t>LAMBERT</t>
  </si>
  <si>
    <t>LANLO</t>
  </si>
  <si>
    <t>SONG</t>
  </si>
  <si>
    <t>Aline</t>
  </si>
  <si>
    <t>LE BARBANCHON</t>
  </si>
  <si>
    <t>LE HYARIC</t>
  </si>
  <si>
    <t>EL KAABI</t>
  </si>
  <si>
    <t>LE PREVOST</t>
  </si>
  <si>
    <t>LEBAS</t>
  </si>
  <si>
    <t>Eliane</t>
  </si>
  <si>
    <t>LEBRETON</t>
  </si>
  <si>
    <t>Olivier</t>
  </si>
  <si>
    <t>LEDOUX</t>
  </si>
  <si>
    <t>Madeleine</t>
  </si>
  <si>
    <t>LEE</t>
  </si>
  <si>
    <t>LEFORT</t>
  </si>
  <si>
    <t>LEGRAND</t>
  </si>
  <si>
    <t>LEKA</t>
  </si>
  <si>
    <t>BAH</t>
  </si>
  <si>
    <t>LEMARIÉ</t>
  </si>
  <si>
    <t>LÉVY</t>
  </si>
  <si>
    <t>Denise</t>
  </si>
  <si>
    <t>GEORGET</t>
  </si>
  <si>
    <t>LOUAPRE</t>
  </si>
  <si>
    <t>Louisette</t>
  </si>
  <si>
    <t>LY</t>
  </si>
  <si>
    <t>Jean-Claude</t>
  </si>
  <si>
    <t>MARECHAL</t>
  </si>
  <si>
    <t>MARINIER</t>
  </si>
  <si>
    <t>Marcel</t>
  </si>
  <si>
    <t>Christiane</t>
  </si>
  <si>
    <t>MARQUEZ</t>
  </si>
  <si>
    <t>Marie-Cecile</t>
  </si>
  <si>
    <t>MARTAUD</t>
  </si>
  <si>
    <t>MARTEL</t>
  </si>
  <si>
    <t>MARTI</t>
  </si>
  <si>
    <t>Anne</t>
  </si>
  <si>
    <t>MARTIN</t>
  </si>
  <si>
    <t>Franz</t>
  </si>
  <si>
    <t>Laurent</t>
  </si>
  <si>
    <t>France</t>
  </si>
  <si>
    <t>Jacqueline</t>
  </si>
  <si>
    <t>MECHARD</t>
  </si>
  <si>
    <t>Véronique</t>
  </si>
  <si>
    <t>MERCIER</t>
  </si>
  <si>
    <t>Evelyne</t>
  </si>
  <si>
    <t>MERLAUD</t>
  </si>
  <si>
    <t>MESROBIAN</t>
  </si>
  <si>
    <t>Joël</t>
  </si>
  <si>
    <t>MIANET</t>
  </si>
  <si>
    <t>Georges</t>
  </si>
  <si>
    <t>FALZON</t>
  </si>
  <si>
    <t>Patricia</t>
  </si>
  <si>
    <t>LEMAIRE</t>
  </si>
  <si>
    <t>PERFETTO</t>
  </si>
  <si>
    <t>MICELI</t>
  </si>
  <si>
    <t>THAO</t>
  </si>
  <si>
    <t>Sylvain</t>
  </si>
  <si>
    <t>REMUND</t>
  </si>
  <si>
    <t>Marie-Marthe</t>
  </si>
  <si>
    <t>BENSIMHON</t>
  </si>
  <si>
    <t>MOINARD</t>
  </si>
  <si>
    <t>Loïc</t>
  </si>
  <si>
    <t>MOITA</t>
  </si>
  <si>
    <t>Jeanne-Marie</t>
  </si>
  <si>
    <t>MONTFORT</t>
  </si>
  <si>
    <t>Huong</t>
  </si>
  <si>
    <t>NAIMI</t>
  </si>
  <si>
    <t>NICOLLE</t>
  </si>
  <si>
    <t>OBEL</t>
  </si>
  <si>
    <t>Rolande</t>
  </si>
  <si>
    <t>OCLOO</t>
  </si>
  <si>
    <t>Thérése</t>
  </si>
  <si>
    <t>ONG</t>
  </si>
  <si>
    <t>PARINET</t>
  </si>
  <si>
    <t>Jean-Louis</t>
  </si>
  <si>
    <t>PARTOUCHE</t>
  </si>
  <si>
    <t>Robert</t>
  </si>
  <si>
    <t>PAVARD</t>
  </si>
  <si>
    <t>PEDRO</t>
  </si>
  <si>
    <t>PENALVA</t>
  </si>
  <si>
    <t>PERRUCHON</t>
  </si>
  <si>
    <t>Fabrice</t>
  </si>
  <si>
    <t>PESNOT</t>
  </si>
  <si>
    <t>PIDERIT</t>
  </si>
  <si>
    <t>POINSOT</t>
  </si>
  <si>
    <t>POISSON</t>
  </si>
  <si>
    <t>PONTALIER</t>
  </si>
  <si>
    <t>POTRIQUET</t>
  </si>
  <si>
    <t>Claudette</t>
  </si>
  <si>
    <t>POUYADOU</t>
  </si>
  <si>
    <t>Josette</t>
  </si>
  <si>
    <t>PUAULT</t>
  </si>
  <si>
    <t>QUINTIN</t>
  </si>
  <si>
    <t>RAMBEAUD</t>
  </si>
  <si>
    <t>RAMOND</t>
  </si>
  <si>
    <t>RAMOS</t>
  </si>
  <si>
    <t>Yvan</t>
  </si>
  <si>
    <t>REBY-FAYARD</t>
  </si>
  <si>
    <t>Luc</t>
  </si>
  <si>
    <t>RENIER</t>
  </si>
  <si>
    <t>REVERDITO</t>
  </si>
  <si>
    <t>Marie-Jeanne</t>
  </si>
  <si>
    <t>RAGEUL</t>
  </si>
  <si>
    <t>Marielle</t>
  </si>
  <si>
    <t>RIEGERT</t>
  </si>
  <si>
    <t>Raymonde</t>
  </si>
  <si>
    <t>RIESI</t>
  </si>
  <si>
    <t>François</t>
  </si>
  <si>
    <t>ROBERT</t>
  </si>
  <si>
    <t>Marie-Josée</t>
  </si>
  <si>
    <t>RODIER</t>
  </si>
  <si>
    <t>Régis</t>
  </si>
  <si>
    <t>ROGUET</t>
  </si>
  <si>
    <t>ROLLAIS-LARROUSSE</t>
  </si>
  <si>
    <t>Colette</t>
  </si>
  <si>
    <t>GHIBAUDO</t>
  </si>
  <si>
    <t>ROSAR</t>
  </si>
  <si>
    <t>Georgette</t>
  </si>
  <si>
    <t>ROSSO</t>
  </si>
  <si>
    <t>ROTENBERG</t>
  </si>
  <si>
    <t>ROULET</t>
  </si>
  <si>
    <t>GUELT</t>
  </si>
  <si>
    <t>FAUQUIER</t>
  </si>
  <si>
    <t>Mireille</t>
  </si>
  <si>
    <t>SAILLANT</t>
  </si>
  <si>
    <t>STOEFFLER</t>
  </si>
  <si>
    <t>SARFATI</t>
  </si>
  <si>
    <t>SAYAVONG</t>
  </si>
  <si>
    <t>Henriette</t>
  </si>
  <si>
    <t>SCHUSTER</t>
  </si>
  <si>
    <t>SCOTTI</t>
  </si>
  <si>
    <t>SENG</t>
  </si>
  <si>
    <t>Cécile</t>
  </si>
  <si>
    <t>SENILLE</t>
  </si>
  <si>
    <t>Marthe</t>
  </si>
  <si>
    <t>SENTEX</t>
  </si>
  <si>
    <t>SINSEAU</t>
  </si>
  <si>
    <t>SOK</t>
  </si>
  <si>
    <t>LE LOCH</t>
  </si>
  <si>
    <t>SURENA</t>
  </si>
  <si>
    <t>Adrienne</t>
  </si>
  <si>
    <t>SUON</t>
  </si>
  <si>
    <t>William</t>
  </si>
  <si>
    <t>Suzanne</t>
  </si>
  <si>
    <t>TAIEB</t>
  </si>
  <si>
    <t>TAMBURRINI</t>
  </si>
  <si>
    <t>Marie-Claire</t>
  </si>
  <si>
    <t>Joelle</t>
  </si>
  <si>
    <t>AMARA</t>
  </si>
  <si>
    <t>Nicolas</t>
  </si>
  <si>
    <t>TANG</t>
  </si>
  <si>
    <t>TARDIF</t>
  </si>
  <si>
    <t>Marie-Paule</t>
  </si>
  <si>
    <t>LAUB</t>
  </si>
  <si>
    <t>THIAM</t>
  </si>
  <si>
    <t>THOQUENNE</t>
  </si>
  <si>
    <t>Lydia</t>
  </si>
  <si>
    <t>VANNAXAY</t>
  </si>
  <si>
    <t>VASSEUR</t>
  </si>
  <si>
    <t>VIAND</t>
  </si>
  <si>
    <t>VIDON</t>
  </si>
  <si>
    <t>VINET</t>
  </si>
  <si>
    <t>Marie-José</t>
  </si>
  <si>
    <t>ZANOTI</t>
  </si>
  <si>
    <t>ZAOUI</t>
  </si>
  <si>
    <t>Liliane</t>
  </si>
  <si>
    <t>ZENOU</t>
  </si>
  <si>
    <t>SACCHET</t>
  </si>
  <si>
    <t>ZIHOUNE</t>
  </si>
  <si>
    <t>ZOUC</t>
  </si>
  <si>
    <t>Fred</t>
  </si>
  <si>
    <t>ABSCHEN Paul</t>
  </si>
  <si>
    <t>AMARA Nicolas</t>
  </si>
  <si>
    <t>BAH Paule</t>
  </si>
  <si>
    <t>BENSIMHON Pascal</t>
  </si>
  <si>
    <t>BSIRI Marie-Rose</t>
  </si>
  <si>
    <t>CHAMBLAS Paule</t>
  </si>
  <si>
    <t>CHAVES Thierry</t>
  </si>
  <si>
    <t>CHI Nicole</t>
  </si>
  <si>
    <t>COMTE Martin</t>
  </si>
  <si>
    <t>CORBET Marie-Thérése</t>
  </si>
  <si>
    <t>DESROSES Martine</t>
  </si>
  <si>
    <t>EL KAABI Nicole</t>
  </si>
  <si>
    <t>FALZON Patricia</t>
  </si>
  <si>
    <t>FARIDI Marie-Thérése</t>
  </si>
  <si>
    <t>FAUCHEUX Michel</t>
  </si>
  <si>
    <t>FAUQUIER Mireille</t>
  </si>
  <si>
    <t>FERNANDEZ Yvette</t>
  </si>
  <si>
    <t>FERNANDEZ Suzanne</t>
  </si>
  <si>
    <t>GEORGET Philippe</t>
  </si>
  <si>
    <t>GHIBAUDO Nicole</t>
  </si>
  <si>
    <t>GORZINSKY Odette</t>
  </si>
  <si>
    <t>GUELT Monique</t>
  </si>
  <si>
    <t>LAUB Nicole</t>
  </si>
  <si>
    <t>LE LOCH Nicole</t>
  </si>
  <si>
    <t>LEMAIRE Philippe</t>
  </si>
  <si>
    <t>LOBJOY Patrick</t>
  </si>
  <si>
    <t>MIANET Marie-Thérése</t>
  </si>
  <si>
    <t>MILLET Pasquale</t>
  </si>
  <si>
    <t>PERFETTO Pascal</t>
  </si>
  <si>
    <t>RAGEUL Marielle</t>
  </si>
  <si>
    <t>REMUND Marie-Marthe</t>
  </si>
  <si>
    <t>RIDEAU Paul</t>
  </si>
  <si>
    <t>ROLLAND Nathalie</t>
  </si>
  <si>
    <t>SAADA Martine</t>
  </si>
  <si>
    <t>SACCHET Marie-Thérése</t>
  </si>
  <si>
    <t>SAPIENCE Alain</t>
  </si>
  <si>
    <t>SONG Aline</t>
  </si>
  <si>
    <t>STOEFFLER Jean-Marc</t>
  </si>
  <si>
    <t>SURENA Adrienne</t>
  </si>
  <si>
    <t>TAN Nathalie</t>
  </si>
  <si>
    <t>THAO Sylvain</t>
  </si>
  <si>
    <t>ZHOU Philippe</t>
  </si>
  <si>
    <t>All</t>
  </si>
  <si>
    <t>2019-2020</t>
  </si>
  <si>
    <t>2020-2021</t>
  </si>
  <si>
    <t>Étiquettes de lignes</t>
  </si>
  <si>
    <t>EMP DISTINCT</t>
  </si>
  <si>
    <t>S SAL</t>
  </si>
  <si>
    <t>M SAL</t>
  </si>
  <si>
    <t>% SAL</t>
  </si>
  <si>
    <t>S PRIME</t>
  </si>
  <si>
    <t>M PR</t>
  </si>
  <si>
    <t>S PR</t>
  </si>
  <si>
    <t>Total général</t>
  </si>
  <si>
    <t>(Tous)</t>
  </si>
  <si>
    <t>SENFANTS</t>
  </si>
  <si>
    <t>SAL</t>
  </si>
  <si>
    <t>Somme de RAV</t>
  </si>
  <si>
    <t>S ENFANTS</t>
  </si>
  <si>
    <t>RAVII</t>
  </si>
  <si>
    <t>Nombre de AGE</t>
  </si>
  <si>
    <t>Étiquettes de colonnes</t>
  </si>
  <si>
    <t>30s</t>
  </si>
  <si>
    <t>40s</t>
  </si>
  <si>
    <t>50s</t>
  </si>
  <si>
    <t>60s</t>
  </si>
  <si>
    <t>70s</t>
  </si>
  <si>
    <t>pyramide d'age</t>
  </si>
  <si>
    <t>Nombre de FACTURATION2</t>
  </si>
  <si>
    <t>Somme de FACTURATION</t>
  </si>
  <si>
    <t>D 1</t>
  </si>
  <si>
    <t>D 2</t>
  </si>
  <si>
    <t>D 3</t>
  </si>
  <si>
    <t>D 4</t>
  </si>
  <si>
    <t>D 5</t>
  </si>
  <si>
    <t>D 6</t>
  </si>
  <si>
    <t>Somme de FACTURATION2</t>
  </si>
  <si>
    <t>Somme de QUANTITE</t>
  </si>
  <si>
    <t>Somme de QUANTITE2</t>
  </si>
  <si>
    <t>% FACTURATION</t>
  </si>
  <si>
    <t>Moyenne de FACTURATION3</t>
  </si>
  <si>
    <t>% QUANTITE</t>
  </si>
  <si>
    <t>Moyenne de QUANTITE</t>
  </si>
  <si>
    <t>2019</t>
  </si>
  <si>
    <t>juin</t>
  </si>
  <si>
    <t>juil</t>
  </si>
  <si>
    <t>août</t>
  </si>
  <si>
    <t>sept</t>
  </si>
  <si>
    <t>oct</t>
  </si>
  <si>
    <t>nov</t>
  </si>
  <si>
    <t>déc</t>
  </si>
  <si>
    <t>2020</t>
  </si>
  <si>
    <t>janv</t>
  </si>
  <si>
    <t>févr</t>
  </si>
  <si>
    <t>mars</t>
  </si>
  <si>
    <t>avr</t>
  </si>
  <si>
    <t>mai</t>
  </si>
  <si>
    <t>2021</t>
  </si>
  <si>
    <t>PROVINCE</t>
  </si>
  <si>
    <t>Hauts-de-France</t>
  </si>
  <si>
    <t>Provence-Alpes-Côte d'Azur</t>
  </si>
  <si>
    <t>Île-de-France</t>
  </si>
  <si>
    <t> Grand Est</t>
  </si>
  <si>
    <t>Somme de ANCIENNETE</t>
  </si>
  <si>
    <t>Moyenne de AGE</t>
  </si>
  <si>
    <t>Somme de IND TALENTS</t>
  </si>
  <si>
    <t>19-20         IND TALENT</t>
  </si>
  <si>
    <t>20 - 21         IND TALENT</t>
  </si>
  <si>
    <t>EMPLOYES</t>
  </si>
  <si>
    <t>Moyenne</t>
  </si>
  <si>
    <t>Moyenne de FACTURATION2</t>
  </si>
  <si>
    <t>Somme de SALAIRE</t>
  </si>
  <si>
    <t>Moyenne de SALAIRE2</t>
  </si>
  <si>
    <t>Somme de IND ATELIER</t>
  </si>
  <si>
    <t>Moyenne de QUANTITE2</t>
  </si>
  <si>
    <t>% TOTAL GENERAL</t>
  </si>
  <si>
    <t>40-50</t>
  </si>
  <si>
    <t>60-70</t>
  </si>
  <si>
    <t>50-60</t>
  </si>
  <si>
    <t>70-80</t>
  </si>
  <si>
    <t>30-40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</si>
</sst>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#,##0\ &quot;€&quot;;[Red]\-#,##0\ &quot;€&quot;"/>
    <numFmt numFmtId="164" formatCode="0.000"/>
    <numFmt numFmtId="165" formatCode="0.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D5156"/>
      <name val="Arial"/>
      <family val="2"/>
    </font>
    <font>
      <b/>
      <sz val="18"/>
      <color theme="0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4"/>
      <color theme="4" tint="-0.249977111117893"/>
      <name val="Bradley Hand ITC"/>
      <family val="4"/>
    </font>
    <font>
      <u/>
      <sz val="11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u/>
      <sz val="20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36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14" fontId="0" fillId="0" borderId="0" xfId="0" applyNumberFormat="1"/>
    <xf numFmtId="3" fontId="0" fillId="0" borderId="0" xfId="0" applyNumberFormat="1"/>
    <xf numFmtId="6" fontId="0" fillId="0" borderId="0" xfId="0" applyNumberFormat="1"/>
    <xf numFmtId="15" fontId="0" fillId="0" borderId="0" xfId="0" applyNumberFormat="1"/>
    <xf numFmtId="1" fontId="0" fillId="0" borderId="0" xfId="0" applyNumberFormat="1"/>
    <xf numFmtId="0" fontId="0" fillId="34" borderId="0" xfId="0" applyFill="1"/>
    <xf numFmtId="14" fontId="0" fillId="34" borderId="0" xfId="0" applyNumberFormat="1" applyFill="1"/>
    <xf numFmtId="3" fontId="0" fillId="34" borderId="0" xfId="0" applyNumberFormat="1" applyFill="1"/>
    <xf numFmtId="6" fontId="0" fillId="34" borderId="0" xfId="0" applyNumberFormat="1" applyFill="1"/>
    <xf numFmtId="15" fontId="0" fillId="34" borderId="0" xfId="0" applyNumberFormat="1" applyFill="1"/>
    <xf numFmtId="1" fontId="0" fillId="34" borderId="0" xfId="0" applyNumberFormat="1" applyFill="1"/>
    <xf numFmtId="0" fontId="13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13" fillId="33" borderId="10" xfId="0" applyNumberFormat="1" applyFont="1" applyFill="1" applyBorder="1"/>
    <xf numFmtId="10" fontId="0" fillId="0" borderId="0" xfId="0" applyNumberFormat="1"/>
    <xf numFmtId="1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10" fontId="16" fillId="0" borderId="0" xfId="0" applyNumberFormat="1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11" xfId="0" pivotButton="1" applyBorder="1"/>
    <xf numFmtId="0" fontId="0" fillId="0" borderId="11" xfId="0" applyBorder="1"/>
    <xf numFmtId="0" fontId="0" fillId="0" borderId="11" xfId="0" applyBorder="1" applyAlignment="1">
      <alignment horizontal="left"/>
    </xf>
    <xf numFmtId="165" fontId="0" fillId="0" borderId="11" xfId="0" applyNumberFormat="1" applyBorder="1"/>
    <xf numFmtId="1" fontId="0" fillId="0" borderId="11" xfId="0" applyNumberFormat="1" applyBorder="1"/>
    <xf numFmtId="164" fontId="0" fillId="0" borderId="11" xfId="0" applyNumberFormat="1" applyBorder="1"/>
    <xf numFmtId="0" fontId="0" fillId="36" borderId="11" xfId="0" applyFill="1" applyBorder="1"/>
    <xf numFmtId="0" fontId="0" fillId="37" borderId="11" xfId="0" applyFill="1" applyBorder="1"/>
    <xf numFmtId="164" fontId="0" fillId="37" borderId="11" xfId="0" applyNumberFormat="1" applyFill="1" applyBorder="1"/>
    <xf numFmtId="0" fontId="0" fillId="38" borderId="11" xfId="0" applyFill="1" applyBorder="1"/>
    <xf numFmtId="164" fontId="0" fillId="38" borderId="11" xfId="0" applyNumberFormat="1" applyFill="1" applyBorder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18" fillId="0" borderId="0" xfId="0" applyFont="1"/>
    <xf numFmtId="0" fontId="22" fillId="0" borderId="0" xfId="42"/>
    <xf numFmtId="0" fontId="24" fillId="40" borderId="0" xfId="42" applyFont="1" applyFill="1"/>
    <xf numFmtId="0" fontId="13" fillId="43" borderId="11" xfId="0" applyFont="1" applyFill="1" applyBorder="1"/>
    <xf numFmtId="0" fontId="0" fillId="42" borderId="11" xfId="0" applyFill="1" applyBorder="1"/>
    <xf numFmtId="0" fontId="22" fillId="43" borderId="11" xfId="42" quotePrefix="1" applyFill="1" applyBorder="1"/>
    <xf numFmtId="0" fontId="17" fillId="0" borderId="0" xfId="0" applyFont="1" applyAlignment="1">
      <alignment horizontal="center" vertical="center"/>
    </xf>
    <xf numFmtId="0" fontId="22" fillId="45" borderId="11" xfId="42" quotePrefix="1" applyFill="1" applyBorder="1"/>
    <xf numFmtId="0" fontId="22" fillId="45" borderId="11" xfId="42" applyFill="1" applyBorder="1"/>
    <xf numFmtId="0" fontId="22" fillId="43" borderId="11" xfId="42" applyFill="1" applyBorder="1"/>
    <xf numFmtId="0" fontId="27" fillId="42" borderId="11" xfId="0" applyFont="1" applyFill="1" applyBorder="1" applyAlignment="1">
      <alignment horizontal="right"/>
    </xf>
    <xf numFmtId="0" fontId="22" fillId="0" borderId="0" xfId="42" quotePrefix="1"/>
    <xf numFmtId="0" fontId="24" fillId="49" borderId="11" xfId="42" applyFont="1" applyFill="1" applyBorder="1"/>
    <xf numFmtId="0" fontId="24" fillId="40" borderId="11" xfId="42" applyFont="1" applyFill="1" applyBorder="1"/>
    <xf numFmtId="0" fontId="29" fillId="44" borderId="11" xfId="0" applyFont="1" applyFill="1" applyBorder="1" applyAlignment="1">
      <alignment horizontal="center"/>
    </xf>
    <xf numFmtId="0" fontId="30" fillId="46" borderId="11" xfId="0" applyFont="1" applyFill="1" applyBorder="1" applyAlignment="1">
      <alignment horizontal="center"/>
    </xf>
    <xf numFmtId="0" fontId="31" fillId="38" borderId="11" xfId="0" applyFont="1" applyFill="1" applyBorder="1" applyAlignment="1">
      <alignment horizontal="center"/>
    </xf>
    <xf numFmtId="9" fontId="31" fillId="38" borderId="11" xfId="43" applyFont="1" applyFill="1" applyBorder="1" applyAlignment="1">
      <alignment horizontal="center"/>
    </xf>
    <xf numFmtId="0" fontId="30" fillId="47" borderId="11" xfId="0" applyFont="1" applyFill="1" applyBorder="1" applyAlignment="1">
      <alignment horizontal="center"/>
    </xf>
    <xf numFmtId="0" fontId="32" fillId="48" borderId="11" xfId="0" applyFont="1" applyFill="1" applyBorder="1" applyAlignment="1">
      <alignment horizontal="center"/>
    </xf>
    <xf numFmtId="14" fontId="32" fillId="48" borderId="11" xfId="0" applyNumberFormat="1" applyFont="1" applyFill="1" applyBorder="1" applyAlignment="1">
      <alignment horizontal="center"/>
    </xf>
    <xf numFmtId="0" fontId="30" fillId="41" borderId="11" xfId="0" applyFont="1" applyFill="1" applyBorder="1" applyAlignment="1">
      <alignment horizontal="center"/>
    </xf>
    <xf numFmtId="1" fontId="30" fillId="41" borderId="11" xfId="0" applyNumberFormat="1" applyFont="1" applyFill="1" applyBorder="1" applyAlignment="1">
      <alignment horizontal="center"/>
    </xf>
    <xf numFmtId="0" fontId="29" fillId="42" borderId="11" xfId="0" applyFont="1" applyFill="1" applyBorder="1" applyAlignment="1">
      <alignment horizontal="center"/>
    </xf>
    <xf numFmtId="1" fontId="29" fillId="42" borderId="1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" fontId="0" fillId="0" borderId="0" xfId="0" applyNumberFormat="1" applyAlignment="1">
      <alignment horizontal="center" indent="1"/>
    </xf>
    <xf numFmtId="0" fontId="19" fillId="39" borderId="11" xfId="0" applyFont="1" applyFill="1" applyBorder="1"/>
    <xf numFmtId="0" fontId="21" fillId="38" borderId="0" xfId="0" applyFont="1" applyFill="1" applyAlignment="1">
      <alignment horizontal="center"/>
    </xf>
    <xf numFmtId="0" fontId="0" fillId="38" borderId="0" xfId="0" applyFill="1" applyAlignment="1">
      <alignment horizontal="center"/>
    </xf>
    <xf numFmtId="0" fontId="20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19" fillId="39" borderId="11" xfId="0" applyFont="1" applyFill="1" applyBorder="1" applyAlignment="1">
      <alignment horizontal="center"/>
    </xf>
    <xf numFmtId="0" fontId="2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6" fillId="39" borderId="0" xfId="0" applyFont="1" applyFill="1" applyAlignment="1">
      <alignment horizontal="center"/>
    </xf>
    <xf numFmtId="0" fontId="25" fillId="41" borderId="0" xfId="0" applyFont="1" applyFill="1" applyAlignment="1">
      <alignment horizontal="center"/>
    </xf>
    <xf numFmtId="0" fontId="0" fillId="41" borderId="0" xfId="0" applyFill="1" applyAlignment="1">
      <alignment horizontal="center"/>
    </xf>
    <xf numFmtId="0" fontId="13" fillId="44" borderId="11" xfId="0" applyFont="1" applyFill="1" applyBorder="1"/>
    <xf numFmtId="0" fontId="13" fillId="44" borderId="11" xfId="0" applyFont="1" applyFill="1" applyBorder="1" applyAlignment="1">
      <alignment horizontal="center"/>
    </xf>
    <xf numFmtId="0" fontId="0" fillId="44" borderId="11" xfId="0" applyFill="1" applyBorder="1" applyAlignment="1">
      <alignment horizontal="center"/>
    </xf>
    <xf numFmtId="0" fontId="17" fillId="44" borderId="11" xfId="0" applyFont="1" applyFill="1" applyBorder="1"/>
    <xf numFmtId="0" fontId="17" fillId="45" borderId="11" xfId="0" applyFont="1" applyFill="1" applyBorder="1"/>
    <xf numFmtId="0" fontId="13" fillId="45" borderId="11" xfId="0" applyFont="1" applyFill="1" applyBorder="1"/>
    <xf numFmtId="0" fontId="17" fillId="45" borderId="12" xfId="0" applyFont="1" applyFill="1" applyBorder="1"/>
    <xf numFmtId="0" fontId="17" fillId="45" borderId="13" xfId="0" applyFont="1" applyFill="1" applyBorder="1"/>
    <xf numFmtId="0" fontId="17" fillId="45" borderId="14" xfId="0" applyFont="1" applyFill="1" applyBorder="1"/>
    <xf numFmtId="0" fontId="0" fillId="35" borderId="11" xfId="0" applyFill="1" applyBorder="1" applyAlignment="1">
      <alignment horizontal="center"/>
    </xf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2" builtinId="8"/>
    <cellStyle name="Neutre" xfId="8" builtinId="28" customBuiltin="1"/>
    <cellStyle name="Normal" xfId="0" builtinId="0"/>
    <cellStyle name="Note" xfId="15" builtinId="10" customBuiltin="1"/>
    <cellStyle name="Pourcentage" xfId="43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48"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65" formatCode="0.00000"/>
    </dxf>
    <dxf>
      <numFmt numFmtId="1" formatCode="0"/>
    </dxf>
    <dxf>
      <numFmt numFmtId="164" formatCode="0.000"/>
    </dxf>
    <dxf>
      <numFmt numFmtId="165" formatCode="0.00000"/>
    </dxf>
    <dxf>
      <numFmt numFmtId="165" formatCode="0.00000"/>
    </dxf>
    <dxf>
      <numFmt numFmtId="1" formatCode="0"/>
    </dxf>
    <dxf>
      <numFmt numFmtId="1" formatCode="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0.00000"/>
    </dxf>
    <dxf>
      <font>
        <strike val="0"/>
        <outline val="0"/>
        <shadow val="0"/>
        <u val="none"/>
        <vertAlign val="baseline"/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D5156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</font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#,##0\ &quot;€&quot;;[Red]\-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#,##0\ &quot;€&quot;;[Red]\-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20" formatCode="dd\-mmm\-yy"/>
    </dxf>
    <dxf>
      <numFmt numFmtId="10" formatCode="#,##0\ &quot;€&quot;;[Red]\-#,##0\ &quot;€&quot;"/>
    </dxf>
    <dxf>
      <numFmt numFmtId="3" formatCode="#,##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20" formatCode="dd\-mmm\-yy"/>
    </dxf>
    <dxf>
      <numFmt numFmtId="10" formatCode="#,##0\ &quot;€&quot;;[Red]\-#,##0\ &quot;€&quot;"/>
    </dxf>
    <dxf>
      <numFmt numFmtId="3" formatCode="#,##0"/>
    </dxf>
    <dxf>
      <numFmt numFmtId="19" formatCode="dd/mm/yyyy"/>
    </dxf>
  </dxfs>
  <tableStyles count="0" defaultTableStyle="TableStyleMedium2" defaultPivotStyle="PivotStyleLight16"/>
  <colors>
    <mruColors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3.xml"/><Relationship Id="rId39" Type="http://schemas.openxmlformats.org/officeDocument/2006/relationships/powerPivotData" Target="model/item.data"/><Relationship Id="rId21" Type="http://schemas.openxmlformats.org/officeDocument/2006/relationships/pivotCacheDefinition" Target="pivotCache/pivotCacheDefinition4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2.xml"/><Relationship Id="rId33" Type="http://schemas.microsoft.com/office/2011/relationships/timelineCache" Target="timelineCaches/timelineCache1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microsoft.com/office/2007/relationships/slicerCache" Target="slicerCaches/slicerCach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.xml"/><Relationship Id="rId32" Type="http://schemas.microsoft.com/office/2007/relationships/slicerCache" Target="slicerCaches/slicerCache9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microsoft.com/office/2007/relationships/slicerCache" Target="slicerCaches/slicerCache5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microsoft.com/office/2007/relationships/slicerCache" Target="slicerCaches/slicerCache4.xml"/><Relationship Id="rId30" Type="http://schemas.microsoft.com/office/2007/relationships/slicerCache" Target="slicerCaches/slicerCache7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269F-4102-B6E0-D29FFAE6A8B8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269F-4102-B6E0-D29FFAE6A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 val="autoZero"/>
        <c:auto val="1"/>
        <c:lblAlgn val="ctr"/>
        <c:lblOffset val="100"/>
        <c:noMultiLvlLbl val="0"/>
      </c:catAx>
      <c:valAx>
        <c:axId val="111712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3410673665791777"/>
          <c:y val="5.5912802566345843E-2"/>
          <c:w val="0.33533770778652666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61DB-47CA-8FF7-DA30F5BEDD89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1DB-47CA-8FF7-DA30F5BED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At val="0"/>
        <c:auto val="1"/>
        <c:lblAlgn val="ctr"/>
        <c:lblOffset val="100"/>
        <c:noMultiLvlLbl val="0"/>
      </c:catAx>
      <c:valAx>
        <c:axId val="111712073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9100060831131919"/>
          <c:y val="7.9526259712585409E-2"/>
          <c:w val="0.30651424852282444"/>
          <c:h val="0.12955711909773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58A4-4268-BD06-5C016AB18F78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58A4-4268-BD06-5C016AB18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 val="autoZero"/>
        <c:auto val="1"/>
        <c:lblAlgn val="ctr"/>
        <c:lblOffset val="100"/>
        <c:noMultiLvlLbl val="0"/>
      </c:catAx>
      <c:valAx>
        <c:axId val="9808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1466229221347328"/>
          <c:y val="4.2023913677456955E-2"/>
          <c:w val="0.30755993000874893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BF13-4893-BF97-EBD6B5DB2F90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BF13-4893-BF97-EBD6B5DB2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At val="0"/>
        <c:auto val="1"/>
        <c:lblAlgn val="ctr"/>
        <c:lblOffset val="100"/>
        <c:noMultiLvlLbl val="0"/>
      </c:catAx>
      <c:valAx>
        <c:axId val="98080292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3467106838079936"/>
          <c:y val="2.8135024788568094E-2"/>
          <c:w val="0.32250863378919742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(1).xlsx]CAD!Tableau croisé dynamique21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% CA 19-20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CAD!$B$3</c:f>
              <c:strCache>
                <c:ptCount val="1"/>
                <c:pt idx="0">
                  <c:v>Nombre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728-404B-A10D-40A916716B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728-404B-A10D-40A916716B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728-404B-A10D-40A916716B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5728-404B-A10D-40A916716B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5728-404B-A10D-40A916716B9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5728-404B-A10D-40A916716B95}"/>
              </c:ext>
            </c:extLst>
          </c:dPt>
          <c:dLbls>
            <c:dLbl>
              <c:idx val="0"/>
              <c:layout>
                <c:manualLayout>
                  <c:x val="-0.11464304461942268"/>
                  <c:y val="9.5549722951297753E-2"/>
                </c:manualLayout>
              </c:layout>
              <c:tx>
                <c:rich>
                  <a:bodyPr/>
                  <a:lstStyle/>
                  <a:p>
                    <a:fld id="{E336E132-CB32-438C-9334-D2E8A007CA13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88C6ECC1-4535-41E2-A404-6149C7DF26E6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728-404B-A10D-40A916716B9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B109B5-C062-4216-AE40-5C0417F5EB6D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2C33328A-BC23-4925-A4D3-19D6C29939E9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728-404B-A10D-40A916716B9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368775-3724-4966-9061-84BF12CB4CAC}" type="CATEGORYNAM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="1">
                        <a:solidFill>
                          <a:srgbClr val="00B050"/>
                        </a:solidFill>
                      </a:rPr>
                      <a:t>
</a:t>
                    </a:r>
                    <a:fld id="{69E51A6A-CF22-45D7-9878-E1A2F0D51B40}" type="PERCENTAG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="1">
                      <a:solidFill>
                        <a:srgbClr val="00B05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728-404B-A10D-40A916716B95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CAD!$B$4:$B$10</c:f>
              <c:numCache>
                <c:formatCode>0.00%</c:formatCode>
                <c:ptCount val="6"/>
                <c:pt idx="0">
                  <c:v>0.22082018927444794</c:v>
                </c:pt>
                <c:pt idx="1">
                  <c:v>0.12933753943217666</c:v>
                </c:pt>
                <c:pt idx="2">
                  <c:v>0.20189274447949526</c:v>
                </c:pt>
                <c:pt idx="3">
                  <c:v>0.15457413249211358</c:v>
                </c:pt>
                <c:pt idx="4">
                  <c:v>0.14511041009463724</c:v>
                </c:pt>
                <c:pt idx="5">
                  <c:v>0.14826498422712933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28-404B-A10D-40A916716B95}"/>
            </c:ext>
          </c:extLst>
        </c:ser>
        <c:ser>
          <c:idx val="1"/>
          <c:order val="1"/>
          <c:tx>
            <c:strRef>
              <c:f>CAD!$C$3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5728-404B-A10D-40A916716B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5728-404B-A10D-40A916716B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5728-404B-A10D-40A916716B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4-5728-404B-A10D-40A916716B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5728-404B-A10D-40A916716B9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5728-404B-A10D-40A916716B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CAD!$C$4:$C$10</c:f>
              <c:numCache>
                <c:formatCode>General</c:formatCode>
                <c:ptCount val="6"/>
                <c:pt idx="0">
                  <c:v>486600</c:v>
                </c:pt>
                <c:pt idx="1">
                  <c:v>290100</c:v>
                </c:pt>
                <c:pt idx="2">
                  <c:v>475400</c:v>
                </c:pt>
                <c:pt idx="3">
                  <c:v>494100</c:v>
                </c:pt>
                <c:pt idx="4">
                  <c:v>255900</c:v>
                </c:pt>
                <c:pt idx="5">
                  <c:v>385300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728-404B-A10D-40A916716B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(1).xlsx]CAD!Tableau croisé dynamique22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>
                <a:solidFill>
                  <a:schemeClr val="bg1"/>
                </a:solidFill>
              </a:rPr>
              <a:t>% CA 20-21</a:t>
            </a:r>
          </a:p>
        </c:rich>
      </c:tx>
      <c:layout>
        <c:manualLayout>
          <c:xMode val="edge"/>
          <c:yMode val="edge"/>
          <c:x val="0.33916666666666667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/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/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CAD!$B$25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394-4A63-BEA4-954A9153CDB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394-4A63-BEA4-954A9153CDB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394-4A63-BEA4-954A9153CDB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D394-4A63-BEA4-954A9153CDB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D394-4A63-BEA4-954A9153CDB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D394-4A63-BEA4-954A9153CDBF}"/>
              </c:ext>
            </c:extLst>
          </c:dPt>
          <c:dLbls>
            <c:dLbl>
              <c:idx val="0"/>
              <c:layout>
                <c:manualLayout>
                  <c:x val="-0.11111111111111116"/>
                  <c:y val="7.407407407407407E-2"/>
                </c:manualLayout>
              </c:layout>
              <c:tx>
                <c:rich>
                  <a:bodyPr/>
                  <a:lstStyle/>
                  <a:p>
                    <a:fld id="{B3D92107-DC8F-44CD-A4BC-4C30DB82940A}" type="CATEGORYNAME">
                      <a:rPr lang="en-US" sz="1050" b="1">
                        <a:solidFill>
                          <a:srgbClr val="C00000"/>
                        </a:solidFill>
                      </a:rPr>
                      <a:pPr/>
                      <a:t>[NOM DE CATÉGORIE]</a:t>
                    </a:fld>
                    <a:r>
                      <a:rPr lang="en-US" sz="1050" b="1" baseline="0">
                        <a:solidFill>
                          <a:srgbClr val="C00000"/>
                        </a:solidFill>
                      </a:rPr>
                      <a:t>
</a:t>
                    </a:r>
                    <a:fld id="{9763FEC0-3251-42EB-A8E7-87693A5EE5EE}" type="PERCENTAGE">
                      <a:rPr lang="en-US" sz="1050" b="1" baseline="0">
                        <a:solidFill>
                          <a:srgbClr val="C00000"/>
                        </a:solidFill>
                      </a:rPr>
                      <a:pPr/>
                      <a:t>[POURCENTAGE]</a:t>
                    </a:fld>
                    <a:endParaRPr lang="en-US" sz="1050" b="1" baseline="0">
                      <a:solidFill>
                        <a:srgbClr val="C0000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394-4A63-BEA4-954A9153CDBF}"/>
                </c:ext>
              </c:extLst>
            </c:dLbl>
            <c:dLbl>
              <c:idx val="1"/>
              <c:layout>
                <c:manualLayout>
                  <c:x val="-8.333333333333344E-2"/>
                  <c:y val="-0.1064814814814815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94-4A63-BEA4-954A9153CDBF}"/>
                </c:ext>
              </c:extLst>
            </c:dLbl>
            <c:dLbl>
              <c:idx val="2"/>
              <c:layout>
                <c:manualLayout>
                  <c:x val="-3.0555555555555607E-2"/>
                  <c:y val="-0.26851851851851855"/>
                </c:manualLayout>
              </c:layout>
              <c:tx>
                <c:rich>
                  <a:bodyPr/>
                  <a:lstStyle/>
                  <a:p>
                    <a:fld id="{3EEDEEC3-F1E8-4EF9-BCB8-15AAD1FF7DA8}" type="CATEGORYNAME">
                      <a:rPr lang="en-US" sz="1050">
                        <a:solidFill>
                          <a:srgbClr val="0070C0"/>
                        </a:solidFill>
                      </a:rPr>
                      <a:pPr/>
                      <a:t>[NOM DE CATÉGORIE]</a:t>
                    </a:fld>
                    <a:r>
                      <a:rPr lang="en-US" sz="1050" baseline="0">
                        <a:solidFill>
                          <a:srgbClr val="0070C0"/>
                        </a:solidFill>
                      </a:rPr>
                      <a:t>
</a:t>
                    </a:r>
                    <a:fld id="{10539C1F-1907-4839-9653-64D9450BA851}" type="PERCENTAGE">
                      <a:rPr lang="en-US" sz="1050" baseline="0">
                        <a:solidFill>
                          <a:srgbClr val="0070C0"/>
                        </a:solidFill>
                      </a:rPr>
                      <a:pPr/>
                      <a:t>[POURCENTAGE]</a:t>
                    </a:fld>
                    <a:endParaRPr lang="en-US" sz="1050" baseline="0">
                      <a:solidFill>
                        <a:srgbClr val="0070C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394-4A63-BEA4-954A9153CDBF}"/>
                </c:ext>
              </c:extLst>
            </c:dLbl>
            <c:dLbl>
              <c:idx val="3"/>
              <c:layout>
                <c:manualLayout>
                  <c:x val="0.10277777777777775"/>
                  <c:y val="-0.1342592592592592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94-4A63-BEA4-954A9153CDBF}"/>
                </c:ext>
              </c:extLst>
            </c:dLbl>
            <c:dLbl>
              <c:idx val="4"/>
              <c:layout>
                <c:manualLayout>
                  <c:x val="9.166666666666666E-2"/>
                  <c:y val="4.6296296296295869E-3"/>
                </c:manualLayout>
              </c:layout>
              <c:tx>
                <c:rich>
                  <a:bodyPr/>
                  <a:lstStyle/>
                  <a:p>
                    <a:fld id="{F87697F9-DF13-491E-8EBC-0A9B6762F880}" type="CATEGORYNAME">
                      <a:rPr lang="en-US" sz="1100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aseline="0">
                        <a:solidFill>
                          <a:srgbClr val="00B050"/>
                        </a:solidFill>
                      </a:rPr>
                      <a:t>
</a:t>
                    </a:r>
                    <a:fld id="{5B6DCE8A-71A6-4ACA-B6F8-20022EBAEBBE}" type="PERCENTAGE">
                      <a:rPr lang="en-US" sz="1100" baseline="0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aseline="0">
                      <a:solidFill>
                        <a:srgbClr val="00B05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D394-4A63-BEA4-954A9153CDBF}"/>
                </c:ext>
              </c:extLst>
            </c:dLbl>
            <c:dLbl>
              <c:idx val="5"/>
              <c:layout>
                <c:manualLayout>
                  <c:x val="7.2222222222222174E-2"/>
                  <c:y val="8.796296296296300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94-4A63-BEA4-954A9153CDBF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CAD!$B$26:$B$32</c:f>
              <c:numCache>
                <c:formatCode>0.00%</c:formatCode>
                <c:ptCount val="6"/>
                <c:pt idx="0">
                  <c:v>0.25132156616790607</c:v>
                </c:pt>
                <c:pt idx="1">
                  <c:v>0.13206701908431145</c:v>
                </c:pt>
                <c:pt idx="2">
                  <c:v>0.20262521279455245</c:v>
                </c:pt>
                <c:pt idx="3">
                  <c:v>0.15415285368694562</c:v>
                </c:pt>
                <c:pt idx="4">
                  <c:v>0.13453095600752621</c:v>
                </c:pt>
                <c:pt idx="5">
                  <c:v>0.12530239225875817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94-4A63-BEA4-954A9153CDBF}"/>
            </c:ext>
          </c:extLst>
        </c:ser>
        <c:ser>
          <c:idx val="1"/>
          <c:order val="1"/>
          <c:tx>
            <c:strRef>
              <c:f>CAD!$C$25</c:f>
              <c:strCache>
                <c:ptCount val="1"/>
                <c:pt idx="0">
                  <c:v>Somme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D394-4A63-BEA4-954A9153CDB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D394-4A63-BEA4-954A9153CDB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D394-4A63-BEA4-954A9153CDB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4-D394-4A63-BEA4-954A9153CDB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D394-4A63-BEA4-954A9153CDB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D394-4A63-BEA4-954A9153CD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CAD!$C$26:$C$32</c:f>
              <c:numCache>
                <c:formatCode>General</c:formatCode>
                <c:ptCount val="6"/>
                <c:pt idx="0">
                  <c:v>561000</c:v>
                </c:pt>
                <c:pt idx="1">
                  <c:v>294800</c:v>
                </c:pt>
                <c:pt idx="2">
                  <c:v>452300</c:v>
                </c:pt>
                <c:pt idx="3">
                  <c:v>344100</c:v>
                </c:pt>
                <c:pt idx="4">
                  <c:v>300300</c:v>
                </c:pt>
                <c:pt idx="5">
                  <c:v>279700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394-4A63-BEA4-954A9153CDBF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(1).xlsx]PR  MOIS!Tableau croisé dynamique26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aseline="0"/>
              <a:t>CA MOIS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MOIS'!$J$4:$J$19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2019</c:v>
                  </c:pt>
                  <c:pt idx="7">
                    <c:v>2020</c:v>
                  </c:pt>
                </c:lvl>
              </c:multiLvlStrCache>
            </c:multiLvlStrRef>
          </c:cat>
          <c:val>
            <c:numRef>
              <c:f>'PR  MOIS'!$K$4:$K$19</c:f>
              <c:numCache>
                <c:formatCode>General</c:formatCode>
                <c:ptCount val="13"/>
                <c:pt idx="0">
                  <c:v>24000</c:v>
                </c:pt>
                <c:pt idx="1">
                  <c:v>69100</c:v>
                </c:pt>
                <c:pt idx="2">
                  <c:v>105800</c:v>
                </c:pt>
                <c:pt idx="3">
                  <c:v>112100</c:v>
                </c:pt>
                <c:pt idx="4">
                  <c:v>145700</c:v>
                </c:pt>
                <c:pt idx="5">
                  <c:v>150500</c:v>
                </c:pt>
                <c:pt idx="6">
                  <c:v>151500</c:v>
                </c:pt>
                <c:pt idx="7">
                  <c:v>50000</c:v>
                </c:pt>
                <c:pt idx="8">
                  <c:v>57100</c:v>
                </c:pt>
                <c:pt idx="9">
                  <c:v>65700</c:v>
                </c:pt>
                <c:pt idx="10">
                  <c:v>71800</c:v>
                </c:pt>
                <c:pt idx="11">
                  <c:v>86300</c:v>
                </c:pt>
                <c:pt idx="12">
                  <c:v>104400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5-4AA7-BBB3-5EE09CA4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26224"/>
        <c:axId val="665831216"/>
      </c:lineChart>
      <c:catAx>
        <c:axId val="6658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31216"/>
        <c:crosses val="autoZero"/>
        <c:auto val="1"/>
        <c:lblAlgn val="ctr"/>
        <c:lblOffset val="100"/>
        <c:noMultiLvlLbl val="0"/>
      </c:catAx>
      <c:valAx>
        <c:axId val="6658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(1).xlsx]PR  MOIS!Tableau croisé dynamique27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aseline="0"/>
              <a:t>CA MOIS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MOIS'!$I$30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MOIS'!$H$31:$H$46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'PR  MOIS'!$I$31:$I$46</c:f>
              <c:numCache>
                <c:formatCode>General</c:formatCode>
                <c:ptCount val="13"/>
                <c:pt idx="0">
                  <c:v>29700</c:v>
                </c:pt>
                <c:pt idx="1">
                  <c:v>49700</c:v>
                </c:pt>
                <c:pt idx="2">
                  <c:v>91200</c:v>
                </c:pt>
                <c:pt idx="3">
                  <c:v>136200</c:v>
                </c:pt>
                <c:pt idx="4">
                  <c:v>144000</c:v>
                </c:pt>
                <c:pt idx="5">
                  <c:v>180700</c:v>
                </c:pt>
                <c:pt idx="6">
                  <c:v>189900</c:v>
                </c:pt>
                <c:pt idx="7">
                  <c:v>22400</c:v>
                </c:pt>
                <c:pt idx="8">
                  <c:v>38600</c:v>
                </c:pt>
                <c:pt idx="9">
                  <c:v>59700</c:v>
                </c:pt>
                <c:pt idx="10">
                  <c:v>65700</c:v>
                </c:pt>
                <c:pt idx="11">
                  <c:v>104200</c:v>
                </c:pt>
                <c:pt idx="12">
                  <c:v>110400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6-4692-ABA9-892D0ED9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885728"/>
        <c:axId val="657883648"/>
      </c:lineChart>
      <c:catAx>
        <c:axId val="65788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3648"/>
        <c:crosses val="autoZero"/>
        <c:auto val="1"/>
        <c:lblAlgn val="ctr"/>
        <c:lblOffset val="100"/>
        <c:noMultiLvlLbl val="0"/>
      </c:catAx>
      <c:valAx>
        <c:axId val="6578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TALENTS19-20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CORBET Marie-Thérése</c:v>
              </c:pt>
              <c:pt idx="1">
                <c:v>LOBJOY Patrick</c:v>
              </c:pt>
              <c:pt idx="2">
                <c:v>REMUND Marie-Marthe</c:v>
              </c:pt>
              <c:pt idx="3">
                <c:v>SAPIENCE Alain</c:v>
              </c:pt>
              <c:pt idx="4">
                <c:v>SURENA Adrienne</c:v>
              </c:pt>
            </c:strLit>
          </c:cat>
          <c:val>
            <c:numLit>
              <c:formatCode>General</c:formatCode>
              <c:ptCount val="5"/>
              <c:pt idx="0">
                <c:v>1.051948051948052</c:v>
              </c:pt>
              <c:pt idx="1">
                <c:v>2.089378990133488</c:v>
              </c:pt>
              <c:pt idx="2">
                <c:v>1.2349914236706689</c:v>
              </c:pt>
              <c:pt idx="3">
                <c:v>1.8209408194233689</c:v>
              </c:pt>
              <c:pt idx="4">
                <c:v>1.2627148368993335</c:v>
              </c:pt>
            </c:numLit>
          </c:val>
          <c:extLst>
            <c:ext xmlns:c16="http://schemas.microsoft.com/office/drawing/2014/chart" uri="{C3380CC4-5D6E-409C-BE32-E72D297353CC}">
              <c16:uniqueId val="{00000000-6598-4D97-B23A-2B15E06A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4108016"/>
        <c:axId val="754104688"/>
      </c:barChart>
      <c:catAx>
        <c:axId val="75410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4688"/>
        <c:crosses val="autoZero"/>
        <c:auto val="1"/>
        <c:lblAlgn val="ctr"/>
        <c:lblOffset val="100"/>
        <c:noMultiLvlLbl val="0"/>
      </c:catAx>
      <c:valAx>
        <c:axId val="7541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TALENTS!Tableau croisé dynamique16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TALENTS20-21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'INDICATEUR TALENTS'!$J$55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TALENTS'!$I$56:$I$61</c:f>
              <c:strCache>
                <c:ptCount val="5"/>
                <c:pt idx="0">
                  <c:v>GHIBAUDO Nicole</c:v>
                </c:pt>
                <c:pt idx="1">
                  <c:v>REMUND Marie-Marthe</c:v>
                </c:pt>
                <c:pt idx="2">
                  <c:v>SACCHET Marie-Thérése</c:v>
                </c:pt>
                <c:pt idx="3">
                  <c:v>SAPIENCE Alain</c:v>
                </c:pt>
                <c:pt idx="4">
                  <c:v>SURENA Adrienne</c:v>
                </c:pt>
              </c:strCache>
            </c:strRef>
          </c:cat>
          <c:val>
            <c:numRef>
              <c:f>'INDICATEUR TALENTS'!$J$56:$J$61</c:f>
              <c:numCache>
                <c:formatCode>0.000</c:formatCode>
                <c:ptCount val="5"/>
                <c:pt idx="0">
                  <c:v>1.588702559576346</c:v>
                </c:pt>
                <c:pt idx="1">
                  <c:v>8.2442748091603058</c:v>
                </c:pt>
                <c:pt idx="2">
                  <c:v>1.8090452261306533</c:v>
                </c:pt>
                <c:pt idx="3">
                  <c:v>2.2641509433962264</c:v>
                </c:pt>
                <c:pt idx="4">
                  <c:v>4.993065187239945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A-459A-B3E2-3969960E0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1495488"/>
        <c:axId val="501491328"/>
      </c:barChart>
      <c:catAx>
        <c:axId val="501495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1328"/>
        <c:crosses val="autoZero"/>
        <c:auto val="1"/>
        <c:lblAlgn val="ctr"/>
        <c:lblOffset val="100"/>
        <c:noMultiLvlLbl val="0"/>
      </c:catAx>
      <c:valAx>
        <c:axId val="50149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ATELIER!Tableau croisé dynamique20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ATELIER'!$J$44:$J$48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ATELIER'!$K$44:$K$48</c:f>
              <c:numCache>
                <c:formatCode>0.00</c:formatCode>
                <c:ptCount val="4"/>
                <c:pt idx="0">
                  <c:v>7.2833211944646763</c:v>
                </c:pt>
                <c:pt idx="1">
                  <c:v>2.4782593136026914</c:v>
                </c:pt>
                <c:pt idx="2">
                  <c:v>2.9618854878151617</c:v>
                </c:pt>
                <c:pt idx="3">
                  <c:v>0.54347826086956519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7-416E-9604-5E401C063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476912"/>
        <c:axId val="624476080"/>
      </c:barChart>
      <c:catAx>
        <c:axId val="6244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080"/>
        <c:crosses val="autoZero"/>
        <c:auto val="1"/>
        <c:lblAlgn val="ctr"/>
        <c:lblOffset val="100"/>
        <c:noMultiLvlLbl val="0"/>
      </c:catAx>
      <c:valAx>
        <c:axId val="624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ATELIER!Tableau croisé dynamique18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ATELIER'!$J$4:$J$8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ATELIER'!$K$4:$K$8</c:f>
              <c:numCache>
                <c:formatCode>0.00</c:formatCode>
                <c:ptCount val="4"/>
                <c:pt idx="0">
                  <c:v>2.3670793882010197</c:v>
                </c:pt>
                <c:pt idx="1">
                  <c:v>2.8987581863078411</c:v>
                </c:pt>
                <c:pt idx="2">
                  <c:v>1.7370773252382157</c:v>
                </c:pt>
                <c:pt idx="3">
                  <c:v>2.0903010033444818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6-4BB9-B524-A7089E8F0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09424"/>
        <c:axId val="924311504"/>
      </c:barChart>
      <c:catAx>
        <c:axId val="924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11504"/>
        <c:crosses val="autoZero"/>
        <c:auto val="1"/>
        <c:lblAlgn val="ctr"/>
        <c:lblOffset val="100"/>
        <c:noMultiLvlLbl val="0"/>
      </c:catAx>
      <c:valAx>
        <c:axId val="924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DIGITALISATION!Tableau croisé dynamique23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  <a:p>
            <a:pPr>
              <a:defRPr/>
            </a:pPr>
            <a:r>
              <a:rPr lang="en-US"/>
              <a:t>20-21</a:t>
            </a:r>
          </a:p>
        </c:rich>
      </c:tx>
      <c:layout>
        <c:manualLayout>
          <c:xMode val="edge"/>
          <c:yMode val="edge"/>
          <c:x val="0.37333333333333335"/>
          <c:y val="0.14712744240303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31367855059784194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7DD-4305-B538-C2B63AD5AFF9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7DD-4305-B538-C2B63AD5AFF9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7DD-4305-B538-C2B63AD5AFF9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7DD-4305-B538-C2B63AD5AFF9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7DD-4305-B538-C2B63AD5AFF9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7DD-4305-B538-C2B63AD5AFF9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7DD-4305-B538-C2B63AD5AFF9}"/>
                </c:ext>
              </c:extLst>
            </c:dLbl>
            <c:dLbl>
              <c:idx val="3"/>
              <c:layout>
                <c:manualLayout>
                  <c:x val="-2.5688101487314034E-2"/>
                  <c:y val="0.17148476232137647"/>
                </c:manualLayout>
              </c:layout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DD-4305-B538-C2B63AD5AFF9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DIGITALISATION'!$B$34:$B$38</c:f>
              <c:numCache>
                <c:formatCode>0.00%</c:formatCode>
                <c:ptCount val="4"/>
                <c:pt idx="0">
                  <c:v>6.6600066600066607E-2</c:v>
                </c:pt>
                <c:pt idx="1">
                  <c:v>0.46120546120546119</c:v>
                </c:pt>
                <c:pt idx="2">
                  <c:v>0.46786546786546784</c:v>
                </c:pt>
                <c:pt idx="3">
                  <c:v>4.329004329004329E-3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DD-4305-B538-C2B63AD5AFF9}"/>
            </c:ext>
          </c:extLst>
        </c:ser>
        <c:ser>
          <c:idx val="1"/>
          <c:order val="1"/>
          <c:tx>
            <c:strRef>
              <c:f>'INDICATEUR DIGITALISATION'!$C$33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C7DD-4305-B538-C2B63AD5AFF9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C7DD-4305-B538-C2B63AD5AFF9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C7DD-4305-B538-C2B63AD5AFF9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C7DD-4305-B538-C2B63AD5AFF9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C7DD-4305-B538-C2B63AD5AFF9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C7DD-4305-B538-C2B63AD5AFF9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C7DD-4305-B538-C2B63AD5AFF9}"/>
                </c:ext>
              </c:extLst>
            </c:dLbl>
            <c:dLbl>
              <c:idx val="3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C7DD-4305-B538-C2B63AD5AFF9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DIGITALISATION'!$C$34:$C$38</c:f>
              <c:numCache>
                <c:formatCode>General</c:formatCode>
                <c:ptCount val="4"/>
                <c:pt idx="0">
                  <c:v>20000</c:v>
                </c:pt>
                <c:pt idx="1">
                  <c:v>138500</c:v>
                </c:pt>
                <c:pt idx="2">
                  <c:v>140500</c:v>
                </c:pt>
                <c:pt idx="3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7DD-4305-B538-C2B63AD5AF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DIGITALISATION!Tableau croisé dynamique22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 19-20</a:t>
            </a:r>
          </a:p>
        </c:rich>
      </c:tx>
      <c:layout>
        <c:manualLayout>
          <c:xMode val="edge"/>
          <c:yMode val="edge"/>
          <c:x val="0.41872647630455589"/>
          <c:y val="9.959480140511137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3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39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42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4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5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5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27201188393117526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B4F-4A31-961D-3EF85D231D4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B4F-4A31-961D-3EF85D231D4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B4F-4A31-961D-3EF85D231D4C}"/>
              </c:ext>
            </c:extLst>
          </c:dPt>
          <c:dLbls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4F-4A31-961D-3EF85D231D4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B4F-4A31-961D-3EF85D231D4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DIGITALISATION'!$B$4:$B$7</c:f>
              <c:numCache>
                <c:formatCode>0.00%</c:formatCode>
                <c:ptCount val="3"/>
                <c:pt idx="0">
                  <c:v>9.0027700831024932E-2</c:v>
                </c:pt>
                <c:pt idx="1">
                  <c:v>0.62326869806094187</c:v>
                </c:pt>
                <c:pt idx="2">
                  <c:v>0.28670360110803322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4F-4A31-961D-3EF85D231D4C}"/>
            </c:ext>
          </c:extLst>
        </c:ser>
        <c:ser>
          <c:idx val="1"/>
          <c:order val="1"/>
          <c:tx>
            <c:strRef>
              <c:f>'INDICATEUR DIGITALISATION'!$C$3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B4F-4A31-961D-3EF85D231D4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5B4F-4A31-961D-3EF85D231D4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5B4F-4A31-961D-3EF85D231D4C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5B4F-4A31-961D-3EF85D231D4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5B4F-4A31-961D-3EF85D231D4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DIGITALISATION'!$C$4:$C$7</c:f>
              <c:numCache>
                <c:formatCode>General</c:formatCode>
                <c:ptCount val="3"/>
                <c:pt idx="0">
                  <c:v>6500</c:v>
                </c:pt>
                <c:pt idx="1">
                  <c:v>45000</c:v>
                </c:pt>
                <c:pt idx="2">
                  <c:v>20700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4F-4A31-961D-3EF85D231D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844790158134705E-2"/>
          <c:y val="7.0370369087737514E-2"/>
          <c:w val="0.73432911675171075"/>
          <c:h val="0.84959095491413394"/>
        </c:manualLayout>
      </c:layout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A038-42E1-AA71-B39FE06251D3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A038-42E1-AA71-B39FE062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 val="autoZero"/>
        <c:auto val="1"/>
        <c:lblAlgn val="ctr"/>
        <c:lblOffset val="100"/>
        <c:noMultiLvlLbl val="0"/>
      </c:catAx>
      <c:valAx>
        <c:axId val="111712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3410673665791777"/>
          <c:y val="5.5912802566345843E-2"/>
          <c:w val="0.33533770778652666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964B-4702-9E31-BC752A378DEE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964B-4702-9E31-BC752A378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At val="0"/>
        <c:auto val="1"/>
        <c:lblAlgn val="ctr"/>
        <c:lblOffset val="100"/>
        <c:noMultiLvlLbl val="0"/>
      </c:catAx>
      <c:valAx>
        <c:axId val="111712073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9100060831131919"/>
          <c:y val="7.9526259712585409E-2"/>
          <c:w val="0.30651424852282444"/>
          <c:h val="0.12955711909773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BFE5-4C8B-BA46-850EFCE7BD5B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BFE5-4C8B-BA46-850EFCE7B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 val="autoZero"/>
        <c:auto val="1"/>
        <c:lblAlgn val="ctr"/>
        <c:lblOffset val="100"/>
        <c:noMultiLvlLbl val="0"/>
      </c:catAx>
      <c:valAx>
        <c:axId val="9808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1466229221347328"/>
          <c:y val="4.2023913677456955E-2"/>
          <c:w val="0.30755993000874893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1895-4652-9BD5-9420B342E037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1895-4652-9BD5-9420B342E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At val="0"/>
        <c:auto val="1"/>
        <c:lblAlgn val="ctr"/>
        <c:lblOffset val="100"/>
        <c:noMultiLvlLbl val="0"/>
      </c:catAx>
      <c:valAx>
        <c:axId val="98080292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3467106838079936"/>
          <c:y val="2.8135024788568094E-2"/>
          <c:w val="0.32250863378919742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(1).xlsx]CAD!Tableau croisé dynamique21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% CA 19-20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CAD!$B$3</c:f>
              <c:strCache>
                <c:ptCount val="1"/>
                <c:pt idx="0">
                  <c:v>Nombre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4CD-4DDE-A887-8DD77B6395F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D3F-44BB-A20C-56BBFAE5A4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D4CD-4DDE-A887-8DD77B6395F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D3F-44BB-A20C-56BBFAE5A4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4CD-4DDE-A887-8DD77B6395F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D3F-44BB-A20C-56BBFAE5A4F5}"/>
              </c:ext>
            </c:extLst>
          </c:dPt>
          <c:dLbls>
            <c:dLbl>
              <c:idx val="0"/>
              <c:layout>
                <c:manualLayout>
                  <c:x val="-0.11464304461942268"/>
                  <c:y val="9.5549722951297753E-2"/>
                </c:manualLayout>
              </c:layout>
              <c:tx>
                <c:rich>
                  <a:bodyPr/>
                  <a:lstStyle/>
                  <a:p>
                    <a:fld id="{E336E132-CB32-438C-9334-D2E8A007CA13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88C6ECC1-4535-41E2-A404-6149C7DF26E6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4CD-4DDE-A887-8DD77B6395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B109B5-C062-4216-AE40-5C0417F5EB6D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2C33328A-BC23-4925-A4D3-19D6C29939E9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4CD-4DDE-A887-8DD77B6395F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368775-3724-4966-9061-84BF12CB4CAC}" type="CATEGORYNAM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="1">
                        <a:solidFill>
                          <a:srgbClr val="00B050"/>
                        </a:solidFill>
                      </a:rPr>
                      <a:t>
</a:t>
                    </a:r>
                    <a:fld id="{69E51A6A-CF22-45D7-9878-E1A2F0D51B40}" type="PERCENTAG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="1">
                      <a:solidFill>
                        <a:srgbClr val="00B05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4CD-4DDE-A887-8DD77B6395F7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CAD!$B$4:$B$10</c:f>
              <c:numCache>
                <c:formatCode>0.00%</c:formatCode>
                <c:ptCount val="6"/>
                <c:pt idx="0">
                  <c:v>0.22082018927444794</c:v>
                </c:pt>
                <c:pt idx="1">
                  <c:v>0.12933753943217666</c:v>
                </c:pt>
                <c:pt idx="2">
                  <c:v>0.20189274447949526</c:v>
                </c:pt>
                <c:pt idx="3">
                  <c:v>0.15457413249211358</c:v>
                </c:pt>
                <c:pt idx="4">
                  <c:v>0.14511041009463724</c:v>
                </c:pt>
                <c:pt idx="5">
                  <c:v>0.14826498422712933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D-4DDE-A887-8DD77B6395F7}"/>
            </c:ext>
          </c:extLst>
        </c:ser>
        <c:ser>
          <c:idx val="1"/>
          <c:order val="1"/>
          <c:tx>
            <c:strRef>
              <c:f>CAD!$C$3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D3F-44BB-A20C-56BBFAE5A4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CD3F-44BB-A20C-56BBFAE5A4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CD3F-44BB-A20C-56BBFAE5A4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CD3F-44BB-A20C-56BBFAE5A4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CD3F-44BB-A20C-56BBFAE5A4F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CD3F-44BB-A20C-56BBFAE5A4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CAD!$C$4:$C$10</c:f>
              <c:numCache>
                <c:formatCode>General</c:formatCode>
                <c:ptCount val="6"/>
                <c:pt idx="0">
                  <c:v>486600</c:v>
                </c:pt>
                <c:pt idx="1">
                  <c:v>290100</c:v>
                </c:pt>
                <c:pt idx="2">
                  <c:v>475400</c:v>
                </c:pt>
                <c:pt idx="3">
                  <c:v>494100</c:v>
                </c:pt>
                <c:pt idx="4">
                  <c:v>255900</c:v>
                </c:pt>
                <c:pt idx="5">
                  <c:v>385300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D-4DDE-A887-8DD77B6395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(1).xlsx]CAD!Tableau croisé dynamique22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>
                <a:solidFill>
                  <a:schemeClr val="bg1"/>
                </a:solidFill>
              </a:rPr>
              <a:t>% CA 20-21</a:t>
            </a:r>
          </a:p>
        </c:rich>
      </c:tx>
      <c:layout>
        <c:manualLayout>
          <c:xMode val="edge"/>
          <c:yMode val="edge"/>
          <c:x val="0.33916666666666667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/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/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CAD!$B$25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ACB-4A52-A4F4-5857EF3FB8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BC3-4CCA-BFD1-6B1392BF3E2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EACB-4A52-A4F4-5857EF3FB8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BC3-4CCA-BFD1-6B1392BF3E2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ACB-4A52-A4F4-5857EF3FB8F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6BC3-4CCA-BFD1-6B1392BF3E2F}"/>
              </c:ext>
            </c:extLst>
          </c:dPt>
          <c:dLbls>
            <c:dLbl>
              <c:idx val="0"/>
              <c:layout>
                <c:manualLayout>
                  <c:x val="-0.11111111111111116"/>
                  <c:y val="7.407407407407407E-2"/>
                </c:manualLayout>
              </c:layout>
              <c:tx>
                <c:rich>
                  <a:bodyPr/>
                  <a:lstStyle/>
                  <a:p>
                    <a:fld id="{B3D92107-DC8F-44CD-A4BC-4C30DB82940A}" type="CATEGORYNAME">
                      <a:rPr lang="en-US" sz="1050" b="1">
                        <a:solidFill>
                          <a:srgbClr val="C00000"/>
                        </a:solidFill>
                      </a:rPr>
                      <a:pPr/>
                      <a:t>[NOM DE CATÉGORIE]</a:t>
                    </a:fld>
                    <a:r>
                      <a:rPr lang="en-US" sz="1050" b="1" baseline="0">
                        <a:solidFill>
                          <a:srgbClr val="C00000"/>
                        </a:solidFill>
                      </a:rPr>
                      <a:t>
</a:t>
                    </a:r>
                    <a:fld id="{9763FEC0-3251-42EB-A8E7-87693A5EE5EE}" type="PERCENTAGE">
                      <a:rPr lang="en-US" sz="1050" b="1" baseline="0">
                        <a:solidFill>
                          <a:srgbClr val="C00000"/>
                        </a:solidFill>
                      </a:rPr>
                      <a:pPr/>
                      <a:t>[POURCENTAGE]</a:t>
                    </a:fld>
                    <a:endParaRPr lang="en-US" sz="1050" b="1" baseline="0">
                      <a:solidFill>
                        <a:srgbClr val="C0000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ACB-4A52-A4F4-5857EF3FB8F5}"/>
                </c:ext>
              </c:extLst>
            </c:dLbl>
            <c:dLbl>
              <c:idx val="1"/>
              <c:layout>
                <c:manualLayout>
                  <c:x val="-8.333333333333344E-2"/>
                  <c:y val="-0.1064814814814815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C3-4CCA-BFD1-6B1392BF3E2F}"/>
                </c:ext>
              </c:extLst>
            </c:dLbl>
            <c:dLbl>
              <c:idx val="2"/>
              <c:layout>
                <c:manualLayout>
                  <c:x val="-3.0555555555555607E-2"/>
                  <c:y val="-0.26851851851851855"/>
                </c:manualLayout>
              </c:layout>
              <c:tx>
                <c:rich>
                  <a:bodyPr/>
                  <a:lstStyle/>
                  <a:p>
                    <a:fld id="{3EEDEEC3-F1E8-4EF9-BCB8-15AAD1FF7DA8}" type="CATEGORYNAME">
                      <a:rPr lang="en-US" sz="1050">
                        <a:solidFill>
                          <a:srgbClr val="0070C0"/>
                        </a:solidFill>
                      </a:rPr>
                      <a:pPr/>
                      <a:t>[NOM DE CATÉGORIE]</a:t>
                    </a:fld>
                    <a:r>
                      <a:rPr lang="en-US" sz="1050" baseline="0">
                        <a:solidFill>
                          <a:srgbClr val="0070C0"/>
                        </a:solidFill>
                      </a:rPr>
                      <a:t>
</a:t>
                    </a:r>
                    <a:fld id="{10539C1F-1907-4839-9653-64D9450BA851}" type="PERCENTAGE">
                      <a:rPr lang="en-US" sz="1050" baseline="0">
                        <a:solidFill>
                          <a:srgbClr val="0070C0"/>
                        </a:solidFill>
                      </a:rPr>
                      <a:pPr/>
                      <a:t>[POURCENTAGE]</a:t>
                    </a:fld>
                    <a:endParaRPr lang="en-US" sz="1050" baseline="0">
                      <a:solidFill>
                        <a:srgbClr val="0070C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ACB-4A52-A4F4-5857EF3FB8F5}"/>
                </c:ext>
              </c:extLst>
            </c:dLbl>
            <c:dLbl>
              <c:idx val="3"/>
              <c:layout>
                <c:manualLayout>
                  <c:x val="0.10277777777777775"/>
                  <c:y val="-0.1342592592592592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C3-4CCA-BFD1-6B1392BF3E2F}"/>
                </c:ext>
              </c:extLst>
            </c:dLbl>
            <c:dLbl>
              <c:idx val="4"/>
              <c:layout>
                <c:manualLayout>
                  <c:x val="9.166666666666666E-2"/>
                  <c:y val="4.6296296296295869E-3"/>
                </c:manualLayout>
              </c:layout>
              <c:tx>
                <c:rich>
                  <a:bodyPr/>
                  <a:lstStyle/>
                  <a:p>
                    <a:fld id="{F87697F9-DF13-491E-8EBC-0A9B6762F880}" type="CATEGORYNAME">
                      <a:rPr lang="en-US" sz="1100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aseline="0">
                        <a:solidFill>
                          <a:srgbClr val="00B050"/>
                        </a:solidFill>
                      </a:rPr>
                      <a:t>
</a:t>
                    </a:r>
                    <a:fld id="{5B6DCE8A-71A6-4ACA-B6F8-20022EBAEBBE}" type="PERCENTAGE">
                      <a:rPr lang="en-US" sz="1100" baseline="0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aseline="0">
                      <a:solidFill>
                        <a:srgbClr val="00B05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ACB-4A52-A4F4-5857EF3FB8F5}"/>
                </c:ext>
              </c:extLst>
            </c:dLbl>
            <c:dLbl>
              <c:idx val="5"/>
              <c:layout>
                <c:manualLayout>
                  <c:x val="7.2222222222222174E-2"/>
                  <c:y val="8.796296296296300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C3-4CCA-BFD1-6B1392BF3E2F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CAD!$B$26:$B$32</c:f>
              <c:numCache>
                <c:formatCode>0.00%</c:formatCode>
                <c:ptCount val="6"/>
                <c:pt idx="0">
                  <c:v>0.25132156616790607</c:v>
                </c:pt>
                <c:pt idx="1">
                  <c:v>0.13206701908431145</c:v>
                </c:pt>
                <c:pt idx="2">
                  <c:v>0.20262521279455245</c:v>
                </c:pt>
                <c:pt idx="3">
                  <c:v>0.15415285368694562</c:v>
                </c:pt>
                <c:pt idx="4">
                  <c:v>0.13453095600752621</c:v>
                </c:pt>
                <c:pt idx="5">
                  <c:v>0.12530239225875817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B-4A52-A4F4-5857EF3FB8F5}"/>
            </c:ext>
          </c:extLst>
        </c:ser>
        <c:ser>
          <c:idx val="1"/>
          <c:order val="1"/>
          <c:tx>
            <c:strRef>
              <c:f>CAD!$C$25</c:f>
              <c:strCache>
                <c:ptCount val="1"/>
                <c:pt idx="0">
                  <c:v>Somme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6BC3-4CCA-BFD1-6B1392BF3E2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6BC3-4CCA-BFD1-6B1392BF3E2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6BC3-4CCA-BFD1-6B1392BF3E2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6BC3-4CCA-BFD1-6B1392BF3E2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6BC3-4CCA-BFD1-6B1392BF3E2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6BC3-4CCA-BFD1-6B1392BF3E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CAD!$C$26:$C$32</c:f>
              <c:numCache>
                <c:formatCode>General</c:formatCode>
                <c:ptCount val="6"/>
                <c:pt idx="0">
                  <c:v>561000</c:v>
                </c:pt>
                <c:pt idx="1">
                  <c:v>294800</c:v>
                </c:pt>
                <c:pt idx="2">
                  <c:v>452300</c:v>
                </c:pt>
                <c:pt idx="3">
                  <c:v>344100</c:v>
                </c:pt>
                <c:pt idx="4">
                  <c:v>300300</c:v>
                </c:pt>
                <c:pt idx="5">
                  <c:v>279700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B-4A52-A4F4-5857EF3FB8F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(1).xlsx]PR  MOIS!Tableau croisé dynamique26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FACT</a:t>
            </a:r>
            <a:r>
              <a:rPr lang="fr-FR" baseline="0"/>
              <a:t>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MOIS'!$J$4:$J$19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2019</c:v>
                  </c:pt>
                  <c:pt idx="7">
                    <c:v>2020</c:v>
                  </c:pt>
                </c:lvl>
              </c:multiLvlStrCache>
            </c:multiLvlStrRef>
          </c:cat>
          <c:val>
            <c:numRef>
              <c:f>'PR  MOIS'!$K$4:$K$19</c:f>
              <c:numCache>
                <c:formatCode>General</c:formatCode>
                <c:ptCount val="13"/>
                <c:pt idx="0">
                  <c:v>24000</c:v>
                </c:pt>
                <c:pt idx="1">
                  <c:v>69100</c:v>
                </c:pt>
                <c:pt idx="2">
                  <c:v>105800</c:v>
                </c:pt>
                <c:pt idx="3">
                  <c:v>112100</c:v>
                </c:pt>
                <c:pt idx="4">
                  <c:v>145700</c:v>
                </c:pt>
                <c:pt idx="5">
                  <c:v>150500</c:v>
                </c:pt>
                <c:pt idx="6">
                  <c:v>151500</c:v>
                </c:pt>
                <c:pt idx="7">
                  <c:v>50000</c:v>
                </c:pt>
                <c:pt idx="8">
                  <c:v>57100</c:v>
                </c:pt>
                <c:pt idx="9">
                  <c:v>65700</c:v>
                </c:pt>
                <c:pt idx="10">
                  <c:v>71800</c:v>
                </c:pt>
                <c:pt idx="11">
                  <c:v>86300</c:v>
                </c:pt>
                <c:pt idx="12">
                  <c:v>104400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5-42BA-A2C0-31EC13C38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26224"/>
        <c:axId val="665831216"/>
      </c:lineChart>
      <c:catAx>
        <c:axId val="6658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31216"/>
        <c:crosses val="autoZero"/>
        <c:auto val="1"/>
        <c:lblAlgn val="ctr"/>
        <c:lblOffset val="100"/>
        <c:noMultiLvlLbl val="0"/>
      </c:catAx>
      <c:valAx>
        <c:axId val="6658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(1).xlsx]PR  MOIS!Tableau croisé dynamique27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FACT</a:t>
            </a:r>
            <a:r>
              <a:rPr lang="fr-FR" baseline="0"/>
              <a:t>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MOIS'!$I$30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MOIS'!$H$31:$H$46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'PR  MOIS'!$I$31:$I$46</c:f>
              <c:numCache>
                <c:formatCode>General</c:formatCode>
                <c:ptCount val="13"/>
                <c:pt idx="0">
                  <c:v>29700</c:v>
                </c:pt>
                <c:pt idx="1">
                  <c:v>49700</c:v>
                </c:pt>
                <c:pt idx="2">
                  <c:v>91200</c:v>
                </c:pt>
                <c:pt idx="3">
                  <c:v>136200</c:v>
                </c:pt>
                <c:pt idx="4">
                  <c:v>144000</c:v>
                </c:pt>
                <c:pt idx="5">
                  <c:v>180700</c:v>
                </c:pt>
                <c:pt idx="6">
                  <c:v>189900</c:v>
                </c:pt>
                <c:pt idx="7">
                  <c:v>22400</c:v>
                </c:pt>
                <c:pt idx="8">
                  <c:v>38600</c:v>
                </c:pt>
                <c:pt idx="9">
                  <c:v>59700</c:v>
                </c:pt>
                <c:pt idx="10">
                  <c:v>65700</c:v>
                </c:pt>
                <c:pt idx="11">
                  <c:v>104200</c:v>
                </c:pt>
                <c:pt idx="12">
                  <c:v>110400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4-4852-B603-F7780D9D9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885728"/>
        <c:axId val="657883648"/>
      </c:lineChart>
      <c:catAx>
        <c:axId val="65788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3648"/>
        <c:crosses val="autoZero"/>
        <c:auto val="1"/>
        <c:lblAlgn val="ctr"/>
        <c:lblOffset val="100"/>
        <c:noMultiLvlLbl val="0"/>
      </c:catAx>
      <c:valAx>
        <c:axId val="6578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CORBET Marie-Thérése</c:v>
              </c:pt>
              <c:pt idx="1">
                <c:v>LOBJOY Patrick</c:v>
              </c:pt>
              <c:pt idx="2">
                <c:v>REMUND Marie-Marthe</c:v>
              </c:pt>
              <c:pt idx="3">
                <c:v>SAPIENCE Alain</c:v>
              </c:pt>
              <c:pt idx="4">
                <c:v>SURENA Adrienne</c:v>
              </c:pt>
            </c:strLit>
          </c:cat>
          <c:val>
            <c:numLit>
              <c:formatCode>General</c:formatCode>
              <c:ptCount val="5"/>
              <c:pt idx="0">
                <c:v>1.051948051948052</c:v>
              </c:pt>
              <c:pt idx="1">
                <c:v>2.089378990133488</c:v>
              </c:pt>
              <c:pt idx="2">
                <c:v>1.2349914236706689</c:v>
              </c:pt>
              <c:pt idx="3">
                <c:v>1.8209408194233689</c:v>
              </c:pt>
              <c:pt idx="4">
                <c:v>1.2627148368993335</c:v>
              </c:pt>
            </c:numLit>
          </c:val>
          <c:extLst>
            <c:ext xmlns:c16="http://schemas.microsoft.com/office/drawing/2014/chart" uri="{C3380CC4-5D6E-409C-BE32-E72D297353CC}">
              <c16:uniqueId val="{00000000-E7CB-4D20-8119-50EB2293B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4108016"/>
        <c:axId val="754104688"/>
      </c:barChart>
      <c:catAx>
        <c:axId val="75410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4688"/>
        <c:crosses val="autoZero"/>
        <c:auto val="1"/>
        <c:lblAlgn val="ctr"/>
        <c:lblOffset val="100"/>
        <c:noMultiLvlLbl val="0"/>
      </c:catAx>
      <c:valAx>
        <c:axId val="7541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TALENTS!Tableau croisé dynamique16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'INDICATEUR TALENTS'!$J$55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TALENTS'!$I$56:$I$61</c:f>
              <c:strCache>
                <c:ptCount val="5"/>
                <c:pt idx="0">
                  <c:v>GHIBAUDO Nicole</c:v>
                </c:pt>
                <c:pt idx="1">
                  <c:v>REMUND Marie-Marthe</c:v>
                </c:pt>
                <c:pt idx="2">
                  <c:v>SACCHET Marie-Thérése</c:v>
                </c:pt>
                <c:pt idx="3">
                  <c:v>SAPIENCE Alain</c:v>
                </c:pt>
                <c:pt idx="4">
                  <c:v>SURENA Adrienne</c:v>
                </c:pt>
              </c:strCache>
            </c:strRef>
          </c:cat>
          <c:val>
            <c:numRef>
              <c:f>'INDICATEUR TALENTS'!$J$56:$J$61</c:f>
              <c:numCache>
                <c:formatCode>0.000</c:formatCode>
                <c:ptCount val="5"/>
                <c:pt idx="0">
                  <c:v>1.588702559576346</c:v>
                </c:pt>
                <c:pt idx="1">
                  <c:v>8.2442748091603058</c:v>
                </c:pt>
                <c:pt idx="2">
                  <c:v>1.8090452261306533</c:v>
                </c:pt>
                <c:pt idx="3">
                  <c:v>2.2641509433962264</c:v>
                </c:pt>
                <c:pt idx="4">
                  <c:v>4.993065187239945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F-4278-B1F1-9AE7E849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1495488"/>
        <c:axId val="501491328"/>
      </c:barChart>
      <c:catAx>
        <c:axId val="501495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1328"/>
        <c:crosses val="autoZero"/>
        <c:auto val="1"/>
        <c:lblAlgn val="ctr"/>
        <c:lblOffset val="100"/>
        <c:noMultiLvlLbl val="0"/>
      </c:catAx>
      <c:valAx>
        <c:axId val="50149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ATELIER!Tableau croisé dynamique18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ATELIER'!$J$4:$J$8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ATELIER'!$K$4:$K$8</c:f>
              <c:numCache>
                <c:formatCode>0.00</c:formatCode>
                <c:ptCount val="4"/>
                <c:pt idx="0">
                  <c:v>2.3670793882010197</c:v>
                </c:pt>
                <c:pt idx="1">
                  <c:v>2.8987581863078411</c:v>
                </c:pt>
                <c:pt idx="2">
                  <c:v>1.7370773252382157</c:v>
                </c:pt>
                <c:pt idx="3">
                  <c:v>2.0903010033444818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3-4F48-9E22-F24D4ECF1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09424"/>
        <c:axId val="924311504"/>
      </c:barChart>
      <c:catAx>
        <c:axId val="924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11504"/>
        <c:crosses val="autoZero"/>
        <c:auto val="1"/>
        <c:lblAlgn val="ctr"/>
        <c:lblOffset val="100"/>
        <c:noMultiLvlLbl val="0"/>
      </c:catAx>
      <c:valAx>
        <c:axId val="924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ATELIER!Tableau croisé dynamique20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ATELIER'!$J$44:$J$48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ATELIER'!$K$44:$K$48</c:f>
              <c:numCache>
                <c:formatCode>0.00</c:formatCode>
                <c:ptCount val="4"/>
                <c:pt idx="0">
                  <c:v>7.2833211944646763</c:v>
                </c:pt>
                <c:pt idx="1">
                  <c:v>2.4782593136026914</c:v>
                </c:pt>
                <c:pt idx="2">
                  <c:v>2.9618854878151617</c:v>
                </c:pt>
                <c:pt idx="3">
                  <c:v>0.54347826086956519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1-40E4-9AD2-A52B8A46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476912"/>
        <c:axId val="624476080"/>
      </c:barChart>
      <c:catAx>
        <c:axId val="6244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080"/>
        <c:crosses val="autoZero"/>
        <c:auto val="1"/>
        <c:lblAlgn val="ctr"/>
        <c:lblOffset val="100"/>
        <c:noMultiLvlLbl val="0"/>
      </c:catAx>
      <c:valAx>
        <c:axId val="624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ATELIER!Tableau croisé dynamique20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ATELIER'!$J$44:$J$48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ATELIER'!$K$44:$K$48</c:f>
              <c:numCache>
                <c:formatCode>0.00</c:formatCode>
                <c:ptCount val="4"/>
                <c:pt idx="0">
                  <c:v>7.2833211944646763</c:v>
                </c:pt>
                <c:pt idx="1">
                  <c:v>2.4782593136026914</c:v>
                </c:pt>
                <c:pt idx="2">
                  <c:v>2.9618854878151617</c:v>
                </c:pt>
                <c:pt idx="3">
                  <c:v>0.54347826086956519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C-4E3E-950E-6A4E4154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476912"/>
        <c:axId val="624476080"/>
      </c:barChart>
      <c:catAx>
        <c:axId val="6244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080"/>
        <c:crosses val="autoZero"/>
        <c:auto val="1"/>
        <c:lblAlgn val="ctr"/>
        <c:lblOffset val="100"/>
        <c:noMultiLvlLbl val="0"/>
      </c:catAx>
      <c:valAx>
        <c:axId val="624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ATELIER!Tableau croisé dynamique18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ATELIER'!$J$4:$J$8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ATELIER'!$K$4:$K$8</c:f>
              <c:numCache>
                <c:formatCode>0.00</c:formatCode>
                <c:ptCount val="4"/>
                <c:pt idx="0">
                  <c:v>2.3670793882010197</c:v>
                </c:pt>
                <c:pt idx="1">
                  <c:v>2.8987581863078411</c:v>
                </c:pt>
                <c:pt idx="2">
                  <c:v>1.7370773252382157</c:v>
                </c:pt>
                <c:pt idx="3">
                  <c:v>2.0903010033444818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A-4E1B-9010-951620D78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09424"/>
        <c:axId val="924311504"/>
      </c:barChart>
      <c:catAx>
        <c:axId val="924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11504"/>
        <c:crosses val="autoZero"/>
        <c:auto val="1"/>
        <c:lblAlgn val="ctr"/>
        <c:lblOffset val="100"/>
        <c:noMultiLvlLbl val="0"/>
      </c:catAx>
      <c:valAx>
        <c:axId val="924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DIGITALISATION!Tableau croisé dynamique22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3.3861767279090113E-2"/>
              <c:y val="0.12423957421988914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3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layout>
            <c:manualLayout>
              <c:x val="-5.5924759405074367E-2"/>
              <c:y val="0.13907735491396908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'INDICATEUR DIGITALISATION'!$B$3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A263-4140-9C43-C2F4876A1F3C}"/>
              </c:ext>
            </c:extLst>
          </c:dPt>
          <c:dLbls>
            <c:dLbl>
              <c:idx val="0"/>
              <c:layout>
                <c:manualLayout>
                  <c:x val="3.3861767279090113E-2"/>
                  <c:y val="0.1242395742198891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263-4140-9C43-C2F4876A1F3C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D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F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DIGITALISATION'!$B$4:$B$7</c:f>
              <c:numCache>
                <c:formatCode>0.00%</c:formatCode>
                <c:ptCount val="3"/>
                <c:pt idx="0">
                  <c:v>9.0027700831024932E-2</c:v>
                </c:pt>
                <c:pt idx="1">
                  <c:v>0.62326869806094187</c:v>
                </c:pt>
                <c:pt idx="2">
                  <c:v>0.28670360110803322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263-4140-9C43-C2F4876A1F3C}"/>
            </c:ext>
          </c:extLst>
        </c:ser>
        <c:ser>
          <c:idx val="1"/>
          <c:order val="1"/>
          <c:tx>
            <c:strRef>
              <c:f>'INDICATEUR DIGITALISATION'!$C$3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A263-4140-9C43-C2F4876A1F3C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3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7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DIGITALISATION'!$C$4:$C$7</c:f>
              <c:numCache>
                <c:formatCode>General</c:formatCode>
                <c:ptCount val="3"/>
                <c:pt idx="0">
                  <c:v>6500</c:v>
                </c:pt>
                <c:pt idx="1">
                  <c:v>45000</c:v>
                </c:pt>
                <c:pt idx="2">
                  <c:v>20700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263-4140-9C43-C2F4876A1F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DIGITALISATION!Tableau croisé dynamique23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8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</c:pivotFmt>
      <c:pivotFmt>
        <c:idx val="9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31367855059784194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3F2-4A29-89D1-16112ACD72F6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3F2-4A29-89D1-16112ACD72F6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83F2-4A29-89D1-16112ACD72F6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3F2-4A29-89D1-16112ACD72F6}"/>
              </c:ext>
            </c:extLst>
          </c:dPt>
          <c:dLbls>
            <c:dLbl>
              <c:idx val="3"/>
              <c:layout>
                <c:manualLayout>
                  <c:x val="-2.5688101487314034E-2"/>
                  <c:y val="0.1714847623213764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F2-4A29-89D1-16112ACD72F6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DIGITALISATION'!$B$34:$B$38</c:f>
              <c:numCache>
                <c:formatCode>0.00%</c:formatCode>
                <c:ptCount val="4"/>
                <c:pt idx="0">
                  <c:v>6.6600066600066607E-2</c:v>
                </c:pt>
                <c:pt idx="1">
                  <c:v>0.46120546120546119</c:v>
                </c:pt>
                <c:pt idx="2">
                  <c:v>0.46786546786546784</c:v>
                </c:pt>
                <c:pt idx="3">
                  <c:v>4.329004329004329E-3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2-4A29-89D1-16112ACD72F6}"/>
            </c:ext>
          </c:extLst>
        </c:ser>
        <c:ser>
          <c:idx val="1"/>
          <c:order val="1"/>
          <c:tx>
            <c:strRef>
              <c:f>'INDICATEUR DIGITALISATION'!$C$33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3F2-4A29-89D1-16112ACD72F6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83F2-4A29-89D1-16112ACD72F6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3F2-4A29-89D1-16112ACD72F6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83F2-4A29-89D1-16112ACD72F6}"/>
              </c:ext>
            </c:extLst>
          </c:dPt>
          <c:dLbls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DIGITALISATION'!$C$34:$C$38</c:f>
              <c:numCache>
                <c:formatCode>General</c:formatCode>
                <c:ptCount val="4"/>
                <c:pt idx="0">
                  <c:v>20000</c:v>
                </c:pt>
                <c:pt idx="1">
                  <c:v>138500</c:v>
                </c:pt>
                <c:pt idx="2">
                  <c:v>140500</c:v>
                </c:pt>
                <c:pt idx="3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2-4A29-89D1-16112ACD72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DIGITALISATION!Tableau croisé dynamique23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  <a:p>
            <a:pPr>
              <a:defRPr/>
            </a:pPr>
            <a:r>
              <a:rPr lang="en-US"/>
              <a:t>20-21</a:t>
            </a:r>
          </a:p>
        </c:rich>
      </c:tx>
      <c:layout>
        <c:manualLayout>
          <c:xMode val="edge"/>
          <c:yMode val="edge"/>
          <c:x val="0.37333333333333335"/>
          <c:y val="0.14712744240303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31367855059784194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AD0-4008-9C47-B3556B933277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AD0-4008-9C47-B3556B933277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AD0-4008-9C47-B3556B933277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AD0-4008-9C47-B3556B933277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AD0-4008-9C47-B3556B933277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8AD0-4008-9C47-B3556B933277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AD0-4008-9C47-B3556B933277}"/>
                </c:ext>
              </c:extLst>
            </c:dLbl>
            <c:dLbl>
              <c:idx val="3"/>
              <c:layout>
                <c:manualLayout>
                  <c:x val="-2.5688101487314034E-2"/>
                  <c:y val="0.17148476232137647"/>
                </c:manualLayout>
              </c:layout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D0-4008-9C47-B3556B933277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DIGITALISATION'!$B$34:$B$38</c:f>
              <c:numCache>
                <c:formatCode>0.00%</c:formatCode>
                <c:ptCount val="4"/>
                <c:pt idx="0">
                  <c:v>6.6600066600066607E-2</c:v>
                </c:pt>
                <c:pt idx="1">
                  <c:v>0.46120546120546119</c:v>
                </c:pt>
                <c:pt idx="2">
                  <c:v>0.46786546786546784</c:v>
                </c:pt>
                <c:pt idx="3">
                  <c:v>4.329004329004329E-3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D0-4008-9C47-B3556B933277}"/>
            </c:ext>
          </c:extLst>
        </c:ser>
        <c:ser>
          <c:idx val="1"/>
          <c:order val="1"/>
          <c:tx>
            <c:strRef>
              <c:f>'INDICATEUR DIGITALISATION'!$C$33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8AD0-4008-9C47-B3556B933277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8AD0-4008-9C47-B3556B933277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8AD0-4008-9C47-B3556B933277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8AD0-4008-9C47-B3556B933277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8AD0-4008-9C47-B3556B933277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8AD0-4008-9C47-B3556B933277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8AD0-4008-9C47-B3556B933277}"/>
                </c:ext>
              </c:extLst>
            </c:dLbl>
            <c:dLbl>
              <c:idx val="3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8AD0-4008-9C47-B3556B933277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DIGITALISATION'!$C$34:$C$38</c:f>
              <c:numCache>
                <c:formatCode>General</c:formatCode>
                <c:ptCount val="4"/>
                <c:pt idx="0">
                  <c:v>20000</c:v>
                </c:pt>
                <c:pt idx="1">
                  <c:v>138500</c:v>
                </c:pt>
                <c:pt idx="2">
                  <c:v>140500</c:v>
                </c:pt>
                <c:pt idx="3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AD0-4008-9C47-B3556B9332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[PRESENTATION SEANCE 7 1 (1).xlsx]INDICATEUR DIGITALISATION!Tableau croisé dynamique22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 19-20</a:t>
            </a:r>
          </a:p>
        </c:rich>
      </c:tx>
      <c:layout>
        <c:manualLayout>
          <c:xMode val="edge"/>
          <c:yMode val="edge"/>
          <c:x val="0.41872647630455589"/>
          <c:y val="9.959480140511137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3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39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27201188393117526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A263-4140-9C43-C2F4876A1F3C}"/>
              </c:ext>
            </c:extLst>
          </c:dPt>
          <c:dLbls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D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F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DIGITALISATION'!$B$4:$B$7</c:f>
              <c:numCache>
                <c:formatCode>0.00%</c:formatCode>
                <c:ptCount val="3"/>
                <c:pt idx="0">
                  <c:v>9.0027700831024932E-2</c:v>
                </c:pt>
                <c:pt idx="1">
                  <c:v>0.62326869806094187</c:v>
                </c:pt>
                <c:pt idx="2">
                  <c:v>0.28670360110803322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263-4140-9C43-C2F4876A1F3C}"/>
            </c:ext>
          </c:extLst>
        </c:ser>
        <c:ser>
          <c:idx val="1"/>
          <c:order val="1"/>
          <c:tx>
            <c:strRef>
              <c:f>'INDICATEUR DIGITALISATION'!$C$3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A263-4140-9C43-C2F4876A1F3C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3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7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DIGITALISATION'!$C$4:$C$7</c:f>
              <c:numCache>
                <c:formatCode>General</c:formatCode>
                <c:ptCount val="3"/>
                <c:pt idx="0">
                  <c:v>6500</c:v>
                </c:pt>
                <c:pt idx="1">
                  <c:v>45000</c:v>
                </c:pt>
                <c:pt idx="2">
                  <c:v>20700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263-4140-9C43-C2F4876A1F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FACTURATION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FACTURATION</a:t>
          </a:r>
        </a:p>
      </cx:txPr>
    </cx:title>
    <cx:plotArea>
      <cx:plotAreaRegion>
        <cx:series layoutId="regionMap" uniqueId="{12A175E6-E7DF-4500-8750-C134B6000144}">
          <cx:tx>
            <cx:txData>
              <cx:f/>
              <cx:v>FACTURATION</cx:v>
            </cx:txData>
          </cx:tx>
          <cx:dataLabels/>
          <cx:dataId val="0"/>
          <cx:layoutPr>
            <cx:geography cultureLanguage="fr-FR" cultureRegion="FR" attribution="Avec Bing">
              <cx:geoCache provider="{E9337A44-BEBE-4D9F-B70C-5C5E7DAFC167}">
                <cx:binary>1HrLkt04kuWvpGkzm6ESTxIoqyyzAsl7I27ceOu9oYUiQgQIkiAJ8LnqL5j97OYj5gum/6S/pD1C
qUxJmZXZZdZtNi2TUeIFH4A73P34Ofzr/fKX+/rxbvhhaerW/+V++emFDqH7y48/+nv92Nz5l425
H5x3n8LLe9f86D59MvePPz4Md7Npyx8JwuzHe303hMflxd/+Ck8rH93R3d8F49rr8XFYbx79WAf/
B2O/O/TD3UNj2sz4MJj7gH96cXI3Bh89PEa74a69f3zxw2MbTFhfrd3jTy++ufjFDz9+/8jfvP6H
GmYYxge4l8mXMpYxRyRBz3/Iix9q15Y/D5OXSYIJl+jnUQTDn199cdfA7f/EvJ5ndffwMDx6D+t7
/vd3HvDNYn5n/N6NbXgybAk2/unFF3sY79LPI6l7Wtfu5tkQP37rk7/99bsfwDTf/fKV2763458N
/cZrV4ObHsFd0d/r7tFH6b/+3/D4w8P/+Ps2Dl/M+J/gQfpScp5IzH72Ef7Gg/FLFKOYUPzFg+zL
qz978Pfn+G//8r//bJa/788/edx33r36e/r3Fz/8d3Lpv/6v+vG/JA7FywRJRgXF8vlP8o0XyUuO
KI9jKb713n98Or/vru/v/84/pw+7/17u+X//Zw8J8uGH3IcvhvpPiDDxMhYSYRT/7Btwwlc5kr+M
McWECf45g36fI/9DM/p993x163ee+Wrk/+fw+Qdz+7p6fXPJP1u94pcxGB5J8n24MC5owtDPDpPy
y274nPS+VI1/PI/f98eX+76Z8391EfrHBeqXwp7dhbv8GRF8VaP+ePR5gQBXvrv1j4DFZ2udPvz0
AiNERYLoV+56es430CB1g/8FqHx70+OdDz+9kC95jFiMkEQxTQgCF86PTwPiJaeSChljRCTiJIH3
tG4IGuAKfQlxmKBEcE4I3AyO9W58HsIvKSUsSXgsuUBwyS+Q7MrVa+naXwzy8/kP7dhcOdMGD5N5
8UP3+aqnqcJsZIJinmARC8xoTCDku/u7G0B9cDH+n1ZTSfjaj4pvY63KlakwDZ1a+FIrP1Kt+kYf
t619nYyvvrLS77wZo9++Gio2Z0jGlDIRQz3/+tVSbpteXTWpjQa+rwe9W1xyH6Zu3jXOojQpicub
Yusy4vRl3Tme//EMBAPTf7d6gWJBKYchwLgs/nYKLV1cUTfTqCrckbwUpktjO9t9u803E0uLdrwx
DMeqCEOUCY6JKoNlZyiKztayJWlTN+1+TsiwM8nrqU7CHrKn3C39xy6QkFY1lXkV2j03SZ3OZSyU
1I3ietoHEuembIIaeK1Ty7DP5BKNyg82SnVMTjYbl5kxUzY2NcnjYe5V1A5rOvhmSuswzNk8lRfL
Vt97y9Jg1ovJRC6bY91ni5t4GmR9YebmQ4xLo3jWj73ZxWjuc59Uj10Rt/uqdTtSDz6ti5VnBTc6
58uwKG9InW50rdO1KKqcRi1Vo+8nJYppUR0hIu/AWXDZnkT8TSA0OtC5yXVj5l07G7xfWbLHsn8b
il4ruwmjmnWs0ypuaKpLf2dYsStjtygUN326LvWUEqM/TQQ5tfa1ySUBq0TWqcW7bt8MSZGWfWXy
eEo+2Rqm4q0803K4H6rFZl054yyJeJ1KId/qorvQWm3vQhnr63gY4pMZj3s+yTGNUX0DWfZN37g2
jSuG88KwPhU6dGm14PE8lAtSfpvN2aVuGMobUdVpxFCZ+qgJO9EUOEW+Z2pboo8xLfe+GOOjruOQ
oqViUK8jriB4piz08w3bKDyhG8/XVjZ5YoNLk3o0ahSFP8yEHg2nRpFRxG8HUd6SLVL9HC8fiiG8
h85sfr/Yo4XGBYzC0fVWhPbUjEG1oUv2lkzTWedCc6pDdRVwGZ2vvMxkVPhTb2xy0PPE9/G81qrT
8qYewpolvTGKFho2jLD+sqzmSpEgo3zYBFaoKUpFVw+T2FykNo+6XdT2RWrmObpeuPmwtBztBVwQ
cMNyKXWipqIJWa3PGhtsRnwfTjka7kZTmLNBhix0zp1FcXITCayzqgki68n2VmysPcENfh/6CClW
hY/Wbxed74arsWHbrmxQv6MiuinQNh+QkyiPwLXOd/qBfuxbck7aLdwOXYTP0FY1ah7W+0niu9B2
abeRMo3Gfr5qKcsrMbGjLbxNh1qiXdcmYIK2SdHWhyOrpyYdzcoPLDmLO3KIa3y5+Z6ftA3ySjd0
3YmRdnmxuTKdhbOXhMcimwku93wNXplkLpQjTOfTZqYclwNLm23WeTTEsYrnbdtHuDUqVFzhEMpj
FTHVlx4mgKM22wwu8nnjjYJQLo4LexecsCnrl5MOLXZvaTCpWIqTOYpwqpelVIWwXNG8qEzYizLB
ivXkoWDL48qMTEeIWRV1sFwn+veoqlha2pjuvEelam3YT6bAKjhZZ9iuVnVxfbS63U5LmUz7OQ65
GWjqxrrMethSMmkWlfRF3iQL/MzKKXe0bCBc+11le3syy75PRwQbfmXNnBdd2DLW2iKnY3WsG36Y
ezdfjX7rlNDJobJNnwuaop7olPNoBVfjIa0H98BF3UHm11i1UbigU/3aRjY5bXhps6ZzeWv6q46P
VhEj+xNC11R0csgpkm3Oe5NWouInJY+uDJvs6cbIQdTRpSXbbvZTdZDr6TQScT7XyyOLRnxe8SVS
vCU3oY3kIcLxrMzAhErirldtsu5JY2hecvQx1oKkHSZR5tG2g7xVn7RzfVO1scnW0hSpnKd3OGxL
WhAmD+VU43QbbJJvFq27vpIi5+I2aCFOWdQ0KqqmTtV9iBXsKp9XeE/GgZ4WQ+xUPUSbMiwq9hHy
1U0dykxsQ6WSKcCCbdftXNmc9H66YfNkVYJ9nLNmfdew8rY3FeQW3do8hE/9GuW1Xte0e3LaZmJV
cTHvwhSakzZsJN2g0JVEyc2uaiuhDGjuXDpMdswLGjK5JU1WSKMz0cTgeiR8jqOjKSDCRFSw1DXk
LqD6bDGoS8syIqkfxyqtdOMybvxpQmx9ajtssyGE/mSoVhWG6ZNnGFIhrxLlY50mE2/TiLcimxbY
jWU9HjttYaVxqRrcGWWHtVICF10+yBXykb9jWI77tSS3dtIkHXGHVLVGF2M/kV1DkyatyyYLVY9T
b5HLpEYWysi2pZD8qiMpi0qVPuZqMx2UNF5FqjVQoQZ775KlV1sjiOrKdlRx6T6EdZwyPoD15rg+
w5FnqSgGpBzTTDm/6Lwb3CmuliqVoXxXtx1sgj6K8wryoRrltMFW4SmRM88SMUEs8/GyMkud9lFT
K7vGlyuyNvMicZBViVf1pIUaC3RRzRHaNRG+mkgvUttB2h2jzSuOK3ESl8tZKCd0mmi9gM/tmjO/
9kdpyp2G4FST6P1O4g2SRlssuXdwBWr0mtYYRmOs27Qi9dHg6bOPbDM4VfhtUFFsa+XWaKdjVKSL
mbfPv1Ome2XG6FhEeExZ3HqIElungDxnBSDvcZkgW3oszgtm0zX+RCq9nqDGQ+QLK9OyllbFpgyZ
aaZKdZZWO48S2MNmUL0BbCOr2Cpcy6CcqyxEnAXURbuUQ7pKh7DxXW+3XTtdTxFlkD0EymYK9VDw
7tzy0KdN9eTmCOCV7pNs4hNU7Kk6s8zdVlTsK7JMapBTm/uxgew+tWoOgmd21BdNMH3WMsbSmNWP
FbNXI9429RzBvkbv26aYUgAHbwYcqkzMUMXJWjcHnw1Tt97O8tIBWsZzuaXtPClmCgbYguzZNBNl
C94e+EDSZGj5GW/rtK36/tA2IoftSPfL5C/0vFIoTEV7MNWsFrz4tJgAGPkpeRyoBRTsxXk7JRfN
xnxa8kTs3Nxkvbd7Ls21pPaSPQGaBTKQkUOcNwhAzYbmOLWkgLJbctjRtcg6pj9xuvCUumrZxcJd
SAMAnPXyYXXrvgw1YFVNs6Et+4wmuMs08TvIvlY9n63tqS2LUVFZnnfTanZRSLoUBfaqjMKYSj91
u3VtXleJRSqO6pPG4aPlZb/Ti79HtHs/jEPGmvZ8WSutVp3Y03VBr7YmmvdmJgB5t4opLsdDmTiS
atq+qcn2MZllt8P9Ew410xGACEJNeeFhAwlZjqcOy0fKWpRWyAoVt9akkxR3Y91ccLZuaQRRp0TN
VDMVZzIm3aUv0WvPENmjid7Ruh/yhNQIYGG/T/wDrnvYpPiN5JZk5QKIekwhD6Gsib1QPBkPzppl
V9NpygvWvYKllyWF7DM2ZF/NhUlpIvpdsQ1GSbsBooZ4zTzHaVijMa8KmmR1gRKFo04hP0zpMlX5
uPkEso9wu2aR93JcccaYrzPt2iw5LVFYTwA3zq/7MumyqV+hF+BdrVZJoVeyck2NczvAq9W+MQr1
Eqo09TjHdk4bTx/bqmxTO3V9CijQwN6iZ7DJtgMoANl7i9mYWzQAIl/lceDlcZz9G92jR+L1rk/m
6tDebR5W3xSAfACVlCmjE8pKrtNR60+67KfU+HoXWGzTYk0+JsypBpG7Flok1o9C4VNTapQtphnT
qojeToLfFNV48ryAYdOfcKdJvmwTU2ZbcV5v6TDX0D9ALKdWNLlvq3g/D+3ljMo3WwR2lWO4qe2C
MinWI0RpnxL+ARLrmobtXbPMQ7aRgSsyWJIbW31oyvkCAPSlCMWU0WWWygV9SExcKayHFJWdyZMB
tYCbQiakg1yHy0wvQlmCZ+UQ3mCRgGg7tw9CxzsyLbBdx+IgmugBwvijj+kNLoTI27nKp+UsngEo
sLngR40g1XXkPqboDAXepT5sUdqw2pwApuEyRjtrE6HWCOy20faCAPQrHc5mp4YxUYMDTPhsEF15
m9Uk7BvSn9p+HRUrtMgawj8aAX2krh+9QDT1zF77kr0iwxm0Oi6v6yhS0VIAQCMQ3/VKakWbdskQ
ggj94wb7t+SCQAlQvZQhjjkcv22vvdUdZQ0alWAwJaabM9lY6G6FS6HNvxdbD5tikk8VdTv541c/
8Rbf8hrwai4kg46Pcc6+4zVCFFoehWVUEZ6nNEkioVA016ot6rCrRqoqOx9lLDb1/N6fuamfaY3P
BMu969YBduvPstcvp3975Rr4+yy4/Prjk2r269n5F7ntD6/aP7onHs9/f9HTbH55Fkzm59k9UVPf
nPyGKvsHZNhn9e4fDH7DlH1DCH7hGp+YJAFyyy+C3G84si984q/M2tP1v9BjTIKfYsYl7G8gxL7w
YxF/iSFHEpkIBOUM2OdfCTKOXyIgv0Cxg52FaZyAYPcVQcZFEgsWU0xZEsf/DEGG+Tc7ibOEsScK
MCYx7GKWiO92ku15MRRdi1TdzOvJRJc4LwKGcJyIPs4m6GPNB7pzYzLdOpEvc/uBAnQzSgTeqmTb
1otl7eaj27ry82b7rOX9HoX2m7lxRgmmQBEmQDFK+cRvfcXeoSbqgnd+Um3TUVWOY5vxIlz1ekXX
rm6UMyvpVTXTat+SLTnKfopO2mGIUrmKMZsQtONh5PZYVhRnX3n4dyb35LevQhBMxYGcxk/BJ5/+
PrGbX0/O9dy4AtlRyW5bFPOUQ889DRdFK3i+vp8D0hcVBV7EdsualV3Ebm3Es5a/nrrJXYzDXVcv
bBeJBkMxOhQ8pq9dYVyWAAg4pX1Fs8L78nTpBoD6sx7zrZ5FZlbk9zUr0ySa4wNd9LCPRHQ6ba0A
+qhxSOFOHime9eXzQcpS7gxFVEXg6z8xAv6WYXwygsRYIkQ4YxRy4XckJ3VjXISSDurzq1GJTqnL
lnlzb3XikothNqquIT3Lkr4WFT7DTS9O0Vxvp8+raTwy56GQw7WtCr3jGt/8sZs4BMq3bgJlAcIE
syf5WyYxBObXbjJjnFR6gHqzTjxy6WxGuS9Ld152bDt3ZGC7LgH0iATg9lW7i6bGdT5xvADysPNu
qVes+pq4i2rrm2zz0Douy7ietXblt9o0HwGLXtZsuWKDGU6hiUvOeVRfUVvjG0n1vpyb9UxXVQtE
Yekv5wKQqeR1VgHqTjVpy6OvNnvRmYq+Rrg9bF3SqW0M5LRk23DES5mWtMYfe7299rqdLgHI51D5
zK6gZMs6yasbaaU+YWU9qK4imadj84qO23b5J6b8zY6PwYZgyZhB0oJs9WTqr8KRLcw1c+yc0np4
mFAdbjw3IfemVA7AzGHt+FXR4vZqGDRVzLrysrP+E+qL+XKM/UkNBGGvGlm1+2KQNx1yw3kTyw9w
b7wf13U4t4n+6LbWn0N7QPNt6oe0nG2snGDRuXNl9qs7ZgomklXd5nW/6NuFhG4XD+ORseiyLuYj
1YZflQMgLO4uOCCYRBSv2on277dkpeno1wFIzsLu5o5AGyWAPrbtKaKRv0ni4XqalvZyaJpbsyGp
4sUA6erbB1kvr2ux4EPJx/L4J/aV4tvNCnJFTAkCCSUGxYJTUPy/tXAjTCwX/tQlztWWrUtM1RDk
xbKQ695SBtUeGuRm5WTvhM8KomUebReFpQ0w90fjGEqB6KHHtcMfRCNTXkzNecfvh4SZ80I3JGUu
SdQ6b3llZHJee8LUiCOSTR3+OJRPpNWysizW5JN+CuSNFO+Xuc6TZBvPNowjpTmwdu08qAStPmuB
ojrGPVFUb2taVEAtwVVHRwdyNtbjKx0RBWAzSjfHb0QlXk8VUsRGH3q0xSedIyJbhur1ENC+7PoD
BYDexMDTc0JVy5uLscv5vOaDrqgyerhJkD03WnQZfEZxxjyxaUQVNIw3upmvOwlwed36I4mhpWAF
zakVH+uqApfVt1aXb6NiybBROqqhaZe4U0OJX3s73Cb4dutq4MwlUPE1xkpv45hyUl038XTn1hvf
hP24Qdr1Fi+XDZD5s2FvMKtV0mAF4gs/2yS+ElFUnUoERGU3tfR0NptWk+PhfGjDstM1tWnlfHvd
tucEieqG28tFRGG7KiaRZA3msoMGLu5y3MIkIAvgLIpMkg6xKDbFVwIM7OyuCCr3nYju5gbJnR/W
S2tXcll17c8HTgCItzy5dB1xJ8nUbO+I7A5JP+psYYQd2FbWmSxZeeN1Neej1N1lspbVnvaYH7Hz
8qTt2yvOsdjPIzd7PnbFlRA0SnFS+7dYb590LcTDLKsU1zvexOTCR1hfPh9kKNh+WcHKJTRRFE/F
cQL2nULfyuIcHtCkTVeUYOanlOv0rLrFskdm33auBHGDNN2pXdbyoSvq95Uc3QfD/ayi2rE3RWOW
VDA+34qpyEhr4uPIWn+BUJ0uLW5e+SHCquwkOSbFAdcseaXR9J6N3XKBp5i8brhQ9UbPErlMV4Ck
x1dmsjmJe/bW9t0OGJxt1xva7/uo9K+jRL7x65zs2bANeddrfbVBvZcy8OuBh+1yClKBrOIu+rEF
4QE00SwebA7pU5wCPybSRnCgpYxb0k1QvRvXjtyCWqFTDXvoNSvKuyUh7kPRk2u34uoK9DwgQKJJ
Hlw74pyF4dPzma9Exz8P9I0q2pkdNqSjFng6UKg+H0h00QN/rSF3cJbppxjvTWcOdQIfujlzRWzT
XpZk7I89Q5PqWy3fyuKiXqzMUReKvJTbwXEZLoOP49QVbk7Z0q476skEG3spu9RM85CCaC+Onw8g
GACJkfZVOk4uSUM/hvNfD54U9mRy2ivZg3MmXwAra+d3hUfxSQVTSU2rySGa+uJomaY7WbPpLCHA
qWiNrisECyRlN56SeixOE8neGHwdmfCYNOWwW4y9bud1uEyaPj7jlkWKaHzEPSZ38bRzi54+ml4U
IANt3D/16Ho/UGSPXcdAFKm8ej5r9VgAcbQuVyPlO+Cv/bWgBh+riZ87ePx16NmZNyGcGot0Wtm1
3Fm+9dkwOnKCZfXJN4Q8ARyXip6/dUbfditaUmDc1nfdhnBKQIQEJTIGgIbQ6EH0C+EwYRsOWExP
PGKTtZEHqYeDOOurRWRlYGi/jFlUy+49CvMjHvxHQ2Z/qSmgFcxbQI8E1YdewMYruoZcl749dMsQ
bqyJ+3087OVC/A3QjMgH0MjK7gYkoz430oWrCdiWq2HVYN6CFCeVbIFYC1W5A3omT1iFDxg+3Uu3
tbl3UISPS1WQUzIXOXIHtOLGATMxAZ1rzDvOK2C54zldWNIUKplL/a6e5PphN9DQvgJuA+UbdVEe
nk5tYwG6byK5kat5nEbwXgMyEm6W8lRodouAcDx7PoxJQvbY9fUbGuSWtc3ojstQhxQYNp+Viez3
TK4tcOsUgMXMgEOpjJagUhd3SFB3vkUBkF5sGGTRluXx3KIT8HKZrgObbkiyusPAQqfY1kw3UVU2
x1LWbycejzcuGscbUIfWzDBg2KMpqtQEFPHpViB+ttq2VH0FFDcC8Hk2D9OyXzWUazm21ZmJmHcq
evrv8/nz/0QLnLvANl/cWF7VszHZ89JAuquPA3s70H66w5UPuQAdw4NL53IgR96xJuuMXXYNgJes
EJic0B7wJkSH3GuL23TAS7Tr6AZoFYrRrqkKr4p6nY/Daod9Ga/8M/bc6hIYQrIqiON8Ihs5B6Qz
7LexedMXbXIdLVtyLWvBnyrdw/M6gS06HSvRXCVQSNLEDyiVJhmut8k2Gev1HpPQ5v3c0dfagVJR
t2NOi9pfyvlAMO93pq5n1SeiPU5rgKS/TYcI1OkjQS0k2HUGabPX7aui77cUm6lKy6BBPE9KmUa6
BJYopv1tuWQrfBp58yykrHkDuV1VfjAQ2vrVNrgjlLTpBshxoIuEHFRVietuKbSq0Nye6r4FCL/R
cT/L7WLoUHcdRHnm43E8mibOt6rs3jeTPfAJSKPp9dp24sAWMeyAPG92zvVQiQWtL5It4aqLunan
w3oroV04h2h0N2X7GDocv7VsazOyLPXVQLou20BivY24Nlm7lA+Iz8Pu+fJmIOZQxk/ow88fgYY3
x74n/a2x+INbgfuVwQy3Y1OCQix5Bu2N243CXSOApNk4V49iQy4d2WVVbcvlk8xmYmiRoap0a+Pv
t4o80NnpV5TPU66B8S/7kR/8Ol0M09CDpNaJ86S27jhYKF3QgNSl7nflnLw3VQjwAcRsVWinqxbY
jLOtQxhkvHZf0+GGQSE9AESZL4h3Gj6lsUckO6y4qJTuDFGLpSCd3oIoW2n2gS1VeToTAe80ABG7
LZjdJC7pPMrUJdBqLa0Ezbwx50gCNK2H81lX9vUapnM/uWuPIwiW2W+QLOhuKUDscr19U+GSHz10
1yoYWyruyW1c0TcUdv0Z2G7a6l28FBy+TglnPVvNoZtLVe2SqUP7Yl3PaRVcDh+7PEnS00cJzylB
QJQNqFKlrsFrUZMvY7QLQPZORM1dAV8exFEOXxYuaTI20zEekio3YVnzrVsvYwGAmW1R1qIqPmEj
241JaE88t8rOfQEfkvADlZGG1CCXi7G8MSMudkRGAGLbCGAaic46Kpa9c5eoRkp0vryuk2ZOec9B
k4Qeho63Szk52FufogrR3VQfCqSP8DmjTx2Au2y1QA9vPVQBO0UKresHZFF1Q5t95GvF3A2QAAmw
4JSkxMFURj1f95vfLR3tzoLtdgEklENsnjAb2ksNVKye20toRaAaDmTJhrPeoCk3PBugnc9aMrWp
WYrbGLTlk2jDuxI+1chiOX74dw7ObElSHAuiX4QZqwSvbLFlRC6Va71gldWVCAkkhBAIvn485mGs
x2a6uzIj4C7ux28iM1okQ//Pbu0tJqq7OQxmk7OyDuNW5xl4+XFKim7296Pr/9uzsfSgmT/IaH9l
baKOWqVLCcsIWJJzx27rH+wmCjPgsaQbnvaUOSBLfH0NrFFVkn1R9JZ86kZ4KTROj02gPnjPVvgj
XlcIhjFGTBQIxe8pylb8Dg1HP/zCZo0quXr50pmh3vvtX7YJV6yrXwx+8J4MdC0476YL88ar9dPn
cPW9Moya8djz4dqK7NpMwRudoxbyddIctOGPPKBJ1YXkx6KIVCxcNvy5mNa24EtG4Zyjw392GxCJ
WCW23sb9DAqkqePG9XDn9rMm83rfTZeHrV+fjPi7kunWZf3wuIlvz+fpAXOd+zVI/7f/ZvHcH7MV
ZivbZSEzE9U+a/HE6v3h2ixh6RqdlpaaLo8lebSJUw/pNkoAKft3mm5HQ0A+BNqkJXzL5OwCWW1j
v0GxwQol5qIfE1EvTLuKzZD8Nyxogs351sMHGkaZoFzOp5UFopDjRMH+SNi6Ir2aYHxNskXXREe3
ZLT63EMwtAse52iC8QdbreplAKVRbpe2nd0DRan3ic7DGCL2um3/eCcOYZu4UzzHTeGPA5pINl1M
pKNcY5jkkadOUPneuiF+2ty414uN/FKq7B/f1tyCKKp9M7QH+QrXC1jWHP5ulT/mWjNSNhzltAUX
YI3JzRak5xEWmlgWegSQk+UhaUnZYsXs9/G1Ffhtm74txsikD5D4gfQFfIL/yg1G/fMAwu4wjPxN
ek32K1u6nHDfvHiiXWETz1mVDt/rLuPctCBDCINsd2cB/EzY030n4p5W+epTfPkcLwkAOYjCXr2m
TOT7jkc4QznKIzACeYDmTdrmhS/dfiFaN3kyuuO0oP4z66sDzbw/sr37r3TPs0QPl95EIA2ydS+g
nv500BbK0U/UZXZeQUX6oLx+RzeAT9bGzbMcyTOGKj/01B+YGs8OG1yo+o9d0WduwCzAV23LBDbv
YUsxjaQREB8ey6vpIcQOptd3d1hUe7Ifdp1CDJyDB7bovypb0RqxUOGZ3PLAWlXIBiAmdYoXHbXi
CmZ+rTAGRQpYVTrYEcNy745sdn818FMUBPhAtDXlPg4xeIJbwoc4bxf5nx8kL+2mklzuGLEBrcVl
qgboQvjJiwT8EMbv0kV6K/CEGICD+FhZExaBQgjI7CgRUsDy5sNpuesRDWFTKeY+7xTDv4lQuNVS
XwPe+KAWxUUsIj5twH7yZNqCY+QnOodekcdTK8/RnHxBFFB5uP82Acys3uttPbfeqQ+BbugkO7Wm
GYo13m0l9+E4Jo14kYpUo/0AEtkWw6pMne7Jc9pgTG4xxxUulEmZhg3226TDqqwD1MYgKcTaWvjL
Zssh2vV56IKxkD4+g8EMEL6DjlfhwPNeoZZKFsNLpV0lvXUD6eWOwdL1BzZgRcf6XE7pNoFzmvAd
bN0nCBC2LOP33ADtsl5YkyWAp8pUVo+Y0J3bh5MXmVOarV+LV4o2+bd1QB0TWyh43iTtT2qKVdGQ
X3RnWGFW7opgCU5xNGzlSNJaszU82eSjD2FkJ2rAb5OaA/cxv1q2F6vu4INvWVODYgSGGbAXOm7P
LZ8xwgowNwNBSQglT8q9QS1bu4pZfm0BlhVMNGAmVkjsiUYrSn1VtdztxayiqGiBh1bEm0/CYGcZ
VYw+FgOFi5wVZTCSypdTWpCtYcewSU4BVEBCGBRI2A1dqpszX9p8TFj/tga0ngCUFGkfjQefaVGu
TNlyn/PAX8frZA5hEJh6HfCpuyErsRSYC6QhcoUsPC0opF0YqjoRUINjfzzDbIUzG7iPLUODHyU+
OzuxPEqxonUKKNZIuzL1d7SUkDzsMV9LH3hINQWYjIQNN1BY7WUN8FakY1oH/d0VjtWIBrcsZX9/
KokcXJXGy+9wWC5x2P+WyK7VSnr4CRKFR0XHVxarcljgOaTk17wFcQ1w3+KFK6a9YUVo9ool94IG
0TwODQiVdCmmYTYF/yAJ+/Y9agH2zq/DRn/NVr8zaZtcLhKE0+LKZMM3nOw0gO1beF7YojU01xj9
oU4bd0znlR5juaBjJlJVHHRaCOmr1FPQVobcxzofMncbi1/z0tQYTsF9kcy7ihm7w445KJd9GuVj
Kqppnfci6dIld90GaA8fnNYtdi3nIJ3CGjUUxvfs5JQPUj+kPHzzWEPzfgSnKlYqrwMM5s3KsAw8
q9CAqHdeGGpcGgd4hzZ7ASAlClAnIX5B6hVNhJ46dG2Vwr0GzRbA7vbxz3jLW5Tx+cxavFfJHlRr
AHfbDFh1gXtgniUAxah3NOCwOrEC2wn5claNafMdY/WDGdTN+DNGyCRaYObgTwfBugNn3oHBtDdM
+pADY5T2lTZQDVVXDCh8645OOCfHMYKAM45uhK5r8CfMQAEWVsbj9qXT9ckfoa600HShxCTPZnOP
LBXnLoGxPXqhrjBvbo136EMGdEPEV9LYC0yCBCVNmAOgcjBbMeATAmeqDsge3yDjV1hnX7Mg3aGn
oZfgUdLaO8BMm0pNoZJg3zNnL1JYLiY+ovy05Cx7AudctHFhplRegnGXl4Q24L9aFMBpzY7tHk/H
1c4TRhhbBg3FKhYC/+IqTUugHVndt6CuJ96f41l/aXw/VxfZk0jYqfGkOnQeC69O7MWyDfw8mbFs
A/01u2k7B7N3x0UHvPQAb3IvOGON3N6jKQbaNgZRkWC9bCwKsFla7wnrZXcUiWI1+JU0X2hFvTa4
hVKcVLaBwyK7zeElPTnyJHaXADGff1oCy34m7JaEbWmT9dtLphuWg9IfK4y9N7j9c8kW9cf4ga2m
NLph0MjdpupsvjIbfxo9/qGCbTnIJgAXgJgrzuhft+F/ivrhmJLtlNr1ZDdUaqJerU7+Yhp7Edg9
0diXnvxrzJHBGfga8YAbAMRpu7ybpPHzpKUPetAzJgX8ktrJV1g8QU5B7ACz1oXzQdv1Df3imwCq
EWA/Tvg/O/CXTYcPAS9II29jk1TL1kNWzjiczCVfRmiT5O+4xt9mCWBbtlzlQaOg18qX7S91eJ+G
3n0Ew0YKjAyvs8Hakmwn4GdBgS1+K0MylBxzWU4A+OUiC/5jsYOeGLxCAsNzhzq+ALtt10YWq8dA
6hP8kHxj5WrQhGZNym2zQbHQsSkhmmjhv83KQd/37y9G9xg/LUqO56ZRJl/6Zskj3r/OdH70hmfe
jJhs12nK54wnNXDr5NRo/1cvgG3duYvejbcJAHYxpd2O0Q9rhfWmKPdjE5dtM/8Ven6n3QD5d1ju
zS9GXVl+NVJM1yT0jiywpI5oEqGRLPBQgsjU1uvDYknUeTWsxYoX/GQdASoFEzD3aUlXUwsYamZy
PuwvAX84phbqd4vSsbTVjKRw3rn4G7OOqyf2DTupitY0fqR/TXJXWsgcnxhk+XLrRIXMjl+0E+ZS
j977K78B7OxOfIUHJ9FdcpfdAbseo3mfuebWDerfvDcn4szV813N13tKgmj8POOU99FKciGaFKW6
mUDdzoUbVHtrGPIuPgrY86ibpGRPm6/stW9tctD4Z+ctBMjMhgcJHMjv9O+18cptTc2jb8I2d6AW
gUSdVl/8abCeYjh3nyP20zw1BCoGfPqqMfFwXKGVl1k3FHzu3HWCFl60BEu5inbY8uF2GQy4rCYS
NY0MZrDG684JWT+AG18yuo25p1hXMwEJWEfzyxZ2oHKDuS14AiZyhgX7YJY39PL2aFRaz0B46fw9
m+6NuFi8+BL7VduKd23W9bCH7zLl/qPPEFNoF0DI3OAz6Zlj2HJcV1NQIKgSFhga1tdm2R6hZneH
nf2JJ+ipdhJATdkEMjF7p1JjJ2rWroRhjIcMaYSHiETlkAxVulSkm9dvn4dFBAkk79uMlHJiv5oQ
L44ZkUPC553+orT/z6RgCXS/f/K+uRDkV6DYXlJ1DiEr5v5MH1zIP90WQQ6efs194pdhIGrVae8p
3juF4BTG8HhrXkxol8uk5IsKYQBkJgV8N+XTHcPdlmE9g+c/xMGM9d9EkAiUGmpQZRsG9RWboLBn
0CO81AkerIjGQ4GP/pyRAapfsN4W6p+JfaNKrXUg9iSPCSiruc2gLKQYlhakL6aW5qhYvNaQVFIL
6gKWcQlsELTY+OfuMzbxZwTi7RjGSZNvran32PvQ1DWg3fr7mBiW4HZ+Zpap47B5b6Gkt94u7QWm
+5pLiRVB9tHj5F0ja8/a+nW7pGDcwOOZiVZjk9ZykPkIzy8nFKvHQNvXxjafPWX3ibn5aSHLrCH6
/DKv+eShsiSYVP3geViSTxWD6MVC4UDKTaVnkxEDAMekDvmsyZJ6C4BXps+NykJw9ChC+HJfNgT/
MbzwL0Ix++MnzoqlkfggXpSI+hxEz2dsoFuSa9DFc060gFYWQcXa5THVI6JV25pAkljrcE4/hD//
BRz6LtIROIExB2DlvHBpaA5rNz7JngNnnIeyazg2iwXTiVvFZVn4K2nMC2bSonHenGs/aeoZfl29
jBWCGPhKBWF1GC6Y4iI4fesaVpJLiXEkHfJsAv4QRnQpQy7hecZWVQhtyDyZ4wTuHWAiK6L1sR0l
1DG+4+vaFAw0aDISRdftXDxEht+URDTC32jh6BLlzo1g/lKA55BW88aNuDaQg0wE2kyXvu59XW5I
UDH6TJssOCpIEpAlLIcwqzBkcmQksrW5TEH4CwBEex48OJVx375mWMbKJCFgBrapQgA8K4MZeH6n
+KkDI5u3AHHw/sbF4hta4tfsSx9l/hpA2PMYZFxhoDSuqXJPozSH1jUvOwXZGumh5qMAJQO5Ogu6
/cOrBwPSBJpfYBgtsI68GI/+JuH8g9JACxTJvlggaeXZEHz20JWLZEYmgvNLQOEruyCPuhBSkv+6
0eDAPEgBZItFnfb2q9+BFve6eVy3fODAYCGESrSqvSkV2lUs8q5p9nP3HY59cBgT9UOWkKOh+U2l
XftsURJND381o0CN5/m+uhD/xFJMr3BEc8Bs6YGIDnVzOAfefuyT7qeN0IX9DhJcE6zFylGdOqxi
js3kuI/GYXPFy6+HpS+ifbTYOuClNE9r2HwvE/wyqiCjSRxHQFXbQXCb9Tf3ZWVXuH1poudzv4uL
Aa1eETwOZ2fdWd3zMRyU+oE3ArQ/OVDkLR+CzWH3D/9Yz+JF8/v3hiDwBsVvbVVJFnPSEj/JNv8F
AQfUl2YJZF/7xvBmJAGmPBpuiGZF/QMrlUh+93Cm39mgn7QZbL4GfnzgEC4rzV1W2mgBveKTg3Ad
LEKKQiNoeAPtep+NvxLkDk/LUzMLftigceVunl4x8cdo1GTBt0EmoPrgqcaYRjCYHP5l0ru1fvYo
EmcO0f5AsUtW7ZABuWI/Cs6SCTNIBpGHmOUc/5KxvlDK0RvxV7drTDGGldM0fXi6xyYWjzMiGTDu
lmE+J9tEDpnsfyWMPwsxUIxMcEfhslRrOoKwzmav3i87JPl0SGGKKQQHN0RucgssZ8qEwR6kSDE3
nTib4QMTlLzYdTkPse9KAhMVLy+v99U7Kb3/SdSy5q2PoR1pIIQo2yEePoWBDyzCGzZ6vWTXHstj
QNq/bDTogZ6rGgL8oEPfK+0UdDVc7AaB0xQk1BjjiRwwqMT/sHKXIMIx3Ulfec+afPI2IOAGQXnM
dk8eXdsfSIwP3e+aOpsSiGbkFxsgCBGKGNad48tmaY6+RSffgIOY1Hudm6avAEsv1ZaurMCGKsux
n/6NvYaUhnxx18JVzKBI429HVipVYNK9/WDTxatGBQiCd2uZwu89Ta8jwOFrOGYn0U9T2dsAeRSR
oJj8WXr5lLp4LeSyYtmasMsLgrcNEmaVJXhThGGgNaQjh4TpK7gw72FNP7XR7UMoJmgfTdsXQtvH
fgXHkZH/BiPpmU7mT5v9Ysoga4Q2eu4n4l8Tf3jfJzyXHYJT4DPYcouz9plNUDiMb/1PHg7vXhIe
+xEoeDbD8R2fYsxdxaruoZlG/SdkyTT5MB6QlBmTB+LB53DcL75I+IPFns7sd5u0GOQaAHAdw38z
TfffsBU8Q+irJWTEYr5c0H8eeknm0heo1Z2ZimSLfyaWshPr97aC61HobESSqltuMkmOTqu+au36
NPnIO1Ey7DV1XnDMpuYy2nU6xdLBygQBECWPEomEP5uARJa2mKcEInfPLjt0Kco9DGL/LKZuObOp
BTTuXGVneglpdh5skKslBBgRmw8ioR3vai68fb4BgqvHQUW1tF1Upq32oUlLUiwSinCQYun14wWx
59SXzwEQnTwgkuQRWWcoTrgN5GHtEH3Eqphl15milEdeuyM3NOTGUJ1b6XUnmX5pWIyXeaOnCKGo
YgyZKxVXFdm9n553T8HGDise7NrX5sh3+Gxq1Xg39r6CfBblswuQEw4TfYJfjzwcAnwaWb0eqbx6
ni6jcL9RrtJi6cNnmWn0ASFE3askKoVOw6sx4ibAk9//YxN+XJOux16LMSDyIfeSBq2dY6Y1M9LM
G7K8fAhdDSWhKc3bxsnrlvXfW9CanNjkGkHJK4E5gZaCRlwsd1XWQywW4n7uaDqfWLK9+areJlhz
AqFujkgs0qCIRAA57Ln3LQPOipEROLFY6ZjOMBVsiO0xWBeiAxHRIzSSNO6ZefMTfGPktzX/0+3p
YwbZCRJNC7U2hPds1YuK7dVY0ZWRrwGf9FBOif/tHH/alIfcFTY+gMVYB/1ozBnfurLx7XWPMYe2
2XTzPQQcuD1TFsO+ysLhwUuaG0ipl4i1ByUIxi6yf1p80Yr5fp590vsuO1VWIwUfexG9SrJ0JaCN
qQzuq+psxPs87zfd61IpaFLhOr15+9lY9o4ygTzKFFYzLMSzRPwZY5KNK4djMyiIabFO1xi5qN7B
tjV8QhvbrnMwfnUeMtj9MFYw/F73hctzrKeL3Xh2IoL+p2MOHi7AoDtAK8+XgfoFABFk9Vv7QcIN
m6pG/+Vdygo1OSB5DfiaNlpO0ocs3glvzRnJDkArgRd78UuSPPQUKettbyD+jvaozHD0xYiaBGzr
iP23aMCa5cxFploJ0B5/G6YcLolGpEw9JX5/TKfsD4azPV/JmMElGQAbYejKW40+EOwIbQ8xha3n
3XNABDGubc9tHP7rSecduwl84ZR9rfrOnt2VU5DfsoqxPVlAeRIcDJqRhCM9WPQp6j1NJDgQBwyS
7RnmRvQxIATnCDIS5EbvYuLpo20zPLRZizGVpqdtJ5BPwMF0CU4IcNEg8rOWODjRYb/AfDZkMwNr
mRwjdkx7oIqD9v4qRh1i1OPB8eQCcafBJoCOpkHV5+uqHgPInk0nkW9WyVhziAMXhDbf8eVLqF8+
q8IlflkTkgfS+QVUcuQDgT5g/SibBpWXqx7xHtezA8zRpoQZjry/zmCfI7TN4+EyrNfEAgcg+7+h
C66ox1upAWfiHfgtDP2Yk71o0jY6MYvdcg541RqtMbUPmADZrzRuxzId5d90SJ66MY7LxcB00htA
JBHdtMefl3kf62ztYDvGUCF7bxcHSDyD7/00RpInKLKBpocBdmnvYZBGlL0KFgV3qthNk9xSf0jy
QcBrHtA5Zjbfg8TNdNgQxAwdeKiwWfDC0/CBJysvZ9LiusP8GgzpH9z2+AcLhuezJxFTm/sSFPcZ
exRSvGtEkXmS/+mJvFI3wkOO8ADC9Dww9ieLgSJ01oeT36czylBrj5xEVRpAltuH8REy+LIl+jD1
A9ieqAHoKtxc/bNRWFNp4sNMEJdaUxsXNuXIbkNFhPcDMSLzJ7QaZLf5/XWNtcbXBkmNIOkL/Bw9
dGmKmeJnjjvzRtoV6TyG6q3hrntr88zDALTVfTiN0+8pcg/svq5mIKgravej8qcLQnc/nY5obda5
3ueLYc2NjUCmgbj8J606wM/8wmAGRGldyyWWiHxJAzVNPzvOv9u7VoB2hHQdiKaymTScl+yGQxX6
/yEx7F/7UGWu41D+xw8BmdFvYlknE+TxtrWVjZDHk3MMRiFUwzFePpqpQ9pfIOYt1IoelMljH6mL
6zCWDjCQZuovZdPqOR9s+CDI+qJ8aqtxnrZcWf21ZbCjxs1zCF/ODx6yE8aD7ulFGHwW8q5hksMi
+xTsJ5xde1xXtPSFfW9mV4XAgQzEOZu/eBGTQ9NlEAgRNs9HkC65t4kfPVIPOUNyGOLlUaVeCez2
4vX+ULvEvqBloNCJ+9cVByUZo78bZaBaUrzQCwh0FzvQHidvuXvPdn8bZmZzpleGcyfsc4tj3GWY
ZkxlQQWX/nkO2T/LvMuODAtIFPojaY6YNSLTswVgHCuwCiHWeYfmUML2zfL4LiL78m8sn6f3If4H
mOltWv0HskLjwGEKgMZp+weW3poxcLTc/t7mDKOq64Haa4HjJ1NmymUVcDR4kzMEZkseETC14gIJ
CkHcFC/NlPzJGEZNxJGOfENAPfW663AXxGfJg3qd7YRvyf0gew4qrhGfad+SY013/MA4npJhUUpz
lenvNPa/zNR6BxyZwXgx4hCMA7KmCPkWMI/qhewfuwYn4KByeQMI2MlxhQkp+GPd/NgARQwmOp2S
EdQVZCAcDAjYe2OnOgD5VHp4P00D+8Vu7t0usNEQLTHVCxDnTxk0Wd4nVNTagd2jDrLr5sdnaPHd
rePeS+i6MsELne+ZbT7+74cbb/sVzO430qtIpHLaV76d/sH9f8en1pcz+BucxsFxmIBznie+ahBr
GIKicO9jlD1mPLghx0trmUG+k2NyUjglBlMQD2Ck/P6wEyy0sHjHEmX37LUwuTC3hhhmFOwAH4Vt
X9gpFPxdCjwRLBuXsktjm/uYTA4GPw+GQ1b0G/nMek8UDtVPLf6rxOGIBQ28bNv0eQqxpttsfb+X
2ny7ppG4mxEJuiK8nYjOH2E8sipI5yef5yZVL+EMfc0O8stTFsjwYv/bJyxde9irg0apuSqtLvtO
vXz1YleOkUVj3cO8Udbli73xtP0h7fQNtfBltf6O9x5s8RTtuMExRN5RX/2I36XhRpRbQnAbgPCK
OmBJYsY9jlnF30nwuiqCzk3NMxwtWwx2fenSQxKT9iFNSd1gJweKjfVOSJY3K24xUfcUmoQdEGEt
pqm7rBbEtRQI1uLATdnTvRLexyDlr1QFFKrzjr0HJ36iRl/4voGRiaqY4jfQA8qq1g+ybe+wZY9j
PWY+Tq24ZBOG4jEKj+GoV2Bl2ClNprM8C2UBlODJ34DWwH4++/js94GcfeLaOpMdVPYAmm+k9ZuZ
om9QYCitLEPvn3CmA1muM64A6arJUNc6PpSwgiCdeqG7n/pBFLbTDwtouXnp7MnL1rtFBAtmCp6d
EKzIBsYPPvaQgHf20GL8L2xLXph00C0a7BCK0CcJ9j6OQ17GuMiFSqnfIMDf87R4rRfyrWeNfcJN
wPJ08IqkAKYMzstJ8BdEsl46PEWY3yeoiPtrE0bVMiYtGizUE6SUris8ZBy9wXyxK0gNWrSfekcI
eHX7rRv5uxIV/NH+hDzPYYfrdpnS8OwHkNwIcgqYVdBcSaovA64IbN4+5Dg7xO8BKqSx7Y6UP+2n
C258KWhKy+MIrL8GNI7y552NxvSU+NtriO/Fpw4wr8OVC9XK9nbnoRUF+Trp7HFPPQwx6IMLNqiN
AehH2zZxZPNAwA4KsVBm0n4H0Y4odSpk4XA/Qy+YQtHaex/c9db6BXKRv3VrcVjFk5C9hUoKjwIH
4IE9pdCZzri2eo3bEoI1vHudDeXK2TeJgLeM98VqCuenOcDSlcKezJs9lOVg4FrN4wON3FdI3Xq0
yLkt7bydZKI/dTPcSJ+11W5xUYLVGPboFlzHeLF16nEECXlQ8a0XBVARh5DK9Hu8k/1gfBE/b+Oc
JAbnUbgtWGrLPtuqcB+28y7f40iu9cLxQSNq8EQmshwEXUwZyf8M0j2ILw1vSbr/MqsGAJjiD979
qRixxAFopKdlW4/YoF/nOPy171Nb7AKDjprnj3nLDq6bHjuNPAdaQtWswTtLlo9F4ywORrvctd54
0uQeBF/akjL6TsPhh8X7FzRyVnRivvVqfUwbXqBSDDUiRE2R4oFESBtfggb5ngRB0WBoK/wVg6ye
zs1kPxKaLFdQERnuCkD3SOlSBLE6KqTGqzCLV5BRpiuY6V4WsMP4/7cq7X3MqciIphgh8i22JUGl
z0dMBxjJ3AcmKQTG0MjGFt108QFvcwTnDtJtwCSDHxhvKFOdAKgVf7jgfikk4oCk1pegg9gJuUg+
DFF2XLObN8HjIhbpO/+b9fKZiLiFzgyVccEZiWnDsQ8PlmHVKByamnrvgyDdVMdUfWcM43WU8itL
9UmrKH7IIKYcEwfrf49Z7tCMISFlQ0F1hiE/vq4NMPt5soAEB1LgCDAmDYIHaMQUS3mQLwarqk3w
gi0q7qCTkgBKFqKBM1AijKv7eJQACVpvhfsExqQABvM3mtMbt3ikyf0gCNwOCSoUiCVANKCnOKSF
QVmZlhz6e9dGqhC5dkuhQaQrpvcVCEQkoLnvJrvDx09wb7q8gXZXpFlWZ14Y5kswQHu1fx0yrLX0
xu9ouF8F+iEU11N8E7BiwqEuhGc7r+KU4VyCxOh0H58HD7uS5+BkWN6dcQQJPli/QfeN/yLG4l0H
464b9vcjeP03GDcwliguAgnAif0TW3FqZE4wBfrFOLgbwin9s9i7503y+ByN/Nfi3VzmXqjdFDag
7oLbMkO5yeaAnYGeRtV9roBbTk5M1TCJ6yZ2PKYT82vwFvTiK97g/pvxcnVHerzoQ4RMHjBuHkY5
VwgYPmzwlHuDlXdMbj3AxioR7G0hIkNdhSbzP67Oa7ltJdq2X4QqNBpoAK/MOSlZfkFZtoycM77+
DtB17j51XlCizL0lkUT36rnmHMt6t0iFbZOE9doN/aXj9z7JueEaYu1kMSq+4LaYjc/tqKZV5WGs
tFS0C33RrUxiigszhdzhhOkjDSx6wRFRtsD+CYxvZ8bpiBCE3Wt0pvPQy27ZDsOXXWw95XRHP/EP
PWL6/Nl/mKEf3lGCuP+cfTacQtVuEzuqNp6LYNNG78MU1munX0SG6Sz91jnJAXNV4uT7rsNmQ9Ny
HQRde3LSeqtFabS1SbJhNLWXTh3yhUj8Fx8/OaSKle6BWULqR3wP0sOYv4VTq9HqUysnC8oTmMSl
aGGyaNUzsH0tPJFtTYu/tdGP+HuytVJRg84Xr8PaowKdkGOHAjYcnDWewyEy6qpFbkt0mtldXA6l
uUkEm33kOOeSan22xZiHYm4LFF17hwm2zGimzt1SsD+sAYtOIygh62U4ksXBXGFQuwrQgK33M8P/
szQ19UnoxcU0Prh/bSuV7w3tNRnZq7IfQTy22Aegepy1Nryluom6U4X6gtvwOrTWYpBptOycRt+4
tv+SJrHay4L6Jpe/4tBBbhC6tgHiCJ6kDfcpWdF1VK6NoclXIDFwOvdZCUtCtpASOWPEwJP86KA1
4S2Z3JDdMZr7lbxhjuKFJg4mLnnxS++tP4kktBwhkYK1So78TngrLSPbKRR8DvkEUkBC1YO+q42i
O+I82WZu9rskrb4fKhBhEKlmBfM3yYlHQ4UHBEki21FgW1r7q7BXUzf31iu7xtY8iHXnaniHBwpk
gUayGNNX+mjk9OdeZjlWXxV0wpXh4i2RJdWJTJN1E0bFUoxfjsGhKyQbtShxJdBNGD+tosowdVVA
y8hoeG2B0cTSdxabdt6Q7MgRwde15VbLaKLPGOWUZ1YSeseUSpNIPhbgQFvlouEE5qLAYiaU26wX
G4AD/sKtwaEEwtQ3Wj5tppqdoWhK4kp10tE2g/OS2/wwSUll4Dc19PwXP830I+qSKeYwO+x0tyah
M8IaDPhpCyHDM9mWpMDTaMTGH80v82XtHTIWHT5r01aXtxy1D32pDVd4KPpN0QZvbaX+BnF5w4AB
aRGTvNZVlymAHsCqoPUYTN3hWPacIcBJdaa5DmraGiqYSaJ9c9Zr47Po+PDoPG2K2pPw2tOoGdU1
0XSTt49SLG6qHyJ3JKix8IykbOObakf2dJyNw6ug1lti5w8WmlM+DNoNW8+0cV7E5ivpvO8IQNbe
JDfFWdjYwlXpNoippA/73rlGsTy6yP87Eg+fGtYx7ESOEV1iZJClM4pyrcdBfPEFLdshDm5C8y1z
p2VEW6o5NToBUF0AUjU2cV0F10yx1cS+C9Uy53114+zed2RFmk7/6jhoIh4FB9wmxdJsIRHFZnnv
ZyANzqR7bjZnbxjLY+E1sLncYnxtzVKju48+Qqv2wBZb7jRPI1OCT2gUzTFJgvzgZhodJN+YMhJ6
jetzYE0tECTRdxrb4d5yJxA5kxvvpIW9IGu6B6eeCltAny1JzYc/y7hvFlNvDldFOP0SN/InKEQ9
S058lpO9E1e/8QX6+9EaTpbnajd6GF+FGojUzI86q1uOluEe87jQz3Xo+psOZdujsbJrCLSXQ49p
0iqwZlXIOAGG2zUKCA7FOBqhM2rZocnz2sDJ6Sc7LPHuhi7GuBRxmV/kfHl+1QndP1Sdd/7v+5Vm
pluC+MkuOnPKql9KRcRnwsG/bDG+CEw4D3PASRTrw7buTLz8jeFv0ZOBjAWut4fXGmxLl+oBFzoR
VZAQq1QY7Q1DoUP0leeRPKLjEke/atcy1pT8Yq0hkoKj0xxSiqG30xtq7sEZ9hASVtzP6Reuf9Y6
DHCxlqnXMZ3wy8v5/F3b1quRuT+rMJzrH2N6lwkNA13E4cXMiuk9Y3Xrw7R5hL2t3gzQaLOVj/Zm
eJdgOZ7/Se4I59SPM43NYFABTIOtUcAxsy1ciKLK5Nv/esi2d9FK+71qje6eVnvpi+xhzRcMHfke
s8+XjlFCjq158XQnP8qx33b+gE1NuMdWU/6lTRv70kkJFGPw4I016uhlrrmPDf01jSepFkHqHPog
w4s/2cnZbcxlWArrKCbPOnLH88IOrLthYtvH/y5DFzvHLnIwddnhtCYzgUbpmM2eUJ75yOJWXYSt
wC+lxjJLq34Xqix5K0i3x94gH0OvJ28AVS5m3Mur6yTBRRndeznyxiu9Fbuq0YaHBYnlnnkf8TgN
j3qERGumQ70Zjcg+a0ZOpJcwR905j8JKvYJK3/sjuHsdE4KcCV5mH09APe3SSTaTspu1shxvZ81W
JhvfyLqhOtlFSVx+FhEboVOlHwTMDnnnWhBCwf6mQSg+Q8LiizxLWaWImcIEEy7+upreVVjfE+n8
fjI0MOjNMd+3MM4JqgIpsAkSI/2PLpbL2LCyXRmIaNc2pn56Xho+RP++ej4UtAAWYVjsBGLYTutd
FysUTmQ37d7cMfDPjku3y8L6sGrN2sK+p8cbohE6ZhrVvxtlFeKJbsu9Mpt10BbtMZVWef7vYnsz
6ric/95sLxgkgEfkfy7+bE/tXf1c4RveZ8+IPM7YmqMRNANlymBJkGrkKEDEMumb5oRnad1iLbnE
YTv/ucVR+bQcF3pOkMhycYxjjUqCk0rrHZF0f2fK0jpodSCc9fPLLsyWKXnaZe0CjBA9IEUWQTYI
CxxLXdT3McF+lxVjeuhnToumvC8oQsVWmI44Ov0kjpH2wyggJ6zdrvfe2NgB6E5jc+fAho8lmmFB
WKqKkzUeRy/LVrqGOKsPhr7MrSy+2hLtbKLnINhtnp2EMmwOKWnljZ4UJ4z17bchrbOdmuqe69OP
3BhnImeoPxzWN+zpzjodJm1rWBeb/NA7fxzAb2voTxZabhqZHyJudTKrCXEJrcV3XKKcOpn7a+iD
8GgRG6e5MNIq9IxNl4WQVIkQUDYEHGPSIp9TLHtQP9jtBmFeiyJzdkZKJZ4S61vaWYr/bn4dnhdf
x4LTlsMG9B7lxxwW7gx1xlFv7M05A+57aLRhSDxPiAk4NXmVTdx8/lssEtID0xCzwUfJOx0YdIKZ
AlPiKFjpU9Etn++8PtXtootC0KhSYvAnSlQe6V1V9c6oxHtMMonml0xvNBrNNWjHgopIlat4kGTE
4+wcaVGwdoZgOOrkbpb9rLjWtGexmrhHvL7eURikXqcIcFpk6ESE4/aBgTzAZGb5Dxxze1C9bODu
lJ7zAHSvq9nhUcNV0bd2uPCrbaEuqhLV/d+lz4traOfYh7MeC0B569FAblE16ejZobutp+lTFUru
GsvLtgalH0qZfUtrG0uv3vY4hqfiNPVRzko27KNCJu+8UcHBN7RgQyYg3SWlOPRS6u+wFxvr6Ifl
tHByLzoNeVViVzQ/46JHIFSyp++kXivld2+FXUUrNVFXNqb8EGFFVpAt1cysbgtSIH8RFm0jOgth
o7Xv4EAXsu9SPC9J+kMOUq3qukj2VhO9h3ICATEaL5Xow0vCh8iH9/I1JeYtQq7d+4LujgN9/cOk
xlprY51tsMkt/WlKjnJyEg6igONaCDs4zXnolE65m/pmZw4znnas9/3EGQi7O6t2TkamzTpCVKOx
ioHp3/LSRBPu6wrxtqy2MLfHS4LJ80KIhN+l1f+AsJrWxBAwunBEWNEyT09VUOBLsmtj8cQxxYnj
35D1SJQidG0na7Req3BQS8chtpWOaXyC6+puq9CmVEqHowmAa83tSFMrasZL7LwTXuzPmW5py6TH
JprGmjhxF9Zu8N7ouXamEO1epdZyqC7u3egYUCmJNwgVWIR6xj7eDW0N1fUJP0qmluZa8wvWnfVi
Rn/AklYLC2G6wHQB3YesnIERknUC2qObRhx08+hczoAHcqjG8d/iE4NfAOHcPBAOXxFdkRK9vsaN
E+RX8PdLZBh9gQNs/KmwfBjSTdbVfJQYWjhRE6XdgY9m4vGUVtCP6fdBGus3KM5/RIItq/ClOFVh
rlMxVtaLUcZn2OSzMQtsg0l01S4t0h7uEB/ABmS3KQqStYbDBqc/QQNLNH/tQuLF4q88j3qWnluI
EbsqlY/OIHZUVxl5oRysZ9DLfaiSZwwZIa8DZqLgBHKGtCjjM5cQrQrXfUj0P8djsiBCZqyeb6zn
dA+p9+Tgy3Q6emqUW8KTKVWaLdcs2B4BIpcjcAD/NpBjNi8OyKB6PcLspgKLlIdloi5+1wabvM8h
4LlCtayFGyrgv4YI3VUQOeBKJpusQeN4exi82pLEEZTZvicAMdYEsYPw04dw8ZL7CNgUf/be5nyy
1DsJ6Xy+aGk0t4RZoaNHhynp6tQuBy6WPs2VCUlxYa1EkuiHIUEhL6CqDQHgCoEk+Fz8x2CKl1bN
fQAeu8Ws0Yrj8zIYI+dvN80QYVzK5FiE9OkrzdoGZv8DDwfhsCpgDXEt6EhBg5fZMcQhoJW4HtUw
nfr5MjROfWiQOi0POgPnaHsE+o2kB+73otDulEZN5NMZurLR14tBV9WhiNIfCYyyM+mS7JDh9VnU
UuncpEGKVld2bLI4KCzSftukhhQ/5nMZ3fs3YD/uNveF+e/sU0OAe8uAX8yhxnfgBta5E6q+Z9Ou
UlR/zyVnCOqD1TblOhPJ1Ru9Zm/JHmEwqIaL3oPQdliKtk3jOFsN36sOlbffIIfRivHSeNXGYty1
fnEq8QM8sIBry4JnbX2JD73KMrXNSrVIGMCGET5qTu6ges5iyUvKwgOztevfKWjKTQLuFHVKwdLp
xhNhF21beLW1IQBiP+CiwoSK5zO9FXLYVMFKKSPcGolawS3dmVUXPDKP+qEmXZxH9nICoXyqKzPY
yJl+8e83h978c5hXQOy7t8kyqDFHDjigIwJAO3OJp2EPLiNCbllVAAGdbxlBkGOXzA8lMOrtqIXl
EquJd+SLEs86QO8yi8Be4GoWVt1S8eWwy2oP72aDKBjqYLk5/W9Vgemb5HN8ou0Z7f0y+8hNhMoh
cOQhSlV04v/I8bcszItuJ97KTpqBMFD67pCU25EWTDj6g8FxRpzzhTf55wiClwuyvus/+6m1r1aO
fqGjVPoE9a7Pe842CrGK7MY+e72ZHQLdeKsi49Brg/7RY6jaNK35Qoi2upoo1YZSYL6oSkF6g7dR
SZqsyjKfXbxkRVIcyCL1f6bTCMPJTaado5fcqdywCILRcHp+VQenQX3NWaBJ+eGV1Je6CcrSm4px
9ZXZcUg8gc3nf76NPQ4wE9i1ZEg5xg8WtPAqPbQJQPdeWvlq1LWtHip5UQ2NMU4Kchd1rryJutyM
HM7OqGjbuoyKUzQz84ggeEe7anemDffZhG2xyroqBq/nx2cNjyDL2WqSo3rV8845EvpRzHRIONt3
9oq9bp26mbo7qNLbtiEsUKmioF8ZeqfRasujMVXdzYnydO9Qyy9E53e356UU8uzr6beeTHcztel5
U1y6Yrgl3uQdu7GGQ2XhtAHcfgxVc8wjKztWUeveLdVvnptBP5Xl6t9ntc3NH7DNrobGx0E0cfxa
WjZvhm84K7zA5hb+Z7yXDIlbDQCg8DWP0IkqqMxFbx2NNoGsM3BXT2SfjnkhaJm7NcUf9Dzskkb2
iPJJ+0T9pGdhKX+rsilaeilhqrKK5iRV5V+eFyWFf2l8czxUcbWn6aqvcijvSwREuJ+hHDBrGJF2
586jloi9hyuw6IkWr29uTyUNQzLTUSmmleYzW0PrwvghzdcEYBwOb8V+CC2ooUu6NXIHMaUoY0ro
2BTHVtDyiQR7dYXoBB079zbBqKmNzaK9CObPNBlYwA0gMNaKsqPyq/owgZM/DfNFtckni8LAlhPG
x8LOy41bTIS78WG8jlQNrdXSIh2celP0rbsjdnNXtfCOLTMVlibW60NN9nQRzj9Jzia80i5/ZoDm
jpZsg5eQtPmyNNJg13UdIBvMU1ssQzhzdZscO1LTxgYBhPVVJrdemZfOT6y1FbjjpvLq5OYKdXmC
oOJuaDdhp4/HsMW0lYemvW1iegIqqWGsVdl7yfwOf29ZhYOvosuXaZPkR0xi/qpzp36pcXZaFG3T
bQqU0yw30ksKI/pO7KnYzmgYrEPG2QutOxJP/SIntIwwSr4pffvPmGxSryUJQDyXnRWakiZGzl5G
Uh5E7/6NRlmdGhDyJC7oW9HfnfaZh9MsrRhiIkanvJmQ67c6+cxDpQJgF6MvUd41KONZes08y1lp
kQGwq3KgZc+/OmN8YPH1SbB6PiRgw4qWBei8DdYKDEjxyso4GLaKWBO/05nMMXK74a7y3jKPsbBz
8tMSK6zS8E57Em6q7ckLyy7ohxLYYpcSs40Grb51DUQx6ZP0KBr3XZqUFQ2nvZWYHNwJs6N+KY1K
nSjX1MmSXrgfgvRFlfkuZuDDbcqE/yr7gA2ojrStSLAM5mKqjnrQAHEPLPrxjlq1uhH+wEUKmAKD
5mUctF+RqrV1alnZrbeD7XNB1cBOxkL1CBD3wvf1o7Kn+KQF6ozVfdZT578yJHRisaesNIExZGpl
/fqkK5XJvncH8wIpyTzhBYMzYZv+2TTAabsu3WJcqU053kwVy2vsfHqWRvVS9Uvb0NQuCduLECmK
VcPPIEBI04XTC5KKlIexPhZppEBH6i0hi7vednRBZ1WLUwsTIWrtItrmxS28mAXT+lGrcdozuemQ
83/saJTvOdd6q38HLSOrlhNCAekX199WTjJ7Nt203wn6lsfBcNjUWKcRk8E1yunnCEWdOTxoFK3h
3gqp+8fUswKmz1Cq+7XaG37yXTJ5wrcifNIgZOu1lcQdDdvcvRpeGJ3dEO76fAaojA4wgzntahdX
DsZ4hkBxdDk8uW0MJPssp4pOIWnsdV06zQni6HtAAPISzRdVq+tgVtmhhCci/X4r7cS6cgP0IIZm
IZMcX3oomZexqkv1pzZycAtxH7yMXy1xjk2S8UxNb6ejUO3a7thjYH4vxkZo76VEI4P55NMHFe9e
k/o3IEnhx1KiNx/Lykg2BqaDTRqBznpGkbMxC84t61qS/bKhezQCb+WyFqFz/e9hWprdwQTN9I98
Fuuduy1o45LkSbxtoJZZ2xRvTGvpab9o47oF0sIbytAEU2+creGy+dYxtuR8Lii6uPRBEUSkXsPi
TfengxZEuMKSl9mxeiHgH96el3ikIFBxIY9kkrU3zEGQ7W9aYwdfAFtpwfr1txGTTey02NqJfEBm
M7dB76MfwbiCIkDsb8VIMdLCmluuc63zeF8KBPeJISMH77vs8+5QlU3zgw4196rzw64JnhaJl764
TnFSesA5vMqmjRe7Js7vstpZelfdk2w12GI+p4z6Z65L3i83fECjJ55Rd69x3O2ySQNmV2IJcAKr
PrRO6bPvWOOZY5e/8U3wcJ4CYY8pnDCODdVQatWPym+7PQMC0mvI4XiZJC70tMGcjnHo/UWpwjPu
upDWWDRZjPGfCYaX4B1qs4s2HKxeL8GyAFrWtITeENUw6HnTODHdJn6kQv3K7HJ6WKG8gFk1rwJn
v4CK++9RQkBWiiTf6NAJfkzZAwnV/mQAFWLqkPQbOdT2Z4s2BHvSekNPI6ZqfoDBY0LRaMuXNIJq
qNE+P0IxAANLz7MNk0+pjeW+IsSzyljfMyg/Lxo5qNXzqzCiUfj8qkfyI5/br80Gm3Jkhcb9eTHD
CsegjYtp/lY7OMll7stWyqFJWTZHisX00aSTfgvZsduoBmjKDk61XI0ABzrmjz0vkwtgAC26WVJT
3HuV6hszpv8Pxy7HokMk38EzcMJiZC8iE0SD6gN3nwaTIEnDiaDpJf1frT/nznASE4ZO06AcGto9
h9PoaM7VRNlz7HGr+FVBPPqEQfJBzlijGABREYqkOccj1XdPf36XgJ3eWCUOdgklhSiE/V0Ssbl1
lNKF/wfpMbw/L7RtzV0w/0J2Jt2b/newiXyGmt/dLUkmMUCxv+Na5nQ5V2XxAF8lF8Mi8qP0d4wX
Fo29jq8lYYIV59rffa6K1455GLjlgE8nngs9TKkN2cabhfPMTroWU3O+mnT3e6jT7CRtv/hYmS3F
FIZV56EaXsRiAOmQzzdJHpd3jlf+V9dRj1VwoPAn1FvbKtK3MqJzj+NAYKMOMRWCq9CnZj0MzGzz
a9sR6IwmBJjJ4nPqgy9oRuwfSQdusMM5uIa8ap0GRjBFsV3+iEm3LWXwXeFmPlZUCFZd3TOd/O+z
Du7y+gINmQOA1rom5q1CsVFy4NKdX8SWse3auE7R3rx1N+jRsRzcCDe9jdG4Z5XuivRIzXGkJbSB
Eevug1ktE1OQ754bRx1icfGovNeJlh+6pB9/mHrWLOvUpd1BcRFrkJrrSWfqkoVPbzJdjOcEyw9E
sJiF0XzrJaCQfnCrVwu3JGST9GiIVIPFvVal3y8SHT/AOObi1SacxBzDWmyeDzsjg6FWiRcwXPAQ
HbrpFuMxvsqiu4ayy9975rhta83Bhl010WvgjL9kLaxLHTPnjPyZeUlH0k0ZnppdPmHZW7XM1FrH
o36mF0wyZNZFy7yu7zNIhnMj39Msv74PhkoOsIkAk4U2T/EbbdelvJ2p1p4MdxgBC6KFpklj/dKj
8Yv6tHw0uJrdqb6y3BU7AJ4pVuKivtY2C4zGECgmaKCNI0SRWJ4h42bNgQwYMinEEeW5n5z3SJPn
dlLp7xpqlm8aG5BA+oO6XTwwU2Dz13Femy4dBRvGwL3KZxtk6ca/RN5uu5KiUZd0H5wqnk6daRM6
ml9WRqodOwfIkMRChx22NTaFLL+IhZAMzP09S49zCGjzrvzJ7l50dJuKEO8HTVwMLIKIvF9HxhGJ
JV1PpHFvQ/Ht0AJbwgnpPygCYFPbdmlunYE3mMEw7aY18vAM4Cg8O15Op/S/x4xre6kQLXbPb/33
/edXedDQU9HAKrmpx3jOpmaWEKP5Lv9d7BrQtq28P5HmN7vn9wPVDTQJxLduNLG2GxGhjwPu5eOo
amPvtaZ4wCDt3tpflYFDkAQBSc2qGW+80nTrHD1ZsKpVVy8DmeQ2bvijA4+08gMz3ouZl1819Y7Q
104fKC0gojBKxvPObA7jj45GKHWGAD6Wuy95hJXHkH9ySa7C11vzzYjY4MO+3ikB+ut5XsWSb+7b
wd7k9G253XDN1S6S4VOUKHW4HyOZmEcpteYee1vxDp+6/V2MguGVEWqCUHlyxErBx0HBhezQ6p6X
Xh/gbGCw5QV/QxbYM1LGPdvzRev0gmE4tfGXz6UJdt/I9dW/fyEhva17nSD4/382uK8JXMBEGdLV
xW2wpz8IHsb++eh5KUFG79gOC3aaXBTEofByVYoJNKLKV6YkddmR/MU+UMkDsvm9jj3z+vzW85Iw
fY+bH9zO//kH22vehCqvVQF622mC4KxN0oe4kjDKsWwPnd6ZDAZUE4WW8bePxvKT9BLq/+SrfWml
6ee4Sub+ZW4qsber4kaxijJsG+ajlh2n70mY7zhm+IRpevEW2tljqphw1Rbjz1659ZqoNo1teH17
2HSbkUTvy9Tn7NHeKDfP6jrKjrikGUfmy0OTlPgdm0RbJGPlCZKiLOloVX9MJ+AEZmTNzh+xScCR
+wvHag7eVTl0G1l96Lq+13zgWbXIXyCy1EtZ8AjkKE1vQE200CciY4uoMm9x5C9LXf4d1AfSP0dT
w462SUMKkPoSa7IZSQzzDB+UBtZpTa8O9pw+pqXl4iNM5jUVjyoTrLwq+ORYoRPJt5CDzdbGFSBx
gnirFB4aQdCp2mjRl6QTvJOhA+iOzjimlVVgQ1JVEelzl3LTwTNHc5tARwFMETRLftRlffN6RoEl
dVAsc6bpNQ03SM7YSoiBWIItTTJf1B0WNJHlErdkDGdhjqeh0mF7b+7KK2mGz/9hBvITiSJeu5rz
O5vVT7PFlE+Lf9mKCm4HB8N1WVOzBQFn5N7/M6B/W9SZS/LBdGmAFFddVl5IXME0Rt7z3OsotQgg
JsMRdRXvQxNkCQ3Q4pBYcuvAVFk6TKTy1XBCw+yuKeG1PDLLRVlMDcFU28BHmAbriTm6qxY7mitq
gJgEXlREAcVO9sv3kG2Y49NghZijn+b46WF/W2S6KM5jgVXZN5tu1xBHTnpioQiQh6E20/vUsFyE
9HMLEylsjsC7ZrRn4umpbrMTQzz7ZUOdvpikhIIRskeiv63G9rvymDhCTQ1gN/dvrSbdk86AkcJp
Aap0nPLDgqQ21QyKpT4wVI8Yb2BjO2/zfST0bT4w+MRk0Oomt3SwPuFQsuAT6rKg0S+btPyp6wAk
kq4E9GIU3jyAjGcgbWriEtpxwZRdPKwKl/SgpPlT07ul59bRsp4i4MGi3qc4OXZ5SEKzk7eA3u0b
k6zIXYwtWhvWdWljWrQa74ZXGPF7JopOnjZbr9jROARt9Lh394xcvKLBJAwbo2cPkn/v5WG470pt
VXGmWTnMGSDoBX5tYlIyOSrnM6jSZWPKhqGnpr0LGS4XfHvkxh8ehMu+LcL91MIKMB3+5IZ44CFr
yCj4kVgks+2brIzVEJ8CQrvqGD946iEyVn6DXEroiDFY4F58ewDcSvt5XDAvq8I9ET+gG9C5Srs/
YOx+AuEYQSjKZlOUw3UoCMkREE1mjqXAmbUa7eHTMQPIiDGzuHA5HxwrfsOwZ64hnrEWdRSuvfXN
IWptGNYfhSdi5aqJkmbYmFMsNrKrm7lJGq8Uh2Am/BYmUbJ0o8vOO3glpskEYBydPnCLIAhp9U0U
cTJl5Cmt40z6nyRUkRrzb+axmBu7N9qrxEdqm9ASp6L5JnFuvRcslLkrt9PkfUQpYdFqpFFpEcQ8
DKHxqdnE6HJl3fxQpITmCGBrgfkd2javdKD9dBFKN9nQ7uyguxdQhSmLk01ckbM4CNuNry4npGJy
T4Jj/08ZNNuoiey1YO0FFcXnzSy/a6f79mK6kMwMaZedz0yMYiy3oAV+BXb2NVjJDAKZwUhQ15cB
bq5zPt8Kji7F2oIni+mlq/bAgD8mtuWOIRPr1n4t0A+uMoLA7xugFqDYb4wgN09h6GGcrgYAKkys
YQNgqTIKyDYS3leJT1uNJCL0LmF6ec7MiN5kkgEzFFXxxWiYSyhVcYOsjmYcAThC1QAUWcV/6hns
o+gjouKKciUqGwu2tW90rT20PSM6M/NUCGzw9IhujgGn3HSncN8YKpzt3XNemZIDKChOg+7cMptq
EUdYv/UufTBBh8y7V/zsSnwYY0kI1Ju6kqGKxnqqMpPJc2tMz9ExAz0+u3kug53dGGoXrgvlH+NS
/NWQftZZX+ziPtEO1eh4B8Wth6gzTSsC/D3KTkXZkfcYv1vcyIDX/2rAH0F/uceycUI86foHn6SP
MoRbiHdu4yg4KGYtbG61PgPPyitWi2qVG7j4zBxHmmbBE2nTPzDXYBWGy4wJkstQGOB23+sCoGyS
ti9xyezcxruWFUlrciLFElcpLiSLDoYbgxwcevualBBpRr/HA8e6s5E3rWbvQGPyH5WLV9KgIU+9
Z+xlrSV7Qoak+IPqpCeZe2HgU7j2HIY1mI/WZwIEZPXzZHCvCSbDnrVB+zskzbUgfbYtdMZHjL34
W2TZB8oLvigv/lu03VtWTT+qybjIgCw7EZ3CxP5MRTiTTiXcG5dDdgzJuCo/hwY0Tav3P8pR2QdR
k03r+T7BWri2CRXjJLh3gnw83N0ppxHf6Nkutbk/7GZHh31tMwH9yK31AtCHU0ZSc8gaCRRAiMM8
v2VWbX+IsIQ5zA/eg58+Kbu/KNz/B3wKcMG98JC6AxMqfJImjVZmhzYM202a8VmKSaMOI+cMr0wv
ca82BBn+TL5+a7riKvzcODt1fCgrf6fCTHw4sz0Em06CXTr86bohv1SorSL+7aX3GAXZAlD08MwZ
SLiLXAujzSAZPWuMb6MYMZcGJ8vWMSfmrMGGJKJkmPhF4Kdr+oMcHtl10tC7Icy+XDg+kdbaa6th
tLVuoDYbebN1DCqPUut1xkH6+Msaa92Sbj6bBef3DByUqgzsIlhGujz9RiLsLl2Dt9VkhgIC1tKd
4/iYLFfwWe+TYvzFZEf3jhCYN5ym5isrGCKRKnNTp/q2SPyfnl78yawBNxNYBKR3uBAi+n/snVly
7Eianbciq2ehBDgcgMOsSw8xMSZGBOfhBcYR8zxjEdqUNqYPTElVqe5UZZWpu0smvdDsXuYlmUGE
+z+c851Tpst4y0JhEWtXmtYy4NX8ZC3wX1yxabnpNPEIpS5S+buIitdw6D6KgWBigtPUhmFtj5h5
vO4rELFOUnzjyPuOzOwGNxROBHYCWzVQEXaNy3rfDYu9MVTFnpqJFfJ1if9lUbgQfsyKfAGEiBYx
8ql1XwziyYAujJU7q1ZMlxMP8HYW5x6W5+kWcS0O6jjbxiFg0qBTN1GCKNrNXZBMwCjWQvWIwCwU
ZJZsl00x7NKO6axjkA/jUQjeVpLdgaHDsxxWcYStnNXVTWiAQ2gZny4tyz80VS13PYG5du0s7UpN
xyqNUVdVrn22Cqa30zlAJPvZ9doNBvB1TxzNQ8PJVc0ASmHf81jXpxKZ/ZRA+bU7tem/G99o1kIC
dWhQkeQohZvOLXaFwKwih+AY1TkfSv/KwR474de6dimuFk3ckW9R2JvKSgE0avqb8gvjXKSefgbf
3SjN37owJPdGFm9QU1H6jNNjMEEYrWT8iuVHu5NG3ex8xC6LwbOfGtZ2q9gzbhkg2IjRrGSL0sTa
jrUCp0AkjsO7ZMuiFrpxAZnEIw30nOJqTdPG3NMu/8egZzEk4xmh0mQbsJb9rsSLGvmk+ow6UzAY
cwQBG2RqwplCqE5MTOoXJ6x+5r2dF4fOgYY1mKRQPwoTOe9gnIcsiLZZ6OzopTc5mfSLnFXm1o9J
UcinWzv2aOQlM8fxr8RxGjbpWHky+nk2RzQyH1KmsCEpuYYjLMh38+f/Ip8M4ZUDfg+DdjWRNKNa
wDlBLJ21IlGH7Re6EocbEdGgT0IyLzXqZhQCWavuxGi9+/VSidBkaYbyhOjb0/8+3Uv8s2wvZVo6
38AwsUParGB//dOBiqH3GRt+Op97I44GaP1+4t20xD67KS9l7YQbK9XJuZXjrWE2KBvCJ8sIrrl2
tE1dQNVj+nbEOmCAZuEkyQST5VTbEv+hP034ePAiF38llEwac0Der15VV+m2Eo5DaKvuMEb79c9d
1Tbon6QFvfezMIFDG5/we6M/c0f7iE4rveVwesNKmm0nKqxfNDHwcuCDaZLkINxzLK6tnjlcNW60
sbL3vXLrfTV0a9RI8b0U8b3vjunGRzfM0qrdcIq36B1T/RaLo37bYuzSahh0E2ZtUiwgI+ilAtKY
PHa61R3bLOrxEtcC9oMVrKwGJChmJWCQkjiDPAcv4KnwiOA7Pfj5NKxKXBQUSua69cr80rRGfccL
IAF3kQChFYC+6qhgF24woUz0LDyEcA+X6OdISZ76kCN7gEnTRCGnIrS2LVHLqO17vE9loRS/XQsq
W4kNnV6rOXQZZKI4NOYFL9zN3G3XINg4G0Ts7n0MgRBnQdryNQQ+J6FdRblZX092HlzJYPSXQSKb
DXr6cm8VGgz++cPPH8GoP0boGDd//qskyIINs7NHWA3sxZqYMRqXBHlU87/6+fc//9QJbHIMyI2R
3hSc7flDmWEBFqI9TlWBBSOnNTXAdK/UmLHeZM3EGSA+yr5WFwT/RJozTKz8Xt0xHSLcwwB2Luh+
4q4ZgaTzIanhTrQWynwMbKef0VdhmOPO6JCS+Awy1oOWJZTgLVEkIUG9cY439+eDbdgP6JHlFV6p
aI2bJ4e0Ujpbt9Y+6qhL8SFD+iD0Mt///FHGIUHz+EBrfdhPaXrbNla5ZVbLHFU7TQ25WJMprjsX
KSgEsWeDWnA3Er29N40iItEAzP5Qj/aNqAqkG4qkB7AT3vHnQ1YmQCqcGqypDLRjqufUxHpDcgx1
1k3VF+ZDCFDR1aLpbsoygaBwIlObWsoIfOfVd0WPbwsEiumT0SMGVk1N2S/tkOSahIk3O04U/iTS
U3XLiyDsXbnq3IhcXurx5MRS21ht4+7VgKCgr0ji5vQbaKktc08aDZT3ohqPl4Gn8ohHuULlbPnw
A+qq2bACIct8ckJ5bOjLtHlZitUr2f/oMLlsmcBMh0HzsxOBYiXrw+oL6ChZpk7a4MkolqLsjf1g
unhJxajdMi1hLco0dMmIMmJQTZxCVhrDMp7fJ8387sjWrm8nW5L88qeuyOKFz3rLrNLiVoIVhJMx
EaUwgwTYKLlH8scRAXOck6hVQsYnYwywrv6sDMAXshPYs+BYXxIft0Ce5c4qsOceJkyg9dUOQrYp
rZeOM1R7gd2WqHGOoxq6bKUwUkfoK1jHhvtR+Z81NwTqlPE4TRIlL6x6IUqCMux816io2gm3oDRn
+rXVxrA+hV6NlzRHSeaVLhuT+e8izhvyy7CeVLWiVaGERgGqypLfq2YeHM09ETQX89MWwRENxYdn
xQPL7GuKBnn0pIV8Ncle2MNbB8frfWhHFYbAuE7XlcQSOdJ7enMirFlI2hM9q9chKVxXQ5ohwNCM
L9QU43Mw49LdPJWwBXsWODCCa2vAaowaPEVKhc5TucE3rl2xZW9Z7FIokque42ZZjxpMz14vLpE5
+VssswcnceuzGVYWxWoRP7QBbxGt2ecyTY6IC6NNR9L2SXMYc6jKTfamg4pX5v21iQscS6pJqEse
QbYZ97GKopd2BjiPcesQY2Aw1UDvgB0dLYfw2vcfHxCBr9Mi0p6IGxhgVO3ViCgIfqzVPqL2PTBw
c7duOjhXod58d0GX3oTJUJ4ygzj5xjTbEwpGuR4bMzxafTxuO9G95B2Tj67HLDw4wyrFmDl6dv1U
Z8+hRLLrm/QYJIvn1CcQMJPu1FjtvF3R8ivsGt1Z2e7eC4zrkAiVs+dJbTdmqiJQJFjonkntADXr
RC3FRm6i6zD6TMP/VnWbNG/nF3ReVZoY0zTCFJj/258FbKFj1EONany/31fzB8kEbdl2wlpDM+EG
dUpjy7ItvZ+gc28dGg6ygSgVTQ80UyJgDIHG3IXkY6w0xgXvWrcFsZMdmNWUV6nlTUt/RK3EjB+l
dZpeS16Fp7T3AJp63rBnUSt+Sfz9T78KZf5/NwD87TMN8VYC2w0/mr8MAHd0Rs6OMg3DtQ2HWnMO
6/7tRPDtW9vU2ucXML+37OPrr36lX7LC5R8F1gkm8K6pQ+Ax5u/Rf9XNn/5g/NFUDlN0F1mwcCxh
k0WfsV0M/vSHOSrcFfyNch1p/xIwjlRw/pRUf1RSn7+krVP+Wa78m6LClfO/JN7/s9dgDuz+iwqb
a0lMps4wCeoWhey8CqqrVe9igRYucSUpSueF3qdn967K3Pzgp1BY8oTYF3TXNxXZWWX1GQCtbNg+
xW8Ea3CmRP2w4HBf934GyR/7h1G2uIIzxHaBi7/3O/UCj8gdjOtTGI5bUtEPfo9mjN2LodH7xd0u
ybQ7RSBmTagPRi2MPDVRGlkJVo/Fq4wJmHOXOMJONHY4IuCuDLaFsM6VD1ZovZbpCPVEb4YF/uaP
hjqjtSntfOJtWKc9J4jKtwG8kY1RFrgzTBIKClSoEtCSjCJ8XhZaEaO6Hh1Z3vOLXdR6dxPk3WeC
3gG5OTOALKyu0HexzrPJkjBQX8piCOHB+Ruvq97LuglXjT5+sFBsF1VZw3wIzYMdMF8RXUAExZCv
jML5FFd+y+vZ4wECyYBfwXUYU2Qe24dgZgJX4iYcdP8Z+hhrRZYveIJm80LL0IxoqKS64joBkzcz
FsFkeELchwGOOhZoDNIWrS6ZY2JgZfrm3jHCgto7Mu8zoEpeORm+OxINS8zs3SZKsGJrc55g0yH0
g+Hrr7NA7UQ0b5DTIt4AZdxi0IrverQWIXuqOohxdpcmKEDffhIu4nuC2vcoPVZ9Ib7pDSuKAvsr
zeWTNPoHOfQ3ue9e29osteqZI5RxgbZx2NrUyn5J0RcXj3ZuhWy0jZD9UMp6HYGhKQC+2Pqio8dm
lQvih3M8i2+mVB71sn+tERbE6A4Zg8eMynN6lZ6niBBdv9vp06uXyW0cGWdF7b4JK/llKWSprakW
fgR0J890uN7h2SeXD+AMNg/IeOjB1ipkxMlDayvzKRnqe9+w3hxlnVjFtAdvzhEO+n2hAibEPfYL
1YIHbBLyYeicVhqKiZUZUy0i38lNkn96/CJLA1nlCr3wbZDS2/YexDJjujg0TXXWm0fylnFkI0Em
z8JPwHAMUDJDwUSxKlwYOhkQ2Z+3a0j466bH8YNZgajjlLVB7tHXpSHswSJlSweyj7RXzViR0lqs
TTq1DTwP9IsC5PkCCnXEAFh7ZI9176EchPEXMXotMRekQ3vCcFUB6mXdN5b+p8RYvbmZUKWzhdCb
ddPNeIdCXeWkMy86xutk+YIe/qAwRKHVhWdU2QefKGq2zSDNdJLFKxGxguqsK2WZzHHsnifE9peS
SEyqJOYz6YtXG+w6cvgOyuGnqoytPVnGYRjMtyRkiB+P+RV1AiYnj/2KvXG9nsigZHYYdze6Y90q
R21HVv/rKY7QUo2sf1KW1sQ87H1teEhbm5qDomlh6dHW6l3gcDYNUFeD9MXbSX4Bo3SeH1ezxcYV
zU07j4ZY2Wwal52ipzmbnqiHhRTdcx015cptw++qoQCotLVd+1jf/Ne8FDazFvE0Zd4S5fhw52T3
AlHE1NZ3LnvE2Q4rY/1bn/JLGlbXBrT1tYGtYkhehlYgoirBzYwc4FuJsMeDye3ziFuCwXOqbRIr
2rC/WvbZPkYzAnWA357QulPLNHR2rVf4awwPk4dTvnnGQ2nVGCRD/S0NOdX9uzxuDn1UPObF0N7p
M4EAoUc7GachZRpfwHk3s+BIJVis8RPry7ZI3UueqWKRRfxqRO1tShN4X81XEzaHPl0zhHPhU3ZF
SyXNCW0/CImifvcU1rJSElpQuslhmCsvRwF38NKIZ4ZB5CrvkntQb+cqgNY+iUPueIfR5/l1AGKv
M5KS9CBlRzu2ATFTILT8mBDTltADv6bsTbLXgJeliYyXBOhA3ady59FNIHq3X/Fm1gvfICbMCASZ
k/bNaLI1xjJ8YT3wBYrqyScqdemrkrNzFE9j7aoVMTOvcTO+TRBUccAU1zkhCrpJn9c3PsY0PbuY
vEv2QYS4oSpmnUlRVxsViDssAP8SkqkmC8loDBgwv4VkgkdOTit0md+JZOoz8eJkMOb+9ZBMoegJ
Ayj8/3NIJrvK8T4TGr6o5d+IZOJlZvhvO/9uSCYeLjR7pfH3IJmSVGNWo/5NkEz1R5uQKIA77B8C
yTTViALnvIm/A8nENYch1/7XQTJhVrkTsa//X4JkGllmX4Wj/H1IJse5TwZYc//ISCY4GIKqBRHv
70Yy2eyUFo3d/38k0+9BMpkjO3OBuKU0fxvJZDfGC2OU30IyBWGFlMVpyUuOQzIh3OkfAMlUs1Mn
ZuPfE8lks6bo8+bvQDL1igF6bQNz/RWSiTH5Vyn634FkwiqCq03ixWC4qKUEUlgOiBu3d+5lW9p7
EVTRmQQnDHiWeeqRfFrNRejANpny7lMCmneiVEdVQo3PinSVgAlkXpgzJRzgTPf91Y9Lps0qbzlZ
KOorY56eAo8jV484COtkuL1+YmYxYGP1tN3wKLta2+bOADyrhlDk2NmGOXGwTJPpzvKSdCk8wiC6
Vv8KjW/aRJr+KYC7U/g/iKe6YWPporWliYhMbnja+TDxD6qGWxpoyOmNAiMC9IKN3T+jLkn2Q+8y
RAX85M7gJwC2tz0QJRjr9b0WNwTfjNO1DsXWTX1zNWRQmePOPAwM7A9hln5lmCl3qTSdReBV/loH
fXyVO85zhOZ51biYSluLNbYsW4sNagg9M8yibd7rj6GvbyN2PI+OZZyN0XlktFTdRvi4HHeqyF6r
Z/4KQjyPDcqZbNqEyL9rfYRpJ8zO2sB9HuLHnCn3sjQLh3Ts5B0iQ7d3iWE067Z5EMwumkqssBkT
84nXma5X7j2XFJkuGXe6rt1omQo2MM+m1SCuI7hFa2mlBKyiHSoHjHBOjMTQlPqXH5J8nsstST0s
CwhxR/MZPwk1szSwA5DKcVDE+pyn0b1OxyGF/E7bHFGKDsMUb9C1Po3moFCa9Hf04vWVoUKThUN4
0bMyPY6Na0IOaACnabg/UuPJDabPKYmLw8D/q9GG7d6WRNUUmgUSOSiKE0472lu73Nsp6WHCEnur
PqKydpYCykmU+Sy5VKgAdMQvBjDBdS953L0598/zT2XQSmySMPNVBxESTid/dOAGufhHq/ZWs6Lv
xEcbkjDUEn78hl/zI62rowlTeSmG/rF9Kf0Mf2YUo0qJXvEIwl/N16zlAe8IYERyVAYiOtBGZZSQ
WZ13hywt37KpAj3D/J5cmGCAspx6DQ8WwPdUC9f1qORxgLwYdHaF5ygG4zU69jqnTVw1VUHzHmP6
d8bhyXGmnZMh0MTEugTcTNJEcmhSwgp0YdxVqBaXEmjK0kW4uUAD8FDoI2sOb3IXKbI/DBZM6pDU
ZHaNO8QooMDrIQKCih68Ni1zIymUbT2TG+YoyQov91vV6sODpV0Eku/FVOvmhdi/T5ELh7lO/4Bk
/3EyGgx/jX6rp/2wRIX51DcwxYniGzsLQXiOctg3vZ0ryIosot5Zok1HSpBG99JyzqmU8VrWBJqY
lXWbusyuw7p8ivpxOFjMvibDNTeoskidnGPTcsPdODCAmaIZDx6KOGBhqOdtifgRkRPbA4JhsTtP
cDlIYjk6jXbuGtS8mqbBLiRlZQgKc2UW7cKsRm+FYY3cGfWQIP2FYlDh6OvxL8lodFZQeCcip/Jx
HQAPPlWK3j3tk73e5VsnhNU5C3rklN8B70iPpbT2LgtuKNmcsBWaXTt5zrMp28jUvpQy3rtmZ248
5MhpzOghmzX1+iyJixlVFKNYiBiGnkbuvfBdj62Is5cZeqw8GNBbTuUZrjfaZb964oCRC9Y8M5gE
O1BU5acKxZ55IjXqrtZGQpyT4YG1jb6ITd41gh/A12pa3wLuYps9aLoLi6L3mBHNDodchPhO/Fnf
5G1r4DvEbwJDm3+CxMDrW0VVh8anhcgareqcsZTZNmo5rJsiYgGnXYzogj3Bvo4R1aET5InMHTQX
iONSIpkynfDIXK0rz7GXMlXbup4TlzN2i0b54YeY9HMYc0tdouk0AgYUfvGQClwbVTcQK84h43oe
bMbsYTJ6nMNKwJf30i9B4rRoCTDOo+FNdejm4meEQBOmaViKka6WRpMzcCX7ajOB5Bygl9/jFgL2
qCW3SLeaVQIEa2X6tOU21llLlkQ+k2YTCixeCuHYIlbjdxGrSznPHwAMg+PFft+FZbeCGHLrNghB
oR8iEQDJMmVAXsTEyr9PO46ReOvPIacMQvTNUJtbq0gg1+WAwMv7tjGe2Gbfsbpf+ZWrLy1O7EXa
pi8swD9ypMqHHvDrBeI+COgO+cJowukkzfSqaMMvgUpzze0ERHqaXoMJso3rnWKzYVrDLzBNymyJ
CEQ7xiVIEE+GqDEICGJRCiOYZyLy+Z0GQ4rXQDPvXG4D2SNeRMYds/B2NpHGYtQwScsOoguw7e6g
dcx8bTwnC4fhXSKsq24uqi2fQZGnMS1jL4Ua2kUd0bE1xkDIAmAmhYRyw0TpJGV1bZfuNi0ztfSI
klqxRmeju5fAgrv+3JrJOm/9auHAl14g8yrXp8JFdVTqc3Cl1gDmJP0K7Vu1saoOu1H3HBkmkq1t
WRpPtlteiwHxBAiNHTjvO62MRmLkGLtAMcQ9jyhZth+Tw6/IHbLHoVQXRCEu3kX9WmMwd3J8ts/u
pwFJdYW8FcVuJg+MaxD6BnjdIrS23BD1ohjiDWFXKyuqmX7CUoaTLIeiW7gKxbbbE3mewGfKkLyq
EU2B698mUw+XRzuCAEd52646U+6r2nmLlF1S9fj2VeFXe35N957Ooc63I8EnuUbe5Vbr5Esj7GTR
1zaD9/DBMCuArVF97FNvJ4Lw4jr8wIHuBktTSxfYR9Rj4HSPuDnI425IzGN2tIWAvY8UhhcICfPg
lGTIZJ766+EnPqO9ynmN+6K6g6kB7xr44KKu2mPe3CEvlIuCTADDFF8aFqVFKRo0/VO0T6Nd4uRH
mRy9rMAtXb8P7kiaTNCfeMjvkNrdg0vEYU94i8ztW3eKbzUN6V00vQepcY5c62iP2QGeY7XS202u
eInD+XaQ5PlyFVt71JP22uhw+saAyvwRZkhBNxFUGsnHEcRauCFbSUgN1vFxNQ4sarsoP0S4mwZv
eI4GctMt9jtBAMqRbL0OT2ZdfMfSPUt224itEQfISic6Tr+KRJ+CI7APIra+0F4RMWywOiDu4jqA
1KAGtZ00rPhSz640Bm4V+xuwXoBt4/zFYDcAEYxBb9TAI2qCpzAMvtUQ4iDrbULbFUCXKLrHHROu
Oo3xZeNnH71+4+tEvg+yY/xKpu9UmivhoLbANPGqN1m3ICzN2E3+R5PU71HQPee68e0kurkCubQw
mheLhwpRG8KlbHgO+wgykg9Jceatdx9T286sIyfbteQCCxG2bF2sL60M7hrfzSEGCrIcEDWu0m4a
thDskHc1qLDyaWKq32e7qA4pkwnUIGIIDXnfbson1LYoNTRdP4ADklUP8L5v3/UOQbSpdQ+RBFnE
Ze8CDlTtNcr9/bxnZ/9/8kxQYMJqPxAZZ6Q/3M+HqMGqL3FJHHNHOHd6ROIiyyS0MQW/UrvVz3U3
VyFyN5kfCI7gO4Xxvak4DALx3Dg51UCCSKJlvL8oDZdzpwrXI6JEpVidhB15oZBImh17UbSxY32F
15+Fpb4OXaqUdLg1ioE8d3O6CNHckqfXbhzcycvY1o+pKt4htyaoxFMPPSTrMsOHCC6n4i114++a
5Iqln6CJKrnUyoLjPmSDtc2FfOoU7yW/E+w7xpzE3GGmLG8NUb8bMGCXGfBDMoVIr3WusBdwXwzd
XTLJLy8KXtZ0KE6otpJgCp5s9A/jPO3Yytw60HJddN1EOeEwPU/avcUiQHT9SQdvoKtN4U+Hwhm3
qCQuQaID/pXfPer4teOifo81fgadBWE83Rhu4XDzP5Z1+0Iw126Y0xkr2qE226f0eWRVMDetx0vu
zG/8kLdmmxGmIDrm93ZA6OzUtSAjmuc+l7jVEBfFehrSIPmCJFRetqAKPq1W7rWBk5wwLW/VtPwN
vBlKd0DeEdRy+GgYbvzus43GamEQMQpjCjhFCW+kpqaWY4WIHCeUopOyvk0C0Tvu9TRs75Kc1UJA
rG88XwNDerDdMyq3vWaxtpjcg+fCTCCmqIO8sq51EkdDZb7mUpIU89R66ziyDrOfRTT6tS3aUx8q
sBJIDAkqZJHAew+/Tz8h1oHGp0UUkn0VbWUZbVCqEOxhedd+pa4DcnrkIG8DjQKi445eutmbq2Wn
KYsvE0TJ81hAfbRR3Uf2vZP0N2GXAegUcPyVe9GR1Fx7Y8B/AiQaARHq4gGWWNF+JENzqeW1XfD0
k9+ybHyg5lDukLTp36Y+gQeotn4LetbwnIuujXsdeg9gbs6m3n9KhXWp6dAdqEpUGJzOagJ229Lk
DXnE+UbFGpS8pQRSuTyaQHpxb6PIGSKayaIwe7ZBVI1K9z69RP+MO+PZFPkFVzobfLiMpZxjJgnL
qD2sPDFbj48qYCg0wCZYeKCbMEYsJlBoy7jiSAn85t3u4aV5wLmVhshy0HkwfhQW/2bSlPkbfeTF
WIWY5ZDA/PdvvHpr3n71B5jPYTPeYHMbb7/qNmn+8z/9op6Z/8vf+8n/8PXzVe7H4utPf/hN1YnB
+5l9F1Lh35aa/Nf/QiXwLypN/vyvf5GXmH+0ZhGI60qllKlbNl/3f8hLpKXzCRdpCYQD21H/U14i
3T+ysJR8RrmGwW3Pp/4sLzEETilX8rSCuJbG3yQvAWX1a6mxbrD7M/ipQSy6s9xG/7W8pJZuH6ke
02ZbkPPTD+Kc4x6STpZvPCu6swP9w+yZnpjjxuZGObT2uC8T8AU+23IA39gFpdbd9AQTRT0x9QHh
A+W9nNEUth9ws9X5WWPT2lIYL/Aeh8TpBjRXVMdLO/XOac5xo1kZ2BPKYLZlVKVcjCU+gLY8B4wL
ZLcB63NG58KtkPuvPWMFKO8sK2OU3UbW3Wlz1gCGmtUUazcgtHP6xWlkba9uRBLtPM0FnsxbetVZ
b0E3bTqz3pha8B3qvPN8MZdCJTkLxAYxRZlRzxU0lV3RDzDP0gtomteRPCeo2RfYKk9Zbp0s8rNH
XMI9uWsi0mqcnmCbyvLamBpvoTtc9Yj79EWazyIXALr8fzs4w5pQPUPDfdB642Foo0sGqyvI6nc7
0o+1aZ5K37mvJRtrJLFEu+SCzS8vC65jbGlNdshscbAgHjA/XBAo062imcPW2W/QMsTK1CuAv9Gt
ZrQvRQnGnrJ0aDi7FHHoVCdxxD1DzrXS5rFA3kEUyjlnw1C/SEU6lhjyq9xiVZ1AaAU/225j5lLo
Ld7jJM83JAowFogytQ4r92I5GMjgiIUj4BVr0EjWdQ8ILZNVNk8lbXt8p/merlilX/VR+qYHZMAR
z7qskfYsNdLI6PGjc+uYI6SeI/wWeiYRmywQu5s4KS4+Zv1RcLuNreKAM4sj2SCEtpfkw6mIaj/Q
Sb/2u/4oDCM6ez1iDEeRL4fVFP3vUqVIAKyA1nOyPpKi25Z6aOzZSZ8mm6bfoQstkvCzZw+PSzT/
cD6rdDJI+BrZ4UxQZqgI854EXK8yn8q6/PQbsIgtkoKMS2aUXyqLv+ped4kUkV82zrql0SZHq73x
fV5nkSa3oKfOzURpUBlnHpXLkCHcDQZI+OF9Q29ag15bojke17wUiGJ8BD8+EDUttW77mm/t4m5Y
RfkKoxT0bYIbw0K/A62DVS3Kj6BfPsNGXTyR3FJYL7pu1Jchk1FIUZWNhAK8aKR2srtOC3srDH/G
DZw8pCJ4acJPZPUnx1HXLbLa2KrXeeghcrKNb4VKofQQmCXqg4v4xjat6B5CFI8838i0PqBY+JtE
deSsRGoBqLVdRLp1q1X0m4GObadxK2dbBLet5zkIZu2jN/DIYcW6izvtRZ/GhyGQG+Ci27I2zuk4
nZFMMzoq9qm2HsMcXUUwUyQL86iJcscQQawcs083SUGIoeDiTHns8lBQ8mZffgyOKXEAvmc6b7+8
8Z/Kn++H/D/2i4vdF+cxQkbm972+7oCjRVZXLkMt+CRW4jUzCMnKcHggzG4Ibo0DhdWTQU1bkBwV
693GtcxHZ1TfYxkht8ELHY0MO3QbV2IPuYuvxpTFh/+kV/autoG3qoqOrwHFlvJYQDSrDlVnrY0y
XIdJsUdAfj859sEdPwd9jgLzaS+XolUkj8bFPtK78uTeQUF4ltn4wNG1DNsecwbRBPoEjr6ncq0i
vHvi3BuDviA6pwNQII5d0UvU3eabGuKj3RHzpjccDCAorlAi3ebG+BYKxB4Rzm/4zsVDmosNjHHS
qYe1WcfvsmFGXfeIjE1W+eaObNRXAXhqUaS2trOy8DFOO1icycoKYfAUoGDlJ4IPmOe8S7iz2AZX
8oChem/2sMgcED0t3M6GYRNd8Gc7mK8QxJtVSV25qf04XPouguoxoMzVUBhK33/iJbClOKPtna4A
0l/3QRNjhBifEJCQGUSc3yJrQS9PerBrLU4Cjo0JyZlNy5WSfylunZr8FCgHWOd1FGwaqY+OhHAy
V0AAxDGcUBSNCeFXIWUS0Vv0g3PlNFKewXAjj46aqp6rK+fVNvgymXJe5kFPNldh8/HHNOooKc8S
yjQSLT8xN32KuX7jme0ZELFLMOvnfK7xCoo9k6IvnKs/fb5u5FwRyhYFXeUd7Z9aca4aG8rHjDKy
85+quaqM6wJ+UDugsncufulmuyqlV2nHDXDY77gPYcbONepcrTqUrY2cKciXxv3I64zvT3FrzVVu
mlvGTsd2c42s5+LMtTBksoOiOB4pkmXRvNjS5L+getYpoz3KaS976+fqOpzr7Nywb0MK7z72WGV4
19NckVuU5gMluh9zh4AIXlZZD0pwvs85POIF2ECm73OVPw79yaTsdyj/9dY8pHI9PRVzZ1A29ms1
9wpOk8s1zQnEYffKpZ2gQqOKxjORXyqajYSmw5hQg3XIwry0B6NBXyLbdU5DE2bJ1uXbWnQvzFzE
okqvg7mtEXOD0/20OvQ86dyMdviFObEKNIt0Ri0dkpxbJX/kybDpnkK6qL6jVs/mxoqoUugB9FrD
3HSprH+m9X6Gqoa7qQ5SxuEVA6W5Wcvmts2mf+vp47K5oYvo7OAGr1xBhBMdX0Xn5+PZmxtBKyIx
m0cjoUNUc6s4zE1jkIhvNxvPgm6yyfRtQ9tf0WUaGe/79oR5BRLNnjSNGrkVNcUc3wyb7dDRrUZz
22rODay11Qx764bba+TzL+nc5dbNnaqIdOOmASwGIhmLU8WMon4vg2Kbo970Ebn5gH5W/dxJF7TU
0dxbhzEIhYp2O5j7bhUxQPai8FsG2Rubm2odz126Tx23jtP5NaOFT2jl1dzT23N3703VreNU04VF
2ZwCcxswCCgYCFj8Lqp5QqBqtdU6ZgZ2SuCTqrDclUZ2IJJmXc47urTjZmNXxNRhnj+E4lnO8wjF
YCKdJxRd/gG5bMcA+6H0Y/0M3gUaCzONeKxBVMxzDqYHmP0ZfdSMQCJ1r+aJiMloBF9QtWrb/pQy
NMmRH9oMUUqGKcCFF920rMzmIZ4YbLWqevcJRVqBhcgZYh10Gejr6kmbpzQNo00sxHAzmd+k8yQH
JjQB2Qx38nnKg3iNyZnLmdlaFBYF+bzrKNNux0F8mfOcqGNgNFlTtmMJgVHZ+wi09qRHmbUmN+Ta
ZNg0MXSy5+mTaAj5y+BsM5XK7fE7ZkwF+OFd9z9sYeo73SlRMTPQYoVRLBWJ9ytA5XAVupOPFG/v
FzdEJ34g503AZGDvgXx1P4as6QYjXBEKYxE9HnwHDNW0eboGPoPjlYGbbSQv+jyBqzmY/htz55Fk
O5Kl5620cY40CAfcMSDN+moRN7SewOK9iAetNUbcBvfBHfROeiX8PLKrmJmspllP2npQaZVVmfdd
AcDP+WUIGydUSVopGJ0K/EMMaOcB3tFmba5aOsdXFsDeUrskG8Iz2d1e8MTdBVTYrQVkJDkJ8sZ0
v5oxppAyYPsnXAXw0DHRDPvj8JoCK9I8cPYcLnZUrjMpAin2EzBITnIGUFBJq6I6oMciM/ec065v
nWqNYeIxPDka1axVCb7pcV1a/a7QyGeM5zMFCo2ZywbH+rHY1lUAVMrldS80dpoDos6Z+0h6yIOe
lZigAMaAW/OwXpfDVQ4Im0tkyvEp9ugWDQ3u+shYvojH2pjf+G33QHHgVTiB64IsgEpl1QPC1xFH
lsuDnF7yHHpnhMiuR9+A9QApnjOEiq11cCS2SaHHdn/snrmt5XPS5wQOuViUNPYMOng7AUbPpttc
VUBchf04apl4mEl7lX9F+Tb7NVl+eoHVzs2R9CjHZtSsTraGvp2J+snBFR8jqLgNOj6Ckuf21TSR
bVRZd2i54WVB08UIYhSArwcaaBcJQwHRkps8I1zErx5N4sRpQmtXbcy3W2vQXoDeK1B8djLgNX7s
TRjKz0JuGt+trweQf1dTADNcQAAnYGpywIIlqGELGlgDMj0ZBRp94mTjQ2iTX9yjC43t9jLbMJ3j
IYWBGGEiPBiJWlMTYcVzIPXanZeO0Ba5NaKyqMot5CJXMXHAOK/glaxM0PiXxuBt9Q5bYXw0lAtS
H1ARnvCzKbSjgJawM+br1OevOQ7hbU9wu+3me6bSmbIKmsT5byUBOsalsoblaDhaCTFEJg9hXXIq
6ycvSqJNiCGR/SokQRuypUNDfahHAR8S2yujTrMrOS7Me4H9NZnMCVVDp41cPAfDQUMfk2WKzejw
8GwpmDo5pCrwzNaxJG3yMbnE+hs8waRkPMMQwUODLpYJFG8/1nw85Q+6WfbcIaLedmVE/ZvtcyGo
QxcGZEJru8PUmCfJl3RiHTvNJIKs6GMke4nZO8jeWeHqneeS4e+BDOP8WBcumafLxOmuG6AJL5lW
S7d8BC2cGBqCgorfBTsekcaRmF4wim8WajaOSSy3gHzqNEf+JicBlK5ryveySECdeDSp0I+yd+cA
2sQ3cXsZ0ClWX7yRkFAy69pgBymtDgQfuq4Q0FEN6DgR2Fk73SIeXg1ss1T+9RfRNcPdkA1oUPzo
7A+s6YmbbDF3n/yc+qmm2UBM7QfqLj4ig2dZN8/PZUtIRapDsgiu3xHLRhvbCEy8pJG/KtzAXIeD
e46ptuDSxjxmjid/omjFLJdNSHQPObybtLYPYzXck526dlqiklIiH4+YmX90XTjtfXKdCew2aki9
8Vq08Xs6EMbnudTw0VszYeKYobLK/LnupkMsdRPpS0QRzmNju+yQ1kAYvtzMZP50BUAFYK1jvi6N
81mF7amrA2vjTjKjWDRCkJ4fiLlVW2K5ozrrNlbovGB28gHkGUhdWe/Cbm7Oz0WkKUdzOEcYK1k3
Mm4d7XPjYueQd1a4oZyTKacbfjli9Xj5NIrea9Lf8eORUuXCiifYQ8SceziQ+hVC6pj7az55DRRO
OTv+pS+GbDU2BhUqNOkJN3pqh+dWJg8J5Sp7j1CyABtTRxQ2/BmyAGyF+1FvIyyaF7yL9Nlimajo
tK5nCAx68TjEzZ7ytSX+iqcvUoi00oL3RukSwaWEIWcROZQmfqK14wxb3y/w65u6Y1RfZtBFKWOT
1qq7tvO4Jqro3bZ9qESIw5nTBatgkq7pSVmNSfAczukNnti7uhXvTgyFalsvIkBBkmZo7PxVIGtF
SBaJTrmkI6M2Pi3Y1J3tEOeWYg/w3FeiVTD6OOyFo2ypGgMf8HuIvS76SVCuByXKRO2ympaZScoW
SEVAbVXmeo9L5h1VHGAsZQjK2/4WEcSq7JPHviaJyfWjT7Mmbawwhl3Q48e278OewPac3yDy7zpf
or0XV20ujziGj10+FtuMYWMDk3GqOVjdwX4ZHUJie/qLluQ1hD6PmuEwVYh6Endr47egh4uvwzBx
fqE/ICd1WT5CO2ZmNlS3llAtofFozpGFeIaxVztyRNC8C7eUJ792Ppx4pr45WJcTYELuNESBjHds
kV94brQp2ir3wyTHs2kE3c7EDMKqwuDsDvNOGju0JhfyzdfVt1pGWnv4bX0vNrWVYacvnprb0Pcv
5EYfc9zDM3nYKglfPNlcoDvvCRk+jkW55yXRE2Tn3m2f8kI+EpzEgjBcU5fL3M6TzXGPqcGY4JuX
pSJxqWqHQxV7j1Q13o6TRwKseoC53bim/dISqwd8HxRHJDdQ8iONGQQ8jtnyy6mmJ/zFXKEp/Dz5
4NPIEBMXFZGuJHdneb5mn9+a9sRO1ENw5hiDogkPSNReCp/bqZx5cd7SwYVaId3giaqka4XTn27y
Y+j5n1VhEfLNaZxBuZG+tSf++9NI54/IYbzuCvkxyI+xJiMvWu5zfnaa5d8w0FGWrVHRQfyEtpCH
YWreDEPsErd890vzPoybx8Yzl8Mc+u0xolmKe6lM8HkVNzHIGVmBrNpx2r/lBMyGM2To7L9hUkca
p95ZyK/Q/WToRzhF3XC5tqPi2R38rYP1GYMbJ2dvJg+0h7LsyuqhNrzt2PNRiUpgfGynj8afP8p5
+nAt8yZAQ2BZ0Wc0XC2VM636PDr1vUWpMUNgR4JVR+EkwpVjphM4eCavjTTmL4mswDWnD0gPFI0K
mz2flVqtoehWESk0jCy0PlEFXvMThxY73xyvkifd0dLPxbE1BCBZVz6XgGCwn9e2KK9QoRzn7z+O
YzeYxDsRDW8KM9Ta78szjQP3RAaBUVveA46BbSnoHcXR/zyl2g/VpOOudbk6J8JnySWorgGq6Q6F
Wzs5wr5LOHvXGB+zLcn88rRkCARCJnYe24RfqeZjYOoGPSMXl3nI2/3nsjV/JGv+x/6LIzP/ar85
m79zOL+zNn//2/8alI6Lkcm0HFe6vkeminKl/P+xO9dlk38Un/GfLMT/8DV+53is35QpoE94cSRy
nunAsfzO8RjWbz6PCJgaD4LH9U3tLv6bh9j8jQYLX/uLLU+Yns2/9QeSR+FIhjSSjgnTo/5DJI/U
fNEf82QgeSCTPJcED1fQ7Cf4+H/0EPM+Iko8Z7KZh/JHnXj+fhAF5/3c0zrmc8zSSjOs5kgcpnrg
FOs9FFhEJa5zArPxp+LH4+C55GaA2LWoNr6jUJj2aOMgOE6egdaqkMORAKtXu+YeK6O7cPER0pAV
f4gzhF/Ep60z5mMqLyO6hTJrGwwWCVVonGgyu8ITahFbPj8ha2N8IKtUep/SIXVWQawdYcIfazug
05pdlpDp9Sx7qnKjhTGnQthAY6ezDCyVqlqbdviCJTbcAIVPeXVcXEV3z/zamCNrFZmyJvUdZx0f
CLO+q8m23uShe9f29II18j7SqbxLodKjX8QYlZOLbHTXMDCaZc9HFGUw2dH7QEjqWixI7yypgFIl
+34EsGrydleqpwx6MCkOc+m4bs20h+MuD3Mn28MR+iPdlUl5R2UItaElS29vpAhE7edgYnsJywCH
XHIRkjm0VO59b4YdzRbuc0YCCapjoW4MK6ivM5OwLbs81L2RMIlw3LJ2YA90SJ/9Zc4+SsSkP4a+
xCU4UDFMdR/6OQRltku7ZVs/pXYCWjt03iZHmDbC6u3K4HMe+2VdJyx3BHP+nJfqWZbzVTHxCJ20
GTdadk2OpJOZCO0fXYXImb6dfmarrYglhYWtwaMYVS5YeHBOjcJEymsO+96q/LVXe08pBXh5HmRr
Y17UySJ+dkx23MJqLw36hVPvfWyc+7KqsHi2JaOfsB4XvH1bwzV2uQr3jCgzhkVeIYvGFBJiVLsl
Ted15k8nrmfzNN6NbpIc+SUWjQFdBcr8IsMb23NT3ow9miw369Z9+StAowMXiEw4f4BmLACV7QMq
4WItJqvb2Lw8uejbVmXgod15In2GccrShx5LZOdvUoa4mfwhI9Cpz1Iclmx5CgnkWnfO9GrTjJXp
gTApMw62ElqgnOJHcL/nuSv3cyhfs8DzV4zKHTdWkbYeoUT3uJILhJeUScx+v7EXkj9G8un3Ye7p
+7Gcrusu33Z5hAC/chDTzSyPYr5nu7TOY10gdFTBsokH9RIDQJzM8suvFZisnFhbSZlFcgmCxCmG
fiLo77OUSL4p6slpjPhhA1vGNLWwRHrJi8W4aiVEmIVlM58Dai3Krm53fTA9l1i9t2GqaJoPa8TF
GnEbU9vahOl4UU34bvZhchzpkaDoKLn243pf1eqr86KSTjK0hxNCDDKHsGP2DunKtvmRDiwjtt41
9dJZ6vUT6TQcJRxBkTCU2kmzQ5TyXjG8Nuyui15iNTUylLpR2oWe1otu1DJuRcI7MIBfer0Mk/s+
k3XgnZUxbkfJujDr1dlkhzb1Mq30Wh2G3v2sF22TjVsEzL1CL+GtambCVFnMF72iB/0SHFjYiWKG
RoRjYJXvHffL08t9oNd8HicssbbLNAAE0IIFpE7T3ghSWTezUZDDk3ZPYdlBJiQZ3uWMFiWf2MTj
aEeEttDR7QF8Yr0y543DNMW3ct1XBPtTpPGKWfsVZ3KK7oYF2CDwSYMZoe8isbLjo+p2yuLj2Rr4
4PuiLkBZWKYBOFeWDWmncjluay34fHeR5W5pZaxWpQNtlQt6Vdv5Bu1461KzxxpS45cPEqJlXRSl
DspS+lWva5Smi5acLlp86jmM6TV6VDPBxp1nxUDTYfsBpq8dvljJeejMDow8WjVAey1xjZNbW0te
Uy1+jZnzUi2HFV3CioVCtuSBxNO7WadaPBuwaPD45+1pYW2LkmCdobUVWnRbaFZGCbIY0pGE/Oom
K1ziWlHqllqy2ztcVzUqXvCUfe3rJ4ZozT332bRCzChvRVlYZ1KhfgaqfNNiT2QDnEV9U9FW1jzY
rvMyP7MFpjtPS4pntMVm31Gt4bGSUcsZ2lyvQULKkaklyQiNjumELSXQcmWNNzfNMGwKZOb49eHx
Zo6ZGpUzd8kvMOxiFU8g4V44bT0tiW4ifqQmzm4BTVwdNNihwizvEzmEVMQhqh5ky7NEh9dqwXWK
8jq0dZ29FmMP6Wu7ePfkuX/YyzCc7SHclnb1lS+SukcLQXdsFU+mlngPwU0x28UGqc24SqrmKYtL
ioJIASj7wF+PVLiR5vizC0oXASqHt1j8Q6tl5aUWmOcF8DfOm3wnMmWxR3tEXOFl42dCnG4nMN53
VU83IXNsOfOxtJSdsm6sRwaHG79pruXuApPMacZK1Br8gNZgHJomwk3PupMXxHuRKI5w/ltCj5Y+
b9sYsLU9OqjsMy23J5QAuBkFfqel+IDC95MS1+0+Rac/a8G+p6X7nhbxF6j5hZb1y4HeBi30d7Xk
P0V5j1ogYL3FDtDb/B6hTQyutgpYZkLz2/izQMdA1rH+Z0qsG2V+cnkDlTYcyOx10AYEqa0IONpX
Dd4Eqn1zOhmwK4AKKG1fUAS/2WgbTzxHgJqwOChtduCyWaCCMEAwB1lEevAirHA9RaoKOBG/hDZO
CBwUc1QhVsVTEYZhsBq/bRaDjx2/uDLxX6T4MFJtyOi1NSPwYZq1WcPAtVHi3lDaxlGqQCcxjEAY
ec3VgNnDw/WRavtHgg8kj/zsInCGEAiO8EWbRRh7ycXF8YEooN52IY8bq7yuQgtaUeEcIRTzyh8o
uVLdTLCSKt44yggEpI5jTXI3tyS+tgcED3d9PN7YydBC0+Sndow/RDcGV3Zx0zjpi0mi7RXFZVx/
okTsDR177pX9RSEwyzTUBwlpVMnl7GCgiC3xztGr2cvP0E0tahCyn8Rj71M/PBP0EQMdPKbAC6yu
Kyv/JDqReARCX0isfZadbW462g/QfBPRHrlq2VEq/mOekk0yesEaYQyhE5H3LiECVnnH6zuylEcz
cR+bOuNOIaBj3xD9tHZCb9yaCaZpLwaM6oKtW9rdjZ13r75yl13Rph+OP7+45RAfZjWGiLdzznnb
sRmZknCbNaPa12rStg6Tyldk3V3ZnIia3Jph1N8UNNrTGG6vUhuiAX5WMfYEv4Rv5o+Txx0pzYZv
2KEXrCCgZo6BispGrnv+9JVVWvsso4GyD2W7qWdE4/jvdmlht5eRzBSTYr57Fobz3DKrWgQl7oin
qc6yrz66MHMQaU0rY3qvqjDYVXzZjGc5k4LWxSO4IUUJK1QyEaRfJ8Qh7HwiaPdL3N8kGooYB5lu
eSkOnjhBYZz5lBn7zBxzSYWxK/xdjP8pAR269XJDrJ0MCGukcWDj4KyKFlTYsuySTTrbOjJmuDfa
XhPR56GqeFs0OKwij6Yr3HsfRK+ggfZrYvCc+CTie59Iuj1nKvn3HMGW5XUrwjOIAXKcGNmLt45Q
YAB5Zb84Q346ZFqOvK2jr2oe0cV0Vi6gfjwQ7kUMBVlf4ogyHko0hbSLmmdm/n1M1aQgEXXVBF8K
CnzlCCsjTBTTZr/zK7JoCqsFyKxoC5pCRiLhbXnmXcNW4qYjZd6ckW3WyTWtz1eznZorrjd+xq79
OYYcbkbOL5thaptzOHarkCh4KYskNmNmxpf7MgB0biOfKc+3Dnmz2NuiogQCp5vNMc1mZ3fRc1y5
jGUQBEtfbCqjysmVbq6LmJ9/cgGyIrj5DQol3Ooukru+C4pdX2KIM1OdMpUan5nTNoeonAkKSjUS
3/G9E/O67t2+X1PCCiyGsv6q7hP/6PkC0bOyLr7nbEurk9dZYI+nwEHFhXz5g3oj/yBs+M/Cquc9
OerdMUnIwr9KKQZ5VH5wG4RdsQ0H6kQjwejvOFZ5rNL+JtahhlwG5Rb6LaO70XgKZTTe0Q2CyLYl
rXAJG7SC5vAaWWa4U3K4wberrgu0L3RfWsamW0qUvfYsLvEgdmVtuIc2tqNzu9A5TH3Sfl7seUe5
tdgHEzJuj+LAKRueMziw3SwcccHneOq9wTrRJmnRpRlEmyasnzOyUJ9TY7h1Lcp5J1PXqrvzsY28
A/aZ/qpr1GPGSfEWAFcmEA+XomULUcqCDPGt8/f/14zDyKAl6H4l3jHxORR7ZbEZE9NMelAAhtm0
e2bLivHbIFe8rI6zznmvbcs59Qatd1kZv5pEWxWedVXOo3VlNskLrWnOHkuZd0SFAdgpszsyopy1
3dmomaV7alvZ3w/oFCREyKn3f5lxhNRn7mimbe5pHk12adB+DchC8TLSM4q1AjpSUoEaqyFd1wPs
qzmm6PLDaDg2iojuRKZPMI/tZuhiQOy6uO4L6zEx68O4+GiYzF/j1Nr01NKgkUsHiLqKDG6A+jD5
3HBZezeR2LdKvYBKZawqqiLvXyeRXS0O7RcUHmMeIizrshCrAwqfRW9Rd6aB8lBbHf8AqdYGTrW7
PiJdcUVAJiOEkzD5Zo/zWIT39kQxMQW5R9QTBxLlxkOlG1K9DBI1T1t0XPG6H9uIJPvBB3QvHidL
AR/Xwni04uGAQEFcGUvRrpGprJIZNiOLmxcT6e3W5SHFTqPyvaubsGRfvBdcQXs/S/tdIordWLHt
Nray1oIqjZ1LQvwqUUTIExG1p1Iyu65I2CkR9O3tykFyaMdINysem4Xsol1rRKfSHJKr1PlsHYNT
Ezi9nCJQaf2MmmT0U6TO3cIx53mz/TyAVtRpb10Ws0FM6Fo0go6d+TigETzweONbJukr63hQpjPA
Nuk6+W0QI2NYbFWuh1E/EZD2oj5EHgTWsw0DrQ6h91Hm11TAxLuBCH6ctQGm8+zYmu0mnMDB4USG
Y2sPd41M5Plo0cV1MjzGm0nNMMNUgtMoFXsnzsAXhEnFborcl86Ypn0al+3Wnze+6q0tedJqCx37
LKzGPkaOYjUkl0gNg9gsoUvML5v4TK48b7OA609cAS8wPCZ25u44QUiwNcWN14ywaI3ssZIEnNxC
hxBHIbXScG8blSYD9QwO5Y0dZmVn3DeNe+f1e4oxrEvV+9E++/CjqtyFjkvicDp1a58cs3WOLW6X
p6Bqc9cN285JD+bYe8cGK2ZoyHeptNiMR+LegVszdIugiUSKP5pmBuR2pSOxItLatxkEOaLW3CV3
hRGfevsw4JrlYDB1SlQZXNuyhrBRPJUDnmNnZCbmNuvo5QiLxGCLFVj+JjNY+Wz2a7sgys8n4QgX
DF+6Io+sKbtHEbW/gtaYbhBXunsP035r9DyHczHs5zJ3EMRSR2TMvbe3kk5sM2tilkrCcIsFvJTi
YktSs3uXGGEmTfNQuEwXpj4R8Lrd+VhFVE9isXnX8O9gmOIjO20X7XnGEydUFP2zZVU3aYO3o4zs
dVnMx7hSyVXceYT35sxPGOdpJCBF3Y/VCWkH/Vbh1f/9S6//1jeb1xIn4wG0RFyHeekQVVRfO3HK
jbHYH6GgEiGI8x8wwje9QXVNJ9DD9cXKGXh/Ns2bLlQujracyyz10viA9cpfL5X4KuKquzZGAyOt
GY6HsU1wrrBh7GTjTbd9mL/I1O82vgyG/ZiW7X3bDC+CgUQIIVFB2OEbNZ79jfHRpuF0DgfToBuJ
oqHBn5dzV3JiwKOFBzmA9w/MAl2QPhte8llQ+HLOvfzZxWK98p2Xxfc3iVG9kL6CohRpQuOUt3an
finbqzaTkx21medY1/1D2Q53BLN+cQ/t2xHdTZP44yapZsqZEl0+I8XKYDBxHbTSpch+ki1QAPrB
MVs4yxW7h2k7/SbqIEjLGF/L0h+Gxb1PFbDHN8rJrLqQC842uYEbDw9RAKgZFGhDRH8qlXgJmn44
fiulfUpOKBmwt5makZ6n1E+n7oTCDQwiao6N5zGMiuHQj8lnaKElaE0QVPwe94hvjo2Lmigpo7cp
GpCW2OmXCIM7ZiT3ELflj3LqqLpFf47YMFp5Qj63VmhDKUO9DSUf3Tfrtxx8HlAGBUdRDnuTOj+k
pGrDBkCd9lg8pyJgrYlOMp+SNU/e24G2yAMf4LnxivkkHeuC3/ClrqgSSwSdWnhXtjJjSO59Qhyd
1L/UynrV8YXHFNVZUvwU2KwwAA0grCFIFZ2sq3wx+mfB6bymZZuORjS7XmJ9+HQnHoKFIJA2Yi7u
BIhhISjupkULveeu8NDf2RmG8Hp++raA0eszM07Hr7kDLEcoIphXa/LDNEhYWKbxVYy0/aUUuKJv
3RvOqPhmBlQjTfIjMYKtmLLkqqini4vPmqOWiszUQsrk3cS+xS6YycdlAYIZuokeLWRyHW7LAbUj
azW8bJL6n3MjJaAM8E2LX3FV496IkjTeNaabbwvHecgi5yg93zjaeVUiMecwXsIjemFepK6m3dxm
55L3ZEsBOyboKjboZijzslgPjn3IPPzeVQVGarE8rIvSfzeQVo6Re3Lm8D3yMIah+4lYhCApMpMe
2GSbTsrY8qT9Gbfeu+th/WUKQdJJMYZTRXfG2KzpaNVYAq+LWfStCfKfpE8MO8/OT4s5NZsW7fum
TwB7anxsezXIAwnn6Hza48yFSOzUVTz55LP35r6fic+j3bp173qj/8oIvaAbyxEM2E3ymvjzr24I
FVErvrc2p6t64YE98ZMhbfKpj3HqYypo3SKNcjgvFbuVa5BYaNc9xjeUi0cnHh6sZSSfr7A2iyQN
mizGjVfnzW2XbL/lhFZJaVskrW1d9kfPLN98lxO/hJ9JaSZcC27+dYKjhUa7UpIKi0JXKFTAFtca
kazFbdR7L5LmZX7zPcExW99138kS+MwV9pg511txTK9ymL3Vuo4oyDd2Mz+ZOcTCbGPszGR0iqb0
6AG4oqRD+BlEk701XfHQR9ZREWK56ha+xUaF11naYOtv79OG7zed58c2bl9HGfywAIvjOhQfhI/c
4x8fM6UuMeMb6010U7kGJVdEIaxI1PB3kYdCn/+ZlhNurIoPLE3nc+Y82rIifS2pRJegPZtsGMis
IbGLvuoPnY1aVDpcSxM/pD1396EXGVuCDDu4GR8pUW5uaNs6eeStitD7MGvvI3XSH06aC8I9j5Zs
f+Be4tQukVZTaUZ1X4NzIO7GnQrRH2XIN2D+VkaGxUnNSG2GjscZjHCspSQ3RSdIJAnOFeVoWNBz
Hruo6e2PErbo6DTNOekN8kbI6V/jqjnblo/NOSaK/LlRHdGrXGZOqLZDpO4A8gmcFT2qXp7V2IE3
tkJsM44D3LaFcmXEw0nxJf1A3acakuhALsp7mJ5m0V7ykjsOfdnJLfpDg7JhS1NnhSqg3wdl2K/n
avRhauQ67nqg5/apzwgENcP3ROCUSLzlF2Xl3Nzmm5kazyU8m5GhxIhseDt3maCvMOwFstSeYW8/
BMxGYGyXwWg+KAu48fLG2BgLZNz3Y40rzDeDq8EarijL0sYeTEfObN74o/E2mDI+j1O0J4tIEpca
dlunMe/Svn6aTXmMaufFKik7mjzrOcjRogS0O3DDeE/o+b3VN3dDScnL1M73Pg9y9JeppeXOPsR8
1SOtIbbZWfeBTf9DHCMJKp8WOvvAMuWz17B0xhCeMQB+G2Mi+f7aaQPB7JnwYIk4Dwyf68AtrjyX
C400GG8XUWe+8QfznCPdX7m9l16sQe1dBlKgZMqrkJc53sBmPmquFKmTEpBn44gVIexwIdB+DQwl
3iHRTDimFr2NO+1cPv1qCSVHaNPZ6wUcta6K6TS5AtTVwMfbd/1T7/BcHsjBJxSqezBb8TaOYg9K
fR/HxJj7fndtGc0+nb3DgNChaCLn1HQaYPHksjEs0GrQhre06Z+LLt3p/0iDWt0uvgnIkCZXBpnq
VO3nSB18dIqYzsQ7D7XhGGfzbU/bwMGbUELX8zXc3AHI+HHINMCaEi7b18FNXFBnhqLsP1fE8F/Q
cipsUxfr/Pt+09umHL7INDf+Oau+wMX/5X93X//0+a//83/9M6rlPwad/9sr/a5LkL9Ji++XiHLb
lj5FIdD+v+sSCD33oLl9pYQkW13Y/On/JksQ7m+WA/rrC8R+Wn3Av/Q3WYL9G2HjvmVaroda4W8W
3Nvfm2t+D7APv7AcfPcD/VPR57dEbnXtf/9vSgsO/lRw47k2W7MSnuO5vJG/uE4BVDramvKWbIDe
JT4MkFJCgRqReW677LGdGUnMWP2KOUXCea7Jrh7izShtUrmsBDqup8/N5b4KqUlxIKwTMT1gYaR3
06eSyfXj++jnXMpEVws+zTWyJTE9pR54sru8ol4jLdvxsdkb89aYVbWRZ9tguGoJN1u1qKtMV35a
WEqmxlhWbVD6p5EXa53gORnUVv+nRQGwAjx/4R+lIxvgGC3UEZiKR7LNW1vC8RoP5SmPeU5GqDY3
AKwfsa/vKk7jjJwl0Gb7FIc/aa0hacxqDv4Y3LPLGOc4lBYOTKwq1KLcm0Pk3XT2JbLASeOU4Uml
LrkVhdFxkve3eKEgyGqERl5dqlPuBbTkTsXlXLUFrk4d80FSPD6DLL2UtelcjfPvFQV/aij44w+q
L6W//KCSMlgTNa7yXCLxdaPRH1LqBy+NPBGqGh0z4NWyhj5N2EWMA99OwhoU46myko8lVJcsU5ch
iZ9oYmJykgEiejobE2e6sRxgWj99yCrkbf2lS91rx0/ubIK7Vp5hXMHywthQcYn7MdgNQtz84ab6
R5fl//MhlEmmv2VbSHYkdbd//hBSharyCV7Dgjppm/GusZbr0elvZdofXRLWq7HN1//xP5OiA9eV
NjZKz/vLnTAAtGRj49crGOA9q3xHWUm2G8riNNvyXqT06xgDSqW/Pzz+wee0UB395ddSpsRg7ut7
XJjfvVl//LWWYlADUlYcd2a+TTsTOnnBzOg7t0ulxhXWpwsVgB/xPL8j/jn40mIen1EbF79L0v79
C4fr469vRjm2QJ3FVeM6HnVif/7WxWKh1fPBv3Gqi7XMi9sKIxbaYhyYyk+RW7RnNVsPlln6uq4o
pmss+kW5lFpjZYMvjpfTrNW8ZuGnm2VyfknesuOwwlOVsPPb4Xb+CKe23QZuPe3iLupXbjxqjT8k
uZ7bNkyc2652H0HafuplYBt0I3gVTW7G4j+jECCuSehUGVl/ppHxJWwp1wI0ZdWNROQAI6y6vjp1
Ro4c1/QYghalFcKKd1fIn+3I8iYSmlBNyyIwfwKSyAnVZnEtsd8Y0InsgcA7aT7/yGLknMlVP2M+
zFVwn2JiWBG39wuGc8rbklWNbTSZWXhdSpkKo8EeUCicyLLeLkZ6AqD6JPkIWSnlcxgGin2Utm+Y
OylvCujeKZ2rqjck3mqMUqJV8Fxwxxi42yC7TDRNr5sR39UQMbEoei3hBzJrXWYPoNaELPpg6q3t
/9AxAXO2bDLp4KdV449FX6/crobmM+OFYKUxkCiY1taMeZV4bv4mDM/SZjmvreRhynmQuZDmKKfT
O1tWl+8vTCEUXkV+sQ8M3OFq/iQ+84ntutqWJmYKTIN9retVzQsb7cuQRwCkfB8DW2JAv44+LuiV
qvMvwvvWXcsY2DkuWWngWYyB69fZGh6cFjIwCx3gBCPb9bmrttjySgjedN9k5mHUK33F5LiC+z5I
IrSYhNAOm6Z6c3rKnibxZc99sBZ+80bqVs3+mt9arMiqtsFNh/HVj5IbFUnWiBxCv/8lCvE6uQij
vdLml2t+UGAI799j0TZrNa+NYWOK705A2gfoECbK71gE3aEvgq9hUXj7hPO6DFSLKU/3JyDvmKJ2
X7D62iPCAtyhIAK8P8ps3hCwW2z3fVbjzrIOqoMuDK+h+miWKJdLlCsqcytELqIiL7a2Xruqv7Sd
wCmFE2idjS8yAMnGFK7bTLnSTDO+iRYxbfsye7UgQl0zfqGj4gF5Cajp3N3ljrxesqv/w9yZ7Liu
ZFf0VwzPaTAYjCAJ2B5IlJQpKfvmZuaEyJZ93/PrvXhf2a56BRdgjwxUDerVfbpqghEnztl7bStN
ja3R7rTJ/h9q64lIyi9Rl4+YsT6HgMeV0UqNFmKhk1B06+eAXZP5WdDayEMUcmHB8H9NNMCaSPjX
+lRkicZxHJzx9I4Gs4f0tx8qJhqBJLTZA6nkujh3QxHuu8W4dadWbLk6cRvEqcfjcylgCebEhntu
+hkUHIdRDGciCvu1b+C9YMr46aLuJVf8X2PFIDBxW6CRVepzV79qy/yls2ZiWJ2AjaCY+FJPY0z2
dd/c9nXLcp2bOzEzN/R08COHB0ht6KoekH8+8k94jjMPxo5Fx9Ro+Ig0bFMOysc66O3tjJhyh3P/
TMPrqZGaxOPJYPIfRYdpwN9kSmoEZs1tDgssNqdLmlHbbJ4+xnR5Tdd3rHM79YXrHEVecsHgL1gs
DsqJ+HBfW5i96PxMNmSoAEokdHQwNWOxCfruvuKeHyUW5p0kZ2hp1a+6IaUgb2mTW9oN1nTZndc3
p0IMCD9QagvGlOn4Qv1Em+w5dqMDLuqfso3vjRq3+uI814l1EnXiL517gcMQLyYLSRZ3pq3eYzO7
Fpl4ZawtV2MMYnr72lkGTBG8+rbiZarM8YU34NnO5bjvXHmcPJB3tY1D0A4ejGB4KgWyzoZMcjaV
mJ4W96tYVojv9EVXTd+FCLB6Kfu756qKRA/rXbSgSMBoVOya0dtPmu0Nv6UPI+pc1+yARcqFK1y0
38oEWadhAJgd0J0naB/cVr8EKMJ35FsTRGPf2sOQcflk9aFFAak02O/LMn3XfGc46a9imZ0WQ78S
QY8xyfu0KjCy3sjoosCdZOM63pB9/qv3wK4ZwXtvTzfuFbExyUSUB98H8a9OdEV+z4dESiAzGuZm
3m7L2il8hrPCbb/7aQmRc9FsXPGpBfkzCIgy2k8kO2zagiJRk0eOqcFCKsPEMVc/sxfAytCoTZvU
IdMd8dKC9T9pmidMu7QRoTyytMOXIcx3ykhfuiX6VIX3Qv73XhXjU7fSigfmMcRLhGRRr7V7MO7K
gHKpQNtC5AxrZMy/6yH5NvroPTeKB8nIZBfZDOiB9B7bmRE4YWSI5yv3yslSUvjSDsdVeM7CCJPS
6LzGSdcxYBo5FIrhttCmt/bLBG8WcBkYGmy3w1F51XhtEfmKZCY9m16FHBMRLg4Ka7NiXa34AVEA
JN03m6wf+hq8RyeuLRIT14mVeyPH3tuWTnmdTwWt9jyPr0wvt7ZZA2sgSZ8ILr/CYH7XCiPdTSPX
ckylYO6YdpZ1+pyIUJ3bDuNah0F6o1rrQSfyWSZBexpQxCzZXk8BeNSsO9X2HAMARe6wd4bKZMQ2
X8mkQ4SnRA4nc/hYDXBhiHEpd5FrwCZYciPfTUCBV5kPjaOxCgz8CeC9TYxjDsPNs2autiOEFxNe
Nd9odybLejH8wkz0hU26e0+27AUJ6Mh76gAgJq1UsAfkCHnICMP7mMizPYznyhfUD/x+xqliuEZs
5w0EzY1bteFd5uQjYgK4IIJRmewfUDIAIpl+jMSUe/DOgRkhBBEszSHnWUpN31tqAlYhfGzMtXBM
zeSeWDryqEn/vvdQIh8BMaP1LHkrPQP8emn3UyWrU5dW+84K3KOmvzMD4PSiHuzzWNxMSqu90ViT
35zq2IQXqkCuZjacBJgb8RQ86MIAmLII7KAlLVOvf2PZOluVZ9/9HF7buoyvCV/cNlNf7C3cFhsP
qVgFNyHu8L9M2Re0bWQVEbG0cnmMQnRg3KIGf2IIEXTwsuM5oxyjQZmzLJ250xs3mjTVxvgo+hYG
ivfqLGRPN3FlbSPHdi/Qb67qKOKLPBqCXI22Zdpw9jZvjfTGlWW2SuFeBX2kIEOWN8S4YJds/vZm
CDcj0da5KZ4VMk0opDEh4kZ11ZvQjEZCMi0ZECOaQGxjGEH6zpPTEcQ8lio41G1ykwhSXWJL//RF
BVLA4vQemxp6jHjFCwx9tk1e4pnePDLmfj9Xy1G6RkAmKY7wwl6OtQZc3POsntnZb9v0k2KQfPYs
v5nTD8NM3ANtqOkhL8w386ln3XNrRQgULcAxvFbuyfJbz9DlTMqj5U9BTZPdQbhnF/qmB6V7htTJ
HgeYkkP7otU1mlb2YGRUoTpOoiCRJps3GaWEJlEa7EC6H6J62kWdvBdzfZRphI8nW6+KFQ55PtLl
GNEHRY+CayArzOskda9aUT1CgsLNWstrVfX1kfzGTT+wnGUzMeUf5l1WCL0LivkUht10diAdMEvc
WDbegHGev5M4BS2tpksbr/DWrPJN7XjNqZVketb0mxNplJdcDZ4gY9zOE+n1hFWZpBd63wnVSE/X
YW+2eXgoHql5Oe866y2k7OKmTn5ngAPAJDmNtCFmXbNg5Dkjhx3onwNhpSmrQ+2HtnPKluoxZJKH
Xj7cVrJ1z15ObPwCstwfAKP6ujnm+dAfAGQ9FUbgPXgDB0BitvdGGqKa1p2H4vdjXLDEt6ErATOM
+jhRd5se99ogZPZr1NgfTYcfP+EhoYQzlTD2sCCo/xaWsMd2BBEpYIhG9arD4D4Z4uWka2olVU0X
zaAZaiJMPzie8V6ERbYtsER4pIsSSQtKJveYdfU9Vlal16pKladuWiHo7pkSfOE0kKcgtIO7otJ3
Xn0wLaN8x/txN1F7W2X2aymdu6TFl+KNttwVbQtqO4Juh58R2k6v9TZoKwokdj7SHvt15vg48i03
n5UtqsssD86Aa379RntA0wdFnPVkBbXOL8edD4jVbt0GKRTG88Oo03bPlFkzbTDo9zDuRKtwqbIJ
wDnubKhgUEYZRkjqivVvRP6HviTn2NaQLKj2+DMBNA0yjBi3GB08MqgiiPDIXUp89OjZxoN3eBxV
gwc9+Bk1chNIG4e+H64FLbWtinpyiNXXHASksuvyPYxZxiJ9dUKGAF1W+EGlXD9ogAx0Jd8s6OZx
zNJ938DABwqDzFUUyLgvRRruzZwxCJN0OKFx5ifeoxXpR90kzs2AzGIzkd1povNNY4abQ2LsgSsc
kgtrLg42U+utsBBiqxyZGrIutLqtiq/nIDqHBLOk1cKXjtyzoRCVFheMycJzoGhI6SkdgUh+LyNe
UtO0moNE1/Wg11hbR5PENXTlS7dev0EcPkOhY2oZp855uk0cg9AB8G4bC7urrqtxh8wkBvdoQnOU
AxjZ/McS672kUmcxyo8QyY0ZcN2O6pK+Oxbi7WTCAOnXLdbg94J5Tny2JKr+YEbOaRbkp0/6Ec68
3jUq/yxU9KY6bxtQiaM5bT6aRPwseAo3WYf8PwRRs5QmK6ISUGHgTPqelxZ7pWJuUQOj8tnImm0e
jWdiDU5t6d4Fvcc1l1Xf9nROrNUlo1J7W0Bso8DmHi97XOOzKsJdUEF8EMjlTkNmfCGyZCo4MdhL
wuopUQ3BdYX2wLWA8HYxxuqC8juz67chtD/qZkoOOiyP7mbMR9Lz+uarV/qhnwZAWQ5/emaY6jLT
2Jgpy8xdNK7sGfd9xqY85daxaIlrc8QR58G8bTtVcJbv9ETJEqHyL+zaOZaw9rd9YdyU9foSILeZ
uJvXFFfPMCywjvZLtv77EOZMdNrheCOY0hC/SrW5g4xza6SGeTP07YUzrcddqw+mzvZNKud7y4Yb
lt4VCQUWiY9Z8UBc6KusBy63cLZ5oHaIFEM/KA0QBzb+9fEgihktzAjPuC7pNjq3szNkvqdOCSR9
eyFpr28LgFqKDo7WyIcUH6nugqcI9fQUlSw54kBRSdYpru/wSocxnVu9nNQEt4Eb5mjQ8aJK06du
5poi5vJkm91LBAiljQ4MQN/Txp7YaMrgtqQ/wSCNo6POnsZ0emdgDZYmztWab3cZqvkdlfkVWXmc
ZNhv1nj5pgO95EA9EwYmL7bvDd/j6xyqx04nx4imnDSAZGmu21vLmXjvVnrszfoa6OBNCWcDHl4I
gdqpH2NmmVlK4aWACVKj3tKs0Wo7wRFF/YO0TljBvYqjTZbwiNodG3k4IXVyS+fF7Z97hbs/xuez
K+zAnyY0R7IqnxEFhS1w7nh6H2T6OIMUwBlFiawo/Pu6DHfk8oZsgnO2CRmIJgSvjx1SFZEIaHZp
hZWrJHy5uyBmERtHCZoXSO+ejnS1yeoZq1LC9Cpycd8aiqE5ZADuH9k+Icpyw3yYH3l+N5Lcb3Pr
GqTcdW6RVArXlEbbcjEyZU64BSbvI9cg/E+l9IXVXipk9TQU7IyYc/pBeQZjDLLDzlsn6Uuj6fDY
iGG8SOxSL3jOOgZhkX3FCkioxuOR9ti43GRZfiL7REHNeIySaeNl/UfIN7HYEYq/3vyZzF5Ru2uO
Q881LvHZfIuW9h+/u0Te4YfLL7S8pgtBsNfouaIihi6fD/eVu2frqw/BUpPCGhxNDwBRVWjXV4Uk
GXm+Mtx0nfgFzak38Xx4RK6zBVzlEXCk3OseKG5WtBGTbDT78xK+9xbT4K4c4WakNkxtvm1WRJpz
NKkygvmCAg7CNbFARIXSD6kCBLO5oMM0D6vlscE9At4oRAWcXiypZmdBCiBJ0oTUKPRGOQyAe+MG
PC6yLSN8kzkCFKBIzs52wBWBX2YMbv5QqBeHyrtyHPZKuXhfk2W5W/Kj0Am4B9sa4DAyQw4G0gZ4
OFFd5F3vB4g2N2KJMQpNP21J5GE4PoWRS3g3q5XGqXkcAE6IXUhyBQy4giEl3c6trf2o5BpvQiK1
4xChywLWZ8z7fTTNvxonxC3GGUS75b725Jvnov5LlupWSCs6mm305AYzcsyGFomZOV9x6z3XOa60
hkB1aKlsjGHv4457zCpxo4mvGafuKIl/vxR2Nu3zL3MR9YkE1wm9ByzQGIUIXHK1KSC670ushrSt
GEdh1bvr3bY9xIODEITPSQMA3WU8HN1+AH7F9zRzRmVAkBAHfCWmgd7QbLYhjViqYFjqtQ3gCDcD
Qzs60IObsNyBd/VjjVi2vJzK/qYLyGYJ8c+cuHZaHHNxCfd/rdQiq70pkfO1+WpzA+LZejwYRR/+
yNoBUZhXN2NcS1wk+Fn7vH/Pbf2D7aTzQWkHEQNxAHIM0jHDV7/bV52xX9pFbJelszauy/ycDiXe
pC5uL1RQvSbNVG9nEjLYMny3Fm8rpGxOBQ124hA5a2l9oQAEI12Hn6qObuuG/oAVOxz+qCG6Jrks
ZnmtB0mLY90UiB8WaEMuB6ub7s1xSC6NLKfJFvrdXKI4FOgaGAlONY0rN1ptXX3+mavhWtv5ayu6
lzYyhl3iVvIa/XAK5ZAiHenuFiflqHhCWUJP5mi+2xKzctTvJJ+EecKhQC0bRXTX5wgrUlvDoZkN
YzdmSJlslNno775zrAqmRxBtkD1mtR8pAyXtal8CM9LvUMLdpnGQ7TIW5sb2MvysAcYqw+IkkE58
x4ghPRhe4xH8UebbUGafgEXfArOvwTBhiHMnHI/ZCPMIelktU5Sqh4Ie59Fz+ksZjj9JP8ozk/3X
FiMgGiZ8q3UJuUxRbMJkWgvBIIgvhvTCSWW3zSn0/K7Tl5NdWfs1QRY97mXb8y0QtpTW1VNWES9r
J80Vvbi4XYZLtwSIUhK8kydyZ+X2W+kMdyEmMTwYybcXXtVNj02OVdKn6PGbFsUhuxY6tDgGDot4
2wFJmxhssTbtk4WQIcOrQU6Zv8bU+qn77NVdWG9W3X0YlnlOE48EmjWSfY1rpbymDBynNaXXWN4N
JzvRU7rMh6bauzaoGSvKIbzQGs3iFtH0ivHLcfG66fTd6nY85FaxRot4PgTblIev21dJ4SI05TNP
ScPLDuRrsVtuqmjJbixSV6vwxwDBfw1WYkABZ3LdkxodLIgGqVPDLw0beCh+MDlMkLydW+Gwz/cJ
NtQxf00tGy5mepuGXOXBGWFGk+ZZDKS7jo75FKRB5ddmTYIT62tZ+vWutYMpgCGheEQ0c5FFR2Zi
zYW1TOe4R7nhElSxIdrhl9NiAoPSSK/HxttRIdBNp+NgOHS6HSbmXalQIuZTyfzE2il+WfwjCyDz
4LsLnWoPDWtnZ/Zj/wGpRR5VadOUwv5YWDd2I6iosijCDM+mPzbOJZn2G3ewubiyfmZaUZbBCKm0
ggeVjfu8QrECENokP0SehyjFUOe5m0rZcJSS5JCWhrMFR5aj5dxONk3gImklM6GmpfJdiIAAJT/r
pdl0YigPck7OQw7fbISgTgsChWyAw78npLrOLzouDqfVGcf4or5bTAi9t8prGDNIBQNpfDDmJrwp
mj3g4oc4ydt9ygWFDmD4JmLtu1334mRwRKvoZok4NSaRTduh86B2RsGhAbInNE/1sDAajFTq0rzO
kM8B28fRcdEu7kW6yJcGectWhOOICRhvwoh+KvbGjy5y3go7c7jjqOvqOov6z8CzFzixluQq4f3E
S44HdbglKIKeLL9a2nQOjZ36x7KLp5bYmGNcRfguiI4IEKuuwy6fdo/aTQNnxQBHtw5mtYlsWdE7
Eq5fd92bU1S3iB6RWWOHqMgeLo1faqZAE/HJzClfc2N5ct1x2nuh7dI35uQ0ZXv2Iv0igTtsY9fA
hlDQ9x3NDgtStfR7A5VC6d0rc/okdH4fhhatWUpCI65LlKdOcxTdWfYeWLuq29ts2GapuZjSijX4
JBXxx2/JNJF+ZSK47YiS3TGI+gkBeUayf48ETbtPUWu2CDBB72PoojYVhLZW4hhTSCMeIpUeMi7H
G4s3/9TCvEejhoM7M3zlBPVOAmYNl853gv5sxBYU41gyERqeUBs8r6ZP1CHyFMv+gr1O/zIZwZTX
KR0Vku1rmvwTdKPZeop0C5wMDXSuKKSHQb2MHfL+eso+GcpB/w+yU0q2D8zY8burK/cc6vEiyeKT
52UTBvchPxmd8dqkNSlkzYpQRv+xTYwy9evVL5MDcNi0SMpFVlDfNhgwlLGa+ysbvgTOTFgMhMHU
1p5owDu8QtYxpfXMImJ3ojPk515LdyFd4uvA860yNu5AKoGO5QfLiwJMj0oJQG8eoyC6kAXS2FII
n3x4eqtxHvpswSe3iH85Jf1lV7qkYMf0jUh647gdvdel4zuJCjXu9YLWdDQEwDJjYPZNuPNBlsHT
AONDyORgtRJXJE8MJRMIp5iktLm3/Xi0v8qJ4ZvS/VEOAAeNcLL2CKJXFpS1hHyMrL5gMLFritnB
52u4l6quH/B0u492iLdo+B7Dy6ExPjNjWglJHoPAyt4R+UynBX8W10EQClXh2x72trBaeUXefF2L
NcDNo3mSuwZjxuCb0K9kp1LWZB6rG2to2ZMpnSKHoL8Jjd202MkWq/sVARmEQDsh2ruJlJtm2blr
xHrD77Nt1HAZmcWLSRhQJTWUVNIrAeuuXboKW1WgXFj39HYisZwY+ZwnvMBbWcRgTaBPbgAZHGHu
kjkDeSEZPb9fRlB0rfcKYDUnSotemqv9TDN4bqP4RNpUMQ0fhouGIFTDgJoSz/kYHiIuaKsGowIn
OIVYAVw4aJ3hz+oXJCNnF60Nbhc7RDA7vKWsqI9hjqJPvunEIVtLHIKAMPnKpOUzSZysXUgoWhuq
X73ErRMzgrEX7DWG1d7niigTWRvGNuJzcrEM10EPOBaQoJQ6mG2zEwUX7UWTlhuRQQAs6BJnuTtj
jOufU89IL4pk/ioa+mTDRKHTLjDP6NUwkQnKR2uErhHHwmavqX3HrSbuiAqPVdY8zjNZbXEJTNTG
Re4lLorWzMO5s6sBsfmR1wKO8BBUaWFgJ/Bexjl8T3L6dQArtjZd2H3FXoklPT2VvKYnJZQO3e6w
WDUXeVJx8ZvyPeaus1JIQ/vmSpg1OUPOQJAO6ipk9bmfBBgk9Tr4dIxxumPBviotPmRlzQ/Nct3r
yDnM2EYY4K2tFCcNtvh+j+uUvx2Yz7WAsPMOugbkSBgiyUheFaccE8LdVBpfs2W72GCqHUW63siO
gREks23IdNEPSDDZ8ku/NQGSD528LGA5KHnVzi7T25rTYusYZu2PvftQe/Zd7rDeI1Qkr7Nxwcyv
2dWsT2x50V01ODQbC0dhENHtgQN72Tm5rGgvjPEbN2lM2BkWZxy+c2Ldmwn2UU4HZBrJFcXokxMW
XzVFn3Ca6ymMT7aD9givQO8X+VyigZsZWYERyehaMRohUCYeJ8QIzA6dGGJNz8y2siCHDWYXIYot
dow7k2BAxDPX3rYPK4KtrOD2t2cp7Id7Wsx3ymTs4ZzaTo6ndHyGSmvDcZhOw/gxsovDl4XR6LXM
AsA8L27wKCAFb+BcAjQ82TZuMPtbBuGHMz20tfE+rw+8MvV9O2MwNF9c24NuPbXHlG0UmWz4XGBo
YkoCVSHkXkUS0bmmH+2yzWEQxutTe9xPEMSYWK28besAKH5prF5vK/DhRDHccpjeeV374ds94d0D
7uXSwpvSxXTBolcHUYA3iQmMQMqyzQLjwqkvVi/jpuxg1IT8cEgJfGr1sMnZieQBs+YLY8qArjoj
3CRlZhszS+MYYKoLylxHfcC/iHE/tlGl1MZQ03HEzNiXue9M+MCdXjB24oGlxnyTCpOxyaOopqm5
MWf7UDvml6lnYyd4OoGxDDsu95hyu1ocKpV82MpCbBEszoEledE7tBSwuWwYPO1LQYPZAMO5dUea
EfGgX+e4vQdU4JO4ujEqCw8ngr3fCr5ML1+oC9BPy+Q6sQiAai6nsIh583gFqEjo9+gGQQTbDHfn
Rrh0vVZFzKpE8KIw4dzCyIC3j0KFrWD9iUmFoTGO8QGVU7wVBprNLE8yfM/crUVKvIg0+OaQR22H
YnnJbAOvPs4o8uQ2MkayjG+RG4SvI46wzrOYEOXhrUcRsGH0TSpeVeGYRINNvgCIcQY/HwGSh6Fc
6AZ1bNBp+xFKZGl1NKJqQr1I3IXveOJxtHn6jTHBDdv9MhoE4/N4g51Rbhs3ejAi49CQkbZh9+Wz
a3cPyh1dyzJeJdbgMajNRx8Fkl/H0RPbNGMWXruz3XttW+dKede/ZV/uBHR3VbsBxmSx1cYPEIRd
Vorn0WnCrTOzG9TSuHajRxhI7cYe8N4y9KF9PP3cLcQvp9ZzXRR3DYTu5bewpZePgQAV7/4sRvMM
93UdsWNgePV4/g0MigwKxh9NY7SfwmOUNuxdrftRavOtcbmwZAtUzWyi90vsBC19V63SJMwsq1TP
FemTBRBm1tF1VYY0zwv16jTJk5uO77PxOo0Ufswih2Yvw/kZ1skdqHhM0iUmF11D1uygVxtDvHYn
6ddV3XbkbjvY1SFZybB5Zu9xi9/WunwbVkEWAbM/qxRMaPrrzTjuR2UeMxlce9067mAoqxcNDDhC
PKqbK8sovm0xf5MxfGRIdA2z4prVCWpV7+ZGg7UI8X3XMIdA0jwprGuR0KhV2JVEmL0l62CWz669
hj1e2BUnwq+MNF+Y3iGmEAzpm3rwmNh7jP4ilAxhdjG3AMl1iSijakK6sPHt0GDz+71w5cJhBAN/
3xr55WAD6elGEXGroKvUDRDRI4uws/7XlEevRskgIpL5T/Fb4mCxQgfyuWoR3GqHQFEXTQjmv5ia
Qh8Ws9xluhSbNAkfJXKTQsL8QNHZaUi7loB9mD5BqAHTycWjX1VyyO6WrXXjzSxGfIgEu9ZXw/Tc
KQK1hgt0CS+ID7+m4dFTQ7RtZpt8gmYkl5U3sS4VNQ333np3j3v3JeOLCLl4r4uqBvRJPvF9Zw6v
ekbBAIcS9BfWHFQV1WOS9Ef2hQqFL+AVc2gQOtqXBXqU/VI7RIm44ysAFuaTvcWpuKF1/qO6+LXp
rxhovMG9tbBwgKpdZzqI2mkeNN7ewxSFc7h7KujOYWFC+NQFy3bBJGdnatj1Fj1D0+uOZbBXDMK3
3DD77S7Oh1vmVZ+khxCD0/UPS5dE27ZyLF9ZPYHRqDkZPU9/xGj9jypY++8EuWhgkb96/BdNvif/
pDzOloWJtkSKEQMickyaRQ134MHpCN+o3nmK412Z6B6pdO/HAklmz5GqGjbbBn8XUyvCTWYFB7rR
P3WVHaGv3DXBNcylp6wcuXtX/dO68GN7vnUAhtnx+DWu640iB9cZI4OukcKvDDZ0bsjM1dDH1X1B
lCiPtuXkj7QrbuyJpA7buowFX8pgSJhZlXhPzeX+H+uT/4QrtExXKlO4JsYEnE+W8ydFsDWGCb8y
MQWLbH7FwrhucaNTehffssEfMRbvzohd9R//pZb39zpkZUpXS9PUNujFP/0GvelQwBsUbr9lj9ls
cpfWn04MyHVdH8nCzMRg1O2W1wBbDuv7UjaEC3e8MXmfI3x+f0a0U2HqKwc2sgolzs6gr1owN88D
FLdGftDM3ac1NzPF5PZbkDWnDoqu7g+bzP9qSVHpYOIjntGzsXn8ray6qPgSF/QpzC2T6w40E+dC
vhsDdJm1yaR63VuI5ZtAHcIJB00D4fhW4Rn20VE9Q+q/dNB4/hZK9iXFb1All1GVX9Qhvz1Zz3Ky
H+PFPag8/JnyWOLrngwuZDelgQusWPT9UkSP1oBSYsAVLcr5vud8g2+8NmtJaKRg33il2FFtbFtv
Bc8b9dHivp/Y8uEf/7bi758vuJeOg+cPib2rV7fNX9sTwtkKTJQ2cM3rUh6J1ttFCt0FDmU8fG76
bcRrv2R02UXwflFvEzzQSeyVlLH/h7diK+1onnbgtn9eZnztXYdtpd+41nyQhBpmNO2AF25FSeB6
57y75aoKqOa7daQYLIncqFneNqHa/34nf4nQ+4sN4A9XzudfReyxgv7rf/77VfxJD6b86f71b2xR
v609//2nHsuc//zDP/I/vtDfvO7/Dxws85s14c/6qx9ujRH8SzzgCrX9t3/ekhXYfBvP79k/fX3/
07mMGzwWf+QHXn792z//90v8YbWSmKZsMK8uLgbNy9u8+B9WKyiveDuAw3ou/xSnk+sAev1Ps5X7
Lx6mGc8BAkio3wp6/S+zlf4XKV18WFoo20EMqP83hiuLiJi/3d5MHBbKw2Pi8CDYUv/Z8xE7y+LM
JuikCbTLImmZTPF9p9kgrLa30LUhSRinut0hm71Aq0xZrWKE7TMQP2dFuXL5iEjArAhiht8Eps5s
vC+dirskmLBitNHeFkw+6hBaVBjlh5g4OXRW6q1jDLFNQvVZUfUD5s+K6Qlv/bGwlo7OiyQ7C1lM
N4OC4W6DGGu5Deb+vcwofhePiqxK9HVA1cOc8VxYq6Y++ZILup8GmoKFNIIYRb8WlI3TCq1HTyRA
1JIan9ELm4aHnObi6m5JKdSEkWwJ94rBZwm/XCPiZI4yLeiGE7lZJrtlhDTDgDrq0JZpCtqERRJI
H3E8ER3IsIYni6v1ZurcYCepvvaVhAxhnk3Rz7SPsJrJuKAUx9lwHNcgaRPjRlLVmrZOcotyZQec
yp86hqhCYCEWhjP5Q40Ip1uKhy7wLsWAnGiwwNwivr23XHaA2GnxURh3gd0Q8JpyH6+Fx+1u+TJT
4C0jrR5f47ncQMVbFdpcQ5LSvoXfAUGJkQi8p5/cxKM6FV154fxOW8iaM6AOxw72oZOESMuzX7XF
8FKj6oItEFr7fuHOllb1MWjArkERgJ6mqURHTMiiKD6Atr87qPHqGXNeGRGy0q2K1CW5DksAThUd
VQKbNT9Ci/YS0Qn9UQZUs2xhZtYDkngCr+pmaM4WvzS9zHMSjTcinElCUv2xgem2+52Dncjg5Bhh
up1tHOfM1h7zdkwuFrhaaJ+ZVrkIVpCzzEUZ7x23PIvEkofWBqwKLYF6Ntu4tyZA1602jIZeODOA
arTvK2RrV4Otj60B0RS4EST6QCmaezhG6DcpX0TveM0CEsbafm+OXxbZxfDUKsRxBEPMI1ZcMh8u
tQ3ps8EGzsOBaiLAGkjL+JSmtckQlMBh0IXXeVq8tHp6b+gRcSNgRGOG0DQzdZMC/zVrzCtODLLF
jvEmddVyZ6tTNBrbRgRkAZOymGb3aWofV0tiUxaXbsrjZnpMZsjq6zdxRsqOxGtdGz3I+eHb64O7
vs1wrES3hvVaxjwpYd1UOyNd9p5dkYcNM3lq9jq1opvQCJ4taCObfNZvFlrljY10EHk7SMyZ8U2I
xfQ8SIs74Z204HyQY0nPIge7l+SXbQNNKIn1ubZVSEYM5NFlbn5laet3wvrVCpCPCAzlIUDGbvdM
Qm1FWEyMx4NL/6+YrLVNS4YZpzFzfm9Sr4P75BHdsFNQemAPiM9Ou7ti1NZlPbdXv/VJ3iriR1lF
clwYoOVDhkWLAmh/+9GbGQoTnN92oy6JW3yW8Xqku1u4Wu+aObE/7lCZw9D1nFtIShHcEqK1lhDH
Fl77YkHE3OTysUKmpsYnNGu0zvFv0x4pd6k7PCWTd1V1fLKB/puVf+fse1Tk6EJWde/OrHFpz+N8
kTr6IvSYDkcgMxKvx9xWQ0UywcMDwNhIq2B0ErEgSodpCky/20aUZwsZ3wE6BBDSAuUM2YGvmTbw
rPKL99VIg1cUDKmd6CTbO3rwg992+ZnFofxSh2JbTQcjCgVp3fwiQQHAnnEw1CwGt+G+VmqXL8zN
pe6OE0s4EE9EvpV+XxPiXfJ7E/uZ7aqCljSm3oveyLeJtT4EbnUfzlj6Hct5D1Ir2MVrO6mu5ksk
cFcdf4jg6QS7fDy8jNFDMimoTQWEQuCwoGxohcx5DawKIWMTy2CDhK/dt/09fdtTQWNnOwXJtMdq
rwI9+1EWkvqTXk9jV++zXEIbqeFMJWDEVEsnViqm/egt6KY7QMH6GGJRj1FGcEusghC2/0In3+iG
l6JLjmvR9R/cndeO5EqUXX9FP8BBkAwGydf0prJ8ZZkXoiy99/x6rWhBmIEgCJhXAYOxF3e6qzLJ
iHP2XmvtTd2v40beNjPWecc9i7cmE1Dxyj8Nao5w2AzKZ5EhPNsgA1iXyntCy1Dfgrnc6P5wZ9f8
o4IQYtSCeY3W2EMI5hcdG89yO02ut509193Wfb9NK/8zGFxLe6tOM0gGa6b3kg9QP6OGyyRgqm0P
cAdvWuHf5lH7PoEan+OCFM1CoWHgx7Ci2OXvAzCMcnIupS5T8JEq95HTX0uZP/n+RzWNPeE3yIao
yXbk3Ke7RIpT45ivDFvt9Ty12clbrEfTKrGotXm9bd5jpsNoK6lK8xgsQu4i1QKzggng4MSXhRbE
KqsmENdzoUgbjEywO3tLq5IoDsBwvmPHvjIfJ6I8hwoVTNsAlqvDgzCDchvPFU5uLk94a3W04T6t
hoclAlUgAN2yGD3NNQ4wagCtX+4nIE7lvcG6fY304K5l2wAFPX2JF5HsY0F1akyQqPupc6NGr7mw
59pKLaialUpPbrwrPI8UWcBLUb+8c0zgnJ/9H9THKS98QGYpVxGd2T5ZY8VyNOX1Udd88Po3aTtn
3/BOhmVuraY6OzxIs1Hezkvy0wbDg4xtb0340Z2mS5VBhecUCLFo4vHQR95zmoo/TKL8Nj+8HvZB
7QanMeEo5AVjuQ+jN6UlPQ7+sUW6j16LtI9xMZv2iZrl0HrqaBqCjbV81YoNNfZfQc5LMyhKzhME
gP7p8GhrAboz6l3ZendpwnvOM+6z4s0p1FkmnH7GhsQRFPLyPTW8H5khlBhbc9koSmxjQypY9uz0
2cj8mV0Tk1B/L1oSwXWpPtoWV0agTbuca1eLG1Hz81+Yz1K2at5aShizdRNx+EWrtgDnDl/DaDzH
fjCRIvQfAqw8ayJ4zMxjQpeWHT6EmtEvye0TNdD/yUEi07UbZ2wRc8eQb2Lzpml5blfxT9t6P+63
LQkXjrlxtdAhhTb4YS80rhHrpjIxYPdbyIr5CfFgAjwcKGvVifHCFa6FN+rRgx+lt25FdhfMIxPP
sTvx1qHe0+oBvq4Lup57mdzg0Nbpc0hbaJ1OvDPzgOPpPAVrAp7GyncJsARFdZ78grUtZ15q1wcg
uN55PBHoJBdh2cwIQW5QBaEqNZBLbxa2zVbMx8Ac3oBRvVo5MNwRD1FT7BfD+2j0g102bbuTSYg1
JachJ38AmREVcWClQ4NOidPyzuZ0vW06juBlxsAg9jCTlkl1r2KAbXZBQtMwn0oQILzkyuPY1ywD
p3ob2jQ/QXbj9c545jf7hM8rjgWOf6XHyy9t+JZUxBCIMexHRcQDw9hfjTuot5jrmP57VRbjE9vC
Z1ljpgIX+lK26ti5QBNpdqQZ/xIC7MaRHDiE67Dc1R4/n6VxrktQeJxg3Z/KDhgRjeq5wQ5Q+CCh
cUBtgk4nW5foMzSvcmQULFDE0CzySfI6VC0iiEfpLHf6f9vXQEVgZf/h4SNuHqd37ivNBrbnVPIi
lCqGY9ZHk+/SOdZ6bqWX0aPg+6Ekawn6Ur/ILXYhau/e+SyZZm5y/hlW8BHfV/UQCELdyscLbsc+
2xv2qgV/MQt1OAU08ijIxMdStMRUw49+rgLw8PEdK1nEv48N2PYeHflAJTqoCD70JG1CVUCE4yPj
ojAvyEWwzgswkt+QIh3gk68ahmjUs+9QE+q270yDTdXPioHdXPa3gK5tY3jI5tolnY4FmSXQuAvK
6QSdAThQu2PyhTgzEt8GEnb+RuWuom89oWfPS6LOrAzUrvfRxHCWJCxT87wllL7DzDWsDCK+JjW/
k0XXYpu6fKCIID2482KecrflxuMzwyI7su0cVDXs0cfdrPU1AR4bKcJ6P3ECHUb5JBS3CatOHgPc
N97Mdia2yvdZOR/SId+x4MmB9EYksrwh6n5buMiku/KaMoKhylYdSzO7S1+ICMuQYXgMKTfAxtNr
LU/YymMw8PBxe0znU9AD/NAaH3pYn6EOI9LKi9ZuQ6gc9setjN0j0ZCEjJy9rxdvN+AHovzN6Bgp
hilxgEc/FuZAAiN3sPE/W/xCY7B8xv+EQzpMOcfetgzbJxQe8M6wE2kW715qYZHCXNQ31VVhMgoj
WPq0ijJO+M3NEKqPDOtRhf1oTLs3iD43SYoVSeuREi1KmjAm1dNAXyKgqM8Bsj2iHiDJjmHJyeZH
u8w/QoY349S8sxMnuFx90+UlqGWTbhSu8U4D6Nhgb5pAJ7vt5yTkZ2wjdwqz+TPwkh/DGPZM2Agd
8quu8UGNsftTEwQ9Ii2L/f7WsZ4z/KvIMnhkwYPjqsu7KK/qS4xrKjC4PyqLr7tFyGLARzX1NFZC
rr4Rpiqf2u8qWQ6WYlJXNmjL2Ji+EAf5g9278HLZz1p7lTp5iU5Df+eE9RrW/obXx1PYy0cLZ1aN
O6vm/3uhrwFuulwArJ4ItR1zSoQ528YA+xZP5UNgyOfOaV+SjGsDOb2BgFyh+qPrTY8OFi+G41el
CMGBy234cFILuQy3bpS9tFoBNir7PDprnsPmvqYK0eIKa6rlgtnK4Ta6ky78lgWrGDikDnDjPJ4N
2Zf7wCHTHHv27xhAqcRKRlw43BDNwPk3EUK2Px0dWnEwmRlVfAdejYyuAfFhDI1nEIc1+Yv1OJCC
5QDz2ZpgjEOQtNxdAhbHCpp8qgVqoLXAuR2gwvCszN8CHhAji2dF8ShGkSiBIf0rB/U5ara4a3G0
ufzq5U2Pu21KjAeDdx2ctnVl0YvQ0fhhB3ucDgzuN2vg/l6K7NnJx1XR9vdtDb+iDeimAbfKHfVs
KTKnPaNYWZhbBaIs4CO1bhVQuhr7XOCD1cjIZkx46UTG+ycn6b5ySu8tIuBpQ6u3ALfuOqx2lu1t
YSYCGzOopeL+zfDfOVqE18fyVWLGQzDz4TntQ9nnCFXCV8pffOdxx6kIrkXK5YtvkfbsuR+wqJzn
OeRdZ6XNpYfG51t9z3x8PldlfuOCqhP/lHda5JdopZ/L3aXWkr9Z6/6S6TfG/mcINICgvnlv8sTd
0FXbeloWKLAGpvVwmbRGEKrhnjtesOm1YlDHD/jn3lMP+WCHhbAbrg5OQuefnFCGnGH108mOgkus
+nll4TL0tNRw4kjrzGgO00mrZPg6wQE7wl9k6zUF77OeMwXw00Uw3LHbsU8tU5oBFQTb+HRjhbzy
cS6RSIEoXmrt4n2kFYzKpZGoNQYilDR6QvvVj8NuU8DHYJG17b1Cc0dv/p0aGecw1cL2KLA+Tpn9
pqheVPbf0naka1zmPUgiW4vYu9ZGCvmqRjRNzszHz+QcBSt80qJJVysnMRaSM8NC6VMAtkXCDUsN
JlGJYtrPVvLl+YVi3t+yKYoEFo3hMcNvWSuEx3SHcXxuggkB5oAJs5lRYhJn4TxhE7pBUiS0NlMp
rm2xSwNiBHqWablmpTWbjiegaHMQ5auAhBPN676q2k01CShu1SlQXJZ5D7zH6DvJGxGn8C3yxQNu
zxHJpyRNXKGPtnsNY6+ao9I+0D6jv+6G6VPC5JIKFQU75KEgJ4oVDE3mB7AFSLM3e6la1tURpwoG
KOoYNMBLFpSkroWbNCVKJbStlOPTJkZfmhUkaSslTkKbTR1Sq+tuFkdPm2qixi123eT8Oly+Ci9L
buVsIZ9he8wq/mNkHRlyOdqUKeZUr0yx4WSoFsPIBVsuBhxzvNUDx6XWF8+MdShATAM1ZX40r9xs
c8Hfr4wRpI/awsO9ghNo0D+yypjXmKDsTT2VIGN7vjcOnViex6R1oHrPsXqVA3OQSVt/PO3/MREB
lbIODuD+iW3jCILAqWP6421pWSPwErDgtnYKKYPgH0H8CzggknLl4xIwlXO0iSjeRoideZ+5b3NG
scMsrxXiokEbjAw2yujdQQyYpE5aNEdGju8IGsxLigApNGi9gUXASYElvvM2XcG0mC0rES+7BO/d
nXGLfXZolXICciAsoepOkv5waR7GBCfKjIxJEhvLZ+vXkr8lcA7YMd5bmEblXS6aU5/OvwZaJ1/7
nULpxscRfHwrTjkCKPHPBFXStYkqrETzrJCFTqTbAmHs3Dkg5Tq521iazwEH/Q1sarjUjf2Y8UDT
/ikI7d5+aeOdIw6NVcOzCvk3JEirOC69BCrlm+u1w54PoSAneg4Ww6EFUPLebYG/LkBPtx045O1g
sASMmwmQJg9Ocg8dOKJp8Ri285ocZkQKfXkVXvZdad+WiuHEFsHPoE1cGQacRru5EivxNk39ApSt
XS9WhQaijzeA9xlteLi9jLg/LjyM702KpPaBn4J567W83WYLEW6LICxFFBZoY1ir3WFVrqlAmX21
KExdCgRjtjaNCeem7JRa5TZCB+bJV6vHSmYBjMBvxyCJunKjzWWHSVvMVFUfWq+CG+wQNZIku4/8
KjiHeRonxBhd0P4V2oxWBkSRR1hpXMKDd9kzGtMaNXRqSnvVONNcqjB8KTKRHrsi59FGMgw/hnYk
P8yL7W1y7WkbeR+bgi+OHkLoV1c6v7FLRyEHnO2I3eSf8a0Jrt4otZiNwaa2wrVmQdxlfFVWgRVm
SdeipRUzWwRqw+nZq4V3HEYLIGbzMy609AXH0LAbX1pAlTwG8XhiZuGtaG0kQt8tFwXdcYw2JUCd
SHvtQlo+h9FzLJrD91ZL85rr2luODM/RVrwMPV6jPXmeNualCV+sXvgb6iWXTmDVyxwemL427UUL
Leks4u4RmwDAc/K8tc1brlRQpph4cwPMkPNko0XrGra85QQZcpdo2JQMrEf1oObKOvi235+KTt3S
WpbHMZ3/JOi89suoKx+NWmCuLZNHZ9QbP9jF+d0afPZzn6WFYfMrmhSZmoWxWBvJBTGX/WqgHF4P
i/lXhvOtZwJf5pKQM3DGsyC9Xh5UadxHeYTUL4jlyVyAf1tR9NMM4s+YicIQs/3wF1Khfuj8Eie7
9pXHVLamJOSfUzdnohLAVJkW5qY+o0aOSaICYqV7ilnNtyJkGcNAMkMXj2nCIHPjcl9fggpLTgOQ
Pt7PjTh0nd8cCI2km4zF7qGJA3Mlc5pvXJctn2EWb6p3Ug9f8VI/jGkvdsXk/yAUww9YLqvErEmx
MvPkmNqxruY0OUd7A8w7+y7G8lOw7MKyPRAr/aazRTZW38JgB4PwjLCr9RvGdHy/JRWXqXc+cB+k
TIOnq8ydl6CsDmEqH/MYFBBf0UEJFuToH1b1mDxOTHRWNtPGdRE6P6KAxtMOWwuF7Vq4HCikWVTb
KCVtDK2I1tr97AuCj21jbXWtNPS0pxQzMXXpMyD3aF3zQstrcaMYYoa2pPnS8+SwyUc58VeSjzez
RF+NHAwgaY3dqaP/WCQfXSmn86RAj+cpF+gw7W85Azw2FafHpqS45xHu7mT3vIx39nxx/H5ZBWmS
HTwXKsdE7Z4zFUdAcnFCxVtu8Q+ua171DcHNZyghcf7tuByb1ITzPG6wgUnG8I3mX0TCqbZOG+4s
tRwZAa8DE25YOMx/sSbVcFn7HYTxkvlJfLAXC5JhA4y5dn9GCynY5F1ERxYwoRVz67b5XasYKqQl
BvX7yagKiuqnnDvlWprZd2iCtZatfX8a6Q+LomTHU/MM82sI/9OW5BZQqtFlgbfwDxoMDxev20jJ
/+CJ+mlMz57Ffz+OxpUHYLWteaSKioE9RzgBaEnO5iUoPmwjKvdmI9yV53DNieLlKevB0BcdIUM3
Z4boJWV9EAcvl89jrM6tQUfFpovJmgySf27flMI+h4CPtzHTWA7UNLtMDsPd4j9Vk/86+sWD5zFG
TKfiuxXM84qARl9rOpfJhg67lBkwWD84KzFePZrL2znk5D7Q4rQ4c8UQgZ8mn3tIHdJKrGp5TqYT
iqdllefOcxNw80fQE4MG4OrY8Vxk+n1bDQM/PYNPpGmnj16dNmtZguFtANR3JpMhTFCKhnV3N7g8
nMFLP5UhN4FBcuH1JGMglhV7twWnWAU3SYjKV1T838ueyGss2n3fpG+pld6N5Vith4abuttRuDEM
zksRyNxdMtcfSZU+W9xQNg2pCA4WPHTN+FTSReIGxMhYAqBcYMPQEUmvUTZsU31zRk8MeWLuzzZH
ekLFD9HAtK4sUWMS4UPfTKJwlTgjGgw1qc18jg2GS+HAx0iXxfEaqPWiZubjs0uPkdJKaM+KDhRf
XaMAW0W1q96Zaf9jlQyEWr54o3ef8FyxQLO1Ez9Zw0yO5gTrpuE77+U84hACUC/zJ77nFVWrqmQ1
6lPhoLmL7YonYsMFTGfFmeN1895p2QPIWOPQekg5rI8X0BzQrtQxFHW6b91h5rfualShONCYnHfZ
xD3o3/vECTt2qraxAaNCTHBEOJA3p6ogp14UQO2SJZq5KA5P1cI+vY+ZWjbxrSRvzzQx6o6BG+5U
B52P+GNKwpsnHIqJTWVmFLFicTOF4I0WqniFnH8aek4J0Z4TSVxX8HtkOHwOU0qmXiQ+wg6GkbUc
4XXx1eOPcli6fUdGZx91ANul7D9NGXe3Dgq6NHk0DojrWOOaeXIMCOi4nfPoQ+sYsFSvRY+bsPi0
0Q0yxaZdnHjNraY2gGTYj4HDzpER12bo2O0VjKnZ68UbQ1TznqQWjbQsIoOI0w74O2XLyGcHjN2K
z/A+oHbaZgFl2y57LyfnpnH46uc8v1fWfiqf6pxh9HQLnhXgmMW8s7ereFs85MsQXToi92tfVUwe
a2IOEsbpUvjGXik9JGBVH8AL3KjRYGDf2ydvVI98HR+ZaJBzTQhn5dIhQDqLTWIm4mC22TcAko2y
SaipxfzgDYRqrecLkN6OuePeU1LM9uUQkKAVER8Jwg8T0ZSVHAhGjsD3d6IfDzEMu02kBVJx72x7
R8gzSKts7dMSkfqrUOU56UlYZBGQE3gx8y72G4+LOCEQRhY3qgBSnrGnnqZ0OSGevDCGq1at4T2r
Igu37JgIrpOE7Qs+CgbK8O3g9+aqT4ARmo29NZgW/tuvjtzOb4yRy3HsGjBMhuEh0NKBf5h1ilyf
o28BX7SybWLCdynmjjFAPYE1TJ0T4sqSxjU1KY+T5jKMDLBoow+2D0So3TXZxCR2nK+uNezwXl3A
icyHSBhPdOReuBjtuBKvvTa4NhXah5RczBIky14Fxmfd9XtalIz2rPDRKOadDyU/MKedV9r37kC+
OSkYM5k1nI5mdMDssMiqJsicEacOW8/ME5CmLEf779rNLlbcoASphz0ZcLrvPA+h9Y3pDrw5A+lq
s1j8ceQIq9zPoE0OCRJ3znjbFiIsZsv7UKlzHUBECEJTbawsvAVhyOo4grNd6sYz+fYa7gxhbWs3
mEQ1nNp8G8onZSSMUcy12UrnrijVC4XkccPq7HmI2TmEciQBX1r7wjbe81LtyCeNW19ijCHjunEF
IrFK5z+drLd4BCc7o+jVyXS3LYV8wo17h0c611i4Nu6sh582dSSzC9jCMAbZUD7gFj6RG2LoHO0x
u+54yBXrlGAPCSJGT3oJUMiCxy6jKYa9ZN+JJXEZ8YxHWwIZSdh2FtNnzOGBrXEp4f9d8egCJ2j3
NthzNm+Js2Zgg0yweZ37nFGnZRmH2k0xl+ntyqy8x9gMvyPB8Ivk8Q7im+Ytlm9k//ch0/DSIlch
U/61hhE/Vdx1nafEQw9SsAVHCd19zxoAWi7NuJ7KgBSoBASjNRjsd5fbsqV0Ob5i4xpySrCelyGd
KBj6W8v9BH6ypiNppyzXk3FnoenaxQuneapxMGEKn4MmBQY/vpJycPAVsCLlK3XgBcIgzabZKEOX
AQ9Pirwbn2ToH8KSuaOniZAxWCgOubwZFcNgtii8/oXqW6Ln9VeFCo5DOv4Uov4BRSm6bgeLxRTp
n0ygDvY2//04ISlB/uP/m6Cg5jIrQnseDQ+LJC0B0v9XZnDfYI3/H9u2+69Jwf/rv+N/hQa9/7Bs
eNlQ0B3LdTxowP87NGj/h+1bhAU9qO2mZ3ref0YGHfEfpuLs5PuuglatpPmfkUH3P6QFKVmY1J5d
SXT6vxUZ9OT/kZr997e3hadcYtiugO5LpPC/YKLjXNmyq1uLBwA4fy7CeTL7N2QVC8ixuInKFuwg
rKIgoMH8ZVWZLhSVf8XIGMs3CRfXU4jIontsM4PZj8uVo+ucbAMJ+hh5rnHw2XWb/AT2EJQfZ8Qs
prEcMif+495SrgVQiJHb+3qEKJLFtr3mpawOS8Ujz5okzNscEqe9VP0TR6M5Cu5HK/gampIys/YB
FYrNZxYuM1/z8QMy0bYfpcGBvGZFvKSQYbN8q0rak0Qm0EdJ68T+lLUOC6ByVnsXvPSNSXJ6iazP
3uAVQUbuysQSVb3eDPAyHtpjXfAnmbvvjn0AA1AscL7oXyI8z46ZMeoh83Gx7OyGoUHqfGQ+E58o
r+/rljsxo1K5T2jTbWvyRHCwBhaJQu3TKT6YEMpxoboWYTpz29j1u2MbxXG4x5WS7GeYdGQQG0ZY
odzahM/5bahmDYRdHCvpsiZpJv5lhYHK07+LAooPaX3jxr7ahrl/tMvorzRxm1t+rq/Yq7bpJM/i
+gy/hRoo/3VaanikbcQpu3k1akrPjqxgMeBuk9nQnRwaM3u/yJ6cKHlI09zdzDPH2rlrCVcn5tb0
NSsEFioiWdqiGwTDzPMTSrR9GW4aH9ce3CrFBC2mnJq/2klWnPtxOOVSTOTj2KMTgtktI9vnevl0
SkCuofA23PRiPH9Qh/K3tLWIQ1q3S/BF8eaS9fXVVOG3Yl5Yge7bBsrWCAmr3fSNGe8sHZH0Iy/e
BZXUhV1AL/LXRNbZmmzF1oUojYdavSX6RYtrunnq+sW5w4mzV5IfuohRnTbOnijvU5QH1lq5Vblt
bWftd0V7IF3LqROifesZz10A+MMjN0YeiKmRhP66qbLmt8pwlU6gDOJwClFZQfNtvTezowlvpsay
773B2FZwwbH5jBuP9/mxea7SqIJ37R/TrGm40AO25dNkrePPISsAHvOiLQbG/1VjSi5qfNtADmL4
0YcDrLgMfykFOVF9oeph3IzeW93WIbDmZlpHcPjXad3fZaPp3PjqJ28L9+Q27WfoP0Ulk3ssDt4p
a5S4OCK/Lg2fy9jxRngNEYtZP3yIGi5KrejFG0WCq+HgdKqqcu93OQHgeyldtvXlyLggKH8YrEe1
eiWYcW9xFbWl56AOXM4idWjAsl6PYC05IfmGgGk+lDxjE87+9wwwwWd/zFmo2vCzPCO3vaFY321E
GuiFEBuNWf41kYf3NVvIjSYCJna1Npx4uC0c5zDVZbYN+/G+ETQQXJWjzJoME7UJmp5+ZCVYTA9+
NuxKm8NSN9MmTXn/eyHR/BRIwMPk72MPaAw8P3EC4jOcooYSkT1N277DH+H6p5xzLsdyfytk+6oK
NssLpC1j6W5HxQYfXd2uYD9HzkL3viK4AANUDE6DiIiFpFaVeqJ4MHPhr0xVUBZWIx/kUhP5OIam
LBS2IKguHacbMsohNfMcMxHpNw7bRnwsvPc6niOYZe7RdsyENWJE8YmBrlqMvyyJ74FU70ctURd1
e0iI3KLYrjcTws8t2lJ71Wkv8mI59VFA3VlGaho1x6VsKUFrN2dwI+AdBm89ZNZD4de8B1KoZlnp
2GzgPOvStuktoRH+qB1RjOQwOiyMG8UZzRasmVUAiYduNEMnEpfzlN4kYL12YVpgrHiZE/U8+9kX
5CCuOL1zsUHGUJFm/CyKERTuQmTbSJn484MlaNcdIwdBVbmbG2IXKQNxmvLkN3FzFKXuNRtfhW4q
VZHKbt2aKEntI9jB2MkD6jSlUA9M0jZ80aeHyOjulV1be9IOn9RaEMjO+aoYwgN/cPKYffnojuPF
H9hK2KI+GeR/UKKKr4ki5Fwa+KTckYsBJcxB2NqKiOcSjs9lYdOMlKS5FYY4i6Q/uTTNNoZv5TeG
E9yOPfP3KNyXKVlbbk1vPb/oMoJA5b+5RHqCZkvYhz4Y89lLochZV7nVbMxkjpB6pdeuW25ryENl
SU3JGpsXYzkBHLzymGDCwIywA/kL4o+EltNRR5pYyuuG3npsLlL6p2wCs4yQndfYfOnM6j027Js4
yys0lePzMiTFSdawyGat+E2JHciEGrcmwOdQOZkrMGoobNlu/LBnyo5gN695/yaQwddlM9mrIjBW
VmgPx0K4I0lLEmD8RveuFxDnN+Sj49xkrgZILQHMKuRd7FAOIq14JgV5fMixmkFS1NUDu2X9zzRQ
zARKiSYDMQAt5QgmkA05S59UJSAUn0Q0CDSX9PEqpEC/NhdR7YBxgOE1dljX1AYaBbdTaf1mKmay
0CQMd0h31BzyQ4/JYWJDoSWH4PaxzyuhhcPHIYGpXc97yjXuG2Xu1QTOgagcYzHeYyjUsMiT8ub6
eG5l8xoiZuYPEtL7Qvg1LySvHYwTsTOzSEqDYxyOG0KXJNbD2NVct+gSRM7Bjg5eho0mr43vMnIn
7ibVfkrYYxCrXDWGAQmwBzY0juWdCQMvICq67kun2iVBkZ5jL77yyydQFYpoaw3ycXTUyiz0jSoH
wOBEzwtgo00Q8ORNyow77JRFe2DGmLcTqAZT7YO7jvmSyvycj9Ayhm2kll/SLheexzPRcmvV9ulH
2rqvnbOsAy+0j1EPBLvDmhGSqoTanP+pIXoyvKza0Kb/9nLnHmYIbftWsdSYGaem9m2t8ejdUu38
MQYTrGEpmbGke1E85sL4o2Gn7gtGVbW7z8EbZ9hjQYIzdxxKaLLrpQ2cW2TEzionwNHkvDlYEhIE
T4JmP9O/sKbJ21gBTQ2OUDeM9WiYKAbMWfds5t4nvrvfXHFO7bjTAlvLNnlmAmDRC+jRdolvUFxt
1LM7VTCfbT6AQIqRyH/6EnR43At6DpnX8RgK+0OC8prRBnXLvALpuB5mp8YjwWVU8LRftXnTbX97
2wK21Mp9p9BtjOxOGIWxmLDMjm/IQibbF1z6Ur/YJvrryoqEX9tUPCtQHmEIaG4cAg6YDgEXVb2o
cERMGfH0rqFhG2PwkLDQO1r6cCq9r8aebiL+soh/YI27/XIoRXNOl+wvZq20a8dut3TnNgpu2ZGC
PqnET0FOBv7wOwczJm3juBkkW66waDEI1Wxtk69QcKnkdUSWKhAO9Nl610f+rRVHulwMbg8CWL71
J2JazVK9ppH7LQKsx06zQG8J6QnbUOhw40EFIut5kAPuUKJmqBv1imfc1rFfHBjsnKeYYynriXXn
CrKEIRO0vLduUjU+lsLtt9RTZ4bG9fvs5ygAZ3Zkts8wCV0jg/RLZLDjTAd1BeezUWH4lkZ/DEPD
wzjySh+ir7ldSAW7BhhgN/jmi+jsg9hvIT2y3q4g06+MOaVJ6xoaM7hHkgt1E5VdtwBDwe87Of0j
rwwedKn+dUlzoyqbQwqDei42LL+RUU7oMpbqaOgGZNIvL2S+oEvVY7Ryouhtluwpq6bjVGZuwR08
dFb020fGGcqmATne/SvcFXYHevgdohGgjLDFLVLjEy+HDZhmn5Ctx8sG3g79/msuf0HyvTQji58x
BMNbAA1zvfAzhhfoRzZE6P5j7nyOqmRJ+HRRR1CNj6abWW6n+RORb6ebxFa/MmXJkQhcz7qW1TjY
jzlqup46JBT7KcHGF6ZjcMWKhPxh1zf8lqa/FGrVym2KN7+UzgFKI39ghyo2FyXWs379xdjkvW1C
g3HTxPGi8rfJVPB1U+qL0RBpPrW8LrUNuXeKd0buzGvQtshUCvOTeuxdEFaPZuM2bA7ob1OYhiNq
Rtegb3ZmD++IBs++JShBK2e69gMzQPru7fYxqQpSe0QZMkiWuxqJLOs8qL2zkCcAmfFtnBiPFvhS
hy804/Q+eP3Hr26N+cnspo+sR0eI1Tzbir75Jat35adGAjOH/1qZPcGghEqtI8qAQHJurtfTtbL9
Oz8xb7GYuDsgtg1wcudY2qCDSbjCciPFtV8UF9rM4vzBY/dkhLlJaobS1dyUx5K5ADn2ITpaaXIt
Uj4RkY8rMfYkHEhOJgz6CYWNXYQJRL35Gav6iadfOYjnoil/Bl7gmzD0HhqLa3rvj1f9qF3NF48N
NutFh7fiVPHZ714tWUUUorp7uk/kSR4tgLebPi/gDfSQO4f+Z2m4dC2MrvY1jxoEYiX9KEZNoyGn
TUUJPI0WC7UpPwqQCokX/qmw+VpqpL6UG/je51wh7QWGR24zmbsIm0BDnbGqJWg2rWFpb11Gtuu0
E7xGSvnlQNcoWVmaLumyoO3XeT8+xjSNpQpvPE/tAu7kLjuTbZCS64cD/OK6E9t3J9p7XbAGRX0e
e6xrRRrxVRFApdyFZekr2KwnD8rmoW0W7j0z3/6gPifLDNOeTrzL36DOeazW9Q2cmHhjlszQ07Y7
NGF69hsOxZVtHayqZtdXc6ds/dpf+RaNttK5FzOBaWouJ8HPfsnVSZA52flF3NNKRFpl1/ULLamv
uJt4tEaAGuam2Doe5cREUckIQDpuYddt/HlId6VhEbFpS2oqcX2jx3sdkaij4VMczkysJI35MKVp
tPZJ3uyZ823NJO73Icd/UDvqMSpYKRHRVqtSufdFtPxJaZFF9xld2n79kmiiQr7wtR7UV92B9iS7
rpeSy7MlQOT0SYIOOHkkvvQY8ymCs949OtH0HBCDHyqHfMbE9CRKksvoeCGhZ84XS8mooU7DtxqG
AIHX5TaukmuZ4mhZsiNb6P1Set658ayTAKoB8YEJTx/yclVefc67hP48WItkgudZM9QFnb1UG8vN
mnMJpXrVG8NdFTvtbihdHn/GieEqESoxP1v8XoQ7dfoIg6sKgNhtwvu/dK2D3dT+3eIZv/zPbo80
dVAJg3Be2620KQCxlyEdMpxhVn6Z9qL2o4cFeJqN23rgFMqrPRNdR30H4JT0Pqh5sdgyiomrD8x0
w2WgnZg9IbFlPilH/E/uzmPHcmPr0q/SL8CLIBmMIKd5vEvvJ0SaEr33fPr+WGqgVaXbEv5pDwRI
KFWekzQRO/Ze61sXiamymDzWIy9bD3H4qWwQ1uVysKqtlikphy63Yybs0/dfZwzrp7Y8E6L1ZgHH
3nfpfOhB3xwIWH+t/Oxapbgg5y4nxWZLsaeZL5ey77aQzxBV0GeJpxShjgZKERr1e9nYBhY9c0XC
Pal5TlNuixh8AYmJqTdtwIZMxzl/lnY+bHsmS7TDpltVq36X6L5Z2/l30zFZU2P2NMq03pLp2pBU
Dh0xVnl0HK30lklatKLXb6/sUZ27qrxAEtbruJ0+YK2+KYgEPMTWi3QzYGFpDJrW9Z7px/yIohmp
MH0TeqJ3owYwSKIe7jl2SD+R7xaCAC6rbx/GTCEKmN4CC1Fhmr8PbX77U1IVWPkB1RpMjrwIt3OY
gexN4jWqZirXRWGaa/+E1+kEsActY3RTlPHjSPIvBhq0Iz3mZz4cMHlVJSd6TAPhAkw4xrL5lFKy
SPTzHh3hSiPqu4nLeu1bjLfpN2VIL9O1yfy1+GkrhCPNo6vdWxmimNQ2mq95Mk7Km0NOynCGjMK8
No5zwrhoSNLuQTrZc4lGI3zoWOyvmoGxRrQ8QeZTqKsPAAU7UcOBH5mW++LaR38xzSlVcdRzQs+P
MbKbkB4W5cFWcllkNG38ej7Y4Dkrp7X2UVXXm6GzGC4ExZuYzqAEacH69WWei1sbp1LnLcTBdDt1
zYNvtQ+9fuib/gHBm8eMiBvWM7yv5+AdKcYO5Q/eR1Yo0/jR+KDbirJ9HXxG+FOjtyHkMq51vW0X
I4lrtXeuoawtYpoFTa5bSuRT0jfYirW6VQPz5LSK9k7lsmt3CJ8Gq39yPfsonJgleiL6MImjE/0Y
iG/a3S8S7trp76YUzqlPWkMXuUSUoDXksJCQdZ8hNb2aRvsjagaT7M55r3XyqFEKQoQl3tJU2Zs1
n4pYZDAUrQDIWveH2/aSGAe5y3PARxIR38bG1cZ7Y6GWy0/BGAJCZaoGKeNrLuTzgP/dAgQYNMju
xsFae3XXohkdxfbemcx2uzjRZ7b5q7hiYurXw3VWIVXLjDhaWwZ3b1bJo5jIEDQId/uIKIWSBCAR
42BFZ1NS2SeKWbtmmO6VPL6d6eyLkWF8qpJlKEVEek1dFVpo4EYNg8zuRmI8SmZ0seVQ+I8LnyZI
kccR+DzhbjMXexryEddKHsfiFtIE81zt1RTnyb1lDCkvC3U9SqGJZGv692hK5t6fsZ+TK8fwLNy4
zJlFxwiwcikck6EjM3y4T8agO5EKeF1EyOWr6hHTyktsc9DV0U5XdruZZf6lijeZs7csMnqA9H8Y
0ZKasIgeWzS5C0Af9p6xjcHJdKzOTfpudIdksm6aoT/obJHKScrOeHEHxwtyrn2fCOXOkrsAaRin
njV2KTrxGlXKbFvXDqGtvJFMXM1oh8Y02ihFD5JPh4aAAnPcT321d80GwXgwBYisvMsiALHN4Qlp
4ks12j+cxK/XQz//YTvGenS7o+kZDthL9wU/X7SvQ5hzy2gX4h/dzHvwOFa9D5xoidtAFDWPOKZg
zRJR40ITFPDYEzic+Nz7LWhBlvtcI7MnKG4nTYuRAP5zZtPeA0M8RONCkvcB51WLjJWG/hVFnAjQ
hjDbpKQLdkPqV7u24j98iTZo0kmzj5jUJ6twFMErXZ67YpHWiNGxV77O9lFHH5LUDQLJBiD93bac
5Dda77UfLopJm1W2iexThWOD/BlKyrAyv8qGWHcr7j7bPGRdltGurMTR6WikWeE+BQe1nH8VjbaE
UXdQ9N+16O+0Aq6pZfXokFnGQ8qhBGjj0NKGqdFJqtmGNgqcKM2LfutI1OnG3L0iWqEZXmM4IPJh
LOTXIFDYY53gDkfOey2sJ29c+oUd5U5Vu9dJO11b9B1jmTwSmkKKOXymKhihVURPNdJePcjjGHoP
wmwPI01PxDqcvOSpDq2TXaoRXypj0yzgHDB8uSEP7VSHDAQqXLqgtSXo0g0N2E0z0zKPlqAv8bp0
MwLa5ZH7lQ/tGYP4HSFGnDRSCkUEq8XJuWtEcsO95tYotgjVEFGYWPdllgNDVx1FEqqfTgG3mUR4
yAjq5TXkf+xi7EOiHXBTQlrLGV00fTDvGOrx047S9J6DUZ6Uz0YRekCXcOtEqyiMsq32FlZ2pN6T
yfhuwngrrHzG2pB9xaK6Sb3sWNfyFCFLo6NhvZizG8JUpW/3oCI4lV2wbsYKXbtvPHkWoZ+dahGM
FM77ZB+QHtbDMoHWqE+tJvlkPrAhjfDYdeQ6+eVTtDgsVMiKn2Oj76LkvtPubmGtrKeAgpXsuTPg
pI945pV1OkFU0VEfenMUNKjFTdal9+FAdCYD7ZUI5TEkGHSxMOJzeRLkBzp3NuOR6zYpmQk4+RVx
kSb5bYJy052+OROe2jB8BMtK6z3esFttHJvuJKh7Jikt+Xic3puRV4Goh4OXkOvVB0s0Hbp/DpPU
mTYzBeVifTVzZmWT+4fr2M8xGITMiFj3ZhomCS7Ghv4naRh1PV/00JXrpvDfQiP8jhzMvp0LwqyH
fj3GPNjOUN4QLEjqRnGaFj9oEfnP2uQ9HcUQXAcxcMXcy3/kkXVBP32PmxVhXWmdXXvItiGXba2L
8jBN5rky0mil0qje+JJMmCPxkD2qGPOmbMh1wSU4hHILc+0p7o23NOgfABzT86YGy0Zb70zzzjHw
l5HrQsofbrdVIpz7SqWUiS2jIaJxNjRo8f/bzteiPPUizq22Ez/mZXsXtl+q8fG7pN31EHBcSJCQ
C7veZEodmV1fLAkvLwq+vQmvPdXVtWkGq7RUe7u/2POhDNSEa6ambvNaxAj9xPxFYI8lBI518Tb2
o++wo+ltI52JkumBaY1pR2AWcS0ITdZV7JR0m5DTtN7epWW/kxkxaX42kSfiWQYd4uGmcAhvq5z3
UvCPgf4mnft9b69Q1w0nPLTnph+fTMgUh7rQH/NPQA27JEUoNHC3Q1o43LEQZJBjAPzrnJ7/vAmw
p15PXXTfDwWxFNJCpOZUl7ZcxC2teRNO5lvfdaepasj36CkxZHRfob5Y2QbLlmN1yPwzTqJaLFt1
jLgOwtkx0O1rp7HaWEZ1ySG971hU7wyz3nMNvENjVnSHQ2vfVsR/TJUgxaFEbSoults197a19LM7
nlXt0t/Jab4oWn/SCT+iTj2wfVwUg6jDhgI1g+cWqafRTmmO9BB1q3jvx8l6whewraa5BpDAphRH
Aop6x0k/uxAExQLpGcNKR+JdsCUxcVIe8IR79hSxCismZml9NEJ0zui+SwTn9SEt2botO9lmKNku
04jmx03mH24ZID2co5tUmBOWliCgb89ofkZ07LrUMpKKb8LwjQUI8XBC37tFOsRArDzmWfeqI42d
Z7jD0ctcM8zAcJbLv2mI/UWG6cQ0UP2kN6THAeJZxMR9tlwzM3pJ6uREKBKWa0mvwSvdW7f1WP6K
kNBF+aOMMXmLYKfa6MlzlxofoKi2gnbThMFLgzetoR8D/OchHtLFE8PBJkwe63z+CJATo3OvGICN
tE6wW4PKVLc1+/cgzwVvRNOOPO0aKzw5HXvQUPeBX/8B7umFzFloI2yTdqYHgA785rOSvNDUR0K0
sHIY4EGmfKS4v2tni7CdZWNfskFlA8sDO1pL6AwSQJqJPcwcWngEHycjbJSf55HQWXIWx3UYkR1C
0s+bbSOxdJbaG9245QkksyYJLuCi+Rua8UhAoWQiceABZtDi4OH0W8glwXIEZCElDiMrYZKZNk5+
bCgxEIZ9CZGDM8pbWRHIJDjZUS+NVXJftwSFOS1z5Pwh6YuvWvNwe8Y76m7/kJlQiZNUE+TAi1Rl
OfT4uSi3acqg08EVU1XYv4ucGbUxGrQTg/Giqg0S0fghsbFUdg7oqUg/Dln2SoaJwoc4VNeFyn9G
1PyYXTbAOAcykOoV2/YTqTHP2GIymiobU7DcArueVm6NSaRSYtfFXIxM0qUh4wUlwPJIypMHmmdX
z2R29crjFpVctrbM0z0NVczpVr8r/eY7rjKqWOM7gslx5JDTA/UfFwOw91iaamvPLdUPRXwUdIsp
FaAvclM07Q7i6boZL8wJ0uu58t9iWvYrJiI+OMt4XgcVaFnLr24yv3vMgvE1HlvYMlF1GysuScQo
nYNTqy+DL95Hg1U+D7uL61UM9+Op3JoHyrCaVwSXwCfDGYVG82f0tUg41vAk+AZzhzAju8id0hvm
8zQvtbeaKkQnWTTsbR/pX914jwOjwSsfJktnQuoNoYSOhaCKiwvSNe2ApmfM/qxL9JcBKKxqYejP
nEtgMAfWprTYw9Le4JRSyLumAHSkzVldTYsKVch6vOhEceojwZJewJbpB4QWYg5RN5e3afTM6bg5
ym6IT6wsj6mLe6K0kCPPTUmjB3M5dbr1CKLlAuK0uHILnGJAlfHdkRMnxwkbxkiYhq8u+QBOZijH
O11T25U1VZmIoWYU8LBx7B91jiW0t9HoVsyFt17X7ubOvp6c4WOwvqwpe8aAKa/ov5n4DngIl2cU
/CyWav9SNMtAoEC5n1TFV+Jb1x1o36KS1L90BUNHqyN6RqTwSYXFba4Ok4eAVxXzDSSjS48eGljN
T3C1S0EXoBIJXawXWvhPNrI/mRMKY/qdu0b59Sh1dY4cTVVR/IGdnHlFCfRW3cddeU4deZwtIv2c
msNicxKhma2JHrn3ls1QTQ9F22db2xQHo21aBmT1ebE5dPgHCy9Wp0xL50g6MzMICN7F/BmM7mMU
xkxV6HRW44dtcZYilQokcp1sc4rkI0XpsAAKWV8m1iRachw2ndZcZdOzPZvQdZP4a5Tce0sHvLWQ
eFl2WZYGVPMWAxKw7M0nsNlP9JVQ/kv7R2imnNWmrRszI3NLoPhJ6H4PflZvZM1OpcpAb5OGj3Rl
8oebppehKVaqdN+8ovksRmgmtqqPukvPqlhAwc0mlRr3Qndnt9GNm0T7ORyfhD03C10dwVCj3k0l
3xs0GZc6faDB29OKmM2BI0rwjK/9qg/61xRq5mbZt9u6+eTLPWLiWhEcYlL7EYeSrpY2BPyIc7SQ
4DWe2U62n2ERPeTjYcKIFlf6hrEbBBFJjic3c8rzkxeh03dJK72qNstPQuF1n3r58+wsHnXrG5zU
1q0ocNpPoKcng2MV3Ox1TpAYQwpMNzhtV+OgXlx7EptEkrLW+3A0CPHdZylHBGWbr9hX9G09+UdP
Mtlp7BkrJPKmVI8vZm0CBEL97pmo7dMU3oINxawr8ZP3A1UhUPVn36c+mftdrKIDz+YhquniARm4
tvy3pSMzZRwp43Da0Zx4EA0oiKz6LMKY92Bg24LNssd2IDczWj3SezEmA/PKTJMjLy7yrInum57k
ODK/tqoH2IIjZdNLeQLWw5Ay0I/C6Z9KAQEgYR5Z2UR2xsgFm2gXoelfSzN85xjwLiWEMosiD/VL
uif9CAHQVNLaLMzDDKSmjG9sA/1WdtsUaGUVT0qocNC0hCRVBoPeoj20CqBXiEiA5gUTZnqLdAX6
bh3X02pC84+0gTwA7XHrsxKkiXC/22nID0MjrBvRlF8EN56bFLQb+S0MRxFDN7mUO9Ho85AiZXDF
nQBxLON478z2LS2mD5Abw9q00KwzgLjmtOHQFTAX0eKCFVLbxJmvG9ET15oMzP8NOk9a4qgMs0HA
gQo/ymaDPbJbohx+4EB4HwW1cxk2uH76L4HHezUoCiNZdCvUTOTftf0n4/G7yuShC2zkCcEKVqO5
iCf6CXhcQaJxUsc3JY/pbav3LlOsuWF4rfuXBh0kzpfsUKCLcn3rRRF5uK5i+noFNrdBodL3qhve
XsA/Of6SgWPWxq1mEr3z5obZ8ajaU+Tg71IdmSHS8soruEv+ZQyqTaehpKG6JsmrdZ/wG1XlM7nn
SGjm4ssM1SOr2jZLBwp0/3mCh7QecuMDJXy06YyoxEB2Y1rxASHsurE4WleErChNj12WE1EG0V0r
DBjqyD4QSmGOYTg1s6j4oBJpJpSETDdMCd3wErTWKcvkroj5Ym4XHkjXBdrGdy1G79bPb3sHzSGD
WZ58EoaxO6XoF4o3rG88qvGVYCfQrQehXcTbLOPuTAOfAbmIlprcmJNx8Xz56EfzEvkJ7igc7yra
GauBw0KIgetAY+YPBWFxG5J+FYfjIR3HcUUg2K5G3RWU6N+7jIe3o7125dcC2WnTrKPwBqBHv+vt
/tn000+bbujK5nXpTHYTkaK4p3NwkH0WHxNbX7nViNBrKYgCk3YkWeOFrd69Fu+ppGbMGviJsodD
NrjPgNfP9Pvi+iHGBTgOnK3YeyawFeTSz+Oa3j/HsNre2gtvkAE2wDsOhFFXEfbadoi4ovep4cZ7
JQ+o1sRpWcNLnTn3genu9fLUeZ79Q6T22mnjD5+amJA8pLPYr56IxeGgHvIqt8GTFwP0CHrRcAgZ
znV/k8YFU+rBGrFhduuhcm6anve7ri1F2WDc9m7yGJcUWmFSHcMM3U4NDGXVyomKmJq2mqtsW4h2
T6v6ftLtZ24tdZrWXLOx2KXAO0+mV32ntpNBJvbqHdkU1iXH2d/4F3dJbisnPG6lnez6qpGrdAlJ
VQQzc14stzCqkEp0i1W3yc9yJhXK1QEhJvXF8LEtmP21lypqYBoCidUS8vWFqkM8MuTbmgrfOai4
ewI7QM8JzH5FVG3rClXf1DuPKkBr0ljALMIhfQzMo9EvoVUMlKM5tfaDlXwQXPkttXfphvK5sSie
lC7UoebMODpucWdUAYV+xv1MJ33bWP6+L4on8nv2Oh4NAjew/84YHJBEmKStMUOjEOhTug61hRyv
ReA06iN8Jjw9i9lwHPttTm45/RZCjqeiHbd4weloBCnSYbpRlJon+A8iLeTeAIpiFuqczONTmLDc
2VPwLsKXoWm/ay/co6yiey6ZVohin49sVS6jr80AQ/VsBgiexozA9GjgpCVZiJqcGyTthdyUqmEL
P2SNiws0/A7mfQ89knEPN2NHby0GwM0ZffCCXUMuyTbPmV01yU2T6NegwhtGt/g0DP1mkMiGakAA
oBdPeWAYcEzYCuaR4z7hdhtHGg9RXTcYwhAfzwrElgh9m6nZAIOPUdQwPqGeGdaWixghAJoyz1z7
shOw2ML9vCyZvcmZvpUkFNPx2yfFYhvr8q+k4IXFEn7fzP0Tk+ND1QGvkkn/Zc3mweAs2iQMQ93+
pHA0ofekpxgyLpKt/kYm+qy2VQSp3uKbmnIggtKTjPZpRfhd8D0GBZqs8MiIL6bVKV+6jrT3BbNT
cnAlrgocbsITE9wpRJFRqe6lAysSVmlyZdKvmgA/TOycJLAc/AkKrR4FzSFCYHz0iQ5+XoAdN4j2
bil5vluDIXabUf2hsiSHGjTZEkNtCr1r6vEjtBCIzzNuqpKQioFNfa/R3l9VxpRTEZjntPHDS4EE
v0yiq9SH5GFG84uxhddHOFz3YDahXuW1e98Y+l1Z7R8DvjTWRIIq+4IyxMvM11Rw1IVhkSA1PZk6
zwHDwOS1iLYXjxPgoNAATqAmmWzdtHujg3T+6fr4H4G1/z9zwkDDFz8vwp/8+b/hsq/qH+1HkP/C
yP7z7/xpdTHM/wgTb4rnWa7USA0UXpM/AdmG8x+Twbn2XBPZPNWS+r9mF+n+xxPw67VS2rKVbf2F
j63/YwHuk9pxXMeztfM/8broX9n/zvKV6FK7JigkfiCf9avTpWQKZgV9Iq6igR0lGrPzwKmUrDMK
nKLGEdEWlX3IjM0UFRKaGkOpLtoL2352emvXRu5h7EkoGoEu5InzUPYUPaNfEkMXXBDBQwy7zePu
5IUbeib77qPPxJYwLA33BiE2SeKPfT2T8eDBn8GdMSDis7J7ywN/2zQX012NVDqr5f/1q/LVigrU
1d0Z/gepNlBPXRTE2pnWdWPv80DcVikTOcDEqBvHm5e6QzHc2uZN6kcsCj4eCWc6ckxZGwxGejRc
lfisEvr38AZ2KexduzDWdBiyPttMKRJKbZBCb374s/qYS6L3NIYVZoQ1zWrkSCI7eW5b7f/yAP0f
Ov3/yrvstiDQvlmQ6lxzcLIB5GII63/eE5fHxXI1yZFK/H5PQoqZeeQMMzTGU5KJ29gcjsPUn1ll
L3Cs33Qx3itzeE2z9k80/v8zPMFcsh5+/2wPNCCNbSmhlvyWBdGbxATQ9Ofg6EbIbWv7nLZ7e7Bf
BXMVav1D3X4o1GdNIS81WeAknKf6iXr7Xy4Cj/7fvwdcedNzbEG+73KN/uLAcpAbp83CUgl7Xe67
JsZ+QPghw0SMTP98va3/+jvz/Hum5EBHDMavn+WVVl0EnEMgH9AICcLbfrDfXWFf94AeF0eQa4jb
UAyfCyMlTu/iqt7YyBCdAls5pqCptu+gqHGqrvTBoLliJaRlqOJaBd55cOY3kFSrf/7O/+0ZYYGA
k25aprLoa/z6nXvg+Yj8OOCHhsIP5pk3QaeuIYYwZ7MVZNcJWoy/aVVxhGjwL1fMXPxvvz4ljgmj
H7OdbQklfkfqx5mRWYNgN44jJvZdg7IGsSFCh41RAAvtowMb+HU2FK+TbYN7rxMik8kQ/ZeL8PfF
i69B9IBNl97jzi1//peHBB8y2rFF6Wwja0IRIM8qhEQZbnLDup0LTkgQ+h8EeaJ10J1R691h+n3A
W4CQjgTQrN8GmbiR7XiEK8FACaDoP3/D36JVeJUdgndMuUSrOCywy+L/12/oZlHfm6LBXt+7DzAD
iFT3mNL1VB6cPogu9+mGRT1HnyVd8sq38mvHTZnJ5MRySOsz8/QdgjFy4EkSyLI+WGFLmjoZ7sAL
ZShM4eqMuNA5dVHw5+BmnpIAytSyaAdeUBx94rUt4V7/8+/1X5YJR7kEsS0pDWxcP//8L1deFBLE
ZMPpropZPSsQSKhEFKP8G1TRQRSfkff/EJnfX/J836BFOdHQtvZTNXeMIO3s35atJcbktwcS/SPv
77JZ2ng2f73OtPqGBr8pbN5e01LPXeMyq3lX6Lm9SDPZYle7n4qo2el8DLcika/uWAZH5fnOoWxp
ALRhTOQjExzchE38L4/Bf7lcSrCWaUQBuFNt+zc/aTy0qi1NjyN1XLrPbWW/SrP4hty8SuNcbULA
TrtsurYleTFudYjNPD3lZoO2dSxXmUG/95/v389t/Zfr5dieg78UO62kwqCI+OW5hMCAKrOmYdnG
BMDJmTrcq9nMJ+EZ53j8KofuWU1zeVJmTFh3O+IkQ/Qt5sG+7jp/18fEXDAXq1vt7DxZ4x/TL0qU
cptW5ql1NKFfbV2uSwOHxL98d0qfX+81oDtMXJQ+Nou2rZZn4S/PntOzIiGX7wi3tvcmlj0iTkmJ
JtMJa98r7Pi9NaX4NpdjXNyFAP+gfAEYWDMkZpKcIuWJ91ObXIpWn138PagXhu+J30ph6EW+Ydv0
sh/RyHyFc3jPedYnDr1iZ6DT/s+/i/m35xblB28QVRymZnag3+5DOgEHCcMIrQez08SAfZ+6mMtM
jAP7mh0pUv2tAQdpLxg+Xvlhx4A7mkgQDpGsIPxZiM41CcgE8IpBW//yWv1tfeXbaUSLy3tlLVvN
r1c65WDTBpVuGb313Vni61sLGWXrpqzPY+giKxU01+IBua9fW/9ybZxfc1t+rp1wzBxFYsuyy9m/
re55W0ad7SZ0/mYMpWUI4WnI4zMJZeFtSyWiQuACmSWp5hKG5iNpRrJKu5MZFw/St8JT1ZvPVncR
TE/2cTtg4Jl9lGw061dgvO8wFOYoKIoXTOfjSoHJp5OITUDgMN7aRobUOMfYR6Ib1I9yA0RYXjkh
ozCzNZ1tmyQvLIMmY1mmx8JwjrKYUC1FvrHryAvdlkb4lXuhXneJ+VAOvrd3rP7OrNSzX5bO1gj1
XSlRn/bFtNZTPty53lQDQCmxYEHZvNKVdR6UH65dm4L8n5+7v99YvPW89pq6Xy7hOL/eWL7RTFeR
S0v8nH/Vk5zAiENfWKUm0BT06wWkSgNOiAqjl3/+6J8/+9elZ/H1Az7l1tqsiL99NuIymtc28xRU
Bsgw5KcI5oy2qfURkYtpTebWGr/aUZChRw0K5ApKWWKwDDrW2k3Q+useYWLW4HwEieKiBgmqhUCd
MpI00FldeXLa9naC7cS4tIN/wQ6W/cv1+3sBxJPpesqFY2CakqHxrxeQQnj2s4wLODKTsPvgEwTW
lhzvk0qQxgA2RAgX7XIcebBvyuvBBU2ieIP/+Vr+vQrka3hoFGyTMoMMvd+upRAiU9w8Rpu290mi
+4q4swXxsTcMMv/iMf3AQcEVy4LHlvnUv3y8xbvI7/nbzbTx1HtELAlUl4AXflmLs7i1gpJIA4SO
NcVf3TP4kuMzISxyk9EtmTqEZZfKhP7BAUKtnJJZomEam0LGj45LDzUjR9gtBCKvliXdbUzEqkW3
q3BnLY5Vm2lxTs5A2G973RVbdBTbWBqHMY3OpIC+BUP5AY/cW1Vu2+yq0rlNBKEGMTjKtI+vB1EI
FCHVXonxua2X9ljTvQZGhiQww8NAQjFm12hYTB09SNArlYO+FSB76bBjT0plcILuRJ4nXD4m04Lq
dgQO6xT2S+PBtgzS5BCFpbH6ifobazz6Zcad5x3fpAodFo6Rj2DSHRJGYezwaLXH4Nn/o7Kw4cfM
dg/4RvahYWBVbwAQhZFzQQ8rbugrLj5OaDXRTGu96b1vl6k2OPrrUqFQHR3zE4nxu9eNHNeRRl4l
s/DXQz3cRaZNOkdWNldD638gIgO1f9e5Wm8FoQubYixtsnaIoIBoS9JSuJ4wzp3wm3xEOmG0RCeR
bLbTxF+IcO1s/DxiSILYrhTGZoaWfE+PX9vMU5ykGnbCQGNLFC/TOLu+lG4+Xc+YkAKCXr1G4QiB
amgO+XMQRQbBP/E5LDyiW9xm5caliewlPnt1aNwbIv2yVEGmOKZToJnFsIpKSDfQu67GrmsvTXLx
GpkRJ5QamzQ38RkvVZsxuueys16cmbb+krvB0TbnkqCWGJvpHcD2Jgvsp4lmHmM1Jo9pRCZ8R178
KpGms2nc0VjezlM9T68t3fsrAxbGWMmnaCKN4Odwv49YsAxnA/6RlG5ORvBtsz+SGVO5pLUAB/Xa
CfyngYPklq2cX55wKnQ34KMTlKN2HGq80POwSwYor2amUULTn6sZD61bB9eaZPK1ZZVoRnu8gX+7
LhP/IRnyb7vw/J2bMsce8A+tRX6dFcfGbU46IsAUNQ6DZSPbKpynV9H0OWtQ2KhlUT2718AEr6hy
DRcbptsxEjbRF+NMWU2KZj1kW+iIxFKVBkpoIJa0dphKgx89zhVR94v6p+vlO83PmSJaoYIr9X3V
GsOBM2l3bVIkXjdRB98+BtgkBnNnDWAmLDnhEguHVxVbV/RmX6Mk+p6S+VOZ0y42e6BHQ9nsbcso
NyjE4HS3BG543qHU42vJUn/leyCVte0wmaSj6ZF+ocxxJIXYei1wEmxkxaGyGepdkBo4khCAqBBv
ptvp8DrHIrsQaVNrwONiyH3rzduWMQWeQnWbsuVe/RxLuSaKa0K14O57t2SqBVtdaL2H60hut0t0
FzbTFVGYiM2EPPQks1SVLPbA5j7AJqIljz1rZYbjj2lyTwNe6ysm2+ye2mWkFFNU9tKIMK/hQzIZ
T2YzSuu6BFcZq+bBigDMW2X+VhG8EZE1vvIDecsKsYGPt2rdABuBWogdXoHUHiXyaKh1QUP8ltX4
B0RP40wyyarS9niMhubodkUI106Ad7Gm5Iw3eZEbTMmuaMYndG4EDhVwPCPjNDb6jl1550/qh2jz
r6zt94rhjN9wwCSC5ZP2N4EEvX6bSjKYQmZ2TYIuzU0NBLTYhhpRm4ApOneHVLYGa9f4iYPUPOi2
rHKLSY+0sK4FFksXruP93CWBxMfY0+hHNVele19HOOAWTrg/XCYhNk3BsBmFSrgZp/g6GYgUqcTH
aIJHi5L6YHeQi6egvQfYTBlWcOq0Z3w+FljPVQs7ogOP0SHrDZwUGGJ97U5GdXaR10HX86N0a/m8
vDJCfuY64WtVt2uYZhMaiIAAhDz6xnbAYhjnBNyCfi3ocbnmq0y8S+8VObNY8li9oUJ/wHgGMzhw
mbBAkmBeGkXUHWP8Z0z35Z7jyK2bgc/yRMi8yCdmK39Oaiilmt6ZWQEhZNy3w9Xlb/wIiQgenjdt
4eedwmWcVDsmhGPnGWc6QgLghz8BqJNMPwejdvasL1hlkx+eBeDAdvzXxmEaBcXikDTxvbvQhuHE
k36ggu+p6fawa5lFomlYMJxWPeIHSMwTPBq0XNRSG18jmcqQnhp11x9KV77g4DiiqTxEPleHhyzY
d9W6Z3Z4IlvsT5KxpJoYZocpRL8PIu82alHjMN2Hh+xOkNlNHNYZYgAL2knRFl8KlQ/bHFIhEpUy
MlZXSTnxzMRIz5JlOkx2D6vGQroe78qqe2AYjyYYPSdFKz5NEF4NhM1kQN81zsbarpoXTtprktNg
yQJWictn0N7OqR6z77DIn6MemYRLfhd8OcSYUV6uYIxYJxZ7gyjnm0IJpog8GINfI5vOG8wUWQbg
PXX8s2el8bmabtvR9RBcE8JUR+kzv0NzgtLcnBJELVeecqod6DbrpiNcCcwbInm6cUfaxf4KXdyl
Kgpng4iSkJ2WgZIQ2j5aiHdMj+gsOrm6qXI2teqSMcq+cmbzoViyyDKo9xsWvq0lKSKIRX6yaMs3
MAWhHeEOqwlIrSc+BnmGLvoTe9MhstVDRXKANz+IOj0bPk6RkCbpte8KRoZ8YF/JfUqEucqiMyec
G8m8ixpjHRpQrGLn0C0O01ifiqk6FQBx40Q/9kZ9IOSR1Q30oFNd0yE/gIjcFv+bvDNZjhxps+ur
tPUeLccMmElaxByMmTO5gZEMEvMMBxx4eh1US6ZuyfQE2lVl/X8mMwJw/4Z7z5X6DBtIjm4xXOk+
7x4oAj8VxzYYUWTwits2vcOs46s8FmeCOLJ6zD5yr18ZNlz3UJO3is35ovbmrMDhWUuHpyGjPTL5
YEfVraiPMNNX7raLPHX1gvAX5Hfnltu4ck8eAT14AkBmp9+G+PagaM8T8pqZvsw5erwsfnRcealK
g7Vu/kL2yTun7R0WPgJee4O7HXig+WR43yGNvqf4jBJBnHwgsotTptdJ/tmmiegpOMIVvHXuNU8A
VNoKsIQfHruqZBHJ5s062+1MH2Ex2m+blPfDnz6J6dzCrLYw/mVEv6ubY9DfRHZ9SR2WCfpT3Y9g
6MMfpJpgaxzi1vICVU227kT23KTt3u/tTxEeHfnAVuHV61HBGAlacxvceKoR3sNzcnPj+qPJgtcg
3AN6WOM6mS++/F30TLGSTK4MXjsNDFYjyUKanBfpmKDIFmbDnYmB5aADeEc7g7FzSndzXodvPPmR
Tx8Lnicad0lqXXw/P9Sjc/J9Cjv1YBGQnJYOOlOsqPOHGqySwf2slXEuPR9FDiqLok1nXWt/j+l7
tcRsZwLmvjaMRy3vDookGfyQp8lsr2GTrRGgQlwX/pHGlw831R6FlFRWfp6uAzwGC1LdjgOr9cxx
XpDH/WiyeIdTBG4yAcEylkWysX1ISjhDyP9m3FSLZufb04nd81pO+XMr8i1Qtb3s059pjI+OXe70
QFyCWJ0NP3sLK7HVsY2xYXd/5wjI+acRiMh1Uh040qzr6KhTZn3kfGUEGwLVjNQ1C8jTi7sHFsyI
D6LuLY+Fx72JvqKDHM5fqb2npKCZhNxNxw4RA+DORw1GZd09d5F7bA3CLhr9aeDt7QrzefY4GmFz
kylQn+hNy8gFJS0wR15m2mofAY6aF1i5hgqK78xvweLIdp1O40s7FhXPPK6CsUtAgmaBu6LyPaf6
8FGl71E0Xue1HGuq96Ysj55Tnqo6X2plsCryejf/fXOXZCy0XBWiJi09kHrk7RGx3wM5kvMdGvc4
Hs9WmH/0Sr/0BepL6MFZQ/6BFnhXBs989+5riGp4IdqJS7RD+kKtYXwOsx4IM8OCcVFQ8HGQ/oBf
rmu+8UaUWw92gpNxLOupuDip9knLskpJjMDC/cwu31oI8p3wPf/2kY3vYc6hzYhcmGyjPbZCnQzl
wUIwsnjd/cVNOZ5BM4NITot9o3SJUh3oEbEnpBZm/trrgFxl2QH4LIVA1JuEgOo3w6yjfWNV+go3
hrk34g160oKTg4aQO0ob8E1HKiWdDNUoZrHmRJjrWhvxx8p4pOly2w9atnapGvGeJH3+Yurb3ibg
wC3QFpp1km6bqqJ4K+yvrNSjB90IHi0jnwB17fFX9KuMhMqAz5bejxDBPqj1HVRyd1uO8uxq7beq
1b6m/kTzzuqAEEhorKJ86YHbarPPoHR8sS+jTBxIp/jLIxRvjlNcAiGgnnK6VLy5m9yJDoCYietp
3PqCNipddE30Wk82twKl3wjgwCeS5CoUZBDyiUisolxXl65HqzC51bkYx+o50Q5GCiBwKmwPTCpL
WysRzh6xv4GXnMahGai0PRJzkYyA96ynbq954aveyQEkifVrEpK7y6SGOZHqDx2CHh5Hz6kXygEV
4ChY8sJXOO9c2meIeIYXvIYE9B7j8jjjAdqMPOFy6M8JFrhkvMtZS5QQRgBLlu/PckGjxsnUr1Zu
kkQ3CUbVCqPwxMqOGU3pBFdf+B/Fk9/k3jL22Um4rHlLW7VQkhBlTjCQTrkR30RfkbiZGbB/q8TH
U27fYiCKL9BWFjOhjZ8VIQ3DqQolh8VRSPjBGBEvFwIlKtB37gLj9Z+fKY3MWyX5hbgZnlvXJoky
S1+1Fi+PL+jcQr1NzhONCiySNTGUs3SwI3+1c6pt1KNJ1CX4CF3DJCl03o4OdkXu2aRE5qO/DXPQ
QHWffYSkfRr0Mes8rh5QjU5o1PhEED/f89RztxMh97RoBSm2vUbea1+ufLey8ZYGy7QEqiAq93tK
yKFOendejjUTfWsbnEG04LwJ+9eBAMOVZaJTgt296UkDnSBoe808nwFtAFgbEZ1fuQ6VMkGdnpVp
q8kyz0lBfiaelJOtl6fRyGD7Tv06GHLUbmH9pbAj40ohndZCQMjItMWGit58GQN1QDsb5Bu81Eud
UIg9OAuixhjrJk4Ci5O+wfJr54YLAXA+am2vneyjPZh74STRSZXDITWaBNNsDrqQfhYH4NYazfZi
QqHZtnqFgagOrlr6WqeDelVFRkcsg4fp5NlLo5D+ER5x+Dr2+zSMTlppiNMU6u4KVgh8XlyknjE1
+PX1blEUwO4qzyR2R3DCOhk2YDcntLCshouexriVKxRTxHz2RdNvssbLt3YM9KNmlIUbEhCOUZn1
nZ1+dpBtvbBxETG3TN4n2ay4h6rHPrSOIOciyj4E5OH0kGlxchgz9cPJibKnjAwoeOKWEx/QG2Xy
Yo45vqrUXZUGtMqZ/a/PLYvWsOKKiaXG3kjimUujPZapToi4sDZ9BTpPqYCHn1H2kGojQwCyR3KT
aVFXT+ShZ0N9FUlYr6ahHtcsZf0rwIB16er3uhvNLZHv3THuDEZxGNS6ENtg2NlHbxIvjj2mDxpe
j4VF5CaAEPunNGP7gPc16HIwjG36QanGPilNms1Q1Jwr4FBRPeSXwt6kcaG9yyE6dhZYIwttqodQ
MBT5sM5ccWtmE3c/MSKxTEW2jxPuCS0stn0YvkVNjGE1NG91FEWHIBwumZH4M+jNeDADdl+6Ar7R
ROKFqxCt9KBdWhNUa0gKrQ1+9VLbiNpt0BIk8E5GA5dEWj9jT54LznfGTCLiArPgv6vc3sSq+rC5
baI5AjvPTlITUMqidW5kOxU5J1nOI6ZOf/DC2SdvV58AWBCMevswg0wWQYGy6+pASsmHEO3GqRLQ
M8y9nWJuWqXBQGa6RWF+McaE3BNst+Gf3QUvgW1B7x5vEGde9ELciolKvdJv87QKuS1cNE178OsW
IrMxfUVWfZsz69A3/MwVtGitM5DEn1zrLh3CbSZ+2m94bj3rOrXq3LRvnhrfhGoPsH4+CepBzhqy
tGJmhb9tRyCLOHn1SGSlAbZ0ZlyXfJRaSKQYQUwDvidxR2Fv9NoLWjtKhb95jEIYaf4UOUBBR7TI
O8+P9WNQNk/wZgh9jd/RsgLY7MYPQyX7rHUvlQGGoIiuhUrMtTHn0ecscYLyN6j9h9KNtHWOwd7I
qo00yjN18Jcpzbnf33vFPHGFa5FmlPWskiwa3U/pTRDeZ5J0p/92qX2e/G5tusnO6bSXxO7vJR4b
yAgJHg9zgwi/5/PGK2tDvIbQ/iQC/wurC+OofCuy+lIVs/k5Gk9zQ8WWckTEszZjK1nZ0mE8mbTm
wtbMfTNoD7apbQfaHzzFjL5t5vYLFCUYMx/H2Fqg0T3Huv+C+BmmElVeE09Ynsjbm27ohrhkGxrH
ic+ZO46L9pSpGiEWqiIKsHhbazqVqkVyg0bn5YbTrWmizSCsu3DDV1GIx5FICGSe1reLkmAK7kXs
3bBP33WFT053vwqteDAaF6a7gsE3aiEgUKw2fXDEl/bReRY0oXAzzqMsSoxhg3KyWRRy3KYyuUAY
25WG/TtkTsDkDUppZfyGVfmTWEm1ZIaxsVKdyD+OxhbyGatxVY5HF+BL7b8AmaHQb8zPpi2ImFV7
vbSfY3J2LU1BnOBD8U3jRod4b+v6UPXJm84WNIK3ktMyOxE2/3QY7iYq1xwMG7IKfqFisAgeEPsh
qK7Sx3hpQrbVg2ZWngGma5A882WlW7PwuKvjWxJWh0Jzdp4c0kWv+b+Ryn761D/Hhr+Li2lnjY2D
halbuingLsd5Hmwflrpb33IqhcRymBqgeZhFXJ27l+YunrU6fkAXSUfnexrGBLPgqg2GPUkHK5id
b10S/Mqu+omi8hmpw4XG4y2t3F+BYhtYrQbyn3Whu22UAx2q5Oh7F53HcKi0oQpBGZUTz+q4gQCD
lomJuhVEe1ZQiKFbkrr7/rVNzTtD6B9f074ie+41Ovy4CFHfVKm+nKL+BCPLjclpHypEo139zdBQ
HvDwbS01PNu99RRUBQip4p5FGpMJnqU4NSGNMDEiiv6aEVXI6gG/RFUz3bImom3TlmdTCxh0Mlqp
0oHERROmnj7Vv8q6VE34QdbLJpPx6/w9M0r9of+E3ZK6i7YmR41siCD3CWcGgVZN5ckurkZB7rbm
/eZTMsO0gbcQGRGXCIbtPPzL7O7G9n+24Lag41gBShOFY2Zi6yV46R7g6YFl4H5S62Uca3T4RLub
ZOhJb7grj9jXxNi3E644dEI9OqpA5of55Ru8r2hQMZd0+JcH9rtuSOwzGC4JanvKs6tsgpe4SN9q
Es1YkLkLKFKs7cGAYV9AxPLS8QcE2OLQlhP3VTf6rRuiDUCFT72B2jyy69LbER5WawVbyUe4af5x
u1qWfQrN5LlZ6LLZQ6Q81J73MrgpbWJ31yQOvZSTqCg4TXJnB87xXpglI7eofnC15oBS8yvxOGUy
3IiBtkc78QnW5V4zB2oVIoTKZ8IJPTlA/dyJR4vSgtU/3yO6x10qta9OaEDJpvYhqPNLOhiXMTcf
GaJ/Vk52HFt7zwyFCWGQmUfpspRo1dr2JvQJFVr1/tW3030oTQYz564JSWSHEQb/CLtwPlrLJDJO
owwv3RC+9Rpqbh5q/M72A4HH+KbpNao42haaua1y7waLZaUliKVr+aba+KIY+KJOb39IifrGLZy5
IN4GvMsor/CcGOpDpe5LZjNXHRzjM1eMpye7vk6BhmOvGT+yqvmFxs4ZaTxLQ3uxsCNplQa+xdSh
NDkeIc7CPI7OcDR8xaEGH1IPxUY6OlQWXGl1zU+Vh+96He/l8CUreYktEmCbGXZZiulsMViwgoo3
LosQjUNPLzH4LqPWE7Buu7ML42pTE4ue9n58HaD/ACrTXiZz+sR9MU9vgCzo8btfZ+eAfC6PLVjH
CxxZYwHhI3pL2guJ8BLNIUGk+KHdCzPge+Da34nOjghczzxm9p/J0BvYvHNdDEh1vZim2RePXoHg
BHjJxhnajas5Zyewe/Tkw2fR+Ve4XAZxD33PMInPIx6aHzX1HKnMXqBGLC2PL0mviJRTKXlyITCg
Ae0Oj/c85ATtYZNxVPFb9H0D83iqdnlpi0Xl4q8RpKrQwIR3I2qRw0vzMk8zxxk3xSQMUpoefVPk
qszn5uufymZ87/36HbDUqeMMnJXBtewXrOu/VTHvDrX5jX/KK/+lrk99x6vmExvhZebv6H4LUTwz
1eJKMFCV2p061hQpssQl6qS08w3fTqH539Go/RZshru0vqBh/qBtYDNS421ATbj9Z6AZm9yM7LTP
dfw5TXW4Gr2JPWhMw53Z3C3+V6+lNa7nejNtCX/mq4/xyWlThJREdy6WRfc7/6Sm+Snz5OSH2Rvb
RTI02q+y4tYqK3MLDfGsRepPgSZduyyhADZyB2jWJ8kpj1YRv/JwgRgh+4keKizHclGYY0KONOM6
R2tPDQXTojHzU9JR47eMzeOcxq0W8rWct4Yxbi3u09b2wSRG8VJHuuC0IAisOVQ4LeIbybxnkHuF
Hv1h2r8WOUSRCvg9448jL3L4RKragj6me0jL6UOh91wQKBg+gKleSvK5V40eHGzVveNBMarqzQGh
UL/rZHQVXkW4sT6H7mTapu4DY9F1kEWctn80PEgKGFTM8C8pAnPd+SEg9qJ8d0ZA09WIESdtKneJ
+NvfdoPrHZMBwAG6100idPmsgfALOEN3IeQFYpAsZrKRuSziFDcfkxMWR9Ehnsx3u+yaW8Z4yyDe
nJijyl2UtfqTU+xdjOZYxmF7oCFwN6ap7k0gg10beB/xnGvLrutnGFEdjGzhCPVbDEVsHUJJM0Li
WbvivGdTWkBbrrpw7Vgy2MgpK9Yk00Kq3WpxSlKLjmaRcQieQe3ojO50bJCnjsDEDr4xCoL4cvRq
CoZJkh1l5b246BKWdaIN27YXYhOwQGFl5zNOowpIK8fba1hoI03OM7WArsXsDnbrfedFo++6mUlW
l9qRyMp2T8aZu3UmdSxRu6xFUzmbvgmHNSOmQ2fAwbABo67SllJQteLRGBJ3o4+81+Z88jja0K01
5nvME+hE/HT4LoTlbMqseSrguB9HkY58oWO1dy0wOLMv3wehekBrUVX+eBnSd8tV5UM9lK9SutPO
6zITmPq1QBD2MCR5uJ/kc8tBoAAhHzkhcVCxJCyNiWUh/CLZiLfRgn9YFFAcJ099419YIsg9IR3z
V5Zy2fCOMQmTYf7gB+OvD5ImSRsHo1D8ymCy2/ha82xDAOqplCSzNrhhq16XGRkUbCgwtnbrQiFf
sMfZ/t2m6FdW2sxdc/xXGI4HM+PSVVkOdDDp/7AlUtswtW8Sj7wuXyNFSBDQ5dTuq+sEb41m90BA
IUBpDRUpd9sFPCjoiv7FlAYL5B7rEvoGhJNMrWphwAzQMZuKDnKTHeWbmKHNYNEc16RY9Rgu6yaC
QB1ujQayeN+ShZE4VwDZkNR7/XHsBQhOUDl6DmLLrP1bZXrfxbxmhyVDfGO+7jpmnnXU3+nTmMtV
b4RDll1QkwnGpMge6cgdgTwjqlb/fMq9B3IqtZ5GI2Vqpqa1EBxVtQu/oKvbp9Zir0q+bbMkUPrL
0A3c2RSTid7tXBgQ61G0XwbV3zl0GPangUduLdt75v9Y7pJhvLbhh+nlHxlCvqsxxNO+QAXXm8Je
gmsa3m0Rslnrv2ObkEr27QdGcqyU2mBPn3GMJDeP3TvA2vLzHBK1orli39alkKnGfuslcbSC3Ekq
ZGTkjMYmWB36eIPrh5wdJULFIDRjOZM2PnAILb8GAql/190caRNUNEMmVBt+6ra5d2xoC+StWTqP
33DtmKgiv5hJxaOEg+gv5EhLMcpXajx/xabprzf4NnTrChgV5nrIGUcA20o1RCEzz9kW3Kg3YqqW
nWbri0byV3JdH8tw99Vq2pMKjEM4MoMdxuc+AukmjfhE87pLKltnzO79hYHYi6LLHiy+xqm1XyB9
/1ST+ajHOR7Pvrqg1UDwR7qBbG4jO15aQ4Q0LPHhs2NGlZaglo17MqDaV8HwKzSGramacyUcm3ji
6Z6igPAwpckJPjgKJFx3KRshJITGgNzElS96Rw0Ya+KPHLRTkHHHMS5nHWm2L0CVP/vG3thuubG0
6lAFxncSE7Qz5s67GRPhTIpL4BNw18pt4mU7rQ8AJ84iNq/le+jydt3X5ZetoTcy3gRMC/SA2RWZ
6pfWQ+ILExamEKDlpsxHGmFMk6oIKQAT715hcD5UDlTjbGL9BUSY3oerKu6AVueNgwgM4IjK8DWE
WvUeg5e2Lf6Agsuxr8QDtpB5a8GvpL55EhOnilONf7Vf8lh0X6YzPMrReypq/JmM2TYt4kNv6l4I
o58An9UHVVjc3f4KIdDeJhrCatEHel764yYV7SwWhLErthHXfJT6O0vJjV6Y78XQ3Lml9pEfcVkH
AfX1nAWcF9dmXv5gkjk6fP7sCM45Ez88S7Sps6SzUOy7J8jZaQ+QpvQwDUGnATv/Ljvz7jOJLJvp
Dtnuq61fXRSf5ozsKqs1uju2sbTaQRmc/jnyulDX5owOMFChRsjJ8G1l+UdN+RuT2kt0OEVgIH+L
ln8gDZUjlx6hR5WcaZ+RSSqDpXZh5i+h8fOF0VjZSMicWcjZ6uwCsiTYxCPkMBJZGjCIC+ZH2mbw
gp82r9m79O7eI/nFcORjM8fQuRy0MjOpYQjsaPRwLkGXmslYiXH+VxPOOBbBVsudnLObgEZ3PXjz
anjVMhsS/3xOzQEw84luToQEcK8v8xFxSYxOyOrbFzPpM9pnQXnWZyz4APUpRHO22MfwHqhl1UJ3
eNyDCl6ScrHYS2PR1wzrR1cwgtRBMZX6MwTKQXK4W5a2GkZeEyKecMYyCCqFcx+79jEwy41nls+5
qK7wZ9ZzWrULtsnkLpPWyivQnE+5edCrlPlutI0zlGTViM2HKUQNYbDY1qk6lLyDHqowSjZx0if/
VBAlzWunHlrAEvQDy7ou3qNS8COP2W1MtQ8jTL8a3TplU34LQ7JFquTcRBDC2gn6WpDFVztiNJKA
jE2y8NNUiAmSEiUk3noWbkSmpOWyVMU1wFi3cGbxsjFlTHvrNy8nyoLJiw0kjiphHqultfGI0FxD
qB+g2sm698iX9Zn6bc7RS65DHC3zgbZKkLSsESK7tN3mIcFFtUg7fe/Fg9wEidmvwPICJeBj7GLj
XvCcIyaA9BenmbOropd2lm7UoX0wekchVgIyCACIO++WhsVzAmE7KYiN7PJincF7XviT89BX5VE6
6Waqm59QpP6mrZN9Qq2x6y2A8KkJEyktKWqy6yQYIOmlePVdI1rRVPHldH+V9H9hwv+FTUDlBa/I
9A9D558JqdwF0gI0MEusepUdGbXF9AXDBbMoA2zEBoqZa6+bd6A6nKnJaPNx0L5b1utIdQUkjq+s
Dns+d0rsrCRtVzXIcdj7e+SHhitCsX7ypCcwM/NfTSUfhaneGQvgeFxOqX8htPsyaI69GT2sxnBN
nrOxfP5Hh/z/s+9XF9hv3Vn3/V/++3/9f3h/r19j+y/333/Jvv6FHqD5/Y/pd//7///vPmDxbz56
dwTZQvd0Hcsvv/P/tAEb/2bbNqtHBPkCGTVutn/9l6Jsuui//Ss2YDTXLtYhh5fDM2301W0p//lP
zr8ZDnxAYRjCx5+BNPt//aDXf1dot//Hv/9Hz6n5f3kgbZ8fS+C14C/tYD79z0Juw2KcpIEAoBxg
mpy6KYXhtPRQJy3HzDtbpqBPSQpmiYr73B0YR2id8ve8zQ+KqPN14EEb0GqXSA9dwYs0+n1fEVCi
suyiS+85aelUrIg0gKj5TmZii9AcSuaARohLq8HrzC4Z21sIIWYQQfqAZnMz6F8F6aT/7lP/f7pc
+VwJC/zPwnXHsISwdNcAT0fg/Gwy+g8mIh/A8KR8tHl5I390yHorwleLrR/7/doqp1PkZvras1Mq
Ijfwl61rmeuJehg0ABlMER0vw3P+2JKtJ5Y8GQ/k7FRt+5ABNFwS/sSeSoTjS/nKLXiJ0qFd+hpa
uL5sw12j1Xe/NN5yIKlLJbSdCTuggs/SzyiymlNUZ8yCvvzQMwOK4DEwwgZlNKtAeNdXuvNTNM1r
raF1s+ICmHoz1as8aO2r8ONbaxTPbcMgl0dpPLQFuGabDNV+tuv86kBuqyT+zeRoIrzPnr2memOQ
T1R05m+CKbyVlSj2TOQfwRkszQBK0WAwSEXP/T5H4IJFbZES7iRDJ6yTgK7H+jcuvZeuVL+aj3pW
vgSITLatNcBMfRQ9xGmSr44wMqHPSPdqpCYiXBi2J8xyHK0MheJZ7T0la9UWwIwxj1JDy4ehKLcB
fDNU09AA61PXjvraHCZQVGX4WERtvYQMxOzAFwep7BINk7YnSJdY7AzEk+tgR4RwOTmgmcacz7rv
yfHLv9gd/YYS1fcIACL1JlQqgkzhKgCALCBn9DpWikrQpDq5fnOn1NhUxIou/HGyGTqKLdG7amMp
9cNID9UjWx1a4a3j6+a2o/peJFrFko0qO9WJVh7meGGf72iZBdDyEvZiTgPGojbI8I4y5rxgl6Ih
vbvNtLVRS2VN/ZJaDUspO/gSsfNeQ2p9wAJCfLwlgftHN6ZE74RU/TnG7BgMj5Mu3YUibSqIe3cZ
qGU7wvlrPUMHx5l8qEly75AWfDCAucu+fWDIh1Ayqn6CGnKSlFq3UfjLqea1H0/qOBVA2dR5JteG
6RE8VDCvDRKk2dREZcXYSLQ8GQwaJzgBw6df5FCX/Httlh/FqI6jy80dZdo32yYm4WiZm1h+VsnX
SHpRywYkaLINXzoBGzFrmrgqX41owMERXgYZl8vQxdtspl67UTpZA2m0yYr8b9BnpHVuPLI2LFbS
xCzQTiiOEQLcuz4TD8mUWNySK7x6b6URvEpPPsWQiDLvW7eNcjm4YbQrAJXiKLFmekyx2pgAdTBP
JCNwEpKdTDPB408+djnDP+XI6k603UfV8JpHFo19YAD1TBrU8ZQwy5LdJcOqfC98ZykwVsFMd4dt
nWE/8IF1rm3Ns5aOAElZ1v4+snCf1TZz9gb30mgn01lT/KFjyRwrYJkR5DFuCe+Uj+aujhDvMwqy
MTgSXXXh2UzR6BHXk/bhORaxuUjCiaWbET0IQUdfai5q+085GG9q8Ml0sV5yD9BJgI2bapAX19GZ
7TfQe7w+49VtgQQbJlhjTuc/KLwxkUTlD3qKBaGTG5SDE2huU3UtKoGaZsbeswV5bW3w7APXFhmk
6XcitMeYIpxJu39PocstSYY/U4QPZKJom4pkJuANi7DrWN/0sBvJdHriUEfMURFMVsk/5bgrYgXf
7TiCrlI6gM+RfTYeY3zkz8xzi78UzwTPQeKvIhtYddE/IkPGsl3TxE2kZXB4GF8hsiR2+ZBYcnti
RyFJKiEQecfQHSsBnreNBhSyjnWxzgV8LK04ZyHj6dSR36QvzEua/CdEjoFntID9CNO3D4qWUL8J
zQ8dshSBXCehfcTYtYEE/WckOvbDDpK9PvB4uX75nunDDzMXEpqTdYD8GRoaqwby19FFOexdjFmJ
JfUR1W53MluwrM5M/cKzwWUJjq/qvOLszAQKFxwbvvAt6xOxIkXis4n9F9xI6yhzfnvGLgSHnFxn
o0ZYVpHJ/mNozfqpH7YNSutdw/IDa+ci8VHADKKJlmY2xMs6qK4+QuzJMFvSVO2rMvNqocH9Idbj
wB3Dus0iSjFOnlMK0EnV5gllP49wdXICTroZPYp9aBcUJNbAh7RdtLKsz9EhQ99b+iM6Haknd5Tv
y87uL4J7c9E3/snG9n7Q8nalYm5CrRd/ZeUIBi0M45qy3/3DEHN0fxc4tLs91uzG8j5R7R5zOyoO
kJsxAjJYNY2cVbAZQDb2OwPBM/hIiAtDOjqQMkmB43OjW2hAPXlW9aJi2mH4c0mr8FegaI3LYdNB
hUaE3RjLRgf2myU4BkhYbZAV6Yb/7Kf2XkNNC6VvA/JHP8iOrKSe1j9Pje1QV/s4CQgFaFqNJaK9
EA7K+1KhDCKKBF/SzHhT1XguZFugXERlX9hS8aSY1i1VEx83soaMhDfLi1ATIrQhanvlB0a5KoVK
t0Xl7fvGkMtxZEnSZ3JrW7GzBFS9QWazHfoc1ZFPq6RybVeaQAkD1pl12doru7LMZQMKiispMWmM
2UXjkGAJarCFSLI9C2AsrUxhFibCtMG/AnIzyd1eKne458z0CLOoXXxbSGvDwHLWhUfLlgD7ZOgg
doXLfke1FGoF3IfawdRBNpijHHL9rIFtBU3eTOpfQASMF75gHcHI/Mbq+FaPEgG1n65Ex8/vo9zp
keyTjBiwPON6ZpXGDAxJPs7mh47Xu2ChiRzc55up0ud0rD/jsOPemICV9jPrd2gYx1lKYClA7ySt
/J2UvS3DL7HixOiIijdIikIg4bWSNMJs680A4sHi1CDvgqmhET2xOCAbIOoubWk47JoAnc2eg6Fl
hg48n7bWTB9LtyOCjzTIBZqcM3RMFkY8u4E+zMMzaGokoT6HPZ9sqh5wCsHMZgc3+gPZy24nn/Qg
WZs96YO10N9c0iDWthhe7YoVSDeV2XYw5Uuj26c8oIJuZs4YGWE/rgfVofeLG1i+t3bynyodq1YC
JA1nerIYXPSvFm+t7VvHTHVo2s12tpEN7yoGApJbz8S8JuV8ZwKHLTvMl+yJSJeNpyePx2dRFRZ3
GbfvNjc+rcZkbgAIVKfLnKpjZXmXxsPI2A/aq2vMHK/04Ir6ybT4Zz7oVcBa3pz4l9QLWFZlGsGi
G+X05caoESt5HH8r9B4HMFn2VRP8Dy04slmYcpZre2iCxfE1DXmMGofXtqjKCyp2Vk0hnl/Eeady
9jBGwX1onKMxGVj+/STeuX702rT5L5Az8hgq/c/oURD6iVrqzrTX2aWTVlqt24zlnaW8ZhUTijdG
pQ3bcsZ2mSXRjDQgg3Ie6QFfjTi96YRx9dbwPk4szeoA26HnD+vcxK+kD6RmQr0WAw9Y90yepLFp
S+1ViyBwqc56tIL+bOQUJJlEGa9kNB5KM/vEm3vKdPgeqUR9CHh/lebDsbXjbwvSpiTnC7ecvxqh
8Ol5LdiV7J2qxpFJVo6GUWyIqT+E5Z+CQRnr2GCOkAbi2qGL7pzxWBLotk5bRl1B35A7iBy6YIsx
me59GmZVfMo7P47ZI1le/GbYZZYKSFJM5zYUzmMuamII3RenUa9DF6fLUdqfzCrQn0Mv49ggfTCL
Hpgur+KaJLE2jJGjes2PRt6zo4JpM1OC8H5ZjMPGaCv7Rm7qpD8TNoyhLd0V4NqwBQ97nt374NL9
OVN7s4zxu6yiz+B/8HYmO5Ij6XZ+FUF7NjgbCUgC5E7SZ/eYIyM2RIzGeZ6fXh9TtyW1cAXclRbd
6Kyqzkr3IM3+4ZzvoPTHwlcdyH+9tTEZIznAp30JycDrO7fZ24a2l9Wuq6bZH1SWcIKfZqyjHmwT
nKCw1Vz0t3nNh1RbjjgGZMdBwf+yDuhGRvcEid1lbOQOi4uert4OFToAGHc4J6yfEFIKz336vlQR
ZyRXUWgk3xNHlietxjxmBTG9eFHvpaWb+9zqZJAviHccZ02QEct16czfpQIqGOYGLHam1gqVvitY
ZEsTomCv99wKxio7Rci3kb3yHdr0JNIkp5KFNRampf8ENZ/OBAgi0y87+xoaLjG5c6XvJ/u+sqwT
gofBw+uVBaLOGvIZR3Z8ChvzZPVv2oQ/Kjl560gfjU2srZJgJ/vsWa4ck+IwEF3vpIT6sMEiUs12
njQDGWOmXuNcPx0GG4xsNt/NBq06dsD3cEVaLpGzBzqyY3HF791Pe7CDN0eZP8qObDb+kzX9yyTN
N4nREJOiWLy2Q8iUIDw7itjekJS4V5Vm57jdNYp1PZiL5GECMqi15pudjI+jQ9AGYjqxGaBmwuSA
5MWW0+eZGo8DzJC54ZhUgR9uccxTqIYEQA+EaKcL0ROxZb7L9TBbuAi8iX0V9BEs3Nq4K8cSR6c9
IL1SBINpN0HFtgSkp+xsxnuXEEEbxcp8ck07JunPtYMZHwe6yrOkqt3ExhpZECZQvOf4MOKNYMbI
mZosPFQxu2jcVqfeMV+wu5j+LMtnyB3xhZX10ay5geueZIGWRFuCYky8NAZH2nTWBramQn8d4UEz
28D2Yvb2s45v38sJu2HZwgFUItgjnvR1UcUh6+tns1HvTUA+vpKxrZgmbMaqiE/hqLyZM4aJLB08
d9100BCdc1cNz1i2G0pJqWIYx3OlUPi2t6arPgptuMBy7LbZMtk7nvvnplMmsNnMFnWgisQvZr4p
4RGnysuADkYbk0NqL7/glknCbJW3fMYUobfPUdcfYFJuJ/YoqCFB4oqh25GYQroYpbKfAT5Uldo+
6vEQcIhcRnGY2+TdUYTcS1F/lwTtnaC87ZYQ/aVN/GKIJwqHAVyRZUWZdt3+79c+Rs79YEjHR0V4
ryQt9eezGOXR0Fz0P+ziLXQE6JFMz2waEvIWFt6p+iFmJCf5l6ZgEGwmZ/WznRB+3apExNuxo0Jj
4OpuiaBaNhP7o5zkEgpEk5O249bsNNTtCIElkRZs33mldNF+Ki6j4IHr1Ug/gXd8WNL+EKP7OIbG
MW1z6gxFHNqc774cBcbOoXkoJ65vx3A4BEzaSIRA+3rlgkPRZU3azSS3C0zOif2zKKXwURV9V5XV
UBDysaAPwbiNvjXEhAFGmHajwZn4+5cTZr3bKXOcCwBd4KgP6NPND53p9yTCzy5u/7TYDJhrqki+
HnJOpU3ryGu/DGLfctHRzC4HUM6PbA50H0g+2Uwr3lhO6SEV0bHue7JhK1BaeUJGFFyACsLFKLO3
NJbMIvhFr6+rBD36Di0WeUXDAyp2Dqt1LTJfoz6700nm8SyHyIICNT0gykww8ifLelTqeZtaBDXR
SY6bkM8b5/lbVfYHKSAtlG1IttIaGpQgcsmbu4QeylMFoTzAsDx9AYUdD49JM0wHA8gP1S1tq1rh
4VPKeThlJsupuhnqQ2u7AYdaEjAUq2gHz2OFDLaCJeQVyQhewo3/2M5ken8BznnR/oy1cT/m9nmY
kcaru2QiTVet5nPNDN0ymkO1otz5EueuT5ij8f2qpe6A5VyztfLs2Bm4IzErfJVh+UbmHUs9jTnD
Qgi3qJJ7wbCRsE6WjC46TNs23ls1pwTRoSlMsW9V15RXgzuCPim2Jfp4ILHjYBwX6jUmv+/6iEu+
XrHCk7KuY1BxlMpa/Cs08o25vGvCHIOCqMKpzU6tFk/EEzsm5vtGQuQ/6iGrGvBpyiGPDOJYjcdW
tXIyNwGmzx1joJY1SS45DeyBczlN3e82pWkdSahCM1v6LVn3uPEWT12ot3UGKomrjdxAN0mFs80p
t22dwnGZhkuZOvF5EK5PbBlmr5ZTzxydjWO2O2auwTDG2S4tqLRHZr4wXQG91AIAL1tWRKoDmu/1
yq9iPC9mND7/PdYaoXtRXTCFo8eGLtab4wIhImRw1dB2hwyBoPlqHxpNhBMxz7NqnZ38ovQvkpoo
Dl1WkvjyEO3F3+rq+/5LhLe71ks75dVYveEIN1Buh0lAUC+J53/SWK/PMrqOpRsdczTH+rrkxG6u
rb5zfXWg49+dqYlxpU/Y0/XVpx6tjvUR67pjTIzuuj+aGV0X5mV+s7rcJ/pLjK8oXNogFG7i2S4j
L36K3TQwyzE/Vg7ZLk2plB1mG1tnDuYexN5MHFzA5MekrCrBZGPOKBy+xlzzUl7LlnWv58SMOafV
sT9h3eelf2PVBZM+7z6xDbKLYweVYfdfVtu/bfwI7gO35oAle1kFD2CvnIACYEBMigTTW0SrKZf8
GRB7R+IAhAEGdMdqZQ6owAeKlUKggyPgWl3uWDGhcCepwl2JBSJfedUQPgyQ9i5YAxe8Admc9TZW
C3aZxVtP6hzlQ/tYr0yEbKUjME+BfUBw66JxXps50kttxi5pNWiIxggcPBDTU1X1Pw0Z9qw+oTBA
rv5oVi7DCKCBObl5YP96GUnzcBQD5fpKc1DqRezRiQGdicTdaGhbsbIf8okfXsrRQCdo30UQuJmf
zoEKMiLVsWQpglFVAmIUMTqh7ShC8HRvpLBGrwM9Ya0MirIJWyoB/Y+18ilYwPoG+YrDoPZevkB2
BsLECdQNq0YbG1H1R1t5F8K2Kr/gT7tPNaoVVLK7eRw/IzAZoVReY4RMqbo+OXA0+pmvkvCGXexO
PbxVaBt6BXcDLXN/5SYf2bKIB7SE/VVZOR26FO8ho0l1JXgYK8pjZXrkqv3OggdhFLgPaDzt1iar
cpOuLBDCcUF9tlvpQgmpJQR0dsR4ZAf4LupKE0nmT7HSRWw7C5C6keq3kkc6ECQFJBL3YhIA7ImV
UKKvrJIEaEm5wksiXMtmO90YV1or3WSCI44SiTkX1sVL1BlYgnmMmaLCRRHoz1j/I4sKnRZI/hgj
cMrJ44tiGVC3PhepeZUzC5sM6EoEfIVuln8j0tSAjGOhETGOAWtlETLTGWuTBSji6ZXmwtTrT0fF
6zhY67KV+DKs7BfohsSLIkoM6iVnRGKozyg4fE0M7wQZdp5iaPzZCtI3Fu6rGsAMLKtzjgJ6U/HH
83i3FB95YU5qG7pl+DQ2oBpb2GupxTaDZIJV7U4WYCLR4LRa+CDb6JwOGD5cBcKHWyn3bROdS5O6
YWVFFOaUHqtWeDKdvGFsCGtxJ5JauuZSMGtQNex+rhujx+kZ0A6zr64snhooD7TUmQ8r93E7k4AA
uGccjVPaM49iarbX7ebDzgaHMo5jAkMigcUsdAxpHFvmS34ewW1wbuOC/mO0xYeS0XdHqL+3Azih
VOlDb2akw2YH1pBdme9dtnxmJhL1MZUAO9BSMfol4B1RW0UBaiaIoKxBkAJTGmxt4Bp1oTX6xqSA
DYd5RFdJ+fVt4vPJMDWvZCSFsS3iEutj0nhCypWf5IZyl1mSLnPt1mq3Iwwc3FK3cpdsAEwzsxov
1nvDn3R2GK4+InUpBolwUfO1leEkVpoTUEhWYB5aawWdhoU6jxoU4j+U/xQYVM+K0rPAQ7lgokiN
RG+pRVdRME9zInG0K+Oucjr4jLlwmIflH+BF3mbwUykYKolWX+CuDjTRBcZKqspWZlVtZRyeZdTv
nBmBkOSIdlfGVQHsynZos8oQmD33PwkfKM0k9clM7E/QVhczw5vXf6VTRdZ1VRIaAWhBxT3MfcEO
0lbsmzPlnr6adMQYo16yBfuuwU9GL5pDcON5fyzdquEUq+ptVTGJixubiLCF/Rq0ItADSnsGX0cW
XBNavG/ypWExMzUypL4LHa+1iK6aq+HTrgHiUmMQhUCY+3aKWFgVunlftxM1QTE/slDEeWqyPW2V
4qyV9bzrQPXCWwKNH5bDa1LjsJoUbN1i3BI/4W7LIbZJGx5R39Y6BUWOc9OKUgSnKsVE9ZZIxsEx
FIposE+1276k0197KOs5rj888mmgulYLpvq70cVy7IZZIJBYblhULYwKVXResHi4TVlcGNz4mvMS
G20d6E1nb7qKpUdBXeIMlP1JA0FjHfABL6v2evEyVeQAYmJdORS+o9N34l3dRoMS7hp6GpqHibay
Yg6RruNtXm03qzTUkYMTaCD7GTKRh9ZnaZ+ySwrnLRainu2BgS4uVlG7qHEfxA40fwzTzlmWAuuf
htMNoTXc/gwFMQMMvRTKRsX65bVjdFLXUaupOQwXFusuSY2R+xOWRLJmY8hdaYLsVjFCBLaK4tzt
v0uL0jcebKjvw/iGitEKWD0Cte7Ni9twM4VFZt7Ee9rayn6Yq6MVDfElWnJSrRhZbZir0yhJhNFl
tzftH8Q/pqeZ5cPkko6gFHMeEGlF/EuSB7KHXqqRIeMR4fBpI2SlTDM2qT1mUJ2S2cuM0aQZAXQa
Q9i2MIChnsUPbWjOq82n9vGlc0Pjrt7kLIPKGXlWxCfZTCCNaT2kzg8uFbsqcT6zQY2uLvWysjI8
7bIPCOr4tIrnaIwxIQ5oyGq7I57HIY5M1alf06LUfUPGfqOS9zeyf2PwYBn7jGVVzGPvzGEUlEVk
kNXDxSr7R9Fos593C5ysKPvNnU+hz+KkdvWGLZ4ejGFHCnTfVXuWxijJYdcwL2dYsVJ4DGwRVtJI
D4+ms1Vb19gvy/zkOGTZE1IV7o2y0YlI/2WNj/+fXFSaEw5ypyACAwB6ir1KIHK3Qz8n1ylfZ/Yi
YZhfIhbZ0wJ8ol7/zKb4D2yz3F8G+xYz+WNMNyPozt1LnJd3tat/Vam7qWOO+gL7yBYHX4y3XS/8
RXGxWDXiAKKDW9fovAEozTZS36joDXTM1LcZOSSRvaRbYcmn3KSBgsURduCCJPpPpWrxJmBZ9ZGg
5Ec91z5yk4QKfoivU1SSKdUzr4BGl4FWW+Su7+VZxPKBCbu7ixCjTvLGecsOXTmFWjE+N3F8SuMa
cM6cGEFHWgahMBD1xnjwLJPANIb/vyYWpzVbBnvFMppebc72Sn6jKUZnZVtKupeymfCllt5COMt2
sUHLaFihyNxE3tmeuD/SN5WnxE8UuktdkXuhif6hAK1MRcIalYwrcZ2Z2iRJO/t2moasWA0EEgYP
VNplz1qZ/MY4D72y06G1OaCSQBDagTSGV6wOWZD0SOeSZZT7hGrMz5folVuLyMtcOwl7ShDZd8ch
jlKS7q6jtZxMrr2rqk2MDHoyd+r0oLdJR/p496Tn8q3uq/hQYulF2rkcsHNoBFLcEr4JyufipRku
I6Uq0zWbsy1kTJjZibo3TdACmXQWOv802RLupzzDHn2uo+nPqJX5wel+RVH34FxWeWwyrJZ1lQGC
JTADlc6TK1sV1nyl+n8Z0qOIVnBLugBI6thSLsvbEGlo38lnCYTV5b6h8i9jqVHvC9vZD6CAtkQX
dn41qm8RKX7HIeT0JLVjr5YOCNZiNU4K/Qh/YTjgIwF5Sr+BHZ7owqRkGeu4Eu3MDNMa8wCgW+mc
nDD7HY10fYL1bWq/EqWLlM7ohe+OyJoZRXHHs56s7DF/FaH2hG+0guJv16vj0fv/K3ZDpfRVVnMT
y6j7b7uf8vqR/7T/ZdXa/e+//K+/RMj1b1K8NX7iX37hF4wg53tanvnhp+2z7p+ar/Wf/I/+zf/0
8/d3eZqrn//6nz++gWJ5Mcy9+Kv7PxVtlilsnUUSfCtd01RUU4jR/t/iuGvZDz9Z9qP897qPu4/4
XyMy/t3f7H8q5fR/wMrmoaN4dS3VUVcu8L8p5bR/CMeB/AxWwNJRu5io1P6plBP/0IS1YmUBrSPl
MPhb/1TK6f8A7a9rgkGai8AOrdc/v6X/gFIOvOu/Ix3TAN9bhm0g6bH+L2YzSn9kWiKkE6mASU7R
wug/nwBGFq/j7N6mtkbKO2lvvEAdu2oniCOBZqb+sCFXQICozQOuaPBpZLcT+7O1EN/4tTdWHYnu
ixLuwza9LgxYj3PhBtBnOOKjtWKdBegMLv2NUfJuoxpaWPbuhqhCe53PBFRxzaqsmrUOQ0JYmZZH
+zsh6XcFpSIVf1JFzSvTNPLAc/bcaoPqjTsZE7F9y1mOVsCKfG6pcIuLjIGQsbKKjIBkq3hbZVBT
EgNKhsY8FzZdc4VdRPWHnW4TRxSt+aSdnYbsT2WeNoOKvKqqcf3WY0+qEfg4H42Qp+TJSUlRFeIP
/qPR2dSqi7SrJZM7TKmwSBcKW+WisdHlks5x626H3i58Qba3UycoClIjZkdu3dLUwBBitgxUBuOg
z5RW0q4Zfza/6fqxDXdk6jfsDVn9ivSTNSlWsj57Vlj5sojjYtQMnDQEvTb8EIwYGP8QwX0Jp9dq
IHZ+qB+1SbOwAnGkQVCBXhROvWcAjI6SDjHo/3o3/u0p+xf9Je/Qvz5Wtu0gALVtOLrAh1TUnv+q
SDSr2kR8wR2sqb3KVnB6c8yI0i8VzkaxVwxZ+pzRHCFdMRg6DEjSR+sH7Zev6xbokDT1XNweqP4D
k+FUYOD0w51upZ5tAFHQWUJuqzIPVHJw0cbgvs0INVpyWv+OMLktwI7yOBj5c8r8/FAYXEFUtMXQ
/BRsiQOBCPBm5O2O8ZlvN+xjSocNEKts5I4lOh32pmo4Xx1E/8miMV+2zKfUppEWk2t7nfJUQeHA
vTXxjxHI1httTwxmeK8Lx6MtI94Wo7FrJQ8kDqO87vJfZsc78mm9SK98a0RD1xeVy9RYvBlpf+m6
P3PznGJTLScjcGaeUeLOg0S/RuwDdJnXx7qw1vqZafOqUoiL5Hux9pleP/czI7e5EtCKp5G6N0b8
vbrXu8F+AiKJ0xRuYG3TOhn4frmXIA4wlXErTTBH5MluO6CEayebJ9gXekd770V5QmtkbMZceWkV
ZkeR/aFNSmBKvqYcFM1Wtox/06QIpG4hHl+cn6mxnoSO6CzKc8iN9LR67ID+Tthfikz32ZUNh1EM
F/2vugdpVqtUH2053VVLiC6ktZ5UYT1wlltnlAFPKuaeKW/v5hG/DYGRz2KVwziRvq7q2c5AWT2S
Llavk49Rjz0nG/eZyeYh3eFThBm6IGeyEPEYHXHXrQ07qXvLSkbfmtwVE3lkZUyQWTbPew7GvZN1
zHJ5/6cI6R13b5PMPtvjP0VEbHlsE9hYai8U4pbcKRGuSmTQ94qqHoDvEvYVtl6e0h/oEz+IsWeF
Vs2PSat14GTSp5xVH/No7R1iG1ErdrXvxOQXSfKCrxOvSggnh83IJ1iy6pJEaL1iLT40HKJjwwKn
rpDV6TU/9zJmnJ1PH/pg4IU+Y9FhgZZ81dJtt+GyHmElmN8c4SsSLbaKXypXNy0opl3F0Q6W+s3p
ym8zj9lVr55h1sCTHW/Mon8zhjSRrAe/iKJ7WDifrA4uc9N85sqvbq49R5d/Nb1q+fiWZ4h49sdQ
411NtXVHg6SFB1ki8WIVJ1scVSrNxyrAiHdzbLyCLvA1JsetNu/1CY0Bt6OnKs7kxfa1xtcCQ6v3
085SUM70t3mYZlRP8XXUjRdJfCSr0WrZFGugwKxwvOHrZ8Q2vpkmSzIXkL0Yc4LjLKoyNcN4g8ID
2nHVBpB/dln7SFadSdoDo6EmRusbO3udgFRmPU4VLNUXm+Fik7X3qVv/doPxB4zqJW14C/Twg1BS
rdklxnTWQ8VYqc9sUPLivRpBVeWdNh/Yh57qMCr3eGKJbTbpUGVit0elkFA3kseC6TEQ8zPW3OKG
DvauNxxqdxuYjata0VZXarJx+W3HbPnAEhh0WHebZfrT2aRDT4TqGuax1lAulFUxb6vxXKqh2CNW
Y0m8rIOxxHkKRxTUC0yoQU5PYOSzXaJ8M3WhVn3MSTnG+Jl/xYYltyDUHxSl9CbD+AGHBtHd2bfG
/IysTngK9NUNKOvRxj2NNPM1J2ItvLQTNh4AHyj54F064BaB+j6a2XRfuRfFkACvaiY/kFbdY8VR
sJFEpdtp58kOh1C8MMlnUHLL2amM4lgLzfEc3TwSG/MFVfpJFuElX8wfWSNpavriCFrlJhfk4H0+
XOd5wHviskJY1J85d1OM2C1Dl8H1c9FczEH31BpNuEJarF6jTGjV0G+rfhfPHJimzvjLbF6gdagH
vSMkYCR4GlEIz9y4JZQPF0yXRQF97dqV9Zuyyv+YuEyZLUF7i92LHlcvYxbvtQkJVJ0iKF4IsU0I
o1an4tFR3zND2P7AwuYvfleOirvX7D9Ll7zpmvluKs53LOtz2KcPMhbnxCWJV5lPJjPebQeEcrM0
+4I8ALRmSLflAlyeJ8EHMWHsBuSN8AaJjVpHhkzWNkM/X11zzA6ZzdbQrqszbjs+j3uLZ4Qoc9Ve
bLPlNXto8XUxjZ27fWk7bGF04CoOmyGspAOv7LpEzlHD16YDoYFxJlvq3n0l7d5vbOMja9ZpVMpM
ybIwF+XijkgfdFrtgKqiZEyuNLclYrsj2iw70rwYe1ulE3N1pJ71PI1+2yLkTiYyy9WhwbQkfCRM
LEG78VsHPXgo8xH5BINuvCHuJm2vRsVcU7OS6fitVGxQCLB/rKCFAooBcG+2hr9O0wroZxUFVMC+
kxGgBbDwjIcXGVdVh76puxfGn1/Wkib7usflFT/XOKuG9oLZKJApf/AFe2QhwaGwNNjYrM7pQzH1
Tq9SRaWflju2XZ9tzLETDhZifgHspFUAX2pgK5qZ1QoyhK2t8O6OKDbnGfpv6xRfsyKeRPQF5UB4
lcW9jGTqO4GgGFTkK2MQ3iBnfgktJoLMyOEFv82kbbA9rD+yDs3zUt2ntWTSaD2wqekOECKRmSnh
xSw1BM7txarsp96cCaMzw5cRSooLpQcXobUtZ8Yv8AwftKTJcEcwVihsWC5K7+5w4XYbSPHQHMPx
BezGzVhPjWrKF4+IjOhMMcK6tv6uwetyOZRfVBsq4g7EsV0zBlH0wcwHb0LvnNE4M0EHUgOzIZdc
dlYffXdq+YqsH5JPfLBqwkcgwrJjGplQ2FjPWraxJHj/KrlC/b9+o0OxHDIK/yJGJqA6Lbq8st4Z
uvJoyvqBNJPax7n77Qhq58Shu0DKI9r5BwgPK4l8enLFAyKIEw/ylSnGAtBUebEkPLpe32lc8DDu
GJna6B0oJevmYbQRl2ncKhtDpYxQ76Wi8uTadNsGstXRZR1SOgFpeeitczyN4BI3EjUTg7fsnnkZ
/Yd5SlvI4WvZUCgWYe+Wu1VQE4BAObZyPJErfocGEfUM+EIps8MA4mlrmOkTO7rTMrJ6MVxk6aQP
00o07B/69hfBJyEIjG0KBWZwWke3vFz28GzxCqJLnu/oCI7ZT+qOj1A1iHUoijSIce6DoXwslYhF
PhGYhNYjU+Tk0yINkA3To3peLhZlUDHg2Ryoejd9br+zpwdnHiag/wZz9JdS45FCl5o2AMX6HEUa
EwuxKYha0Cj9bAyEds503bTKL/hKoW9Dz7QbGieTq11VrZOpsPaziuhUDMshZyW9aM3LxJHnNU6N
riBtsZGQrOpm03Z0tD+xqiC1J7IbCVt5Be6R+thF6JtiikpX+zVL+d5iTMapnMpANu0dslxBJTo/
14V2Q+z4UXMCLSkbZZFCKs+HP1xgF6mbJ6jyWcDzloKpZG/RP5a1cdKj7MGu9dcwnWdWZi/W5OIT
IJIjMJlNxxCOPPot5MH5bpoHVmRlfTb79KmOYLv2KKudJkScX3Hydnox7YCR3RgivtY1An/erBh5
BVW0UyE5HC/rO4kvnrnxMv5Rs2ryU5IBCK7Xs/GxDmNoTMZm0r6sXoGRMO+H/N7NE8A71XlmzI/i
djO6SLLSyOx2WFbZqVdc9htnlvWuBFaph+wyxxZJRjaqAH3M9jQWlKXT1F9dBp5OzfC0ifclVlKv
xiaQZjzJAHieTQzTZHoSiYUYTEEAMPONeJPJ4rNCo+GaJ7N46Dvn04ECCmU1hQbK6yGILgyWboc1
gpH5quZdsqby0WXU4Pr9oWmBcjuH3MwekLqMmzZmv2rFXMvsUxHfXAE8XdTaRqYl7uzG8BMXa47o
BHBDJ7Bp56qo+xTESnilkQao8LnP2GiAXC480zICSh6J/onPyCzgTcvQZzijP+sTetpCA4LrYkix
NeeOsjzfJgobCpGuWv68OAuzey8SC95IjARTdJEfu1SPtjxWgMgmp6cqcV9qC5Veq7GDBQPouWUb
0N++xDp5dPENjLHwbZWjWjvqZnUuW+7NsjcMj1kfWuzspPfvqYsHl8twCz/v0UFeGbiz8VN9/5Xl
2DXaOEvXMYH9de9DULYXfDchEdpj05Df4TJStZIDMdkc+d1q1b1VmrGqX9ATTGwEVMRr/C/O+bpV
tgLzWVMuAEgzaVHMLr6TxzdOTs70sDyHdvcZU9kzNtmSpadvSBWmOiHGOllaO7BKi2cqr4Oa7Tmq
O4RBqBC/ZxVNTk1AwkY68U3ieqcS7/rAdZx56xbFa8To9wMLC5SgKKdBdjOLCbdrIS1jAcqbj4D1
u1RQrDidfFViRDu9TSpc7j5LUF+38Mfs1f6YI3va2Gu/rrGJdHXBYi9mF77kcssr3/ANJA8SWbWH
oeS3Z2wF3UJejZ7SIBNw9lyRPdb5q9nMoJsbwnG6YgKpKTKOH3m0FeducUao3vXoOQndT76Qgoys
dJ/U1D6uMsPnu+8HfgC5bfFfHYHkc/4oc7k6Enl1iV1/yEo1O8LzfiKopj9W/ZOxcIm5PVeMoQ7c
janSemXTa4GG9A748bxJ9DIYrHgmWQ7ZPsYd4lQ1j7o+8cjMpJhAKW1xYUp9ovHWMYMT2RrcdxD9
dg3v3R7NKJDQ+KCpHBVpT1qFipHLjpIbFh2GYFSjWCEYLBlHDSH9rp3H+xa3PsVQ4wMiuJZm9K7H
rFrSJvtSsvre6OC2pAWlXU7fIB0x0lj2qBEkRxqi99irm3rwZjX5wDZJHYYaBGu6+akvBAasR4kJ
F1vCgFgRk4VhPSh9z/B9DVFHQSGU1YqlUWNG7dWp5nofqyQe5PDyFbhtIDlJyADyvHem9WpyWCST
SXGp+hG1jp6/9VP6Ec9SPa7C9zwued21xI8kp8icQOajVptm/pBzzUcvI4st+V2uckl1rpIemtY9
l/r0PDnFi2h+3ap+ACQLlkqoq80zu5eu+aAUfGbdpU+FWXAcsuEdsDrigQIDTlQ3v0uyrDypx5iW
/gxuFpwS44jLcpf0YbhvWH3WDuT6BbI0egbAeIC2WVs4zp1RKC+LeQcUlPFRMpMmIEOGVIm2I/cM
rpbafBmMLbWoBptmShSUC73Lmq7FtzdjZNzSD/ikseGQNfWdMNzaYztmbJMYdE7FCteozcI3qtQh
tYivc41r66LiZXE+Kgu1wIzUb03PQfcwzoSUZkQW4PcYckAaY1bUOFM4jwQavH6Og7TsvJquXoly
/WqYI261GWdomiefQN2GfS5jVuMNhssZzvgmMjD+TdWlFHV5m2GMbAYnw3jPGCkJ2/baEh7wV8uv
a84tNMJntePZqyvbL5tnfaq5aiPxw8/pGhdtsmdwNG0PGFYmf3aHx1DYT7rGvxB53o53I5nfGit8
ESLK99FkgdSzKj5OM0RHHGxPpeacGggyG/5BVL6m9kuOGAJ/ZgF8ku0IZpGtF0wmyBWE/1SnjArO
SsLXIgwpOJn/mi793FjNTLuI4KXrKcFUE1WkdCq0jgQtq07n6ZsF3x1wdlDBZwTsxanrl84HPoYe
i+o5VMJTPKs/JVYYVOLGb2J2Vzpe541YBb8P6aVEszJ0pznf5tb4Wza0s1lYcyPjQw4JwwqIqGxc
Rn3S3jZqNOziTz2po1ONEXalfTGlpM/AxQkhcInNbVSEtq8m4469ETYpY1a2iMjVAKYIa1eyBNVq
7K6pJXIan3s0FkCrl527DJ8p7JZjISYSp0cAcJp8xFXM0zWIU1Ko9dZ2V1Y6YD0+sNXt3Q6zsFkg
OIMOxrcZTV6UA/PDD98Fcl5+yzC5Md26ZLH41JpDW3I3tAMEZrz2EDkmahc0TaAbkNKoHGJlMW0V
THY0/+vFoi+z3xdZ40uhHPAeveoT6tq8tOujnZvKiT4qGFd3lKyqk1HM4lBxySzqEJ2yYgQhYlCX
tmWicbw6pCFF+Vuualj/OHZxWVjfRsVQvJjqhymUM35a6x2iLJJfOz5m8bzFk67uWnCMMYcNut1M
9enNRzpTnUV/md2qtg6PxO5cSNoS38ToUGtV0NnliJS7zkpgNFpboce/wb0+Z2V2LjAkaln0MKt4
gNP1PnHwGau1g/ou6LL42QytBzTZRywsq1N0JqghfO/GfjexF0dSZSKiR3AZrnVtS0MGZwinG6as
A47FFglDeFuI083ixtms3gy1wo3RpvMHh7hXT/UOFkzi1cKE4JStzvTko7MQKaatdsmAMzFsQ7yB
LnuLW2sjFyYdo7l6mY1cXuBZfzF2oT0GdpMyDs1bBhhjxZAa8KwURuaz7rC2okZJxWZlH6M63ejp
uFdMYAeR+sBbjPC/Gfk/zNnJjnoUBtb5bwJdgyGMg/bwt99oY7oThW/X0uSA1Y+lOi6kunXv0pxC
D44lX6tdv1WGhB9m/qYts6h1a5KadP2kCyHTa2feIepXmwu0Kqf9kDDg63PnCZI6x4DgDzEaFrl6
YHgUZzjopGExcDhLSPvbhgdoO8iGLCE+At85s9+Ji0NE88FotA+0wfwerRVUeXiskubKdHHZrJEL
KiXjpsRMsVEVOtU8p5HW0dUrcHp26DYcL15jIurMenek8ieUJayYmiehwWcuyczeQCuHh6xLlCsx
AAQj7veujrQQjpq5jfXmkWH2pzlUd7n8H8yd2XLkSHql30XXQpsDDjiAC8lMgdgZ3Pe8gTHJJPZ9
x3PNG8yLzedZaqm6W9ZjczdmVezKKjYZDALwfznnO+oHotCnCvVgYF5h3+Wx1XPhqDZ7SGC0IH1q
YAwRIceydDnGkX+fLJV/IvwyaOwMi4LDm7ByjIeGOGYRtSNCNQiNHcYQg/sVQAUtqFFbP3yrac5e
uUKaDn+JJlYMPHhTWAfCvSMrLkfWJWqehaviSRobbwwtxVnK5YF8l9doCN89ASPO4y7ZZDZdphXD
/m2mgjwL4tXCB3JHkmAwaDOHrL4W0XG1mbnEhqkCozFHvJvKxWPNVWfBexSs03dGvOdpou8TpDym
gNq1lMfZJhvWgKDjkhy8mSb2g5OHNFgMirOf0W8X/zLircWeIhoxP5TfA7Uaz8R71U83NBqsRlSH
nyPunqXTnnsUBo6VUP+qLyBlR7vrcdesxje2a2Nb+XT08KswCk9gvGwKQ9eNWi0feP9973kGILtM
hlcR8bYbaNz4C4dpOGP32ZXZcCu8pr0gVmlU3l5aCpq1GRk9lRCGM3YvNM96dFmWSB1Q9DYTb3M0
5TbxKAir25aFA5CAhTk+znh+XePyYZXlT+j2Yjuo+B2QoyAqF4RGXjdnQrHcjdkhK3JVg9/bwiyY
8uuJyZkgTo3g13gLwr65lEOxMVfUXOGAa8j3x+8mY1XQpNEpq+w7RO4yAOGDGmhCoFt1I8LKgbZB
4KFdpHubguPdFITqnWMBdh4qf5hDUOiW7mGymhzcHz9HPRgnR9aPU4N62DJcPpjMkGDvcjDQs+mk
HKBfd9JL1MEzkVuSm3OQKM3w2JTclYJxvMDhe1LiUkm0Dz18ST+18KFIMhyG5DkBjDWgLIOuLrdd
yYDdA0ViG2xQRMXKzpxWQU3fk43iObeokDRNQGy7And1P1Nw1T7UWobBQ0eIVf84mNEmhPUcFSum
WROhjyIKhHEU4ayWApQSHeE987Y00RfakZ/UjYXLD96gehF+BBordXISb7oPhuXrnaOf+3Oxa3gm
d0KWQZtIjuwqOROf8AxX9tyvV4bpfoJBpo8jIEn1PdgpJ4OwULr7qtHyMUIXSWEjriNd79fW/1Iu
w3RoI0TM5c0xMrjjuNX8kpIFCALoLJvfGYgA0vyyjgcDqjTLgqjo0JijnCoSSmBy1uoHHpZbz+DY
I9myPMaEMkPF2OPQ/84EcWyEnwfUqj9RX3f7UbNv3JGZcbWy3Wn8CBdlIqadUXJMycg/DtXwqNJh
2dpkb5ATI5HgllkQifRYzZjimG2SwZe8IGkK4ZKx/C8FbhspaXudmN7Up3oQSO+I2kEcc6Us3sCY
Ja0PKK+Fe8Lv6YrtdbfwHHeX9UZ7O7pwwtBW6TI7mYBF5nWNIWf6XBsU7ZlHXF3jPPbA9rL8MTIr
2nRcwg9xRw1W18gei7fcQIQf8TBOxMBGrmZ1FoYPv+fmrZu1x9SyjONvmblsXwsrCS/AVxxioVFo
FXOHchZ1jvGiAxcfY6iMG+GsH2low22d6AqMh5Z5HhMj27pk/mAHFeFqGO7w+kCB2+Q57scK2wD0
8wZrcxsfQpYuiNCxfxeuqwOvQvLb2IsBn+fqXFB3I7K1yc0a7APjj53l7qJqUGca5L1i2MmTnyUA
YjimSirfhjZbEtdjPlJWoEulwcbTOsQ279uESnDrTMVT6VgETVYY9zrbuYXM4hpUVat4JJj3zcUS
u8m9mYdKw5wCvvjMDNSOsV5WenM2GPFNATOVfiiaD/aAoMmO7jOE3EI1+c4b0+ZE4M3RNhiQCKu0
9nZSY20TgeVB9O1Zwm772iSsPWvGg0zaj9bNr1PIsxmOh52dc97ikjY3zYzBNEfc103OA08ZBp66
OPc0Mq+rnDsLvnSIeQt1x36xooeoNbOg5ZfvhsaHAMlx8PAqb7p6OXsyeq3hQXa9RNvM8SaMx6zJ
lmOCZsOzUD0r8SIh1m162t80986DRERgruPEWgb3drvAxYG6MOaZA5YF2Em19L8y8okoxq18FxFM
V6js47f3LtRuo2Ga71P2DEE06yY2HPtLtTIojZzq4kNG3/E+BZOPcY/QXQd9JLpKF2GzrDBCumUe
7XrDe5oKzruoTK9zx1143jvZ2YFaFPcdsQUUBLHPWq2NMNZEuEC9bCWZoEagXrvQA50cE3sE52NC
bpJg0sctTY6yiyiaM+sY+YSkVITIMMxnCgKlGy6tHwV0RewT6SYPtLPuXXeh+dL0/cZC87z+aPqq
2wBVYrOefGaQ/o/Tum7hU/CkA3qOlQIbPaiAh663H5x8kGd3Mr6shieF4kHM3VsT02Eah7JCmquk
ppHXmk2aFnicxvi6uh9lzUzVYtooIgYn/Z3yfOJTxCMcDMXAAUk3z6WK7bdXvnsoIQPLnU9AD+ih
czL9fP7rQjWDo97bxW36lOcVjyezXg54G7cVmrHN1FOaWfi2KZgWCaIwOxTATzOvvVFol0APasxt
+eHVfpA6EBrApAaI3R8MTLSmWaScUtCOiRFO4gez+ayZw95MRffxuxwcQhEexuIQo1I8DljAmHeZ
pyplg0yb+qMCKxM2zpUnsDRVOOEHmTGDTXhaLF+W5FLo5XJouuXiS6PdoTTFHWyTZtO2LK96mEyo
lrivmv5kL/ESOOzJx6TD+wENean6xxKDTdAqZgZNCcjWN+szqtEXa+HUJ/HKoL1lFlnU1PwzbU4o
G+4lF9sZKpKgd8flEGp6R5LwQLGcZVtqskePgiVifsk4cNMiYbp3+cmIyqROX1sWtVxUN4PpJac+
KnGUaH7IqkkiBUiRQbNFGkZVV5NXnkqwI4ihQDAAIqGSMa8EOpIMQslsylM9uk9ZNYhdJ7er6dQX
TGnnvCusAPpQjYKKeI6RjYUmoEyahbIkn4gDng3NSKH6Gwi/ZcMTUWuy312OZudv4aNZ7DC0rMZC
T5EZHNEtE6BSs1jmobgY7EYmIC3D2MoTZf1R9RhA7BaSi9c628jkuosm8b1o2stat1tzZOc/AYIh
4pUbx+tvCU4KCiP6cuIwOUoHve9isJjuO4Ii/YXY0tX8GTnxMYrnZxpL9NCoPFdgNHKIwEQz85q9
iOVefJVpbo1Y5VWbkcU9UY8mg7yTGMQPdY+2AeiNrek3s+bgkAkU7kXEvNzWWaSwcqbpENVt85ho
nU3e+pSX8UHEMiVPcOf73i+mDGjV1TNoyR+TS1iHSA44OFna9gRI+GRn3YwrlkXEPPVWYTtvdTQG
m5zrMJmWrW9B/cF2TjeEyMTW/j4rqh2mOLtJs4Ico/+UU/FWs0jk6WSaW4hy+bZ1x+/MyfdlLS9w
J7C4dTyduhY7reYSeZpQROBbAM9YEMRLba8pRjk4oyJCSkutcFPg024MLo1ozW/BU3l728qGLfa+
7GhoQhLUf9jejF4ZWACmmdaPkQQxTltOlXnVoE1gSwnQpciDvtThiQk6+UvpLQ+DND5Hs5osAPZg
74EzgHFacNpGzfA9OAkTM0BPMcCnSu/sjQ4GFOEgvWuZR4MxUqcpUTa4KIjmNQwLarcWtQWnzQMO
y59TRHPRatqUZVcvXeqeVNSR/ad5VHpf193b9bgfZuJGxvwzKlgUtoCsyGKiil5trtpJ80U178oB
fKVc2R2Ljn1trqlYUljPvWIfNLGZWn4Qlv7WkSkFPgjuheZqxb8JW6C2XM3cghDF8CXpbhkAEekr
MKRE4P7ksZbqmiIkZlSqflkLo4MQ7dGs2V7MeDYYqn0GcIgmGTX56Il0/Q0TzNN0sFpzwoyWwSGa
PWJf6WMdTRNDo01gOJHzmjPmWwxKeglrL9cSMuE379aCR8EecLIuivKasTEiE5J4AKAhwNZEM2LA
WAaZvXNciVUJRk0+47FaBXX/s8ndp94bHksQaTGotIwHlyandZqh5gFTazVVjWuWNtHFJyVS8TBq
9hqO02+CgwnJIH9Z09l+W7Ypp2nUTFJnq+4Qg3JDcGgfSi1YcTTnzQX4NhMVK6DItj8SJgYbMYUv
lCo/Z+Yhm2IBGFcV76gsv2aR/pxU/wMPHW+HZszZHVeZ7zPR4JQKddVmaiJdrdl0mQPeBaTFIS19
uDIUlAPrqz3LoSEgH/YTGTll09idTbB3QvPvJk3Cm7r43UsG89xqSh4Pfj9hiDuBz1tM5BceaQV4
U2/JVP2u2b/WbnwfA96TiIK3CwNfaGvyTRXeByASM8jA9dlg+xT4vgiMX8xgD+gT4nX8Uo4m/SlD
C1FYf8cOtlcgcixHNRmwt2AEJsACO00NBNFJgJpxcDRPUGqyoAQxmGvWoKuWAwktjMZXg5hV9M57
Bsz3fofEuOWsDyzNLSTe8twYVB2pZhoqVSB3wPPoN+KX9YZeDN6RAJVGQB5G4YJcR9+5jTUp0al5
RbPlI/URXArgFCvNVUTzgoUR1KKtmYtO1ZkYSa6p4dDsT5zW+F/6ifc2nmDTa3KjSHfkHtNlZDAd
kcAeYIV116AUmI5icshXZkpvE/sCj09CjaAJkcMcA3hMnt0GxcI0/KICeU5BSlZ9HwUW2dUJYgyK
nqMu4yabDAlF+c8Ap2f5DraZumnKOybFa8hsLPT2XQv9Iipf8UM/FZpy2YC7dFJ6RN+nqtqqie06
TMxe0zG9xWx+CK9+8vzsHla5czdMNkuFSIvkp0pT4uuXuf0cSNbljOl2POBv/ZERYOriIc6EBWmY
2CyYnQnzm/0AxpPn9ALUMwx5r0Mwn7KqvlxwHkewQrgpbGCYbYJU6wmjzfycW250qWkyUWql3Xmo
Wzcg/43bfF3wU4dax+GU+wrPa1CVHOKm/+17zRyU/VpibwPLQiketxESapyTWYh0dTGKexbaz6hR
Dtiqr36rvAeT8Sb5DRbTfchF9SpbCGAxkwnJRSlF/zKm+bEYDoYCPjeh8tw6Dbnb8PhwRL1IkeJB
G9xnJEUcf+SA4YZM3pVIssPqrockqd4RcZNVunKLyrpjCtdPp4n8vA370qvC4eQNB4pXYy6DP75x
BVqFzl3/OqlqecCwxKHJcvW3tZtx2JKx97aukX0EExSQ1f4D/fsvPx7aPY/RY4lbJbC5F/oq+0ap
7tLeDwJt1rqr/drBGbUOgdHb+R7rcR7Yl3BZMp5otJvEmh7HKH6AFDWiK4Zv1I9oxu0MBVbaf4z9
qrd0bKAWwpotnva4w9hz67RNNxiOZoErA2joa9I91h0zL95Rh9uVy6uhL3TJaEh6XoqfkYKoBmc3
t5a6cnksM1xyUeCahzTiJS1g00hYxA3ds4HNnmW7Z2JpbaRtWFvXF/uG+nJLSwf5kxCP35YCtUbl
wcpjK3Cfpyy9cb6yfgS6VOgd6VQ9ZtFKkZqnb0XL8nCuozLAcPGdC3XoRmvnYQTdJ3LiMuhZBKe1
fVRgLMo8ufGGvGL37EC5sbxTGZdQKOyM6Xl0a6/QnSoi03OX9ipb3qKaje7ki0ddDNlYvgAzjNdh
1JTbSHis4PP8bbLobrrwCRXFh+jXb9Pw7ucJTUsWmRv81zbEO3+HNEXiJtUMRR6XKsKIVIv3uumv
a6I52DWL95z3BK0h4+rxJS7cE8+9h9BnwpVOITN8X9dUrbqqEMMcG2M50UR1BFn3YEFKwmeS1rik
0evoeQHipZTRu7ke8oQyQHb2kQDTey5E0FkJ7ipWqns1ecsO4CZbdIt1cVtAP6QKtTl8KVe5XFn+
FTuEcDQLCnWyHLP1yPQQAY3BB1JzvG3d1oHbucQeJDTHzF6gy+NA7WqAWQlooMCbRgfbfHaHQEh3
gfHiv8yxjc6hvxMlm0kABeWljxHAJWvYH6R+poJSMEPGjLhQaem9rN32UX8QGWX/wirBANMR0mNZ
lN6zarGdOlgXHcNsN0bOPAhJBNItUh9rWT5nJuQMwY5GjtUrh/KNcPxHMnwhBTaAccIalBfdMVZx
I2CR/2ZCb8zVrCvmeNlawz5fM4gC9iEZ7GRvdlOjUZMMPgznaiFlW+oXaq1M2kMq9rar6AwhSdv8
aNZE9F7PkB4vACLW2N6LXoZbY3DRitKbFk7I+FnuuxTe7gCQiIefexpToHSNkfHZ4dYpXPuOy5i4
TstwbtwmIWyAiV3vLZe+QhttyCS+cYrqnors0WCbzP7J3tZTOt4VvOgcMD9XB5WuLcZuN/lwllC6
36y2ZV7N1niDiMK4rTX0E1T3jbdesnkx7qK6K+/nmDOvCsSQ5s/olL/acrWv/Kh+YCXCksu+Gzu2
x0vGQBypDLobESn22ZM6G3wiCvOmNtursjAgxtpMfeOQRtygJ5IuARXSmF7DO3NwjK2ROFtuono7
2bS9qVVSjY84qZuJTr+LIxigsFK8kXAvkJcTVs52OsOHuGuk4V5jRAa9OMpnZVXY6mVNr/mWEZx2
67jIdsuptm60owciHuXOiBRgQhjbSE2R61A05904XcylNF99MtdZFb46qVG8rmb3OEVJ+olbLzDL
HpLh2jwziZJ3UUJ+egHdtXfXe9Ea9TE3gjqzo1MaE/M4tPmBVtnZFmpksTjjW42ySh6EXe0N7E3b
FonXi8zmm3kpz2HuDTvEBVj3S/nlEBa3KdsczeU5ma3wAqFt2zsd9tmZu80DLBT3S0pbp6zdopfO
567LGZrCjWE6hqO1Is4dCQCsMZC2905CP6+iJQ9yCyGn070M3tRvxIgwJzKaGwsA816lDBTzoeSc
XauOCFGg35XnobdvJ8BsZcnBtBavJhD/c9mS9tF07ZOttSKkf6YZwQyJXIRea8+BK6OSQ7Aur6SC
qPX7j8QefZt4MLhEydB1uvA6Niywh/qfcnagsWVduMhoeUgxd7LYOf/+k2Nr9J5ZkhvuucPFGPLx
kgLXvBgMOwwk2GeEZ8t5ElgO4o48XtAQrGkZFSJyuWbebml5+WJe+TOTeVf4B0aYGVkPoXmjHe03
VesRRlUU1DyTb9108/odE+hzxIiLA54tOSKCwj/Lwq5OWe9e227Gs9IxmSwXP0PMQacCLhJy/Cy7
iYDRbts2qrdpT0lR5f3RwOV3hBbAAJTsNBX70yUTqNLKfL5Ku3W6oEtZ8KCYn2ZLcihs/O+sDu8l
i5WXtBDdjjiFL9qCdctuMYSABbinqu0TI6R07wyI1VgEmo80/0c3zj/YTO391U2CHCbJTVuk77q2
OAjXGq/M9tLYYXVG0jXvek05MCy2wbE1PbTl1coi7B5eXQXoYpKbGnX5A97sVzRXF0vk84lFJGF/
yyxZX6VHj3LwTcmZoHhMRIAp2EdZ0idO2Z+2mQOwjnZxCnq/uNSeB8e0BwVQG0l/XeoP/GgDExys
M8qrbVaSwAFOBWi2MHZR6qMNxWDtLR7vTFfc1K3ErqKP0ygn6uj3v/v9T37nGMi8Od7iRojNOgHA
G4VMfXz2yjpzoDxXnVXdcZDVd6tK0n1cO8yaZ15u7s/JkTvevf39YUXefmvu4mq1//gXsmncW/hJ
X6zqmVny1nB7O/n97w8u/dGxsFeIXAZhZ70LAq2eXIO4XBeCFq0oOWbrTIxKGD2KQiPrGzPeWfCg
aZPE+oOQD3B7nrfphkrceOYynMSKfLSOsC+QESpOfS4++jnHBi/758T4mMpuevUBYqFOSKqH1q/D
nd9B1ZwGd9wT9fTD81SoM0U3Y+r7kCmp8grhvqWrdLa937ubuFitXWPWAFmWqb4B4XwqO0KsRcUS
g68X03xBqcHejXLB6b6Y66GPs8r+iD4HoKBpfB/BRtkMdDlLa3YgeFtPBhQ5tATVYzeaYJAYMZMV
A/4ogRecJTdrwmojbe27TO8dhQSB/YoRIdqOlpse8p5ZSWbXMas73e6mY3qWlo8OT7RntmmI+tgn
IVjKd2lPS0K9uQnb+L0oqcnwPzN+n1cXDYS8mbNwi0gPtppaW4YxPyUTj6NMYCvhQzwBTN3GLrgo
EoR2jc+56K1WINFG6503BtWwrq7wG96FU18zfcCVjWheR/Qtb9UU8vDw0ZUQaMzCD1V9EaNPGruJ
p9AAnySMPfxwRn/PEh3VqP4/lg1nBmu3nW94n6UXPQC0h9ALazkYzLYNcjLlKQGqvYjj5s6eoq+5
LvdOQ5BgSKwonIR12+KhvUkB+xWQc9mK3S6SaHWn8LyTUMADbEgFKKbrc+7IAxa3nOUSMeQKElwV
jrdF679XqY3brcaSn7Uu27IaudLqcKIMJjF2ZkfO3orklR7vghL1IwpRfeLnRtHVISGFQPBOqJO9
KYVZXy/wYpjvQNbqDcrKadRC5uI8gwa6XylyMMKFP2s7vGA6rLa+jWY1ZOk/lJeGgUXQM5NDqSMv
VZmUu9QFf7Lg9w4942RXDQV6Fd0NhvQvzBw2tTcMu5IZ8CahTgi6orwdbQQwyRBTI7m0cUN1Sk2y
aOfZ3tsYMPakbE5EUjIjW0A7bh0AfUFf0PQKRg45W0vEldw1IQZUmvh9b5g31MF1wFzoUyrquVlJ
+4eBuCD0OwxiK5yNyOxORe2UxH6nw3mUd/j7s2cvVtpuw5zEUN1But3BIJf8DpHjtHfjGbCXzloV
czUcMvK9BWfLqRmt24H25aB19AZH2onmNIFdamzbZRi3nurYgSN22K55geCE3MW4JR/NJutrWm2X
XMVtHP8K/Wp8QEmCjRBsAstIJM4eP3LvUXwTxIiEKjU3rN3dItnzqhCSkim2HYFZI3FT962uopNh
feYUldww7ryfayb/jO2xJ+16lT2gajA3VjF+zUP2owa6Qbi77Pd1M9/Odf9kTu01YOMi+FevF7Gz
5ER1e6FzQMap9tNcm7ssE6cRd2dPBw/iD3tnM29nLqlQ3HBLHB2ytkIIIJD3760Ix6E2ECgfFZIw
zwnbwjaeT6BqCM1c3L1lzQxqGXWQclWwEIHzBDWree0rOYMxihFphSGdK6TQaDknBlp2XtQuZ77G
ObuTDTqu3F1//WvSRwN5TFRXDUGzjoQxSS13YJb0uPD42TVtpzZVNl7H4SQ2ZpucnO4Noh13HPTU
UwbUHy8iuU0sILucJ2UZtXAgwFT397WQv8QAJBObttzm08wuJvxQXALQWM6OMe8zxAKIWpwLkHj2
3V11zwAJbvZ406XROyCJs8dG9KI6lHGMs095LU90w9z6RBRUHazmaj39cy+2qQ388Eqiqjx9/du/
/IEmUMq2lbI8S3gKAMGfs2HCrOZOmUeWWUNO9sKLV82YO4lrDq07sCY0Cl79GWaqC2aE5ylTrU2/
MEBbWkqHNN1lALiCf/6arH+EDkhlo7l1LWni89TxQX9+TTBX8IaXHBrIMO9TuYvTnMVgk9/LFqyx
GojIVnf9OH2kUtiBm3OJKXPkPaq721lON1OUPaBTQ2k1QRw01dfUt7d4aFJcp96zZhWZEuZHq17+
+QuX8h/eTKmUME2XRCRbWab42xfeZr0iR0Z7Mqfm4E2C9aJNIMPMom7m9s5UfFj71bhUz11YTsfC
X6ItM1xEVWQI4Bmdoh0UKqxhhB5s6mh5auZ0Bsxbsyr3ydDKVq7c5NbiTr5qTebkrQ2ZQHUnn8ty
06Zivqrt4TFqJz7X4wE4FhJpKiCuf/6DAr/4h4uGsSviIGnawvb0L/BPgUJ9rvJy7FCSmCZ2PSzE
925HyCTJXIwZwux6ndBEe8ZbXcvHf/6dgQP8D9/7T2AOU6MF/vS9V7TDyBFKbgZ7fMu493AcZk+l
QAXjAVTyh0HsoQ0moPmubFHLALOl3kfWJ1guZLetZvFiW2hfeHLFW7UIj5aQLxda1mtKYQS8XgPM
O7I7LUYg+UC9QT0dEu/WEjrSQ4uPrXvPRccvy44dJlO7WLXedjLuLIelZmx25JgigQhIp9+7LDsR
BI0khtDwbVeqKA8wT2AMiGd8mT4Ks0/wNfs8EOLyRHqhe5poLvweDeVo6v2n1RwRd5FSmNEXJ1z+
lcVeToXRKerJN8Yl7+7NJPkRDUPBno584/InJhYY6WrizgCONUVsExSB3wGX30eTGO+tqzcRKLXY
nX1UkBu3I5EdhMCC2mMdPVWnysgwkYxED0Vlsx/l/Fm3tndaPUjGbJWCdQwZPaesdYZjnmJXHupR
cUytQYmAty8kjdYo2m2UWMe60cdJmDALlPPWptPc1Y5k/BrBwWEJTii2/+ICVJvrFfeOb2DqM8yX
GUnI4f9y/fzjpSuV9D3b9hyboZv/d+QJ16rshHBXaMCIcxxIRJuoQTWT+tmBeNKAndFRxfXTkFvF
BmoD1QTHKKWp1N6K6i4Hz2n2PvOJtZ1pRm0aF3Cz/P37df4n2uZvUCyffwXk/JFh9l9//PenquCv
v8Xj/Ia5/PenXCefLQ/+7/7vP+tvEDv/fzB1XIvUVI80SI+VlWbJeJxF/8UN0Qyf/2TzaEjQv/3L
f4DUaaPyl/EQ/+//xf/8R17/6v7M6Pkfv94fWB34OJ4p+OVaEmmO7yn5V6yO9RehbI+mxLIFCyzf
4vf/V6qO+osnOHY8eDwe/AKh/puqY/+FJxmvXJI+BzTNN/9fqDqcCXypPz1A//GV/91VmDh1lsUR
A50Ot9Om6+t9Zse4wydnR15Sj2HCgRXeFBUioxDHdysMZmUsS/ocj3xXnXA7NUQctAGEZg7hmryC
xkXPYTWgnhlsA3+hqxKt3i7HB7sLv2Y75KFCCqTb+V/uMB5S5ldOxhp/RiKziUd3D+a0O4hyvAdQ
jYqwwFAAyzTei9Z2mNQSxL6yoJVUiYGwwuYqhPuQQ2CJSbqb5/7sGnJf1ObtHJtPvV4iWbTkrMqu
FM9rxvDGS8ZWCo5eySx8KRmjxs8xFtUzm9K7kOnObhnUj6hzHsgTQZ3OFjmZl1dkj8OeA+7iJFHI
Emja5yHhfZW5LVWi4XNgEid8ALSnu2m6Z8MtzkPEDzYp/zqqF8La+qty/rZWfk7Uxf2mLfoBRgE6
ArZcE8tu46UKwSIPJDkkCjEsMSmBvfr4i9ke5us1eNryEBXiO4oREUOBC5BW4FYvEK9WY/hezBgE
jcm/JRXjxL4Kzm4+dxA8OwY9rbuPRmKC4hpGeUtmiRIpwtKMhR7OtGSXyuXK9Zkh6KQfYd8SxaAO
xDR1AbLeyiioszL7egD5zxoaji87oo++eRWaw55pbW4Y4/0lJxXkeAv5f0BwS0UtqrC9YpgAIbZY
rlUpjw3UMixveBC88mpgEr5VqsU1issSNM4DJ9WdZVrWETrNuJndzyl6WyUciMFAFh5n5zkKv7h/
DMJlFHEUM3L1bBDfAjv2ZhKQKZzpp2+h2iKZ+cno7mubIeBg3hLVc+2kJmPqSxjb11m/kgcVvpAU
Z+4qZCmnBWmHpznorXbB+0WODQbDlBn64PqrauFy604j2jcgfsgeJLkcQw1V4xRj4TiOpH+X1rwz
8+ZGxPYNKyMqqJ9LaUyHxOI0T3D9ZhLzzW9XNsD96sXD1lI0y/LQaHoafNR95mDvXFbebcPuj55R
XZys5kyAkRgBZ2MDmRJGZ3MPEc7bhb99LQx+mJJAfwfD23QZ/b8kucfkiDWA5k4HG3nANOM2K+xw
qwzc7njbSVEcXvzKfYvnqg+qHk8MD4GEthV9iYoeSYKGPuAJ7BDEqZiMZe7NEBV6ljXYfegvlNs8
WYqpf+nh2sY0cMum8aburewc+ssuER3rPwOphS/KndPkZ1W6T6NvvFcCRVdnMk5Xtnnb9dwrOlQr
G1GxAz3ngXpt2MtHuZAjQojNLplQukVyxYNHr4iUBf/D+Ay+hD7X9ZgtGRl8ngPawV8AZ98Y7F5h
3AGJ0VfqKjJZ3tcGNRMGMPLdxVXDvRG58XUx9DqgGKMGOTXwXUCx1n2I/B6rt8MAy3SS8th3JRle
K2oYjTCt04vywJv0K5AJVZ+LrEYTtsCRF+CUWa1VxhLEmKa2YOR3qRPdUpbBYE/Kd3w9j717rEAu
Rl12b2WPhpGsDxlrhNaC5z9jG53YoCHQELeVW9512a5jQWYp86Xw59tOEX5BaEzQkDdynoht2/hd
8oKtCPwT76dd8OQZ8vhuQn4WQJF0z1Fi750ZHc6c7dpemy5KdIp1L8+tIOXFlmemXAmSF4hmmXTx
cvMlOqStTC0yRmWWy+pjHi9h6D2KHMpp7Jq3RJXP9bmGCnBwhfrpVP0PpzTBdDpgtMK2/3RLJOnw
2iAFYLGLZ+5Zn/AMXpvxJUJruvJr7N9q4KJ1LXhCoe76WtNfNr2T2Rw06KcNzDCIbwk2G3wg7t69
zJarPJ4us5GzHRsZLaKSW+EWZgyqENGSgwVSR1SCGzhmCq5FksL0ONNS81sVw08rBn2R12HQ1tmP
zoEwU/ZqF87qaRH2trO8Kxuz0qENY4GQEipFoXCjLAIpQ5QwYUgaxEsmaBaUAcXBmuRP0lLgUfBV
nRZs1ihHuGbifprBlyftOO0GkqVR7+pBrBHtlju7AWU9hZgBrb54iVNEiW1UvHnME3aYKivEy3b9
aAqrPQiq5g0INYWV9qgszqA8NV7TZXK1S4RblNMmtw0EadyFa3pBxJDeWD0wZyAI8LUsnh52g4rQ
UtVhPI2VOCxdYzCb9a/ZrDFiBRNBWCAvPWW0HKunxH+qfGSULS111yJfnCs44NqIGlW3E5s05v3p
cZxy8A2TeTv2Fb+bFpNG7ZAm2eflVkUY5c3s3YjljamqjwQWKHW29WVDZBa82xBkxps04gUpTnUZ
fo9A5jfzUkdngMglmeGkxtPpmG38VWhJXg3P2I8ifGVa07xEoCZilDNsqDfxgAmCSqUL8nHTDgbR
MhOfo3KGHEWiaF9oHjxhvJQ6mGDitNvbfn6gOSPlvm/vUH4cxs59tRD+Yi2dUE6SmctkjgxH37jk
vl+fCqf/nHZeWjwV7simGSBFUQ/InwdaqlHitwhNKDhF12nUHphoOZPiQYJ2eQBH3RBGUG7Rd5XX
HfQzTGtkKnJXZIw818PaeOLEruUSj82ndmlurQZix4yt0tSBINjdGDEBrwkSd8iulY9QvrURtfg9
E7CBqXCYz8e4nz8bBgDbmQQOyGjddq0LLmbvxkkZnEdj+SVM5yHC4oAXg5RrJcEKe9XvHO6KMQuk
u1WY8JXY/AwSjVzvawc6lZ5ZVQAEMJlkZQarPi24iCyYcSpuSW+g/ativpJyEYOWzbWZghpl73SV
jRlpAFOjdwuLeZTCYRPOjWlTYZ9l77yb/4ej89iNHNmC6BcRoDfb8lam5LVJjByZ9DZpvn5O9uIN
8ICZbqmKzLwm4oSb4/tYPjuLwL3cyAeU9sTH6t6mIYyYoXmxHtE9bCE4HWpPZDf8Adt6eONMBWAy
auTB4j0CvMP+zzyQaRCepdAWOdo/ycKUjpnvhQtrjElwSDq8afydHPMWcYAmnwEx6eGmtxCBAuBj
c6y4NxNXMZeTW25qVJ7hdLCUzPdJgeoC8y5LIHLWB9a823aW7y07HqXqr17QUQ+GvYOX1qydpIp2
deI+TdNSHA2HxWU0fihjk5F8NcuC4ENyS/H0+GF+rFoaNeE/BQu8fgNuHNnD1tF1AErWfrhrktE+
Dt5bbtMpQzPhtwm7fWoWFhEjWB8bCbF1jgSrUndvw3a+BfX8iGOB4KaMGIzCp68ELOZtFvGFx0Ju
kyG9xi76pSRD2xSO1d3gNUieQrNiSItwkgkmB12HCBvZ3DHTjK8aT8hauibqBaavGwvLtFmi4/cB
OLN88Y7WBCTMTxhUMiKTIb5JxgusrJP8ZYRt33YIGcLcqdH0NujXk4qxQ48+fqyvbbe3LQvoWcGn
PhXRxmCzeDZl5F/RAGOn7lfEWFVANjAuMT059SFA5QDwEVPK/FSXfHaDVqS5ooBSrFNzAowFqLcw
1PuXxQXMbjpDv20tptjZYM9bD7z2aLFOckYMvB2iLuStpChJYLW5fip9gKLb0FWfzJvPrp1/lgBb
IVUjgWEozKPSuNeEqLZCtRbBLk/9bOlpP3BvEBHtgnfLZliTeMUXwr1N49q8jkWC69sn+iF9Q8zy
ZRpYZ6Tsn4s5wP/TvCYlyzcyZOptq6aNN/MNe0sAAaRaG4aN0lUjlYAF7EIxHYAeBAe3BAc2I8uj
ujC/bD8UoBGgQ3a+wP5jElgWu9lTr8SuJrsAu2pkUOgyOF5mboYyZzkUU80SmrOsPQnhfJJ4o/Q1
5rh1jvljREqvUcaBFW/6qUQLVBLTmdovRqLlCTX2SJKhyytETOLrSntjadddEwTGSSWccXTevEOE
TnZTkgEwyW1+wcBA8DYfsDXEnKhdtuY5pZI0+W8M9eJEaX9KYt4rb6F1QvOy6YonU+GNsGIEnAH/
/aEj50xmI7oCO1WnSkA5XWppwxOr7jpM/WAsHUVzx9++APfYetMC1w8eBzHcdegiDCUqajX0FXpw
Dj7sFEyQPXTE5byr64ltXMLMXfY+cv8Et9j80YTjg1nXZCVl5biWpffYzdN9EmYn6ZkDBo5sPzRD
f5UTH4cFccLy9001Pbu9PV5Mv4jwzhUoJGo/vrge74mhLMBktcXYxsidSzdieJlK6Z4JDxOEFRG/
kDSwvCWa5q0ccnEkLAhEIfvYVTLRR9tsLHwH22OXBPKoQ92Z87obu3aIXagxfgdyuq9CdPyK1UVT
AuNSplefkIm066aoUflEBAoFyWJeojRZVr6Lk0Z1LBBz6eXbYPSnA2vYLCjFuUHjs6q0e2Syze5M
nAEqfSt/mPyHbJnwSnT9H/s9PggfzQ9m0oG2y/DaOw1NMuttU4V3EYl0m0RV/3VIDbZtSGnAnIHh
1i7qr8ngvndN/R/S5hkjuo+vAQ3MNk2Cb7QdPJB5cQj9+RgOI+t+Tle/eh4a77uz6huBqQRqAcj2
f0V3SKK191HzLXQOAQ6xeu2wAeMFDy5NAX5pQNePT6vEg91DlO0C7bdgbGGCxM0FkT1zxtTaAmDP
Vsup8tvc2BcG4T5VSS2ILiHQkU0JJDlLrVRtnCr/ux7dL9bMQApjslssUd3B5L3N38HEO1Dk0xv5
9v6aa/4ZBUGxR0llz7m1rrniN7ZfbFKTOtcv+DWzyPpJ3IlQPevZK5Eg4C2oVdFsY/wGTI3h4yY+
P2Q6J0BauDj6hm3lPPDdBjVkP1YLmclsYYLdQy+yqyHsPJDxWp+EwAOlcoETMs2f+6DHtf7IdhnZ
IDifVR+l3i4NFfnSjfnEFuk1DzD05VN912YCvWxIhe3rELXBaJ2V6XbuBq/VNy6F10AyNaBZ1xeW
y1kAKqPM2quHKzGxBn/nML3i8Ie/KSwsoYOR22vlIflAQEUchfUXSbSHbsMzaAabYCTv2e8OXYtX
JgdcuO5c5GsTI19MBkwk4GOv5OR+UZ9MuDy+WKpuOceJVPjuvGZZW35PTIWlBCabDLJHbzKr0tKv
QN+J6d3AC3FMIUZsS24E/GOYyxqW1Fp7Ie7KuSN/IPD2hX70PGq3VtxlJCM/kEjyg5w9J/KeTYbA
JqMMvXhavPfmgoL+Pxmp/ifu7KOvZLTBgxRfUMx9L7joQ7ociuG/qYQu5j9BY8bgX+EKrNCYopuK
HlV1tjNHp7GLZhsUh6BMslsKRmyFsm63oGBt/O6b2+vZYLC2ajPb2cJKOdqt0ZzsTOAOX8xj0vrD
Pu6Qnib0UJmT6TaMY8bwEOYLQectxcF8Mn1jOZgJcIDSKq5l57780ywaAELyKd5E3vhtC1iooWSS
I9mYIBMsWctKKKxOS0s4e3+d/UZ/Yq1bXkdSnWHyyUfpRNe8m/9KGd5V8fKoPL9f1TWJomzyMIx3
Z7QXt7n2SM0GaengYAJ5Yj5hpl5lSj6iu4Xw8WYG8xPf2oD0lhGMk2zyJH3SiSMQj3KWLSvDjI6U
XYSZQHVaLxpynQN8VfC95qI82w5nZikN8kbaJ1kj7yo+mrR+4qJuCHBGNvoEsb/buCj70Fpmt6yT
7sr8C2MCfFRek2qEk8OZbxPmi9WzKunTsn7+MxEJrZStcbjs/WGt/TfWELytdGXMYsY+CnnMbBqU
q/LIDXLshQaFiXFnmtRQTppxSrjhRRdFsmIgqsENJX0PMm7MssKGhi3JaT65iUfGJgIT8HvRxnLv
Mw3nN2z7px7VQzXjFGN7A5mNfXvTOjWt5988l6+ytu9xAj7JEa92mrTonhhHVL24kquIRZfTv6U7
hJPBFZmMyzNOsk9BRcZ7znvDXHUXTuZ/XkpQVcbC2i8wbDtT8dgX97JZm2JB6xSGP6gnEb2g7sQQ
ZOElmh5cwF5IR1gVFg6cqVTtlAxooEd2OMVPjkFhK2v50wDXhbiCqaGwY1QaArTi2Ec/0X9JyeyG
npO18Kmpqo8OPy4XlPdbORhBGTisEPcfMlc+dd1lUNBdu+QnmdR2mjNsAEI9de7w7iWd2CdGtS+T
5iuKrL2mnMwNOgJ2Yz3u0vFRJ986n5jqbzKc6ZMxwNkxtjkYWoTNO9gPwoHc1PoC9fmFkvJ14A+G
AMydNCU7CTABHRGfll0VEEbm6Kutgr8QHB7C5fYaj8HGFPGHzbcwoA4+O+pv8vJw5Y7PhCDXxwyW
68rXk9lmhsuaZepRxL9+1N0yxJyYOpJV3dUlZjE+wjkatrQoWIxIwzOnC+vNHbTAtZU2fyM+iE2W
WC9hMK8pyVDvoCmqebpddWh9tW3TaR9QERbTRImK6HgT+yPZSsCL0KXCPoC1mNYMEKrYxJuvEC2h
xGK+B8WyC/amQoxZzJm9K7LLXAZfODnem2Lpj3jH4p0wQKDlXv7cLlEEvMVSJ9eZvXOQMXkhDB5D
zYBOSGZHo1Xv1KL5Oop7d7MwsNoxt9s5YWNurAxNvJBSbjIbX9pCSpRjOPgBcgE8xoD71ZekUPXu
KVzuClTrevSg9jw6w0AgEzYE6PpJ9zUzy0lwEzB3V1u/5LANCAKH0vWDEtndGdCo7Cq7mUt0DZfx
ZfBhOfsukD3cf5KUsdxgSzH5vxUfBho/ysGXoLePU3hwo4UPjqUrq0JgihDQHqT4DcsMmAKR2AMD
/TCIVt0C8a1xIV4Y9puciXXElnHprGib+nK+MypxNMv+PbflNe0MZu/YaGkCE9Bzmr+E2pYzbdgv
tH6bfkbh6f1200j2IvYU1fxq7CbpxQ79a0NcYXEZeIJAAjDY4jXkbMO7YoGn8Rlj9CY5V1NhXLIl
XvaOeU8xzWo3LHaTidXYLWgwGJ6zDdXA+Og7zr2rn/K79d7wZUZZc0aEeUHJGe8Qrdxmh3agMgH+
6fTkgbjjNYM1Cry0/XJbZvKVpFBrDr3EM2n2iM7+QTcYnWkqO6wBJOGQjlaDw6ogG2HmMXzejqr+
9OGOnI3AJ7HI0CQEbAwBa/tVQMfReCx3wLuvorm4tGaOFpQlZ5sT2dMsAAjZb2xUa9+nvaD0yEwk
IT6u17h96yKeYTYlFdl4MbomrHM4d5umuA4D6Et6O/qw+2SojJ3pWA1SMjKF0+Gps+Mn22YHMvfu
J0mRdHDCWBmsQoRxSrrwI6x5x/2WV9+rzJ/JN0G9kWgOwpeIR1nf9ZPF1C9iYD90HDhatYRNA6l1
Yn2MYFoh14qbETWEu856fJiZV4PMhxW/go6Nb59oPMIdyvhf0Yb3JvU9Y3EamNKOiDVtHtvKimn9
pIMNJH2VKV1o5RnBCalYs8LNEuLZN2VyP+NR2ngLaqUyHK9+YJNtH1T7lIJ7xSvyYoXmBWsCX3GO
ETjRiIGIj34ZajK75ghFyM5y64eYo8UYM3i6fGvIhmrpUmOAwYAeAEmnI7S4SJPmtHBFWHXIse7i
hey0OQP88lkG1YeyBQwf9ElDvGyaWnyTH7utA7IeqvwLIQqBdeV5dAiXYHlfnMjuOpErY6372IRo
MHtfCImdjcDpfTRM91Up8VZDn0TGTX5eH2BTkdWhKs3/GviRik/BSCK4pQVJ9ZjkJBz1Qsu9TN9J
N7bdY1ixn0c4xGdOavLa0zk9WcHNcPBF23faJrirRXEFqXCq4/8M9Ww43OcNfnuGtO4T+xQU4ACF
JTuBtdm3Z74RGikACXVfFXROxtFuLIpwW5Ubw8MNMQ5XNJfiEMSUxQooVinUW5PFCKhsbpBJYV8x
0scYWISP9RcP8if8onUSas+In/+4zPj2sZ+9NFSnfkrjOZIvBFXLeyhHrnen8z6y2PwMkIi4sKp2
lk9zX5bNz9SUn3boAGWLBE2HofbjgMlH8AfbodlsVMxvk1YNg1a8hFOpDnMQMMQMZLgJQueQVerD
Z4W69Vr2IiOqU8d0wKdNz9MQBRtg/0+FM9A/Iahh6DjvrV7csycgbXnGn+zRIiR1xogppSmXbGmI
FmXQOb37VXbXJrQ7JJgSGJl2+RHFPYgv67zAJz0Fi/1XzO7nZOMRQwZKg1hmJxujwmj3QFc6KOWE
v+xJmIKFMBWfvEuXqe3u8wC3WlGTPYLFEotCjFht3ZSNswri+XOA0YiS0CyQQLocSktyn1RkJ0SF
fw3c5eLU8wMjQ7YCZc4mwQVELkDIQCqOK7x2cVCuFteSV7ILyDebq7cib90dINed67OxsPJPqs0P
/j2f7AjGQsVAckYebiAcCCYnfkaFiHazzvtzxv2+r9vk5ddw2QPOmI0RKaGFabPqZuXBuwvTq+tM
iGe1+optUrHZBhZe9Uzsp9jLy+xOm9Q32kMTNse6I7h1wbQh+WE3XZXtozwCyra0XzYpWCKwMgIX
Ksonkdy3NsTwZV3vLd9+S5L+wJH1PoA0PlTMaLIZKVGrdkVU74rKvJpB9KJU+57r/KfNlPb1nUuY
s9CclYVyEIsJadlaXfSPwor98DTbRbwdHa5N+AETCQp+ky2bMVJgRcluL0DoU7PUrPqKxyrmBCMC
lyA1Ey+VndCiuR5UbNRs99FgHC2cb9jrGGLpctVd+nob1yVvJLwPsfzFA0kPRvcOIfxZLOwK3ImX
L3H6h5aJRhWyWpzda1eoNf7WrdWI/xBHijXAoj8Iwd8u28w1aq3Z5wSM3TJkvEvCyZLKQ5HPF+Eq
yp8AR+PYBD8IDvL9Ehf4gBwfHZD93fbLfYj9rPJVj3UmFkTNInTqIySfpnz0I6anHbfFqu2+8b5s
x7x9rBBr3bOrVqexVpeKyEODbCG8mRGG0dp+G+PxZeqzv6i4841hvi7W8lETsZxvjKQP2dA64tDN
2ghvTtnZC+nXDX25jl/sR6bx1Fsem1YSzrj+KReS5ugH3p+RBMYuIGEVxz7jq2j0eHCm8liPf5H9
EKrxfVrOoLmVM4/bplQwSJhxIFpoodSjhTLAJ20M6wVt/grKYn8ShXlobHdbNcZ29IbHf8XvjC+z
yv1LLFFVNUB2wDCuGcEyj3eyC7ce9onkcQ7n5Cya4mAblbUfW9hRySJ2jmF/zC43Z9Ow2S+6ON3T
Gl5IBH4oA5rUWNInuHaZrMwCh1cXmDk77uqxFN1DQWrvDlLvczd4hzmbDhkxv6sm8Zhet4NO14S/
UDg/xL4i9O/tt4yEEDObX/DjV1vPYiGOdHk1euOLle+Agj3/Y95oZCABetgo7fTEPBcnQBQ88A3w
yWwIRW6Z/4A0FKjVXAlZTb5WgX8MU57UYk5vvtl9+fisGKfxxuURQJseaRdt5ebfEpYcimuaz/YR
ZOl2ypdv1Is94xGUBot6qaXzQTgK+1e9umGkzUB6st5wU6B08UBeawKhlk/j00Rgj+uA6t9+84qW
eKf6bYhgL80O86hM+pesx3VsWtlxlpFB6hsqwxatX5w9Do59MvyIcoCdVK5SgLkIqnl+IUaKGD4j
W46VIcTrDDLvviPD06ArCd36EdLgzsBgSZPNfjfNP4MufSgCyDaDeLRs9TtHPcgu2E1J3u+jlGXk
EmE86Dy6sAYZcGNgHc3cU57lt77Mbtybmry/HsezHUbzIxiviFFbejIdLkazNl9NGbj3oX1pMsfe
diMPRNiZ/5VZ+d53ErIrr5rpZOQ2mf45Y3zNPTfJTTc6TF5nF6x0EB+VfoYnbnALLoaTOMvGGn+G
icWTl/ks/JdPqn1cxJIRQ2ON3hkkTYoSKut2beGRdDqqK6lfN2/GuT1Lny+LQ2cdPPAJZ3o4avqY
ROzU5ksJq4tP8CPMLkpr7Fnh1iGqnOxj4VfpwV+858bkDl7+0TFB9VHttttJ0/sIobC57euVC/qW
8QqMvwTYn5ua5k6A/4OC9dOrZM8Wa+eCByySjmDHgsNekwPlMhB3Pj4K2T27zq9WA9LYv6bETFri
pwQ/uIAhRKCVrxT3OmNHg4wBTSskmhbKa3VoM08hAYmPgyYbYr9ZNOlQTNZ9JoQCVCkClJC4ezSt
Zj1rRuISH9oBZmIPPHHRFMV4Dm9dc0XeebE0ZTF1Kb67gV6HqHu2kQJePtQ/mxmLpymNYChnTW1c
NL+RZwbdbOa+FKAdTbNAz9qgPorAPgbgH0MbDqSo7U+UkuNKdBWBF5oWydQqJsIdgiQ2nYPSTEml
6ZI1mEkHE2yiuZNRYjy2gOeAnPRwlmBTJppSyfb5VnV8Jo0mWJpnV5EL4wG2FIMDkrV8iEK6zKl+
6pwUcIhmYdpAMZmpgjLXnExTEzMNDRrJNUUTfC7MOKs4mHP4XgPaTDRxc9DsTaEpnAVsOtvnZVg0
obNCGYael7NjAsM1dQxCo6q+i5YQEwt8UE36tDXyU7M/SyCgsf5QGpnA46mrH5Rq7Osoc7DReJeB
fHURquOgqaIxJhSfNm3DsA/csOE9t3GK/SRUBLbjqZemdyGi4pr845Wyplh13VivYfe+BJ311wcM
RNvqY0Jwj6wK6COjgQfHGBbMhuxL8R4tbnjqLNRuouKgFeBTOzCq/7KeQ9vD+dh+ZUZ6JtKk3BQu
1PEYBquLjli4w8G38ENbVnkwahb6KBA9znptkmAsq5muwtO0DJpM0Ou/cYSVB17Nd6xJsHxBWKRm
RqgDBo1C82JbTY4l4pdnB5ZsB1TWAS5raspsDW62CxLaGAC0DKXpVJf//r17UeG8TWKAXQfUh9CC
+05TbD3Ns00MjD2gUxBwA7s1Eqi3lTahIXPmBALTUIlPwyB/BS/AygGZ64DO9SLjud9mqccZiuZk
w8lCc8oYCgDYbYE/4M3pJbX6S2neG0MNJilHD4Ngpj+ILKo3c6vHcZb7Azs8u0ZDIk5Rm96bMRZH
kYPcmypwiInmAXe5eO1qCMEZqGAFMrjU7OAeiPCoacIFWGG7hi9cMDg0yJ/a5Cbs4WRJP7LCG1Yp
wdaY0Yl9TxiGU8Sp5KzBl61fB0fXQqluM492i2Dn+4NxtpepOVmaf4zL9w2T67HXZOTahpGcaFpy
GuBCgX2KEJNwxbSHqBwPxqrVlGXHmNahlkRkVjHspvTo9e6XMwXXGkAzI/O/GBTaTmp2M50NrhzN
c+a6vApNeB4061lo6nOg+c+ZJkFnIKFnzYbOaavnwP8qNDWa2BoMK4v6CgFKV4Clq/axMywCoNK2
v+s9N+cHjo6BplGTo4KBa+ElDBmaR4YDcTWK0OZHIxEsA+KHhem7nHFIiixJzulXp9nXnQy9tRpf
PBDtigjmpoR9gjzgWklkIIPR/+UtyRwqa8l84+6GbV0Q8KjCDwl4W07OX2x35Xr2pt8Il7SnGd0S
9xsw134baX53OF06cN4YACgONeHbd3nT06kXuwWK/SrAgoJ7oD7AeEInBo6acQ14P80NdwGIo2FZ
0YOecxPUIoEb90rbL/2Sh8fGwmU2y2cs5r9Ec8mNjmgE8HnnyZ+ffc0uHzTF3KqVvCvB5R/Ynr36
C90godLBfojRg0SB/+y7/RPv07Ql3hFKeqJ56R3gdKA5v5YmqZfti9VomUAkPiJQ62iZ7+2OG8+M
+z/e2+7On2j7/vHZPWrtUYuLLOMSJb+EPLaOGz85xKSF/itLTi4UM/jBT8Cr0WaHqRj1yWfLx8Ie
7uoZC4ICXt7Est0WhvPrGW64s+rxiTw3BKAUNhwdIyXjUG7SEA2swZaA4x0umE1CmPLTTeK1w5M7
/fZmFxDjaDyhVMlOFUfECvcxL7Cm0KX9Vz/ypfQ+Hqiqfgi0YyMnAt4eGnmE+YITgjRq2EccTQ9t
8qRGiKoycT8dhwnuYL5CHJH1wYwG0iUQzvQ0pKZPe2SI1GADQP3NOQWPjON1AUsVN58GTb8T/aR8
OaCp0qE45AU/C3Jw4uOhZYyWd2LiwKxSHVJq7hKCQOeo54plqWVUd0lRkDQub6YxvnsMl/gK2A0S
BmUM8lASebLq1KuAXqQXFTGrZWj8i9WhbpRrKzJTyn02JSx5X4pa4lwr/XMdZOD5cSYQKAGQWpR/
2rdudmwjS86BMUNsVrbDXwsjBUka4t2ZcmnmpeAH+KyiGgVxekIlqzYotgt4MMzU8zrcVdN4CXVs
HdmmPlfhfqgZ/DNNs9AAwLcf3FM626CTRMBewgOEmBkPAlutFds/5ug/Dq367hTRInF1EmHrr7sp
XtaF+awWGxVfF5ASRFUui4H2BcUzhnJxDgboHPkMjiaffhwyKzSCzCjsNz0hhNMtWvjbjc86zPaK
04AiYh1yajIH83ViafjudOORyv1a+c6wB6l5y+LpoaqGdANDluxFC46SUEf82tAO7lSkmAV20W9Y
8+Eb3t7psVgNchLrYOJgIGgkjNLsJS5O5Zx+WmR2DaMCTsj/WfRk3Y+YpxjRt5c35tFE/yV/RRG9
NwPHL1bqZrXA/FpbErr3rJGKqh8Igx4ICoglk0a0B/G4IP/AFwW8z9+1wJsA72znLFbbxvRNvYo7
4AfKLqV/kyjG1lHPjsmo1WaYhtdhuoQmcRAjjlp0MrzRFuIShcqY1LTTYg9/nFIVRxmSP4Pz1IIV
Uc/D/eTzfJGVwv9waU0uEOMENdWuhe64muMXofwHkftIA2AWlrG89/q2uGO2dWhIIePsIE4RQ6l2
PbODxJ3vsPFu7PkMoEZsYoPlVD/W76r35Vnwi6PL773pbqmmeV8u2XFi4ziD5l2B4YCptZ3dfbU0
l8gv9xNYgaZlC1RLEIh90UKzNPsdaJFXsQBENReGK1Ucb0TkAsnnRvfA8K6nnvR3bybNNUMr4fNA
rpiArIOoT89EgZQ58n2UCfa2TmbeVrZhVD3OJ+Cxz7IaH1C3IrlnqmyLkI6H/mgs2fK7F5MzZVf3
tH1cJWxqsi3kKKBFObJKlVQviclEARc6g6doeIK+yu+Lyd1kncELNV69qYZ3KiCGh5m9GsBo0z1H
xNAx/ydva4BtFsbHIKeWmUMfRqgy500XoTnXJy0s7Is3ex/tzP70PknsfV5zvbhu9sLGKk13yGvD
Q+dKrtKZHJfZfDHD5M62nDtZmVipWJ9zTtjvKet9NwGpWxjh2QeLueI13OKWtlZJEP7GTm2sequn
MSk41zNxgho5nbCZXEGpvARe8TNBzN8q5R3Ym9PnHW07yE+IFgXL+rKbiH6xSfFBdaV6JFEuo0pj
4YyanFtft9sQ7bab54eJixETAzhIerb/FDUo03WYU7RDcQXs3qMQRpV8queexXTj7KfeQzFSBWDp
Mub9Tq/YcvafsPcwx1AZrF0CZswArY7vYQFXaNen/DwALFh1UxdeCpE9JsNwjXIGFQGjkLV3GAjD
OqJ38zHGNHCKahuGQbyPJBXCuKbnDQ8Ag5GfgWdk2qlcjz3tgJY7Nya05Ow1WTZthwEThSHKB+Qc
r4hcXgcYoNJxN75VbwZAyk98yEX8I7t4u4jxmCtI1vXAPqxiKjI3w/1YLNj+Q/BPxFium3o4TF19
UoMa1kzrRxg2qqNvZ+7CinhGbJSGrNNSoR6L6jgWEAA8i0dfhsUrWShvaRPBb4Lxp2L1XpnuDR8k
RGD/CTsMMaoL9jUEd+Cw0l2lzJicGC5rHHpQwAaKbgdI83ZKZhMNI9MMeq85oF/+t2YNkvjTaMBy
yyiRq+Szqfz+2leIfVljFont7RsjBCIgrUfwhx+SCDreHNfFK22bWwiL18HgFbKt1t8iX4/WwsbM
o7gDpB5sZAUruKLlnZV0EoVmmMBA+8KqiaTfw0i/2Krd5E0qNrUxbROrIQ3UheNqOkR9B9kNEq/c
qcx+TvnxOniWq96lcW0969mSd/XAnxymw34sqX/7BOUMqF0+08B+63IQpqAIBAHism8QgBQcKWUa
HiN6aJ8fouP7KwiGRJ2CPDpl5vdP0j+JHojxuM9jQtAq4qFAltevhV+9MMbZwVvC2DCx7Gkz7s4A
7VBSwjNGw+Ar9RUF45nIWACw1ZMUMU2vbe7JBeqD5Nu30LgqdJzhMh9V16NxT6edNX347nzfh9nT
YPffdoFYL0mDRyhXBKTed4OokUoxFaIQEQboOjhXAJV6/hHtuoBb38sWNNWBcTeR3LfKY1hadlCS
8COWY1n1gOvow0RIN+wzcFmPk3yrHXFzumY7ZM2HEcZ30mv3lso+Z9v+JL5uQNEj//rZ38RJs7Gq
ECiZmeYbbLT63/DScKQIXuc6GSqwll8dGVdwrJndbDDEZiFD2m8K3287L68eCWiTzV41TJ01yvFb
MlivrTEeWyfvj6mIDrnfv0QJjwvroYUJUXQqrXbY5rProtKZd7BcGYvOHuO1hpIyJetEiYFDPJ0f
c8aG/MmNbqbSjcRGvxsqRp5AUtCy+eyoOvc5gUAGfW+K74tc3Yjn2/RoJPAyHdyekwb0SbVDJHiy
OoSdbtf4pBjapNzdkPippsJpjelGAfLYSKP9mwsb2Ek4fVFX8eILVFhkVgMQuM6jjotjC4D0HssG
9BeKkBStxkTXoArq4ca8EyV94QJ0bBfJBU8Pi3Z+kYYx2hP6GtKOcCNlBht+sIPYAu3av42BfzGd
dj4VNRPj0MbnI2X6Y5vABm29AEy1KgafHdnBlh5YdAervFXVsisKXrJJx5YHLnlXKhr/0mo8NHhz
pTWenJbNmlsgDQ35VQue72ypT2H3hgPFp2BmyAZMUJO4WRlEPMrhhNoGXVHy2JIzliB76i0VHUaD
Mkumrr0TZvBcxDXnliYcWGWNAY/TRbrcHa1/S0HTIWScn8PAZKLsQQECgLO1QzioGo40uP1XoerL
kmcECUsEimNSDFtabpXYVyCIiE+rgBGlu691VIUj3HdSB9fkL3ObENKHWpUkNBtT2Zbggrc8DB4I
20ErSNpkjmKnqxGlmq5DkLZ2AUhrn08OwQXNaXbLXZjjxA76EO03KTJ5SFPT5XifZUSUps8eoc2Q
z5Q4t0yjZxhbnQ2REGdA4YHNrqU2tB+TtPwP7L5YDzkzEFH/yIqyKmf3zbkEnkgNt1Smr1bDsFo0
7X1ZYR5BVf84Wcu/EcOea23b/rLz9TN+Ib9zXwXaCeD+q8Xk8BMjqZZp8lOXQbCXXF1rpwvkQTg5
m8GCtRfBUE0u7msIQpZfsnuMEB8u01AApxiRT1gTg620DHeyYU5AFBX3T7TJSRRhLtGNe9b7v4ID
1dJY8CSF+J4kxEuxKf4IXKVdGy0aGds7pjTA7WxDjmGBlwxYbzimGDBb+pFMI7CqtnnhF/0KFlxp
Mio/xmb5Q5vwJqLmUvlQZrwUhbdhXp0xuSVzHm1gce/Ckmur6TDd9RnmU8vjY6jpHb3mGk3Fb9xR
Y5cBqh4HamdbO4yClLElL8ZfAnXMhhtUn/Za50AQJQjAgsT0Aa/bLI+iJXZyHO0dE8mjqD3+7omR
WtodDFWkB3JdgVcWZOvOLIvXpoMu3CyB0huj91FmvnNhXPGHw+rYtiGShaOMScljrV3uQ6d/D/hg
yxKNQGQyip1YscYdkbkpm2tAjgzx0QzvF1mmj2Qb7CaCq8Dk6jXDWNCCwa7d2q77kJD3QL1Pgxp7
nAMZzhY3fTar/LuYlqMPFEzASle5IpLeMLZt47rIFRiSxgkwxAI/gjTlvnWaQ15tqzhXB4gr/y3h
+KI8xnyoFMMFlm4H4NQms24rw9phX2ywQMTM57nFR+4RnuuV3x1p6xQ01PSGIkV58u1DsjSkjySM
yYo/oFvpkUtrurXjMWGIQwIO02dP0XUsvXeXcGL/y/G1ZMD357rrqEofkFcg16zkofFoiLuxtLdT
Zlnb/9k7jyTZlTNLb6Wtxo1nEA44MKhJ6IjMyEitJrCU0Fo4gB31Onpj/fkrsu2RJcxqXgNeGu1e
pkAAjl+c8x0nqW59d34nGIRtInVuO0FdCes3z/Hag91KrVohANWpJySMZL2tMb9B/qHQM2VSkyHE
XYL8HgbehrOyx2Tg/fbF8LFkvDCIVHCug4LdYEOCCQCC3/8tHNGnCH1AQaKqhU91jdvqjNGFIsVH
cYNDdNzse8gN59KjCxoQgnhRj0BfG8TGcrjtS6PfdwOrxRj7C88LZdUU3RBn710C04CixuzR6yOb
7XFvXLlm9MAXODROwbt//JIsp06TB7WprW8pwCIsj+0HepqOkoP1iI3ga5TTDdM0DpwAup9oi6NJ
D+EX0bAG2PCCGZnp5uhv9X9aJ3we2Ym2YRWcVMv6x0ybVTaF33oS27LFJ7WaAZV3Fc5+jdrEmLcG
yxRs2zwQ7vKaeg3nrPmU4D9zjeZpqvhq0Rfo0XuFZP7Q9RRXhDE84DvAtB6pO5Va/GhhvxEMLJmE
m895RB8dBQ2Rj/K3q9xf6NNUo2X6KKBiXqHNzbVTIyHK+n/QCdKk0LBN1/eBytiOsCSYnv8cncA7
oI0qzU7YtR/lFwlX66ro/+//+Qd6wn/0Jf8/PUEwCdPYBMHi0JEwNNRP1//rv9h/+AIeD/QE/tah
ZoXg8Hd6gv+HMJ2Aoa3texZ/wGXpqqGP//VfhPeH5YJsk8IWjuXxtf879ARbuv/ILPr3F0MzPv6C
gOF4ShB00lunEk9GTnKhSDqIM8p5UyZLRYGuvNfCMNWR3VdHHkuJQFPU2B3g1AcziqJMoCxztcTM
r1AcBjJ8CyveYujb0aLVWpTmhd77MBVow7zkoajUQ9L7V+jfGjwiSNqKcLqgGmJ92zJ4LzDjIX4j
lyLfRKI+eejievRxhEy9wAQ6lEDxmSSxPZCVuCCICDdJ5/2U4HHpzMg1cuzyfsL952opXu2iyUOb
h7JRG/mZ4kVauEeg3sbVUj4E2e8j2j7T5sTrtdyvHygJlvq+10LAwTaZfrTi1PH3a9Qe1sZw2kOF
JNFtaBCd/lNM+B7ZFCEQQf4CPgfRYY4oJ0aHGGhBYoEycdESxQ6tIoY+ZHahR5zx96DFjDYTgipB
JhLY4I6WmMKZy7tejIvJ3nCv0ER2WhzpopL0K5QmDdp7hNFvsCUpFrWkskZbiSpwH2ixJaAjRmHN
j9FMT+2knmJUmW67K6vG2rRdvy97XnN8yrRXKDmVo7J1osWdGSpPBLGvIarPRMs/MTSzUUquYy0M
7VGIemh3Tfh/DOAouxxUpGbBIg5VaRz+kA15a2mxKXsu8tq0ANUyD07IsA9dKsW/2rwxRvrJKLxG
rV4tmPtwi7/3yFrlop4WZK4WcteQpTPhk/oNnH6TEsZChVbeQiKbaK0s5dm6sAa8iyAZQ1fGaJn4
Wva4D5uSGyy8YQaOGnuEcu4mW7wjPvZagnaIDOg3Jnj6ISY0peZ/7tua4q1xkXIMCUJTNQtiLbBK
RN34ykA2O2aMNvysmTY8wWy2fPfKlQGvkAGIUW2UeHkicoCKANFpL/tjKE2EPcGn3V8XTWvvTIlb
cEGWnMt2CyjrFGq9crXwSxl0d8zJrPNA97Iif23PGIIoQbxUm1xrn/+0xSGGHtFxN91wqMIdlk8f
oRYAb8TTwH6eRGIsmzrofheDrJKp2eXIrRv/lfZae29TJvTzuKu0MjvWGm2uEvuD7j6IfrJ8uqu1
ltvlBkIahL471kpvRz2y1eMEGH/Jr2+vhmF8yHputhG7CY2Z7/OIO0n425fRl6XV5IHWlXsLxBTa
cbKh553dhsPWQYSOkvQpQZReQBIbEKknWq0+EJyyQiFdoRicbxok7cXINOidZ+auKwkbmLTyXe8e
faTwRdx8Rkjj2SWF+xax/OD2D+QLs41HRo/aBFEBnUQCCRbeA2L7WKvuS+T3Yeb8tFqPP7v5m4tA
P843AWufdfk1It5PtYo/1KSJVCv7a63xjxH711ap6Pm+G+0CGNDsVbXagaBivoxRwNGOgQ7rgC/g
1lmYCeoaV4Eh/e9s4IZkU+LKm3bKEA3p7Ze2I6T4Ejpj+jC1U0FP5gLtXRCYGJhoPxoeC/Ry5plp
m/ZUa8eDWPwzai70cKglY+2KAGn44LXmBcX1s+38JJLJdq19FDWGilI7KzgHbgnB+mZSBeMD7Kr2
YBg5m30HW4YznSrnNk9nDd/nUCYamua0vEpUDRenLp9McoyuU6f45Mwp1xXmj067QMhHPAbYQhbs
IY7uiEPtGIGwtopK2o8l+0CYfRm0tySDBENumPU7aN/Jg9IeFHu+HyxCAhKN8YVzs/e/OjPU0M/s
3tEulkGwa2b9AQw/ZLP54JXtg22+5dDvu/ah0F6YIWQQ5rnaZ1RPu5qGfsY4Uxk5a9NmIEMyM47g
Kpj0qrB4yG7qPH/IeOdsmMBIXgXrBVtOmrfFC7xQzDoDu+Kgsh+ky1CiBDTJzt49Fxh8bIw+g49J
0cpzCOsh272YIR2mIFJSf2NMQhFmIS5ro71DvNlxEWG2x1RUandRzvtl0X6jWDuPkKSyQ9BupCkb
gKx00cYiqRv+DD56NCIYmBbtZMJyZx78J8jF4QGj0i5noEAGIQNM7YIaEMPTs+SvkXZIMX4wjwRL
ss+s2pMpq+NY+w4T09xiLW4/1litnIkpw8C0m9ksiMiO9BroudqdNTg+Pq3pCpHinRigHHXayQVq
YiZh6GGmjAxj5zfXc9Mx2qeu9VUUfnSNfj6A1uKwCDL6bzszP5Ib9sPea7tMyC4sKnGbV0lBWlIZ
5t/dLLNbo7pgT4PT6wRfpPl4e87BLZPOn34Jjx7RHkgUdqlyn3vba/ikEVLmjmJXm4U+DmD2QLHb
IwesopswtqutiS/2jivkbuJbvDEDxMyBOSr/334G29HFqO5gGBGsiobAIK3bJ4RFjwcmkf8oMzoq
M/sISWihcpheaxcrnt9hfSiFi7KpEwQ5Rca4CRLuqT6ZzkAtYsCvA6ltDkFOs97WdKHxEjrZjiwg
rP2hkZxcT70INV4Fcq4Jk0Q1FQPRu2uc/n6mWNgZeoOWurwmKfLL6258wiIeHTogQT3KK8latkue
vElg8SiRuJIz+Nx0ikgf+7nEV3Axad9BIJD7kaKXXefxxNB9npKdNH3ogNbwjLiDFO5xvpRqTvZL
/EGcgYIynmXrmbU+9eizLBt4bCEQnRQsM/VM11zDddsUbgEBfouaR32avFNM8htX5pTITckKmBkv
DBNOFwQWlf8gJZ8sWPWlyelp8pAMZuizTGb96mQ3AhFbL9Hjpa/T7JyI+nsg55pe2CJkBIXvrVgw
YSB2wrs2h/edPYyo0Bmn2bGzDjrSWjPqPoyk63ks1CmeEGJaOn2rcyySgqoC1V7Fbn5R3dbJhtOy
zEQxu/y8DmuKNZf+FHgkWBeWuhmlefKGJ1lVamdlCzonjxF5HwU/iKDx4I9kIraRJhb16Q793s4f
Zl5uDVEWHLg0xx92ZrwzA3OiOjnYwmX7FnW7RRgvjZxCrDSwZXxSMNwg+CUAjxDi2XiyS3mTD2N0
FTkg74kng8qbO5fWODsD2TpwFKOR+UtNpmzXym1N3EyJpgERmy4C8D8TdopoK3xl6q1BDOFvBKGI
xFfMuj1TXDjHjy4ABJPzaHRfK8EoZczEtO56xJNoH/CVpwAg2NmHAdHx4FZX/h1NK3J5i1EVSS33
OCwoj2SKZg+kBD9xwMyXn6G5r/7csLkhGu4dMr2zheSDyTYBrr1jnNmmHPymVhs1Q6kCcbqze/8l
M/uvvGmfM7+mBAF21mX4dSYmqXuVIIBlUjQliGmSMAVYMVKpTiqj2EYREHb3oA4IuzJ0sBDVVw8W
dzciy9RYDge0J5TaETiAw8aNydK2TMsSl7tfcDCSd2M7khV8quXlYmAeE+TgtHvBtKYGCzZkjrqg
uAbyli58XOyBGdQgscEXPC1sh50uvSEQnKOX8JFJAvmZYPZuch83TwvCLJx4JyIS0BEhkRxziqpm
Mwcoz+WdZGN5qAZGWmyeUjgyFVOM1OPEViEYUfuBKKboBAmtWIs8eiTbuti4LgKwZW63gXCwRfYE
sCRVekxyHGPRFGvunMDjjoCDXxPjD07ks+VPe2wh+HQQ7yA3qabbuuz2EaKhRSJ0cZpiJ1gRFlVy
Bv113RozySATEYCTsGJ0aRESxCX+htlF0kGwEONgyr1jlZeK5NBkag9kIGlTNHMxfwy/6664rQP7
0rjsqTD8C58IGEyVv4Vbwo33aioAY+21BcGGVOhEFPBcUbLMubj3RueUWbfQAp4zAx9IE7LhTKOX
cTBC8HLiZU4jRmLxCZIuEJk8/RaSV38RiI0puKNMHBKszugJD7ZXPld5+J2ExDwYtDp2hdgnc68y
8HRrMsM+nMU6utn4lZhBvjYLtMtyYouU3/sAqlfmUH6B2+CFlpNPKPhhlEXBbXroGSKH+dhgcln0
itKnwnVbwpeFCWZDTU9hEO9yqR6sOHT2psfLu881Rbttu6MnDKZMDaEZ/KTzTLpTFRkI0+0W1H/Z
Ci76flLjVnoFmurJ2feZfO2zCw8c9Jm6jHeVbWCeo35KGoRhmej24UTSJCswKGL7IqcN9Blti9xT
Oxck/6ovXZi97L022czGuCemOp65YSZCnNGlh8W2mqjtWrMiIl5TuCtwyEF8wGn33ZnPYo7ek8z3
ON3Uk43Sio7mYBFkcgBvkjXFgFoLflSUXyXuVOyWqp92/QSsqML6gZQXlayFY6AQZLgI5BGTeSq7
AOFT7uQHRmY6mR333my4XDzkz4wD/XQCrAhDTlXVU08+JICQW6nQeLZdoF+BE3GjzMto4jzElpo1
UvBpJ/6Z5PRvkSUfCZFMB5cNX4uf71x1p8TSnn+7xwvj60gE+dg1RnKsk2bXUqeuh2Fw18Yo722v
ruG/GDsgaOaju3y1Q9+fJmpclBmbwhpvIgOaf4DYxZcAjhb5nnYlsU4YJVDGYoZ2610SU7xD4mPQ
bpZAvMZ038zIiroCUa2a/TN1h5lL+8yx2u6nBappXFbfddg0V2Zd7p3Ucde80lo0a+1n54v72uwP
7cKjSoW7AD6d151K8nVPrc48uz1lNddY+dljYxu3KJw88C8TOpfeuZAiRI6YPR2KFG11N16iRF2r
LOhOYTrOWHiSpxHCTmVTrUXcvpnTYdVvOM+9Pv2wclSXeM78Cmkp8plDV7j3fTO8lFV3RY9erJqC
whvXyHvdD0+JnagD72kwLHryEQScNLm9c0tnvMBkQLszxiwbI3GfkyU0cqYNBmEtB6SRSLKfebkM
RJrl/lbRlmHWgnRXiHciyLaGmT0KEIioAybEElxuEQbJqUDXQrogpoOQsIRloAcbkCbVbfrZ9v0z
cRMwNeNLREpdYQhOfBtDPr0Cyb4GH40Tkj5AN4FHeFpn0M2JZ/1kQk//K6zfvLPKY+VgYW9A/aC8
vYOA+U0qEpgzx36M3eA8ztvcB2RO60VSNLanlVPomnmgQA7tmwqJlQ/UfU6LN9kwa42wFLLt5jig
PmOUfamn4HZRjI0Fw7LZh6Ivav8MFnwvhEnnGZ2bvnT4heDrzXyPIuG7G4yEBqbMkPVrHch93TrR
HW/Y6QwzcNvW/U2HRoE5hbUhP+iYlBc2kaiYBLTfqTQ+Gs2JqiTebh8cGVmhduw9qjD/GoUOrY/K
55mr7z8Jk2RYzIK8rDm0rCILgVrwsyYJLnBv5oNnH3NVtRtSOS5M8ilWiqHc5rjPoetoSV10GfWR
WZZwehTQMHfgIJKh/VKqFmZLzlzEojmR48vcYSRgi8dz37fKv83G+CL1XbdkBdIlbFBmDZU+Il+Y
whCkSpY7d6ofP6sBuqBTMXP3ZjRAM0EfsuqZKLRElHODarv7EImfoeTT6VHClsZ7PncIwAbki1Cu
EIxldOi41XH9h9NNk3PcJZV/xu+/JxeFrVNl3dg2TDXotuSo9M6Htzi3bpoewGmtGznfKevXtNxr
XyqxD3HrYTwreCXgxyDc69rq6q+pM+3LwJzkWOH8LIraXyW2S+iEWxDqpgUk3IKpqAG0qp46VoNj
EIcwZPLUkyqi/ljmDKw4eq6DBWEZj3dbBYckKm5t47Xq4wv3IsgN62gi8HEK1LcLcUcH8kaeHMEC
36zDN/BJb6A8FLaUmFWmju2sj8wTAeKYLZbR+SmM5KNJ+bRSgkQppgYSYsO6WFAtk2K5KlFSVjW/
1hRZexgFPKUxGSnMcC0LTWFpeBhSObiq3JB8rB+mDfpkboeHiciu/VJYgAhI/wjf2tG/geTmbzoP
Qp2XHJtl3NsleCK3eG5bVW2LzGDnSZBxXPF6DYk40hZb7CWtdUHr/FIGhUlZuZxCjvxdhwqtrSte
FI71ShQ3mgArPKgwiDa0ODCWzA6aSiZeJgbloGgme8eWfBOkBTnB413kNFde+CEbg30r5IESIeTc
M28tn5US97YRf2umOpV2mKCN8rzqypL+Yy/kIaDIXo2dy6CEz5YjpEoe7Kz99EuPDpUJVciIxZbe
bmh4LeivFC9nQrrQPKWP3IKfqlKvmNIxDiIhCmjy5BI9m5baSNvgWbsZpwc/C+uzdux7HnYMXFQr
sx252Ukl7rwIpURywdh2Vwh5wt+0xehxS5TetfDak8DXv8Kn8Zl4LpN47ixd/RvxL+QpFLgQSsgh
HyDDxXzYpgi/g9r39HVxVh4p7YmVE6zoYTxBoxa37afWCNlYmNZZDiy00UScyBk5y6zwASAWbBKR
fwktdivnZ3TrFm9CTWmcGaZhEcpXJJ6pFVt2Im7bDE0DRFJhowox/eWjpkZN4/Q+nvzHevkMqOvd
gtPS5oA6MSjCqr4I5C31ld/014tr9zcAF45CWgVm/Qc0OOhrVH5vIanb9FeUmXiS7IzBuStOJMtf
61ePqsnoAjuVyeYXvxJZZM215MO0cUFsqtHx1siYuGHCJzhuJCTTArCbo2cQrn4uSsHhOCGUq5bL
EsQ2qilmW26FJji1gIAEs3eCYHkUXjfe9ZNPhI19k1mkA9f0mXWXsZ3oxvBcY1pu0IfRiFORNNa6
nCHHDn4FYp0lrPowavdmQlE780LdKQdCLPFfODyH7FRWhD0SxDFsGERd/DaA4VWNGCydkJqHlYCE
4apapHvSvwY452w7BVvizzWGnJpzmz4V6k5DMfG6XRoif7YFvPQNRo5HSIkp7ZU2ViXPdezVtyOa
0Aq9oxa9GTuPVYefebBI4ukM6BK5rgVXEgf/xA8haCu18dhWxS4cI8SxOjhuZsVBU9We/BpeJErL
Yj2HHupEHy5Mnk+MccN6TQwacWksV0XN9N/I5KMOb2DQgEaPSnO1DHSaUUt5POeXqEgnjE6sKRyb
7wAVN1unAfPwMrE8aGrRJ8azfPViHxlW1js0w4JcxI4mh1wU1c/oqVJ5TmLUZ5mH+2tMmtts6tW+
jKbXMhwenbC58InDulFgqmTIU54hS6KHkW9z3uQ3zjJisuGwM1wkK0tbENdW4eDpnWorw9paVfwg
SRY8esCQrwO7R0Y4J+WpMr4pnJNLE3a0VTjTTZIOhrrMD16HLx/GE/SQP4Uz0IVBmIgrTgda9+CZ
7WzJWUy9UXv0NQHlkAEMdu0uuIek3Awl7LMubJ51XHkh4VW6mLl89u2kCPzUHm07dL/mph47UgHc
9NVN5GPDQckymrDu1E0eWKQF0XSOZi4J9bq1mkduUdtlZOOWmD5TxlFtUTKkTO2as8S9BoMGaIes
hOM04TFayNbx8q/JLx9at7/uelzKDGmTSrwgQX1rmvKNrNo37ts1vD9sLSMWJ5pdXB3YidWMn1JB
JmCZhV/VM8l/KJGZ14GJyWnSDo5KwjsgxieyMTIMvavWheSy4agSDjeCn8XvSaJb0hEtLgbgtT0z
MsYwiJZQLOTP+uW2FD4hqgFHkl/6Z7cbNyjLsdpHyCliolHruL9zF++xEuwRm55RT1PnX6Zm8yBw
QZWFXks6U6VjV64sl5Y+bH+7wLvP8uoQSd23lhZDYemfPSVYpDD88m+XGdVEG0zM+NIGIeEi1l25
fJgxpe0Cii9TpBABziEvFlGifO/s4Nm38elVGX0SSW+foIgZsO85dZGuKvGTNnpi1QeU4v4tBSMj
3r7EBhfmV8AGXxQB35uhoCzyJkgSxZRflGU810XyWEt6mqjiCREGf+BZ5NKpOz/B6U8RB+mmPuGU
cnG6s17iE7k0Jr85HYxcBczBTIfp1DjmLGSBRhUmoI7OiS6yjrK9zJafxqY/DKPFOA9LCoC+NOhd
GtRa7EZl1OSs9ABZBs4hiH0U5xadlxdsLRK7V35i4s/B9xEmuXe0UgBdw21GyUdzRPELK77dNk4b
kDjJ3iVpcJPW42l28iOue+/JVrLYnj1HmUeluPkW/0G12Ufm0a13pXfw/fIu0mHvwqajL2yvu3fC
84SniHxfSrSGa1bG9qHHvsOYF88kO4tDLiIyWrm5ef+di4LiUr+2zcE9oZZgREZ8Ba0QDm2PmSTX
lA69KRiequFejDT7jaTZV8NwhRTnrej4PjUmZW7hcyt4kJSCpUEw+H2sovYGeM/2T+o1RnAbyx2R
y8Nd5g84KdOYPYXLwKMNvkdLfExu0R3hZULqNq78tlFXbPQ08ovVdKaHYu+t+16j82SWPV8Uzh42
5wFubnZdILkfWwv0RYmY1C9uEyqrYZG3dsF/Z+l9FFO6e8OdTSmR1DYmjkT8mGgKuVNxKc3aTBNf
RNS/xmQ2tV3zbRvmiyBiEumUNi2yOPCHad8Vi3X2v9kGfnHWoW/Lk28nZvRVZiF7b0Xcl2uinxwP
Y/PVe/RqPhv61cKVIUho3wHEubKj5ERHnF6EGK4Tk+7Szxgb9Q0PMggxuOcJhuOZff5i0/izu2Ol
XDJLGu9mAxlnZABT95LrsEbIB2rvEhGQp/XJMSZxXgF1P16mtPgIq5wENajEuHE/ZVuELOKYpeW5
fsZqFkRMrRbh7gKXZWorb5ko4g3W9btJIismUL34sg8D4qaDm2OPKN1mA3ZiT+TcCCPOvJ0qjA5W
NeIDAQmGU3+TZVxnpoBkqPvMavvftKYZr+CoWcObhfiOt8l1GAHcGzzu4xnCTgOotRjZ/enhjmdf
SS+/mmKPkDJdYjmp+VB2VM3dUjVoLeRj5ls3TT9fJ2X3KQEl9Sq+jSbrKRq7p9p0Xw2UVg3pdJwg
FCeoIVuqXJMbHkInZ2I5V2c69dPQE4POWAb9lb2zyIiRnXPT187LYHi3U1FCYzHeirG4rdQEJHfa
cWR6rKuQS74Q030pcxGvW8P97TkfjgPqepNrmSTjQ+Cyg5Q15TpLIA00p+Grkpcozz6CntLHGRB8
Sa4wG9eVpbzHIKH8rEPxzXbdX/ERP9e+nrHk9Q7UgFpTOxrHNNcTQefQyRD7Wse4SIxPVZXqrIvw
saqYFZrBW08uySoR1fNimb+jZ0FDACRZ2VD/NPCu9PkiOEYgAYrE2QA22lsB080o3grVYLsjWRlI
jaFhB5R9Yj41mXiIdX4RGa8XkZW3eCTtdUly9dop8f44A7h3pekARC4yK4bAITKE7sq3vhFzvzpp
9C7cvNt1MavlkvwN9Id7Gv4QzeIKx+KzhmkN0n10LEDz5C9g9x+ZDjBBpe3CZJKkWM+iYzVIiTpm
OJhYvOaA62Ob5VXIAbyaUhj7E6ar0OqrdTpp903Dk9s22SNw2IPny7MpcjwxEG/WWdbpp74/BbNK
9wCpLrot5NCDvd5dBmvbmeqchx7aBsn4Bg/2y8hPhjkP2xpnuoyM58h34UDM1fOo/fhJAAv3o+38
b0uD8YhSFYl1PbshSMmmecT8LArNBMprIDz6j6izZzaeXXRHTCEuYGyHAx4+AJryjuSKCR66umLv
9ywiUJQWhq5ktq97rEph+yr9mswG+WTK+NJoRJ/BAUGcAWhlh46qo65rvdd4LJKNSs1fbDw4uloA
79BVsIcqfjoHy3lq0LpnxRuGNc7andL0CwyBQBhM85ZbT99k/iU3ml2suF+JWOVl7ABTZ2qCwpFT
i/79U2X9K5qyF9MwH4bO945knrLz5KTneeIJ5BS7F6B13El7PZaXzq8BxaddvEMgfZID7xZL9u9y
YAfMYN3D1D6hFcfKTERVYiLsdMdzItaiIqqV/GU2zdF3psSNwGgIw/sqtK2tb/gntDFX7YASQqbN
bimyx9ipruqY9N6FN1mFi21t2rB7nDr4Dkm6WtUV82WRc7uRdfnsQXljQnOqctq3Gpko9zRZJ0Hm
XkcM6Rr2FdDK+nRfRcmTiSwS72tySZUkqSW4BFQMVrlvDe3673eEfp3McNyiaGg2CGXuurS6LQNq
v7gRDJjLjwWwLAKlQ4uqeK2t94Cr40NfW/esCLsjE2TbURa3fu9sGcTsO95rTEYnplcxy3LWxyzn
04NBluwVA3VG4559PwJUOSQY1l8HxYzLJWBrZSrzfmZRdsIbwGPbLy8jYMBSpNOlt6d2FxvuOkfz
zGvqvRTFQ+QOz6kkXQB2OjNFesMgAjkdlJAG3dAj3oxYsSkpg7Pq0HnH3Vvhl8FNbzLt/NOYG7FY
y7WgB7YQwwmVoFQzT8EoWbrVwUeN5hyhFAa4SfpQq6otWePkdUN3tVdRB9KtMklcqINCM65RlYZz
hYVnsk5OJm49I2DiEvNmyaGLrYIcV02F+aV4mSYbh11vAkdiOC9jfyun/qcrI7VGZHZa2HB3C96e
KkRzakpJuau2bLWTdSubaNt6jcOwsSZhvsGQBuEloCj2QTZMBficvtmlhC/nkTr0izVvIgJ460Dt
CJJhvZfaV2ZyPwWEEbBdC1H8ZG8T4S+rpcKFCM+df1/gW5hc+zjGD24yvkrwDRhqZvy5TY7YfDrG
yhq3DA/DrZG6HyrIDRYh5X3pADOxy4ITF4mJxvogo+8RzSXDq9vybvqtfQBAhg8KiLrvCDwEJLfG
BLnwggIPcJBiJK9BQp1GCmHLPZVazKc+E4hDeKsXEwARsDhWYhpKFGo8UbapYBXNMItcDS+qp5ug
KH911NFU2y91xzpWkiyFCaIBD6V0fLM6qcKuL+hE7/Aobkf55Teouon4S7fkmd75nP/0b8UeZ3K4
Lj1QS5ImqYG9lNhfTCrgJkVAmUKNZ2I6/x3auLuA07BVkcu1L5IDszM+QLNl2kiJg9T6tQKaucYv
+FVCguKII0QviD6ZLW5Ng3/QeucSdlQDQypy+lsRQBoMNF4qSfLHpB9fDTq6Ef5UHbEvB0cFGb/e
/qk9UtLAC8BVi43g6EKx+vMEh30KezjAZ+EQfLDFcphyNFR3HS+b0EF/7TuRvFKG0tl+C8xi54UT
/E5lvINabGDeXLM1YpDbatQWDWayZiKCcg9HiwuPa9ZgLu6XKb+Wfv/qZ9FzCb2rhOIllIKjV1O+
DFdA8ysy8eZXCwmcDf8LYPbGIdaT+Ux8sXN6waIxMsBXcusVwyd0wBGzbbZPNVjMhDAGOrfdzA0n
zVh2B8+eN96ZXVS4z2GTYUJSM3noUT1+thpeBptux5LnFWT1faLxZpMGnYUaefZdQT/Lirzek0WO
3luH2mpE2qBhaRPUtFzj0zw4aosGqsWQ1SbnjchbLUwYdrlGr+Uw2HoNY5sFWDb+HQBNZvc1xDaU
NWu/mw6uCUeFxCtW9NDdxtG6riP/HFQmKC/4b7MGwRkZs5cQJAf5UPN7rXFxxsL8Jj6lGiNnj9Uv
roIB63lzaZb4eogzsDMqYA8h95OG0UViopuYbPJ0spOpgXUsm8w1BrF3rO+/s4bajQS9V+yu2Ujr
iT/to6FshcM0u5lh4rFe2ZtwV3khc9NpbF4QocprmWCYGqkHVfPSwajfe9D2cmewMIZ2D0qD+Ig9
e0wz9yi4mfoOXKNXlu62c6a3sXYPAdqpzaTBfvkE4s+D9ZfA/GtxBRNZxjJec2fUYjlbBr/jfoQV
aP0JDYQeCOn/u4afsnY0WNBjWJdCGkwD+21ZGJIwarkdhQho7BN4+Ea2qubkydHAQogd34lGGOac
lPhx3mf2Ncbo3tewDu2sw8Kg8Yc1HES4vS+5Hvx7kThniwwOjJLOS8LWwwaiaNs8fIsfHCsNWKyZ
rAGPok9ETRlrCGPvwnixKms7IENLMM3Tr1IcROoxmN4RVp/6Ij+DujR3NoRH4k7c8b6ca5gGuK4x
Ww8VpYAJPa699z2UMAxXJaNZwJEWBEmrIBkMoOQAWbKGMIlx+UM5xQE/Lvo0I4nXDZvBASplaIpn
2x1hqirGDAnkyk4jLKuOqWYyE1yj8ZYcV+V2ZnQ7sv+wIWBWkDCjmDZqkV8FwQuhJmVqx1zTFW81
DM1WwzRTQZ9WT0zCR0GPwi79JDV8k1XZO35KpHiTERIShCeQFIeQW8CIrCdT1OxBdzWx1RhOcOnU
yLXNkdUmeMCz4ppcsxa4HuCBJhoMqpZy72pUaKOhoQJ6qCc6VtJhckGsmW3iowH/ayXwW55ijR6F
0/RMU+HsykVGkKC6O86q79ZiDrJk6MWCljoQ3IRFh7rrlvqBKp5YAw08NTPzzOOb/o/FQmcyOpZv
M14MPOlJ4eMq+M8tFpevr6T/KJOff/BU/Edf4988FQLnBH9LsmRgWX+zR/ybp8Iw/3Bs28Q54Tt4
Jy2SMfnOf3dVuH+YQsIpFI7lBJ7wSdrt/uaqsP9whO1ZEnpnYNmWGfx3XBXinzKXPQ8fuvRA2ngi
EFJa2nPxF0/FX4OxzWM0ANoMcR5GiXspaudo9vWRdgLpVhZVmN/6U09itZcMNxn+ThJK70wdad0V
8jrXIdceadcTjMqOfq9UH+5ItIjTEYu96IBsfqcfJ74byM0uovbQxXThJK1z1rbYy3w96CNsm5oM
76XxgmT4mDcQNEpyueu2o9AvwhQ5GkHHZHcLHeJdk+b9l4/zb/mr/6scGA8QgdVhUtFZzX8JxtYX
xA5sPhqElRYhov9sMun/HmzuLvbP4qHGqsDw6kRxMYM2wifxZEwnnNMjb+wENhAn8KDzyGuCyVsC
yn2dVB6s0nGiVKzNj4ogc18nmncs/xt32PsdyXwNIU1Z8TXkTEJKwtCJIZMgKM6TST1JWDpkcKJI
xGDQ9+os9cHn2NTh6hMp61LnrUuC1//r390O/ill+c+HwUYL7HNL6JBU558Sngsf2ODkUihYipC3
eQLd0/bBDWX8HSsesTKspYO+6OJ48bGp2XGwNZYb1OvEQ/XXo4SO4xnKuZ5r673Gd0BRVZxr96uV
IjmHcUHSVcbalkCULe25JMnAZiFlGQQ91NZnG9nx2mXqRziMjYi52qBcCd/+H3Nn1hs5kmXpvzLo
52EOaTRuje56kO8uySW5tgi9EFq574uR/PXzmTKzJ7Oqq7qABgYdKCQqQgqXO4M0s3vvOd+ZmL57
dP0vFwu7GbZC8FSqvfDMuVuXNdNql6tpx3TdwpSNhO+6IkJBXBJF+gD59sJrTVADlXP2U/9xTAls
QzXZmIu7rytCtiZGVSRY7KK6OdrDJivceIMtgzw9pzgN9cZR86aNU1sr3M+emTHRwT5nSe9SdiJj
PAKgrTvHTLvAKJGLVXdXdHwhilJbVU74lqfpI4K9e5Jfn42QphWuWoOuB0sG3n52ki5r7z3rfqnR
/0M1DVe5hZhwGYAIifSucEfuobOYXY/SA5GWK5vkEh7wOAzd2gpp7ertct9WIYbm7NbFFLjPo3LY
6gGm9K3xAFeb7baPL8sE6V03k4DnxgEJYZ7xGrvuzWBH6cGsU4ekgr7aUZGRiyAzl02/i6+8youP
S5WvZ3tGzuClDrei6VfGqnFDvEpqNq+k/k+LsOeIsHYDmXm6Zp5PTYnPabXwGF+keXENIaI8cpZH
p18VH0YwRHd1lhb7BgMOxZ0+RtLbuawgJdyooQAVObQbZAjWATKzt7Jrtz0NPA7HTHHscRRKvTxw
n5eqvR1EgEg8WOa7zNImzugVwfqT2byzCrQ/ixSPu4nj1UkYvSA7j+8AL3sR8TRLF0HfStp5N4/u
WiUJHBILKzBZrU+9HKKt7RrXqkh09B0EQxFmHl5V31gho8q2i7Bi9vvis2rMeZsSaUUPLH8OF/79
c8e4ZXbtX45d+NhJoEvLiBh0inCodw1K9tFsDhAn4ecULrz2xB5OBerdAal4xoD+0M5leWmg1XHj
AtIrNL837WyhVJp/hI+l4JGqaxfj6VADwS+T3dwL48Qs3F+NxG9tWbV+GIhiHejjd1Uqzox726sk
NsejJZM7ss5p47jhi+qGh54DtzME6l3BbstbAcW/wrpg0aG6mfr0BEKte0CM3t4b1GZuvjV7O8B1
5Sfn3kIlWiOowWbQn2PArwenJWVwnn2q6aixLJC43wZaix7kDJHU4KEHHvLmT3IzurR6xhZXmqhD
g8b4Xsxz/jKWZxVHxcqevfDAkBf4fh7dErhABrJyf4qsMXbLUD3M4wx4fVZPcjCHYytJ9Mvy5DJ2
1X5oav9qMdVnXiAQnabychYxQ62ieo8auidL4P0I6XriuPO8LRigo+fJR2OespWNVQotHXiH5WQF
pMxX7rOL7oxy/rLp0Ct3qfFkutNjvzAd9trlw676qzYCKCaQjXk4GLAUoFFjOpQ44gw78X0IpkOJ
otezkk2CFA6ApX6/iW6L4Kd7h85iNowY6SP4C72AmqOwVRyncfka2grbjsuaYXgmTaV3sxiXDdho
SIZ0M9yTzbJgVJTukp5TbV+NcUaHrWXeVHfgZqEMApAwCUyY3rMqOEf9ehQd5n+T7dUp4ReAOebQ
L2nmxcr/MRZxfxXHxbZG/L3JZnvahqV4zHxtI6qyy7xHdWvGP1Q2mwcP7V0F4Y0Y3yQcX9zW07co
h3qXIG4mLOm577WtwPQdzB5xve5DiQgCoF8dEyaZNQt3Y/lo+90XAEFv1XQ1OyoyiHbEP9HNm3QJ
vjjw6hUiWEAlqPf8lki0U6vJccSDvCTT8paH2bBCGHesFRNcw6OYyvB98HDvrdgA6Mokrc+HTeJk
/jqNKMVrZMhos4prv63DnY5I6TEtrGxbaOloeuNziu+88YdIXIDa0UtmomVIrK7b1mN+701bLxcR
js77OUDe23tTt0nIUrZ2YVndFfQ88ZmgthxBMXOsgbcJpre0Az5XjnpqaddplV/FUlTkSdl0LpZ0
n0pm7o47gA+mzX6Rx3Tain7piP6kaZnRDU/ReToS/t2CnjZiplNHDvf4iMOCD77p2wnpbvRQ9PWw
InOLuJNkH4zS5jSGd6glFSun7WzkMawtV9Jtjm8ZI1+6lUy3YWNTR785uXwgSnkzRF69BUb4SRMH
zxz0BPrpm6lgJD1UDr1bT2siDHz5wTweoU4Tt7iQxVCjpzJ6se6b4DmADIpcEtOjvUC8WqwWqtAx
LweyLMqHLvMIXN4Y44JLMgVcALLwQA4I+vbeeUQoSA+0tdE1jPUuoXuzarLbXEicPEb1M2wRWdQj
8s00uJXjdE75hLUhGX8XRriGMb9tbTei42Vzc/bMBKMm9E9N9GVn/SVBWPlNyVmmDGiMIuUmOwxe
Rgs3AwWXu0Gea2ightRojVRDNhqN28jiD0PjN1joYIYNXEkMoh6EDhosLDH0jj4Tdj3lJrscxDeq
6/IOSwjZ0pA+SO5kzAr7w5vVOfFocGjXT6rxIMJ9LwLg+lEIOCSfslfR0JxmlmzvIR5GhoaMsBdY
UEeaaiAzo4TL50eoHi0BxszwvUNdE3KuAM+afeHvsBkcFogmy6RtehKhLQ4k8LCWREfSawjKoHEo
WdDvKtc7FXBS5lE+F2hqNhiISeLRMJXCZABGxiEcBvmj0cAVtVWkQ12FwXVobRVMlrLFnkvbHXKU
Q1/HT/c5/BYtTqMVSrsL1L/LUrOpbI5uqHi2IlcPmcbAdJU8xxoMk5r1ullwYTs+5ccg0O33zoPb
oJ9TgnYfrjxEiLjMUKPsfBf4TPCNodFAGkOjaYha5BoBqzE0tibonhmSHQt7gaPNqX3E0CI16CaF
eNMmYg/Fbt/ayxeedzjjGo5TakwO4V6M+89oZOw2RJJhgDfP9JDd1g0DW8N23Db6MIHDIrHjH43J
3XxUTCKKAmNBLzdW8nPR6B54nhrI9mX691FNuhkMHZumpbkubbzNg0Vzyg1PSgOB5JRm60ZDghoT
XBArxrErWGcmhdHVzumlOc374KIH0KQqCXVo0fihFA6R0kCixkaGSP7rqckuSvZnL6OpzX0pNMpI
wDTyNdzI0ZgjE97RgG+0hX9UwkFyNBAp8Rjh5518CDQsCdXUPlwQgjRpQM6zRioFaUMLCciSA21J
aeySC8ZktUBi6jWSCYSn5lHMWxIl5AYc5YC4B1yxRjmFMZrQKVGPZUuepMY9dXCfEvhPIxyoAB4U
1jM0gBCiluUp08CoXKOj+v66iyXRRDWNWGzm3DafRQtsykGDo+FT8C5fTJ43DaUSGk8V85kYZa1V
ln8ldYn3i+8QEK1SyFZREJ1GSFeQnYDERvfSz55nF1GPMNj8fUGJpjFZIbwsoUPECo3Q4mkApgVV
C/MY9goN2rKCrZnqZFqeJJD9OWdEmv6dtcUQjTsUWtcCDjF27oakAnsWt+81WVoedC8xESc44f3r
C1bu+UDy4oFjQA5ALH5nyOhyJ6caFza11X3kRZdExlx64/gWJBihk/I8atBYB3FMaPSY1BAyzOZc
8wJkKMYEnrt1oYFlrtrNGmBWNThMpIaazQx9Q02qKkA6b7iV3uLoGuzuIdFAtCSCrDdY5lqGOcy+
5SXxxHOU6mhzjVObNFgN1uqu0ag1AQTesR6ANDk8iznOfSY3Cjobd1KyHeC1dc5EeDHc8sQC5ZYH
CvRXEADzB/PWaeBbAd4EYzP6zgoMVsKYH0cZAspYa9ZNbhdUz/jdLKZl3zi5gZS5XiPmWlhzdQZ0
DtY+yxmxjkSU5T+TeLmbBX1dutbOTnb7QcPrWo2xS+ik8v6ilmGfz/797fpuHBRGk4bgBfOa0Evg
XCigNxjf/IteI/OIgUNBqTF6ZbodNVYv1YC9QqP2cJ5GGSM0acPkQkgbYkfEoAKdj4ECp7MnV2P7
Jg3wK6sD8YUIalBZ9D2GstYIoNNp7N8E/w9tmcKURdZKjXGEtnEHyqHSyMBoUu9u38ETJqEc1yR2
NPCCJpxBuAfrVgXvTHrNLrh30VImknXGsl8ar3wqrOIpMsrbYqGjAAV+4yTBbho7MiQjxsoKuQP3
AdjDYjUsunlhNP4eN1BRxxccZHY1tETfYB5mmgAUC7+JDnJPiAgnwn4gC8LqGLsmjFQS/yocdH5v
mF52C9rG2ZD4lolMoFTvU1aaXEMch/5F9kAdQ20idzXoEfSjqbMGcar0znUIDVJoLCQhJeTtjN6H
z3ezZxHP6L6qGviW5bqEKHhQj8FzdNAmC6iTIfTJTrLcLbHag19eexpQ6YiKHaXw8osLSwMs6+xA
5/qHl8g96sJy40O69PLhMbCd66iLpqMz+ccc/g94iG4l7dzAEu1+IqoicIcJL0cVbHMNJf4MFDyB
zVNA21QtJ04S4yZUMtbJT2D9MHvrVYsgUcabIgLamaRb/m80JTyZID2jWOy6mwbOZ56CKRHldKUQ
qGTkjaPW4YEl6W1l9InkJIz3F/XdcBFri6MNTRTsZr5uNGC0gTTqauQoklEFcoQaW+NIa7ikIhju
FelYF4lGlirYpfg6vbXQONMm23ASdehp8wiZc5Vt1QnXVAWOlLMhu+VdIRLywfERcUK+FVBTi8Z9
0TgBCBIAVcN4oomhIavoTQiXTZGw50AKvp3hM0BWNPGzRrS6GtbK04o2JEPuzX1uaaArkx6EvX73
NMB6HTT0tdH412RAtM72cQ4hw9ZLQ4L0Tiz6lHzrJkIgumUCm6cUfs28m8LxRNy7AW9WafDsoOof
PD3osZyBsjKZLlHBhWvZslcPGl0bSuC9GmbbtpvRGvZ0UQuyMhMmPGgZIBRx5HRvl+iRVGqGlhqQ
O2tUrulyW5tMVWaN0c1HnWEWXasaf0FsF1Sq2t0NezfDZKZg8WZE65AigQK5ioOrjj7vapyuRvi9
QqDE0qJ816YT2g7ncnLTKzOLMVOgDGk0ghemOyhaiA8aEFxRiEU+x/gOkJdMwuCip6uxwYpKQwrb
20rAGmZjb1eiWXiDAyebACJx/EmoGLTwmDpseEeWDMGJk/KaHJMXMWHEcySnBX6jgoNf2umjQaWh
pfUhHvGV0Fhk2ojwQImnXdzPNMYiFEnKfaw846G3mMBKDVgmuhuaWjze5i4pDiZkfo5412k4HNrF
+dEJUbE9ER09ZJSQRc0D+A1zjsFKmBQTF9EuKsVzYTFjYU+ntfVRQIP2BzRDDXxo6cKBwXIpN6mS
60GxB6gFi5koH8jwJiDHb91VXB273p83IwRq5Fl3U718hENDQP3t4sDp7GnDXWQaXh1Cse6hWeNE
ZL0TEINQpKe7zGpPAW2YyBuuhibxtzZiFR6oYg1JelxL9yAVvhNXypeGBs0KKPksB7HvNGS7grat
2I5XgwZwQ0JYGYl5yvOcegIl9IS2jIqIjQixDiodbcrCzRhhYKINmx4bWN+mhUVCw795vkDMCtxL
/fhUaUA4Ps+9FSxbNsmBBh9DHVjiWMHOvaheKANPNazx3oY53tSE9hDgVk3c1+Oh1HByooWYFSDT
09jyMs33zYIN0LiLIu8jgtIcNy+dhp37Bn7wWboveb5NPRp4ppsyE2fidlFplATM9LTGXAeTQzxJ
eOqsWy9KA9a7+D66CzV03c1qrDwcC3DyJ4dJJyvYYXeBtfSWbIkDlEBC89L+bdY498bHezD0BEBz
TjyGMN8H7R2Gyw/wgmULKjz2fk6AYOKjhfNwptHxQkPkQxecPIJabiAI89Mw31ue4W9z2POQBNuN
0jT6mc06VOrka1D9rJH1Bex6kUAXV2340bjcbFn1LGXx3mnc/QyRMf5MbKQ7DQozqKKNtwqbQKzI
rxz28IPfkJeQCOPVxjZdPOvkEstpNoSCD/H2W9QGDGY15WWzJhSAkTbdE2pbhF5oXw9d2x4bOAHH
XgCXNPpXx86eaGIiH0+5Bwl037SM8DeY456AIOCImfEvj7NEQTlauzjIMGsNpCr5Apqyx3qyFNHb
uHx2MvJXIm5ALiHMLekmIRFD5+EuOi6gX9WcSy9iQX60KW9laTxNfniLGxB5Lh0FaJpHFDAYT1CJ
dyjqQwKKb4MuOrVBv4JLGNceQPt7M13iCysdvryCTZacEf9S5ePLhP7KDmyUyhUFk4o8Mnvzu9Iz
Se8yeBamDnmz9zX75RM7/mPXBVdDYGSHodNP+3Bbxw44ArTJ84wzT2TgEELrPok47TlkxhFwRGLJ
OH81Dk4rzEuvoSBLeFDElhbVNVCn5sLsMGohgan2KByzPUIxrBooaigdDwzZG3o83Sm21MZuF0DT
oByigKsXjcOPynbOU0ladQ/glxOK11C7asWYGC2Mr3W7bXVpQS3xOicQlCafN+mS936RGI2g4cZn
ziz4XZjyd6L32V7y5o5x2LtFignbpvHTrsxT4DaA98gXbWd1J0YqVdpDx7oDQODy0X0IMG4e37RU
EKuZxiQsFYSh+LwPAcoflfv7iWnZ7pyrBv4C6iqUmsjTMw5IrkD6K/oVIcMJeR/EVkQu5+MWeIGT
0O4U1TZG1RSnxI+QCWBt7czo1l7UIV71HOLzFuw/zfBAa39Ac5E/xKLl7BWm55xEXpZ2QpZm95z3
mHdzl+Z+P7KNW/fTKLAMBjFSCgFfVIvzOGGRL9LgQvcVILPIu83L6Jh6+WHqG2frjSlVB+2xi8R5
Cr38vqDKuZADMlC7DK+FA45rWYxPNYRIds343Bo2wZPU5oGWfk2dDdsob3dJh5G/TMH0O7qrO5P4
3aU3ceA+hiEPZwOA2k/Cp9LAFBQu0UdeJh/o+lFuBQ5FSSj3vQ/EQ5WUPVbVTa8TJV/d4mkuSuYi
BMp0qyhCn1IjaP0W/hh58CE7DKxNxqVvqgJ7rmHvbEzuW8X4HUYpHdgEIxkZj6tkibcFvmkdiskj
jKYSr42K5o2Jk/piHHuEVpNArk7BM9FmIYLHwFqSgDYH3nkRROKy9YmNFz0VeXdoOsikVrIbW2QE
kPY+8YV49LVG8MMgwqUQXIMATum369V6ZW/97LoOw/zk3GdLDKiHEtoaXrwuv4xrjOP4+tdlB2Eh
1JJ1zOlF8ZMCD3lfcpNAPSU09Yn+/taPAA/TWl3XDv2GrImelY/nt/Y+negYBxQlWnVFY8Pap8ky
bRhfvwBRunIzLGaJoSl4MUarRLi3clLdqnInehstDUyXeGSR4/SV1s+6J3KpKfGxOI69RW9drnke
JCes4irCugFek05GDCcWipNj+9txcNeABRSCMkE2rHeblRgkh/Z6qIaT3QXXzGuu/ZwSty5YRUIr
PWNDOai227cJ3BVqbbpWSKY1FyBDA7saC6Y+Pdw4pQ+JnFf9sBgv+95/s6muAzSqdfQyy+o4ZVTR
cSyRPIOtkYa8khiQxlChpmLFDWDPKZuh4RzFe72UOGpYBaI7qYpTUie7y0yZPl5NvhyWsEkl5q1O
lM2uIvjoonKD3Vcayx4hECxT7GVU/ARPZdWVD759KO48d8EIEj8p6135jByr6COMhvvBs1/yemPl
9bRpAb5ZJk+udjv06tqrnZes6Q1ePSIwAL71RdATkZyQS4zRi9uKTmnXs6IVkAfAVGH/H7IHCM1X
8zwikDG2DRNCgk/aEP+ewY6q3emNg0arfQq4IBdOI56tOD/TB7ysneEeT0MLG+0QURpuDUtejppJ
XIw/bIegKTo9zB3GvVfMrzWxTlE4PnJ+gYPYdLeVjVcS2SAVThW9ROny1bbEoFgGecI2aQINIrqT
xJmcmkYAo8UibYK2/JRG29ZvdkaNeE1Jw0dzUz/pB7+N5kNuGUdbryNZJC+FxOg6M8Oeu/LBrYpw
oyftScaz3oUBd5dlPC3ja1wQy9QX7C6+ZaJqVpFzAR3guqXzw4PMCvUdt6Xra1Vjm1zIdSfVC8S/
M103aVytRYyJJWdn8lvCJIiV3JZo4ziL3CfkhCg3yrZQhSHRBuq++ERXcCzCWxO0h/bSldWyZw+/
4VnF+qVZiM5knsaOy8FZGFprxJkuSTamalj9K8priWreYDgl++LgZuGm4oSw6hP/to/UZZnHRx1x
byKArwxO4mUyPZoDKdJZLi8zSJDcYHdqwUFZLdzIzLbpbxVoW2PuaMiI0o9vfN2X5WekFwgrTdQZ
YsQSHTUdZrOmpWdNdzF1DlEtroUV7ZzM2vVeTx/YeCILhzTwbjwREn0Zq3NRTA8NiAZkgvNnDltR
GZzkZlWzwkYfVW43G+bVZymMe1U1NNZReFYJY6y4pz6Q06GIgNVHJeYEJJ5fPVuYN3j7ijbGhqtF
Vi8ARTSNySEzxx25EM8aEBkyLrgQBrpAIGMC3g2YyitHagnb/BINrdraw/RYlzQiIPG8F63eXum9
w3OCOFDHV81UoMNfUIFWTnTjh+oJpBrqVi0/X4wh2BmlC5TP5AyLlW5tlg5eda3wg2AA5JmrxzOZ
QRMslDZ71e6DuzTXDoo6xwivLRtkgkcP6pA1zjkzgqcyvEWNiQPCKV9dnISgKYqfiQKcNzsPZJE9
0f9rVEYOsVBs8wmBzg61AzliHk2t90Y6D12Zv7sR1ycaPAhGzKNtar7RV/O2+cZeokVEWh3ffF9R
X2A3IZDrLciqXdSVFEXTs86sdazqMkq5M8YyAuhI4Y6FcN2M+Evt5ppIl/ixhhtKSCwCd4j77zQo
rpuI+zDIQOzZzqVofxC2pg/9DUkUQ8TR1H2IiGbpLELvGqMn3y5Hyt5gFvwUTjodZc3JIO9OATm4
SHcnlnPVAD9m9i2z5aOyY9qGKYRN1d9RdAfoL+GitaQ3ElaDT9UzaeQh6WZK4vocUuFKUf40N/mc
pusIHiY5s+UF/9y3FLI8t2m7KlrWoc61XwtS25BGgt7dsDLvqIpuvQLKR1qzbcoZ36vra/Mm2dK1
i7jeVnO/9zm1beyzJ7t5DyTk+ttcY1bejVnFV/SvrwqXOyqUKj8si0J+z8pbKAotG9gju/OqHgOk
M+nMiIjzqVu0gu4Is04j3cc9Ck9VljTK2ukyQ1Eftc5VMBCb01RXNrYQy5IvpZ//nKqfrHWBTi+g
TwtdK7M9UsCKl67P7224iet2AanjLbSLgWbSUN6HstB+GCIKOEtWhAZWfvqjidCJ5hn4Aiaf21RQ
h9IVbzFX4V52dH81xIgZmAcZPkqXkwijeqwz9bAjDWjzvfJFdYCOyxnXOL3WgEOv+zHY9EGHDAid
zgr45GcwUGRM87jvi/GkVIJIRaY3zVAeI3gAF/kiP1UPQzJzHzovf/fgoSYDM+RSecd8vIZKeRMv
wFHggylOEd3awGifMxykYWIFx2BayOxq3XSbL9cyG++olu+9JcNdRLFRLoDjHGbHCE05aWjvjpJ4
Eysak4RssqjzIKUkb7GBMRRSqLzNzwgAJIjtc8Mit6pgDw3g1jamfw7qap8ZHzFehB0n6wfDbW4C
xQmEvLoHW68a0sMDXpohK5W6qiRlQ2LS8R5teWwn/6NjmtEseB5c/GdmtB3z5RVdKO0YNLmcjuOV
UXv2urd9ikAnupOJKG+0niklw6cw0vuwjC6NhBPd4IP0ccnEQTeL6lwJwnFEMB8qRc+buNoXs+Rl
LYIRNok9XZl0PfpDk/qvaVuRydBeQ/3+YabVFz/FZhgLjPjdMNj3MQTSgWLi5rX8aT94WzFHEqrk
/ZgZu7ZCuVsujBm7MQYfmtKsc1WxMwOU/zZlNrignw4hQRNhiCu6yGyOkhGdYh+8mIT9ZLTJyXWa
eTu6ww1jXiLZCICYJWOs2D0thj+x7ZKJSEjBqaun/TRG5MI4Wkj0HO9yk629J3Ju444eTJgv5ANg
C+sMPj6Wg6GhSiUo6rVszXllm67Dgbd+tySzY1icLEFvOpp4nKJ3BF13ljGOm9rqtsGYf03TcEPc
y9aqH8tZ5SfR0keX5kfoW4BDMC8Bo4jWUVK9l5hiQlOHopHTt9DlSEwWXPzg76jlbwLvyhrtD18u
yEiDj2HkZTCwgMDD0046siKLiVE68e7rthF4HlX7tghkaxEHckLb0qfaUagFaI9BoqPLPr+I2uKm
8rIHUpL6DUsozXyyVAL2uhzP1aoO9Uw3JVERUAXimjuvyLFQO1t2m7yynmJXfi5EOJAJm/4o42mT
qOJZxeZRJyezJOc0/+U+aJuZ3PfpcUkQBjgOWRujx4yr+Ylm+1rA2pc2nVuuzdqxhoZ+9W5Cip+5
NFgncoDHRjC433SjGRwHoG2dq+g4VZwiKnN+XBSH3bnobq3UAZQ3PDimlFeL55zb3IY959L6rMfb
ri9f1Zi/W0g5qICG68hKaHKl5ANMDlAM8CN8JPuZgoYziXDwdWf2A1LOT8Ny8FDA5ot6NrFwJsAD
fi5jzwmamfvqB5wZtCtwzmJWg6q8HNrlRcgK7i3k7UPbV7eY5gxWQOWRZYp9L3Qf8c8TLqjoYiJ0
Qv4fsqmN7gMMk4gQlWw7YDLdNMCSdf8HWJloHmdnT/f4Qxj8u3d6vcRMezkwWUU66x3s9gSnYkv1
jNCxmuxt6p6m9tExntuuu44L72ePovEC2gWhlma1mTApJjmhkH3xNc2Th3g/PtsO3fPCF5+gNxjQ
hnccGgZKGzyeHt5G4onktjMe3ClwSbEHzRA5kuO+JWBGIPsP59N3JIyVXxjIclelz2VKnI7mkWWs
PUlW81L3n3VdOU91/QhS1cbNET6nhablzB3GriDCMJOInwYQEIo+5zZKoKEYChmFEUuQv1TzCIIB
7mK+Kqdh78UwUeceBnmWb7M2i1dHywuym6ABMLkE4Ivoc9pxv0u5StCnK2gZHn1u2Xx2/viJ32hY
ebMNgSlCFVrPzQ5N1mvslW+TQ2qIpXmg+cRxM67d6boyTRBgps0ch7hyTlxje+ic7HkZ5OOIzBJD
10PdW8YNLmZ0IaLw4D9mIKoqeUXqzMVotdS6GeFvCz0VYxA1bDpEUG4jI5SXWA5Y1OkeVrfhqKhj
F2K33fotLscT0Oj6lnnsAGMOAGvnOp1ON/zoGjlduB0qBmuwCFVqPW5N59CbxnCk1XUDmOWqBkCE
wa+99QWAahksyaEnwfgicbXd355/jGS6X5jBeD14Lm6wtAs4CRZn0UKFg27yMjamv5mbpd6Gy9iA
HSP8ui3l0Us2/eSkpC/kYpfZREV5xC0PPdWiG11mjfWFk38kFpZEpKry2QzMVhC+MtAztFmNuoZW
TIPh+prBg79q0uLLgIyAEya4bGi1rHNM+ckgn+m3c+BPAtJyJpg7nYUYzlclyAmuVme160pAq4F1
SKN21DSN9IMDxkMx47GNc2flOeYpCZ5I3F22OJTuUfkFR6w5TQuuzg+7euXUSN6myjd2XUU9Ninv
Jm8M4BeRincQJZytfWswZj3PtorObSAFeAPgU1gADnZn5KyRTMfTuCXHDIMk/ZEEqR5NVXkeIgF/
YcyuF0H70yIT4NqYjK8p72/q2Mt2tWnH2xkMV12Wz7EiXIwQuq96GNE3LBCGxcmOj8ZYZZtaNhJp
qK2HlDZMTtTgMsNQ0zY/JxJ914OpdGvdO1qdqSOOWgyVXoYiUHX7BbnaS1zNx7tgoWyIe7PcFx7P
htfD16sxwCbWpZwwJylxw4GJRPlpfrf7mdZZlSCFNNQRDN8O7I2LoyS/cj11cu1iPGaeR6s3hGgX
TDENjDZa9UZTHockGWhnFec00VhRVnha4sUpU+6W6eTHEpm3/VjfWFElyAHIjk0b7d2ktJ79Dq5h
GYNYY4r4EpCzd68SCne+dk88crlaPoqO46kwKRAqg8noBGL/JObH2Zp3zsiRWcsZx0q1G2EnK7Tg
KWDeD+XPZzljAzKHLNrjan0LQIymxuBtHBQUwKzV2hJVv/NFTz1pKHMVzhGVbu/oU6l7LWs6UyVm
JLfllDRwnh2r4rMvovE09umqps9jwhkC9NfCjO+J4ovlHUuuvV289A6WohlOV0v/VjLBXXGk3y50
5xsrQR5df5TU6XdZSQMsgG+zstJTCYBo3+j1n6Qg+CCoCqN8I5iO7dpQ3Y2GeJrqU+pXbyKtUSuO
7ziGSzJnU387L7ghllJdj67P8p3XX+E8faV2eedJAplkCyEVzDefoA+sjYUqm8bJRT0XFF+xLm4C
Wa3sNkdI5i/O1i8K54GEnGfLQHnVx/B05uWQ69hi3jEKomQ5TwWd2jIr91nCvDMe/bs0Z4IUVDRP
h6ApieNSxyIHGmc7ctBC1EMxVgRYWMiAQn8R51auK2UBNOindZba5KLZ011iDf5qkBkEPie67NtO
HhSON7fz0E35yxU6D/qZJOzeOEwV4/DGLzoAI8q4y/2ecQ6D654Fq2398lK4nHXm7tSkRwP1uI6d
Y1r33kcIQwQVVtArzkoBN/AY1AeGP0cfj+BV2lGGkemzgwWwWyqOD7AEIhayMUID725bmh6HwTBf
/ai2buoiNG+00tY3Inx8RnS0UHQbHmlFEcF1Mdl/q1ZmL26pjHtpdf0hyjlcT6H73Fd1u85C69xU
0KOKwGHk5mTOfu58HFxld/J4QPZxbKVINjjWhfakbooCUFnR28dq2P5vfMXzLLOQfkBfbscIYVTj
5Zs0ClKYgv6IgouTpbAM3LkcSbZuSaGdlycj8WyaWljcSGkIaPMGMZD92LmYLASGccoJzjsERbit
8oAmB0AOUq3oWlfLmZ7R7cRBL3Xm7bdx5P+8T/8afVa/uWa6v/wbv3+v6rlNIqYlf/7tXx6qgv/9
m/47//E9f/Ut18k7QuXqq//r7/rTX+KFf/vB69f+9U+/2ZR90s93w2c7nz+7Ie//8Vd/fYt8Av1C
34afh+pvXuKf+qbvD/J3X+h/fX6/r4e5/vz3f3mvhrLX749SoPyjS0x7uP5kLPt+R98f5h+9QP7K
Zx4+eGXydFwhfTMQpADlmsf765+LX6RDWo80Lcxk37/++K/3jz77P/5Yv1/iX++C//x1/vTOXz8K
Xb2D8U7e+z9+dM8kaMXzbcsKMK7hMrLtf+5a/NUr/uFaBL8EbuA6pvDM71/iry4JVjbh0Df69asm
X+ba/+G++nu3w/+vS4Ir0HL/uxfB/iVwHC/AavTrxyR76Q/3hfuL6ZqusLHV/frr1xvwf9BF4L4g
ywSbo63/y0f5m3yrv/OM/P37wv/FpSNlme5vD4P/p0vi/AJ60+Ihcv6n3heEbNmEX/63bw3/F88M
JClev12Hv14yHAKxXOin//xz8U/cN/+xlq7iJP/4XmqTz+4P6/V/+Q2/P35/+wK/rTSHj3//F1bS
P32fXnh/feX/txD/5U+3yPeT/4cv/r4SfP+Y3/76b5/vb3/yn37W7x/q9z/c/1/WrmCnYRiG/krF
hVMkwtrRHUDqJgQHVE0cuFuNpVXKWpF2SPsJvmZ/0B/jBaXQsDCJhVMvrR27zrMj5dk1GzLVBpe1
bG5yqyxpC8BemroHWXg/hUJQecE4/V7K7YW30AkinJK8Nu0bNxWLQsN0sRoOPSfqsgAfbhRuHeVA
JlbbCgIMixfSieLkCZNWPPqzC1lAbLSi1nR1RaMga4ITjnwRK3x41yyUm40XMgB7LlbHmvad9ZGm
39wk/8FNZWu21CgvrrIUZ2M5Q/eYxfwGp39gabw5Ja69sYbbitcdaO9147kNKufIsSnS8LWUV7ir
C650rAcfadd34d8UrCJi9S3Pnpk4qfnO2cIPGNGokvvuZ6F0nBBjTfxDz4JImwqEC1hnLJ43wwGP
T3QaY8LuZkswz/JULnI5y9HxIMvRb+C0fSFY/qrkjsF6LFpDn/mJyL5RaSZz9wEAAP//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FACTURATION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FACTURATION</a:t>
          </a:r>
        </a:p>
      </cx:txPr>
    </cx:title>
    <cx:plotArea>
      <cx:plotAreaRegion>
        <cx:series layoutId="regionMap" uniqueId="{12A175E6-E7DF-4500-8750-C134B6000144}">
          <cx:tx>
            <cx:txData>
              <cx:f/>
              <cx:v>FACTURATION</cx:v>
            </cx:txData>
          </cx:tx>
          <cx:dataLabels/>
          <cx:dataId val="0"/>
          <cx:layoutPr>
            <cx:geography cultureLanguage="fr-FR" cultureRegion="FR" attribution="Avec Bing">
              <cx:geoCache provider="{E9337A44-BEBE-4D9F-B70C-5C5E7DAFC167}">
                <cx:binary>1HrLkt04kuWvpGkzm6ESTxIoqyyzAsl7I27ceOu9oYUiQgQIkiAJ8LnqL5j97OYj5gum/6S/pD1C
qUxJmZXZZdZtNi2TUeIFH4A73P34Ofzr/fKX+/rxbvhhaerW/+V++emFDqH7y48/+nv92Nz5l425
H5x3n8LLe9f86D59MvePPz4Md7Npyx8JwuzHe303hMflxd/+Ck8rH93R3d8F49rr8XFYbx79WAf/
B2O/O/TD3UNj2sz4MJj7gH96cXI3Bh89PEa74a69f3zxw2MbTFhfrd3jTy++ufjFDz9+/8jfvP6H
GmYYxge4l8mXMpYxRyRBz3/Iix9q15Y/D5OXSYIJl+jnUQTDn199cdfA7f/EvJ5ndffwMDx6D+t7
/vd3HvDNYn5n/N6NbXgybAk2/unFF3sY79LPI6l7Wtfu5tkQP37rk7/99bsfwDTf/fKV2763458N
/cZrV4ObHsFd0d/r7tFH6b/+3/D4w8P/+Ps2Dl/M+J/gQfpScp5IzH72Ef7Gg/FLFKOYUPzFg+zL
qz978Pfn+G//8r//bJa/788/edx33r36e/r3Fz/8d3Lpv/6v+vG/JA7FywRJRgXF8vlP8o0XyUuO
KI9jKb713n98Or/vru/v/84/pw+7/17u+X//Zw8J8uGH3IcvhvpPiDDxMhYSYRT/7Btwwlc5kr+M
McWECf45g36fI/9DM/p993x163ee+Wrk/+fw+Qdz+7p6fXPJP1u94pcxGB5J8n24MC5owtDPDpPy
y274nPS+VI1/PI/f98eX+76Z8391EfrHBeqXwp7dhbv8GRF8VaP+ePR5gQBXvrv1j4DFZ2udPvz0
AiNERYLoV+56es430CB1g/8FqHx70+OdDz+9kC95jFiMkEQxTQgCF86PTwPiJaeSChljRCTiJIH3
tG4IGuAKfQlxmKBEcE4I3AyO9W58HsIvKSUsSXgsuUBwyS+Q7MrVa+naXwzy8/kP7dhcOdMGD5N5
8UP3+aqnqcJsZIJinmARC8xoTCDku/u7G0B9cDH+n1ZTSfjaj4pvY63KlakwDZ1a+FIrP1Kt+kYf
t619nYyvvrLS77wZo9++Gio2Z0jGlDIRQz3/+tVSbpteXTWpjQa+rwe9W1xyH6Zu3jXOojQpicub
Yusy4vRl3Tme//EMBAPTf7d6gWJBKYchwLgs/nYKLV1cUTfTqCrckbwUpktjO9t9u803E0uLdrwx
DMeqCEOUCY6JKoNlZyiKztayJWlTN+1+TsiwM8nrqU7CHrKn3C39xy6QkFY1lXkV2j03SZ3OZSyU
1I3ietoHEuembIIaeK1Ty7DP5BKNyg82SnVMTjYbl5kxUzY2NcnjYe5V1A5rOvhmSuswzNk8lRfL
Vt97y9Jg1ovJRC6bY91ni5t4GmR9YebmQ4xLo3jWj73ZxWjuc59Uj10Rt/uqdTtSDz6ti5VnBTc6
58uwKG9InW50rdO1KKqcRi1Vo+8nJYppUR0hIu/AWXDZnkT8TSA0OtC5yXVj5l07G7xfWbLHsn8b
il4ruwmjmnWs0ypuaKpLf2dYsStjtygUN326LvWUEqM/TQQ5tfa1ySUBq0TWqcW7bt8MSZGWfWXy
eEo+2Rqm4q0803K4H6rFZl054yyJeJ1KId/qorvQWm3vQhnr63gY4pMZj3s+yTGNUX0DWfZN37g2
jSuG88KwPhU6dGm14PE8lAtSfpvN2aVuGMobUdVpxFCZ+qgJO9EUOEW+Z2pboo8xLfe+GOOjruOQ
oqViUK8jriB4piz08w3bKDyhG8/XVjZ5YoNLk3o0ahSFP8yEHg2nRpFRxG8HUd6SLVL9HC8fiiG8
h85sfr/Yo4XGBYzC0fVWhPbUjEG1oUv2lkzTWedCc6pDdRVwGZ2vvMxkVPhTb2xy0PPE9/G81qrT
8qYewpolvTGKFho2jLD+sqzmSpEgo3zYBFaoKUpFVw+T2FykNo+6XdT2RWrmObpeuPmwtBztBVwQ
cMNyKXWipqIJWa3PGhtsRnwfTjka7kZTmLNBhix0zp1FcXITCayzqgki68n2VmysPcENfh/6CClW
hY/Wbxed74arsWHbrmxQv6MiuinQNh+QkyiPwLXOd/qBfuxbck7aLdwOXYTP0FY1ah7W+0niu9B2
abeRMo3Gfr5qKcsrMbGjLbxNh1qiXdcmYIK2SdHWhyOrpyYdzcoPLDmLO3KIa3y5+Z6ftA3ySjd0
3YmRdnmxuTKdhbOXhMcimwku93wNXplkLpQjTOfTZqYclwNLm23WeTTEsYrnbdtHuDUqVFzhEMpj
FTHVlx4mgKM22wwu8nnjjYJQLo4LexecsCnrl5MOLXZvaTCpWIqTOYpwqpelVIWwXNG8qEzYizLB
ivXkoWDL48qMTEeIWRV1sFwn+veoqlha2pjuvEelam3YT6bAKjhZZ9iuVnVxfbS63U5LmUz7OQ65
GWjqxrrMethSMmkWlfRF3iQL/MzKKXe0bCBc+11le3syy75PRwQbfmXNnBdd2DLW2iKnY3WsG36Y
ezdfjX7rlNDJobJNnwuaop7olPNoBVfjIa0H98BF3UHm11i1UbigU/3aRjY5bXhps6ZzeWv6q46P
VhEj+xNC11R0csgpkm3Oe5NWouInJY+uDJvs6cbIQdTRpSXbbvZTdZDr6TQScT7XyyOLRnxe8SVS
vCU3oY3kIcLxrMzAhErirldtsu5JY2hecvQx1oKkHSZR5tG2g7xVn7RzfVO1scnW0hSpnKd3OGxL
WhAmD+VU43QbbJJvFq27vpIi5+I2aCFOWdQ0KqqmTtV9iBXsKp9XeE/GgZ4WQ+xUPUSbMiwq9hHy
1U0dykxsQ6WSKcCCbdftXNmc9H66YfNkVYJ9nLNmfdew8rY3FeQW3do8hE/9GuW1Xte0e3LaZmJV
cTHvwhSakzZsJN2g0JVEyc2uaiuhDGjuXDpMdswLGjK5JU1WSKMz0cTgeiR8jqOjKSDCRFSw1DXk
LqD6bDGoS8syIqkfxyqtdOMybvxpQmx9ajtssyGE/mSoVhWG6ZNnGFIhrxLlY50mE2/TiLcimxbY
jWU9HjttYaVxqRrcGWWHtVICF10+yBXykb9jWI77tSS3dtIkHXGHVLVGF2M/kV1DkyatyyYLVY9T
b5HLpEYWysi2pZD8qiMpi0qVPuZqMx2UNF5FqjVQoQZ775KlV1sjiOrKdlRx6T6EdZwyPoD15rg+
w5FnqSgGpBzTTDm/6Lwb3CmuliqVoXxXtx1sgj6K8wryoRrltMFW4SmRM88SMUEs8/GyMkud9lFT
K7vGlyuyNvMicZBViVf1pIUaC3RRzRHaNRG+mkgvUttB2h2jzSuOK3ESl8tZKCd0mmi9gM/tmjO/
9kdpyp2G4FST6P1O4g2SRlssuXdwBWr0mtYYRmOs27Qi9dHg6bOPbDM4VfhtUFFsa+XWaKdjVKSL
mbfPv1Ome2XG6FhEeExZ3HqIElungDxnBSDvcZkgW3oszgtm0zX+RCq9nqDGQ+QLK9OyllbFpgyZ
aaZKdZZWO48S2MNmUL0BbCOr2Cpcy6CcqyxEnAXURbuUQ7pKh7DxXW+3XTtdTxFlkD0EymYK9VDw
7tzy0KdN9eTmCOCV7pNs4hNU7Kk6s8zdVlTsK7JMapBTm/uxgew+tWoOgmd21BdNMH3WMsbSmNWP
FbNXI9429RzBvkbv26aYUgAHbwYcqkzMUMXJWjcHnw1Tt97O8tIBWsZzuaXtPClmCgbYguzZNBNl
C94e+EDSZGj5GW/rtK36/tA2IoftSPfL5C/0vFIoTEV7MNWsFrz4tJgAGPkpeRyoBRTsxXk7JRfN
xnxa8kTs3Nxkvbd7Ls21pPaSPQGaBTKQkUOcNwhAzYbmOLWkgLJbctjRtcg6pj9xuvCUumrZxcJd
SAMAnPXyYXXrvgw1YFVNs6Et+4wmuMs08TvIvlY9n63tqS2LUVFZnnfTanZRSLoUBfaqjMKYSj91
u3VtXleJRSqO6pPG4aPlZb/Ti79HtHs/jEPGmvZ8WSutVp3Y03VBr7YmmvdmJgB5t4opLsdDmTiS
atq+qcn2MZllt8P9Ew410xGACEJNeeFhAwlZjqcOy0fKWpRWyAoVt9akkxR3Y91ccLZuaQRRp0TN
VDMVZzIm3aUv0WvPENmjid7Ruh/yhNQIYGG/T/wDrnvYpPiN5JZk5QKIekwhD6Gsib1QPBkPzppl
V9NpygvWvYKllyWF7DM2ZF/NhUlpIvpdsQ1GSbsBooZ4zTzHaVijMa8KmmR1gRKFo04hP0zpMlX5
uPkEso9wu2aR93JcccaYrzPt2iw5LVFYTwA3zq/7MumyqV+hF+BdrVZJoVeyck2NczvAq9W+MQr1
Eqo09TjHdk4bTx/bqmxTO3V9CijQwN6iZ7DJtgMoANl7i9mYWzQAIl/lceDlcZz9G92jR+L1rk/m
6tDebR5W3xSAfACVlCmjE8pKrtNR60+67KfU+HoXWGzTYk0+JsypBpG7Flok1o9C4VNTapQtphnT
qojeToLfFNV48ryAYdOfcKdJvmwTU2ZbcV5v6TDX0D9ALKdWNLlvq3g/D+3ljMo3WwR2lWO4qe2C
MinWI0RpnxL+ARLrmobtXbPMQ7aRgSsyWJIbW31oyvkCAPSlCMWU0WWWygV9SExcKayHFJWdyZMB
tYCbQiakg1yHy0wvQlmCZ+UQ3mCRgGg7tw9CxzsyLbBdx+IgmugBwvijj+kNLoTI27nKp+UsngEo
sLngR40g1XXkPqboDAXepT5sUdqw2pwApuEyRjtrE6HWCOy20faCAPQrHc5mp4YxUYMDTPhsEF15
m9Uk7BvSn9p+HRUrtMgawj8aAX2krh+9QDT1zF77kr0iwxm0Oi6v6yhS0VIAQCMQ3/VKakWbdskQ
ggj94wb7t+SCQAlQvZQhjjkcv22vvdUdZQ0alWAwJaabM9lY6G6FS6HNvxdbD5tikk8VdTv541c/
8Rbf8hrwai4kg46Pcc6+4zVCFFoehWVUEZ6nNEkioVA016ot6rCrRqoqOx9lLDb1/N6fuamfaY3P
BMu969YBduvPstcvp3975Rr4+yy4/Prjk2r269n5F7ntD6/aP7onHs9/f9HTbH55Fkzm59k9UVPf
nPyGKvsHZNhn9e4fDH7DlH1DCH7hGp+YJAFyyy+C3G84si984q/M2tP1v9BjTIKfYsYl7G8gxL7w
YxF/iSFHEpkIBOUM2OdfCTKOXyIgv0Cxg52FaZyAYPcVQcZFEgsWU0xZEsf/DEGG+Tc7ibOEsScK
MCYx7GKWiO92ku15MRRdi1TdzOvJRJc4LwKGcJyIPs4m6GPNB7pzYzLdOpEvc/uBAnQzSgTeqmTb
1otl7eaj27ry82b7rOX9HoX2m7lxRgmmQBEmQDFK+cRvfcXeoSbqgnd+Um3TUVWOY5vxIlz1ekXX
rm6UMyvpVTXTat+SLTnKfopO2mGIUrmKMZsQtONh5PZYVhRnX3n4dyb35LevQhBMxYGcxk/BJ5/+
PrGbX0/O9dy4AtlRyW5bFPOUQ889DRdFK3i+vp8D0hcVBV7EdsualV3Ebm3Es5a/nrrJXYzDXVcv
bBeJBkMxOhQ8pq9dYVyWAAg4pX1Fs8L78nTpBoD6sx7zrZ5FZlbk9zUr0ySa4wNd9LCPRHQ6ba0A
+qhxSOFOHime9eXzQcpS7gxFVEXg6z8xAv6WYXwygsRYIkQ4YxRy4XckJ3VjXISSDurzq1GJTqnL
lnlzb3XikothNqquIT3Lkr4WFT7DTS9O0Vxvp8+raTwy56GQw7WtCr3jGt/8sZs4BMq3bgJlAcIE
syf5WyYxBObXbjJjnFR6gHqzTjxy6WxGuS9Ld152bDt3ZGC7LgH0iATg9lW7i6bGdT5xvADysPNu
qVes+pq4i2rrm2zz0Douy7ietXblt9o0HwGLXtZsuWKDGU6hiUvOeVRfUVvjG0n1vpyb9UxXVQtE
Yekv5wKQqeR1VgHqTjVpy6OvNnvRmYq+Rrg9bF3SqW0M5LRk23DES5mWtMYfe7299rqdLgHI51D5
zK6gZMs6yasbaaU+YWU9qK4imadj84qO23b5J6b8zY6PwYZgyZhB0oJs9WTqr8KRLcw1c+yc0np4
mFAdbjw3IfemVA7AzGHt+FXR4vZqGDRVzLrysrP+E+qL+XKM/UkNBGGvGlm1+2KQNx1yw3kTyw9w
b7wf13U4t4n+6LbWn0N7QPNt6oe0nG2snGDRuXNl9qs7ZgomklXd5nW/6NuFhG4XD+ORseiyLuYj
1YZflQMgLO4uOCCYRBSv2on277dkpeno1wFIzsLu5o5AGyWAPrbtKaKRv0ni4XqalvZyaJpbsyGp
4sUA6erbB1kvr2ux4EPJx/L4J/aV4tvNCnJFTAkCCSUGxYJTUPy/tXAjTCwX/tQlztWWrUtM1RDk
xbKQ695SBtUeGuRm5WTvhM8KomUebReFpQ0w90fjGEqB6KHHtcMfRCNTXkzNecfvh4SZ80I3JGUu
SdQ6b3llZHJee8LUiCOSTR3+OJRPpNWysizW5JN+CuSNFO+Xuc6TZBvPNowjpTmwdu08qAStPmuB
ojrGPVFUb2taVEAtwVVHRwdyNtbjKx0RBWAzSjfHb0QlXk8VUsRGH3q0xSedIyJbhur1ENC+7PoD
BYDexMDTc0JVy5uLscv5vOaDrqgyerhJkD03WnQZfEZxxjyxaUQVNIw3upmvOwlwed36I4mhpWAF
zakVH+uqApfVt1aXb6NiybBROqqhaZe4U0OJX3s73Cb4dutq4MwlUPE1xkpv45hyUl038XTn1hvf
hP24Qdr1Fi+XDZD5s2FvMKtV0mAF4gs/2yS+ElFUnUoERGU3tfR0NptWk+PhfGjDstM1tWnlfHvd
tucEieqG28tFRGG7KiaRZA3msoMGLu5y3MIkIAvgLIpMkg6xKDbFVwIM7OyuCCr3nYju5gbJnR/W
S2tXcll17c8HTgCItzy5dB1xJ8nUbO+I7A5JP+psYYQd2FbWmSxZeeN1Neej1N1lspbVnvaYH7Hz
8qTt2yvOsdjPIzd7PnbFlRA0SnFS+7dYb590LcTDLKsU1zvexOTCR1hfPh9kKNh+WcHKJTRRFE/F
cQL2nULfyuIcHtCkTVeUYOanlOv0rLrFskdm33auBHGDNN2pXdbyoSvq95Uc3QfD/ayi2rE3RWOW
VDA+34qpyEhr4uPIWn+BUJ0uLW5e+SHCquwkOSbFAdcseaXR9J6N3XKBp5i8brhQ9UbPErlMV4Ck
x1dmsjmJe/bW9t0OGJxt1xva7/uo9K+jRL7x65zs2bANeddrfbVBvZcy8OuBh+1yClKBrOIu+rEF
4QE00SwebA7pU5wCPybSRnCgpYxb0k1QvRvXjtyCWqFTDXvoNSvKuyUh7kPRk2u34uoK9DwgQKJJ
Hlw74pyF4dPzma9Exz8P9I0q2pkdNqSjFng6UKg+H0h00QN/rSF3cJbppxjvTWcOdQIfujlzRWzT
XpZk7I89Q5PqWy3fyuKiXqzMUReKvJTbwXEZLoOP49QVbk7Z0q476skEG3spu9RM85CCaC+Onw8g
GACJkfZVOk4uSUM/hvNfD54U9mRy2ivZg3MmXwAra+d3hUfxSQVTSU2rySGa+uJomaY7WbPpLCHA
qWiNrisECyRlN56SeixOE8neGHwdmfCYNOWwW4y9bud1uEyaPj7jlkWKaHzEPSZ38bRzi54+ml4U
IANt3D/16Ho/UGSPXcdAFKm8ej5r9VgAcbQuVyPlO+Cv/bWgBh+riZ87ePx16NmZNyGcGot0Wtm1
3Fm+9dkwOnKCZfXJN4Q8ARyXip6/dUbfditaUmDc1nfdhnBKQIQEJTIGgIbQ6EH0C+EwYRsOWExP
PGKTtZEHqYeDOOurRWRlYGi/jFlUy+49CvMjHvxHQ2Z/qSmgFcxbQI8E1YdewMYruoZcl749dMsQ
bqyJ+3087OVC/A3QjMgH0MjK7gYkoz430oWrCdiWq2HVYN6CFCeVbIFYC1W5A3omT1iFDxg+3Uu3
tbl3UISPS1WQUzIXOXIHtOLGATMxAZ1rzDvOK2C54zldWNIUKplL/a6e5PphN9DQvgJuA+UbdVEe
nk5tYwG6byK5kat5nEbwXgMyEm6W8lRodouAcDx7PoxJQvbY9fUbGuSWtc3ojstQhxQYNp+Viez3
TK4tcOsUgMXMgEOpjJagUhd3SFB3vkUBkF5sGGTRluXx3KIT8HKZrgObbkiyusPAQqfY1kw3UVU2
x1LWbycejzcuGscbUIfWzDBg2KMpqtQEFPHpViB+ttq2VH0FFDcC8Hk2D9OyXzWUazm21ZmJmHcq
evrv8/nz/0QLnLvANl/cWF7VszHZ89JAuquPA3s70H66w5UPuQAdw4NL53IgR96xJuuMXXYNgJes
EJic0B7wJkSH3GuL23TAS7Tr6AZoFYrRrqkKr4p6nY/Daod9Ga/8M/bc6hIYQrIqiON8Ihs5B6Qz
7LexedMXbXIdLVtyLWvBnyrdw/M6gS06HSvRXCVQSNLEDyiVJhmut8k2Gev1HpPQ5v3c0dfagVJR
t2NOi9pfyvlAMO93pq5n1SeiPU5rgKS/TYcI1OkjQS0k2HUGabPX7aui77cUm6lKy6BBPE9KmUa6
BJYopv1tuWQrfBp58yykrHkDuV1VfjAQ2vrVNrgjlLTpBshxoIuEHFRVietuKbSq0Nye6r4FCL/R
cT/L7WLoUHcdRHnm43E8mibOt6rs3jeTPfAJSKPp9dp24sAWMeyAPG92zvVQiQWtL5It4aqLunan
w3oroV04h2h0N2X7GDocv7VsazOyLPXVQLou20BivY24Nlm7lA+Iz8Pu+fJmIOZQxk/ow88fgYY3
x74n/a2x+INbgfuVwQy3Y1OCQix5Bu2N243CXSOApNk4V49iQy4d2WVVbcvlk8xmYmiRoap0a+Pv
t4o80NnpV5TPU66B8S/7kR/8Ol0M09CDpNaJ86S27jhYKF3QgNSl7nflnLw3VQjwAcRsVWinqxbY
jLOtQxhkvHZf0+GGQSE9AESZL4h3Gj6lsUckO6y4qJTuDFGLpSCd3oIoW2n2gS1VeToTAe80ABG7
LZjdJC7pPMrUJdBqLa0Ezbwx50gCNK2H81lX9vUapnM/uWuPIwiW2W+QLOhuKUDscr19U+GSHz10
1yoYWyruyW1c0TcUdv0Z2G7a6l28FBy+TglnPVvNoZtLVe2SqUP7Yl3PaRVcDh+7PEnS00cJzylB
QJQNqFKlrsFrUZMvY7QLQPZORM1dAV8exFEOXxYuaTI20zEekio3YVnzrVsvYwGAmW1R1qIqPmEj
241JaE88t8rOfQEfkvADlZGG1CCXi7G8MSMudkRGAGLbCGAaic46Kpa9c5eoRkp0vryuk2ZOec9B
k4Qeho63Szk52FufogrR3VQfCqSP8DmjTx2Au2y1QA9vPVQBO0UKresHZFF1Q5t95GvF3A2QAAmw
4JSkxMFURj1f95vfLR3tzoLtdgEklENsnjAb2ksNVKye20toRaAaDmTJhrPeoCk3PBugnc9aMrWp
WYrbGLTlk2jDuxI+1chiOX74dw7ObElSHAuiX4QZqwSvbLFlRC6Va71gldWVCAkkhBAIvn485mGs
x2a6uzIj4C7ux28iM1okQ//Pbu0tJqq7OQxmk7OyDuNW5xl4+XFKim7296Pr/9uzsfSgmT/IaH9l
baKOWqVLCcsIWJJzx27rH+wmCjPgsaQbnvaUOSBLfH0NrFFVkn1R9JZ86kZ4KTROj02gPnjPVvgj
XlcIhjFGTBQIxe8pylb8Dg1HP/zCZo0quXr50pmh3vvtX7YJV6yrXwx+8J4MdC0476YL88ar9dPn
cPW9Moya8djz4dqK7NpMwRudoxbyddIctOGPPKBJ1YXkx6KIVCxcNvy5mNa24EtG4Zyjw392GxCJ
WCW23sb9DAqkqePG9XDn9rMm83rfTZeHrV+fjPi7kunWZf3wuIlvz+fpAXOd+zVI/7f/ZvHcH7MV
ZivbZSEzE9U+a/HE6v3h2ixh6RqdlpaaLo8lebSJUw/pNkoAKft3mm5HQ0A+BNqkJXzL5OwCWW1j
v0GxwQol5qIfE1EvTLuKzZD8Nyxogs351sMHGkaZoFzOp5UFopDjRMH+SNi6Ir2aYHxNskXXREe3
ZLT63EMwtAse52iC8QdbreplAKVRbpe2nd0DRan3ic7DGCL2um3/eCcOYZu4UzzHTeGPA5pINl1M
pKNcY5jkkadOUPneuiF+2ty414uN/FKq7B/f1tyCKKp9M7QH+QrXC1jWHP5ulT/mWjNSNhzltAUX
YI3JzRak5xEWmlgWegSQk+UhaUnZYsXs9/G1Ffhtm74txsikD5D4gfQFfIL/yg1G/fMAwu4wjPxN
ek32K1u6nHDfvHiiXWETz1mVDt/rLuPctCBDCINsd2cB/EzY030n4p5W+epTfPkcLwkAOYjCXr2m
TOT7jkc4QznKIzACeYDmTdrmhS/dfiFaN3kyuuO0oP4z66sDzbw/sr37r3TPs0QPl95EIA2ydS+g
nv500BbK0U/UZXZeQUX6oLx+RzeAT9bGzbMcyTOGKj/01B+YGs8OG1yo+o9d0WduwCzAV23LBDbv
YUsxjaQREB8ey6vpIcQOptd3d1hUe7Ifdp1CDJyDB7bovypb0RqxUOGZ3PLAWlXIBiAmdYoXHbXi
CmZ+rTAGRQpYVTrYEcNy745sdn818FMUBPhAtDXlPg4xeIJbwoc4bxf5nx8kL+2mklzuGLEBrcVl
qgboQvjJiwT8EMbv0kV6K/CEGICD+FhZExaBQgjI7CgRUsDy5sNpuesRDWFTKeY+7xTDv4lQuNVS
XwPe+KAWxUUsIj5twH7yZNqCY+QnOodekcdTK8/RnHxBFFB5uP82Acys3uttPbfeqQ+BbugkO7Wm
GYo13m0l9+E4Jo14kYpUo/0AEtkWw6pMne7Jc9pgTG4xxxUulEmZhg3226TDqqwD1MYgKcTaWvjL
Zssh2vV56IKxkD4+g8EMEL6DjlfhwPNeoZZKFsNLpV0lvXUD6eWOwdL1BzZgRcf6XE7pNoFzmvAd
bN0nCBC2LOP33ADtsl5YkyWAp8pUVo+Y0J3bh5MXmVOarV+LV4o2+bd1QB0TWyh43iTtT2qKVdGQ
X3RnWGFW7opgCU5xNGzlSNJaszU82eSjD2FkJ2rAb5OaA/cxv1q2F6vu4INvWVODYgSGGbAXOm7P
LZ8xwgowNwNBSQglT8q9QS1bu4pZfm0BlhVMNGAmVkjsiUYrSn1VtdztxayiqGiBh1bEm0/CYGcZ
VYw+FgOFi5wVZTCSypdTWpCtYcewSU4BVEBCGBRI2A1dqpszX9p8TFj/tga0ngCUFGkfjQefaVGu
TNlyn/PAX8frZA5hEJh6HfCpuyErsRSYC6QhcoUsPC0opF0YqjoRUINjfzzDbIUzG7iPLUODHyU+
OzuxPEqxonUKKNZIuzL1d7SUkDzsMV9LH3hINQWYjIQNN1BY7WUN8FakY1oH/d0VjtWIBrcsZX9/
KokcXJXGy+9wWC5x2P+WyK7VSnr4CRKFR0XHVxarcljgOaTk17wFcQ1w3+KFK6a9YUVo9ool94IG
0TwODQiVdCmmYTYF/yAJ+/Y9agH2zq/DRn/NVr8zaZtcLhKE0+LKZMM3nOw0gO1beF7YojU01xj9
oU4bd0znlR5juaBjJlJVHHRaCOmr1FPQVobcxzofMncbi1/z0tQYTsF9kcy7ihm7w445KJd9GuVj
Kqppnfci6dIld90GaA8fnNYtdi3nIJ3CGjUUxvfs5JQPUj+kPHzzWEPzfgSnKlYqrwMM5s3KsAw8
q9CAqHdeGGpcGgd4hzZ7ASAlClAnIX5B6hVNhJ46dG2Vwr0GzRbA7vbxz3jLW5Tx+cxavFfJHlRr
AHfbDFh1gXtgniUAxah3NOCwOrEC2wn5claNafMdY/WDGdTN+DNGyCRaYObgTwfBugNn3oHBtDdM
+pADY5T2lTZQDVVXDCh8645OOCfHMYKAM45uhK5r8CfMQAEWVsbj9qXT9ckfoa600HShxCTPZnOP
LBXnLoGxPXqhrjBvbo136EMGdEPEV9LYC0yCBCVNmAOgcjBbMeATAmeqDsge3yDjV1hnX7Mg3aGn
oZfgUdLaO8BMm0pNoZJg3zNnL1JYLiY+ovy05Cx7AudctHFhplRegnGXl4Q24L9aFMBpzY7tHk/H
1c4TRhhbBg3FKhYC/+IqTUugHVndt6CuJ96f41l/aXw/VxfZk0jYqfGkOnQeC69O7MWyDfw8mbFs
A/01u2k7B7N3x0UHvPQAb3IvOGON3N6jKQbaNgZRkWC9bCwKsFla7wnrZXcUiWI1+JU0X2hFvTa4
hVKcVLaBwyK7zeElPTnyJHaXADGff1oCy34m7JaEbWmT9dtLphuWg9IfK4y9N7j9c8kW9cf4ga2m
NLph0MjdpupsvjIbfxo9/qGCbTnIJgAXgJgrzuhft+F/ivrhmJLtlNr1ZDdUaqJerU7+Yhp7Edg9
0diXnvxrzJHBGfga8YAbAMRpu7ybpPHzpKUPetAzJgX8ktrJV1g8QU5B7ACz1oXzQdv1Df3imwCq
EWA/Tvg/O/CXTYcPAS9II29jk1TL1kNWzjiczCVfRmiT5O+4xt9mCWBbtlzlQaOg18qX7S91eJ+G
3n0Ew0YKjAyvs8Hakmwn4GdBgS1+K0MylBxzWU4A+OUiC/5jsYOeGLxCAsNzhzq+ALtt10YWq8dA
6hP8kHxj5WrQhGZNym2zQbHQsSkhmmjhv83KQd/37y9G9xg/LUqO56ZRJl/6Zskj3r/OdH70hmfe
jJhs12nK54wnNXDr5NRo/1cvgG3duYvejbcJAHYxpd2O0Q9rhfWmKPdjE5dtM/8Ven6n3QD5d1ju
zS9GXVl+NVJM1yT0jiywpI5oEqGRLPBQgsjU1uvDYknUeTWsxYoX/GQdASoFEzD3aUlXUwsYamZy
PuwvAX84phbqd4vSsbTVjKRw3rn4G7OOqyf2DTupitY0fqR/TXJXWsgcnxhk+XLrRIXMjl+0E+ZS
j977K78B7OxOfIUHJ9FdcpfdAbseo3mfuebWDerfvDcn4szV813N13tKgmj8POOU99FKciGaFKW6
mUDdzoUbVHtrGPIuPgrY86ibpGRPm6/stW9tctD4Z+ctBMjMhgcJHMjv9O+18cptTc2jb8I2d6AW
gUSdVl/8abCeYjh3nyP20zw1BCoGfPqqMfFwXKGVl1k3FHzu3HWCFl60BEu5inbY8uF2GQy4rCYS
NY0MZrDG684JWT+AG18yuo25p1hXMwEJWEfzyxZ2oHKDuS14AiZyhgX7YJY39PL2aFRaz0B46fw9
m+6NuFi8+BL7VduKd23W9bCH7zLl/qPPEFNoF0DI3OAz6Zlj2HJcV1NQIKgSFhga1tdm2R6hZneH
nf2JJ+ipdhJATdkEMjF7p1JjJ2rWroRhjIcMaYSHiETlkAxVulSkm9dvn4dFBAkk79uMlHJiv5oQ
L44ZkUPC553+orT/z6RgCXS/f/K+uRDkV6DYXlJ1DiEr5v5MH1zIP90WQQ6efs194pdhIGrVae8p
3juF4BTG8HhrXkxol8uk5IsKYQBkJgV8N+XTHcPdlmE9g+c/xMGM9d9EkAiUGmpQZRsG9RWboLBn
0CO81AkerIjGQ4GP/pyRAapfsN4W6p+JfaNKrXUg9iSPCSiruc2gLKQYlhakL6aW5qhYvNaQVFIL
6gKWcQlsELTY+OfuMzbxZwTi7RjGSZNvran32PvQ1DWg3fr7mBiW4HZ+Zpap47B5b6Gkt94u7QWm
+5pLiRVB9tHj5F0ja8/a+nW7pGDcwOOZiVZjk9ZykPkIzy8nFKvHQNvXxjafPWX3ibn5aSHLrCH6
/DKv+eShsiSYVP3geViSTxWD6MVC4UDKTaVnkxEDAMekDvmsyZJ6C4BXps+NykJw9ChC+HJfNgT/
MbzwL0Ix++MnzoqlkfggXpSI+hxEz2dsoFuSa9DFc060gFYWQcXa5THVI6JV25pAkljrcE4/hD//
BRz6LtIROIExB2DlvHBpaA5rNz7JngNnnIeyazg2iwXTiVvFZVn4K2nMC2bSonHenGs/aeoZfl29
jBWCGPhKBWF1GC6Y4iI4fesaVpJLiXEkHfJsAv4QRnQpQy7hecZWVQhtyDyZ4wTuHWAiK6L1sR0l
1DG+4+vaFAw0aDISRdftXDxEht+URDTC32jh6BLlzo1g/lKA55BW88aNuDaQg0wE2kyXvu59XW5I
UDH6TJssOCpIEpAlLIcwqzBkcmQksrW5TEH4CwBEex48OJVx375mWMbKJCFgBrapQgA8K4MZeH6n
+KkDI5u3AHHw/sbF4hta4tfsSx9l/hpA2PMYZFxhoDSuqXJPozSH1jUvOwXZGumh5qMAJQO5Ogu6
/cOrBwPSBJpfYBgtsI68GI/+JuH8g9JACxTJvlggaeXZEHz20JWLZEYmgvNLQOEruyCPuhBSkv+6
0eDAPEgBZItFnfb2q9+BFve6eVy3fODAYCGESrSqvSkV2lUs8q5p9nP3HY59cBgT9UOWkKOh+U2l
XftsURJND381o0CN5/m+uhD/xFJMr3BEc8Bs6YGIDnVzOAfefuyT7qeN0IX9DhJcE6zFylGdOqxi
js3kuI/GYXPFy6+HpS+ifbTYOuClNE9r2HwvE/wyqiCjSRxHQFXbQXCb9Tf3ZWVXuH1poudzv4uL
Aa1eETwOZ2fdWd3zMRyU+oE3ArQ/OVDkLR+CzWH3D/9Yz+JF8/v3hiDwBsVvbVVJFnPSEj/JNv8F
AQfUl2YJZF/7xvBmJAGmPBpuiGZF/QMrlUh+93Cm39mgn7QZbL4GfnzgEC4rzV1W2mgBveKTg3Ad
LEKKQiNoeAPtep+NvxLkDk/LUzMLftigceVunl4x8cdo1GTBt0EmoPrgqcaYRjCYHP5l0ru1fvYo
EmcO0f5AsUtW7ZABuWI/Cs6SCTNIBpGHmOUc/5KxvlDK0RvxV7drTDGGldM0fXi6xyYWjzMiGTDu
lmE+J9tEDpnsfyWMPwsxUIxMcEfhslRrOoKwzmav3i87JPl0SGGKKQQHN0RucgssZ8qEwR6kSDE3
nTib4QMTlLzYdTkPse9KAhMVLy+v99U7Kb3/SdSy5q2PoR1pIIQo2yEePoWBDyzCGzZ6vWTXHstj
QNq/bDTogZ6rGgL8oEPfK+0UdDVc7AaB0xQk1BjjiRwwqMT/sHKXIMIx3Ulfec+afPI2IOAGQXnM
dk8eXdsfSIwP3e+aOpsSiGbkFxsgCBGKGNad48tmaY6+RSffgIOY1Hudm6avAEsv1ZaurMCGKsux
n/6NvYaUhnxx18JVzKBI429HVipVYNK9/WDTxatGBQiCd2uZwu89Ta8jwOFrOGYn0U9T2dsAeRSR
oJj8WXr5lLp4LeSyYtmasMsLgrcNEmaVJXhThGGgNaQjh4TpK7gw72FNP7XR7UMoJmgfTdsXQtvH
fgXHkZH/BiPpmU7mT5v9Ysoga4Q2eu4n4l8Tf3jfJzyXHYJT4DPYcouz9plNUDiMb/1PHg7vXhIe
+xEoeDbD8R2fYsxdxaruoZlG/SdkyTT5MB6QlBmTB+LB53DcL75I+IPFns7sd5u0GOQaAHAdw38z
TfffsBU8Q+irJWTEYr5c0H8eeknm0heo1Z2ZimSLfyaWshPr97aC61HobESSqltuMkmOTqu+au36
NPnIO1Ey7DV1XnDMpuYy2nU6xdLBygQBECWPEomEP5uARJa2mKcEInfPLjt0Kco9DGL/LKZuObOp
BTTuXGVneglpdh5skKslBBgRmw8ioR3vai68fb4BgqvHQUW1tF1Upq32oUlLUiwSinCQYun14wWx
59SXzwEQnTwgkuQRWWcoTrgN5GHtEH3Eqphl15milEdeuyM3NOTGUJ1b6XUnmX5pWIyXeaOnCKGo
YgyZKxVXFdm9n553T8HGDise7NrX5sh3+Gxq1Xg39r6CfBblswuQEw4TfYJfjzwcAnwaWb0eqbx6
ni6jcL9RrtJi6cNnmWn0ASFE3askKoVOw6sx4ibAk9//YxN+XJOux16LMSDyIfeSBq2dY6Y1M9LM
G7K8fAhdDSWhKc3bxsnrlvXfW9CanNjkGkHJK4E5gZaCRlwsd1XWQywW4n7uaDqfWLK9+areJlhz
AqFujkgs0qCIRAA57Ln3LQPOipEROLFY6ZjOMBVsiO0xWBeiAxHRIzSSNO6ZefMTfGPktzX/0+3p
YwbZCRJNC7U2hPds1YuK7dVY0ZWRrwGf9FBOif/tHH/alIfcFTY+gMVYB/1ozBnfurLx7XWPMYe2
2XTzPQQcuD1TFsO+ysLhwUuaG0ipl4i1ByUIxi6yf1p80Yr5fp590vsuO1VWIwUfexG9SrJ0JaCN
qQzuq+psxPs87zfd61IpaFLhOr15+9lY9o4ygTzKFFYzLMSzRPwZY5KNK4djMyiIabFO1xi5qN7B
tjV8QhvbrnMwfnUeMtj9MFYw/F73hctzrKeL3Xh2IoL+p2MOHi7AoDtAK8+XgfoFABFk9Vv7QcIN
m6pG/+Vdygo1OSB5DfiaNlpO0ocs3glvzRnJDkArgRd78UuSPPQUKettbyD+jvaozHD0xYiaBGzr
iP23aMCa5cxFploJ0B5/G6YcLolGpEw9JX5/TKfsD4azPV/JmMElGQAbYejKW40+EOwIbQ8xha3n
3XNABDGubc9tHP7rSecduwl84ZR9rfrOnt2VU5DfsoqxPVlAeRIcDJqRhCM9WPQp6j1NJDgQBwyS
7RnmRvQxIATnCDIS5EbvYuLpo20zPLRZizGVpqdtJ5BPwMF0CU4IcNEg8rOWODjRYb/AfDZkMwNr
mRwjdkx7oIqD9v4qRh1i1OPB8eQCcafBJoCOpkHV5+uqHgPInk0nkW9WyVhziAMXhDbf8eVLqF8+
q8IlflkTkgfS+QVUcuQDgT5g/SibBpWXqx7xHtezA8zRpoQZjry/zmCfI7TN4+EyrNfEAgcg+7+h
C66ox1upAWfiHfgtDP2Yk71o0jY6MYvdcg541RqtMbUPmADZrzRuxzId5d90SJ66MY7LxcB00htA
JBHdtMefl3kf62ztYDvGUCF7bxcHSDyD7/00RpInKLKBpocBdmnvYZBGlL0KFgV3qthNk9xSf0jy
QcBrHtA5Zjbfg8TNdNgQxAwdeKiwWfDC0/CBJysvZ9LiusP8GgzpH9z2+AcLhuezJxFTm/sSFPcZ
exRSvGtEkXmS/+mJvFI3wkOO8ADC9Dww9ieLgSJ01oeT36czylBrj5xEVRpAltuH8REy+LIl+jD1
A9ieqAHoKtxc/bNRWFNp4sNMEJdaUxsXNuXIbkNFhPcDMSLzJ7QaZLf5/XWNtcbXBkmNIOkL/Bw9
dGmKmeJnjjvzRtoV6TyG6q3hrntr88zDALTVfTiN0+8pcg/svq5mIKgravej8qcLQnc/nY5obda5
3ueLYc2NjUCmgbj8J606wM/8wmAGRGldyyWWiHxJAzVNPzvOv9u7VoB2hHQdiKaymTScl+yGQxX6
/yEx7F/7UGWu41D+xw8BmdFvYlknE+TxtrWVjZDHk3MMRiFUwzFePpqpQ9pfIOYt1IoelMljH6mL
6zCWDjCQZuovZdPqOR9s+CDI+qJ8aqtxnrZcWf21ZbCjxs1zCF/ODx6yE8aD7ulFGHwW8q5hksMi
+xTsJ5xde1xXtPSFfW9mV4XAgQzEOZu/eBGTQ9NlEAgRNs9HkC65t4kfPVIPOUNyGOLlUaVeCez2
4vX+ULvEvqBloNCJ+9cVByUZo78bZaBaUrzQCwh0FzvQHidvuXvPdn8bZmZzpleGcyfsc4tj3GWY
ZkxlQQWX/nkO2T/LvMuODAtIFPojaY6YNSLTswVgHCuwCiHWeYfmUML2zfL4LiL78m8sn6f3If4H
mOltWv0HskLjwGEKgMZp+weW3poxcLTc/t7mDKOq64Haa4HjJ1NmymUVcDR4kzMEZkseETC14gIJ
CkHcFC/NlPzJGEZNxJGOfENAPfW663AXxGfJg3qd7YRvyf0gew4qrhGfad+SY013/MA4npJhUUpz
lenvNPa/zNR6BxyZwXgx4hCMA7KmCPkWMI/qhewfuwYn4KByeQMI2MlxhQkp+GPd/NgARQwmOp2S
EdQVZCAcDAjYe2OnOgD5VHp4P00D+8Vu7t0usNEQLTHVCxDnTxk0Wd4nVNTagd2jDrLr5sdnaPHd
rePeS+i6MsELne+ZbT7+74cbb/sVzO430qtIpHLaV76d/sH9f8en1pcz+BucxsFxmIBznie+ahBr
GIKicO9jlD1mPLghx0trmUG+k2NyUjglBlMQD2Ck/P6wEyy0sHjHEmX37LUwuTC3hhhmFOwAH4Vt
X9gpFPxdCjwRLBuXsktjm/uYTA4GPw+GQ1b0G/nMek8UDtVPLf6rxOGIBQ28bNv0eQqxpttsfb+X
2ny7ppG4mxEJuiK8nYjOH2E8sipI5yef5yZVL+EMfc0O8stTFsjwYv/bJyxde9irg0apuSqtLvtO
vXz1YleOkUVj3cO8Udbli73xtP0h7fQNtfBltf6O9x5s8RTtuMExRN5RX/2I36XhRpRbQnAbgPCK
OmBJYsY9jlnF30nwuiqCzk3NMxwtWwx2fenSQxKT9iFNSd1gJweKjfVOSJY3K24xUfcUmoQdEGEt
pqm7rBbEtRQI1uLATdnTvRLexyDlr1QFFKrzjr0HJ36iRl/4voGRiaqY4jfQA8qq1g+ybe+wZY9j
PWY+Tq24ZBOG4jEKj+GoV2Bl2ClNprM8C2UBlODJ34DWwH4++/js94GcfeLaOpMdVPYAmm+k9ZuZ
om9QYCitLEPvn3CmA1muM64A6arJUNc6PpSwgiCdeqG7n/pBFLbTDwtouXnp7MnL1rtFBAtmCp6d
EKzIBsYPPvaQgHf20GL8L2xLXph00C0a7BCK0CcJ9j6OQ17GuMiFSqnfIMDf87R4rRfyrWeNfcJN
wPJ08IqkAKYMzstJ8BdEsl46PEWY3yeoiPtrE0bVMiYtGizUE6SUris8ZBy9wXyxK0gNWrSfekcI
eHX7rRv5uxIV/NH+hDzPYYfrdpnS8OwHkNwIcgqYVdBcSaovA64IbN4+5Dg7xO8BKqSx7Y6UP+2n
C258KWhKy+MIrL8GNI7y552NxvSU+NtriO/Fpw4wr8OVC9XK9nbnoRUF+Trp7HFPPQwx6IMLNqiN
AehH2zZxZPNAwA4KsVBm0n4H0Y4odSpk4XA/Qy+YQtHaex/c9db6BXKRv3VrcVjFk5C9hUoKjwIH
4IE9pdCZzri2eo3bEoI1vHudDeXK2TeJgLeM98VqCuenOcDSlcKezJs9lOVg4FrN4wON3FdI3Xq0
yLkt7bydZKI/dTPcSJ+11W5xUYLVGPboFlzHeLF16nEECXlQ8a0XBVARh5DK9Hu8k/1gfBE/b+Oc
JAbnUbgtWGrLPtuqcB+28y7f40iu9cLxQSNq8EQmshwEXUwZyf8M0j2ILw1vSbr/MqsGAJjiD979
qRixxAFopKdlW4/YoF/nOPy171Nb7AKDjprnj3nLDq6bHjuNPAdaQtWswTtLlo9F4ywORrvctd54
0uQeBF/akjL6TsPhh8X7FzRyVnRivvVqfUwbXqBSDDUiRE2R4oFESBtfggb5ngRB0WBoK/wVg6ye
zs1kPxKaLFdQERnuCkD3SOlSBLE6KqTGqzCLV5BRpiuY6V4WsMP4/7cq7X3MqciIphgh8i22JUGl
z0dMBxjJ3AcmKQTG0MjGFt108QFvcwTnDtJtwCSDHxhvKFOdAKgVf7jgfikk4oCk1pegg9gJuUg+
DFF2XLObN8HjIhbpO/+b9fKZiLiFzgyVccEZiWnDsQ8PlmHVKByamnrvgyDdVMdUfWcM43WU8itL
9UmrKH7IIKYcEwfrf49Z7tCMISFlQ0F1hiE/vq4NMPt5soAEB1LgCDAmDYIHaMQUS3mQLwarqk3w
gi0q7qCTkgBKFqKBM1AijKv7eJQACVpvhfsExqQABvM3mtMbt3ikyf0gCNwOCSoUiCVANKCnOKSF
QVmZlhz6e9dGqhC5dkuhQaQrpvcVCEQkoLnvJrvDx09wb7q8gXZXpFlWZ14Y5kswQHu1fx0yrLX0
xu9ouF8F+iEU11N8E7BiwqEuhGc7r+KU4VyCxOh0H58HD7uS5+BkWN6dcQQJPli/QfeN/yLG4l0H
464b9vcjeP03GDcwliguAgnAif0TW3FqZE4wBfrFOLgbwin9s9i7503y+ByN/Nfi3VzmXqjdFDag
7oLbMkO5yeaAnYGeRtV9roBbTk5M1TCJ6yZ2PKYT82vwFvTiK97g/pvxcnVHerzoQ4RMHjBuHkY5
VwgYPmzwlHuDlXdMbj3AxioR7G0hIkNdhSbzP67Oa7ltJdq2X4QqNBpoAK/MOSlZfkFZtoycM77+
DtB17j51XlCizL0lkUT36rnmHMt6t0iFbZOE9doN/aXj9z7JueEaYu1kMSq+4LaYjc/tqKZV5WGs
tFS0C33RrUxiigszhdzhhOkjDSx6wRFRtsD+CYxvZ8bpiBCE3Wt0pvPQy27ZDsOXXWw95XRHP/EP
PWL6/Nl/mKEf3lGCuP+cfTacQtVuEzuqNp6LYNNG78MU1munX0SG6Sz91jnJAXNV4uT7rsNmQ9Ny
HQRde3LSeqtFabS1SbJhNLWXTh3yhUj8Fx8/OaSKle6BWULqR3wP0sOYv4VTq9HqUysnC8oTmMSl
aGGyaNUzsH0tPJFtTYu/tdGP+HuytVJRg84Xr8PaowKdkGOHAjYcnDWewyEy6qpFbkt0mtldXA6l
uUkEm33kOOeSan22xZiHYm4LFF17hwm2zGimzt1SsD+sAYtOIygh62U4ksXBXGFQuwrQgK33M8P/
szQ19UnoxcU0Prh/bSuV7w3tNRnZq7IfQTy22Aegepy1Nryluom6U4X6gtvwOrTWYpBptOycRt+4
tv+SJrHay4L6Jpe/4tBBbhC6tgHiCJ6kDfcpWdF1VK6NoclXIDFwOvdZCUtCtpASOWPEwJP86KA1
4S2Z3JDdMZr7lbxhjuKFJg4mLnnxS++tP4kktBwhkYK1So78TngrLSPbKRR8DvkEUkBC1YO+q42i
O+I82WZu9rskrb4fKhBhEKlmBfM3yYlHQ4UHBEki21FgW1r7q7BXUzf31iu7xtY8iHXnaniHBwpk
gUayGNNX+mjk9OdeZjlWXxV0wpXh4i2RJdWJTJN1E0bFUoxfjsGhKyQbtShxJdBNGD+tosowdVVA
y8hoeG2B0cTSdxabdt6Q7MgRwde15VbLaKLPGOWUZ1YSeseUSpNIPhbgQFvlouEE5qLAYiaU26wX
G4AD/sKtwaEEwtQ3Wj5tppqdoWhK4kp10tE2g/OS2/wwSUll4Dc19PwXP830I+qSKeYwO+x0tyah
M8IaDPhpCyHDM9mWpMDTaMTGH80v82XtHTIWHT5r01aXtxy1D32pDVd4KPpN0QZvbaX+BnF5w4AB
aRGTvNZVlymAHsCqoPUYTN3hWPacIcBJdaa5DmraGiqYSaJ9c9Zr47Po+PDoPG2K2pPw2tOoGdU1
0XSTt49SLG6qHyJ3JKix8IykbOObakf2dJyNw6ug1lti5w8WmlM+DNoNW8+0cV7E5ivpvO8IQNbe
JDfFWdjYwlXpNoippA/73rlGsTy6yP87Eg+fGtYx7ESOEV1iZJClM4pyrcdBfPEFLdshDm5C8y1z
p2VEW6o5NToBUF0AUjU2cV0F10yx1cS+C9Uy53114+zed2RFmk7/6jhoIh4FB9wmxdJsIRHFZnnv
ZyANzqR7bjZnbxjLY+E1sLncYnxtzVKju48+Qqv2wBZb7jRPI1OCT2gUzTFJgvzgZhodJN+YMhJ6
jetzYE0tECTRdxrb4d5yJxA5kxvvpIW9IGu6B6eeCltAny1JzYc/y7hvFlNvDldFOP0SN/InKEQ9
S058lpO9E1e/8QX6+9EaTpbnajd6GF+FGojUzI86q1uOluEe87jQz3Xo+psOZdujsbJrCLSXQ49p
0iqwZlXIOAGG2zUKCA7FOBqhM2rZocnz2sDJ6Sc7LPHuhi7GuBRxmV/kfHl+1QndP1Sdd/7v+5Vm
pluC+MkuOnPKql9KRcRnwsG/bDG+CEw4D3PASRTrw7buTLz8jeFv0ZOBjAWut4fXGmxLl+oBFzoR
VZAQq1QY7Q1DoUP0leeRPKLjEke/atcy1pT8Yq0hkoKj0xxSiqG30xtq7sEZ9hASVtzP6Reuf9Y6
DHCxlqnXMZ3wy8v5/F3b1quRuT+rMJzrH2N6lwkNA13E4cXMiuk9Y3Xrw7R5hL2t3gzQaLOVj/Zm
eJdgOZ7/Se4I59SPM43NYFABTIOtUcAxsy1ciKLK5Nv/esi2d9FK+71qje6eVnvpi+xhzRcMHfke
s8+XjlFCjq158XQnP8qx33b+gE1NuMdWU/6lTRv70kkJFGPw4I016uhlrrmPDf01jSepFkHqHPog
w4s/2cnZbcxlWArrKCbPOnLH88IOrLthYtvH/y5DFzvHLnIwddnhtCYzgUbpmM2eUJ75yOJWXYSt
wC+lxjJLq34Xqix5K0i3x94gH0OvJ28AVS5m3Mur6yTBRRndeznyxiu9Fbuq0YaHBYnlnnkf8TgN
j3qERGumQ70Zjcg+a0ZOpJcwR905j8JKvYJK3/sjuHsdE4KcCV5mH09APe3SSTaTspu1shxvZ81W
JhvfyLqhOtlFSVx+FhEboVOlHwTMDnnnWhBCwf6mQSg+Q8LiizxLWaWImcIEEy7+upreVVjfE+n8
fjI0MOjNMd+3MM4JqgIpsAkSI/2PLpbL2LCyXRmIaNc2pn56Xho+RP++ej4UtAAWYVjsBGLYTutd
FysUTmQ37d7cMfDPjku3y8L6sGrN2sK+p8cbohE6ZhrVvxtlFeKJbsu9Mpt10BbtMZVWef7vYnsz
6ric/95sLxgkgEfkfy7+bE/tXf1c4RveZ8+IPM7YmqMRNANlymBJkGrkKEDEMumb5oRnad1iLbnE
YTv/ucVR+bQcF3pOkMhycYxjjUqCk0rrHZF0f2fK0jpodSCc9fPLLsyWKXnaZe0CjBA9IEUWQTYI
CxxLXdT3McF+lxVjeuhnToumvC8oQsVWmI44Ov0kjpH2wyggJ6zdrvfe2NgB6E5jc+fAho8lmmFB
WKqKkzUeRy/LVrqGOKsPhr7MrSy+2hLtbKLnINhtnp2EMmwOKWnljZ4UJ4z17bchrbOdmuqe69OP
3BhnImeoPxzWN+zpzjodJm1rWBeb/NA7fxzAb2voTxZabhqZHyJudTKrCXEJrcV3XKKcOpn7a+iD
8GgRG6e5MNIq9IxNl4WQVIkQUDYEHGPSIp9TLHtQP9jtBmFeiyJzdkZKJZ4S61vaWYr/bn4dnhdf
x4LTlsMG9B7lxxwW7gx1xlFv7M05A+57aLRhSDxPiAk4NXmVTdx8/lssEtID0xCzwUfJOx0YdIKZ
AlPiKFjpU9Etn++8PtXtootC0KhSYvAnSlQe6V1V9c6oxHtMMonml0xvNBrNNWjHgopIlat4kGTE
4+wcaVGwdoZgOOrkbpb9rLjWtGexmrhHvL7eURikXqcIcFpk6ESE4/aBgTzAZGb5Dxxze1C9bODu
lJ7zAHSvq9nhUcNV0bd2uPCrbaEuqhLV/d+lz4traOfYh7MeC0B569FAblE16ejZobutp+lTFUru
GsvLtgalH0qZfUtrG0uv3vY4hqfiNPVRzko27KNCJu+8UcHBN7RgQyYg3SWlOPRS6u+wFxvr6Ifl
tHByLzoNeVViVzQ/46JHIFSyp++kXivld2+FXUUrNVFXNqb8EGFFVpAt1cysbgtSIH8RFm0jOgth
o7Xv4EAXsu9SPC9J+kMOUq3qukj2VhO9h3ICATEaL5Xow0vCh8iH9/I1JeYtQq7d+4LujgN9/cOk
xlprY51tsMkt/WlKjnJyEg6igONaCDs4zXnolE65m/pmZw4znnas9/3EGQi7O6t2TkamzTpCVKOx
ioHp3/LSRBPu6wrxtqy2MLfHS4LJ80KIhN+l1f+AsJrWxBAwunBEWNEyT09VUOBLsmtj8cQxxYnj
35D1SJQidG0na7Req3BQS8chtpWOaXyC6+puq9CmVEqHowmAa83tSFMrasZL7LwTXuzPmW5py6TH
JprGmjhxF9Zu8N7ouXamEO1epdZyqC7u3egYUCmJNwgVWIR6xj7eDW0N1fUJP0qmluZa8wvWnfVi
Rn/AklYLC2G6wHQB3YesnIERknUC2qObRhx08+hczoAHcqjG8d/iE4NfAOHcPBAOXxFdkRK9vsaN
E+RX8PdLZBh9gQNs/KmwfBjSTdbVfJQYWjhRE6XdgY9m4vGUVtCP6fdBGus3KM5/RIItq/ClOFVh
rlMxVtaLUcZn2OSzMQtsg0l01S4t0h7uEB/ABmS3KQqStYbDBqc/QQNLNH/tQuLF4q88j3qWnluI
EbsqlY/OIHZUVxl5oRysZ9DLfaiSZwwZIa8DZqLgBHKGtCjjM5cQrQrXfUj0P8djsiBCZqyeb6zn
dA+p9+Tgy3Q6emqUW8KTKVWaLdcs2B4BIpcjcAD/NpBjNi8OyKB6PcLspgKLlIdloi5+1wabvM8h
4LlCtayFGyrgv4YI3VUQOeBKJpusQeN4exi82pLEEZTZvicAMdYEsYPw04dw8ZL7CNgUf/be5nyy
1DsJ6Xy+aGk0t4RZoaNHhynp6tQuBy6WPs2VCUlxYa1EkuiHIUEhL6CqDQHgCoEk+Fz8x2CKl1bN
fQAeu8Ws0Yrj8zIYI+dvN80QYVzK5FiE9OkrzdoGZv8DDwfhsCpgDXEt6EhBg5fZMcQhoJW4HtUw
nfr5MjROfWiQOi0POgPnaHsE+o2kB+73otDulEZN5NMZurLR14tBV9WhiNIfCYyyM+mS7JDh9VnU
UuncpEGKVld2bLI4KCzSftukhhQ/5nMZ3fs3YD/uNveF+e/sU0OAe8uAX8yhxnfgBta5E6q+Z9Ou
UlR/zyVnCOqD1TblOhPJ1Ru9Zm/JHmEwqIaL3oPQdliKtk3jOFsN36sOlbffIIfRivHSeNXGYty1
fnEq8QM8sIBry4JnbX2JD73KMrXNSrVIGMCGET5qTu6ges5iyUvKwgOztevfKWjKTQLuFHVKwdLp
xhNhF21beLW1IQBiP+CiwoSK5zO9FXLYVMFKKSPcGolawS3dmVUXPDKP+qEmXZxH9nICoXyqKzPY
yJl+8e83h978c5hXQOy7t8kyqDFHDjigIwJAO3OJp2EPLiNCbllVAAGdbxlBkGOXzA8lMOrtqIXl
EquJd+SLEs86QO8yi8Be4GoWVt1S8eWwy2oP72aDKBjqYLk5/W9Vgemb5HN8ou0Z7f0y+8hNhMoh
cOQhSlV04v/I8bcszItuJ97KTpqBMFD67pCU25EWTDj6g8FxRpzzhTf55wiClwuyvus/+6m1r1aO
fqGjVPoE9a7Pe842CrGK7MY+e72ZHQLdeKsi49Brg/7RY6jaNK35Qoi2upoo1YZSYL6oSkF6g7dR
SZqsyjKfXbxkRVIcyCL1f6bTCMPJTaado5fcqdywCILRcHp+VQenQX3NWaBJ+eGV1Je6CcrSm4px
9ZXZcUg8gc3nf76NPQ4wE9i1ZEg5xg8WtPAqPbQJQPdeWvlq1LWtHip5UQ2NMU4Kchd1rryJutyM
HM7OqGjbuoyKUzQz84ggeEe7anemDffZhG2xyroqBq/nx2cNjyDL2WqSo3rV8845EvpRzHRIONt3
9oq9bp26mbo7qNLbtiEsUKmioF8ZeqfRasujMVXdzYnydO9Qyy9E53e356UU8uzr6beeTHcztel5
U1y6Yrgl3uQdu7GGQ2XhtAHcfgxVc8wjKztWUeveLdVvnptBP5Xl6t9ntc3NH7DNrobGx0E0cfxa
WjZvhm84K7zA5hb+Z7yXDIlbDQCg8DWP0IkqqMxFbx2NNoGsM3BXT2SfjnkhaJm7NcUf9Dzskkb2
iPJJ+0T9pGdhKX+rsilaeilhqrKK5iRV5V+eFyWFf2l8czxUcbWn6aqvcijvSwREuJ+hHDBrGJF2
586jloi9hyuw6IkWr29uTyUNQzLTUSmmleYzW0PrwvghzdcEYBwOb8V+CC2ooUu6NXIHMaUoY0ro
2BTHVtDyiQR7dYXoBB079zbBqKmNzaK9CObPNBlYwA0gMNaKsqPyq/owgZM/DfNFtckni8LAlhPG
x8LOy41bTIS78WG8jlQNrdXSIh2celP0rbsjdnNXtfCOLTMVlibW60NN9nQRzj9Jzia80i5/ZoDm
jpZsg5eQtPmyNNJg13UdIBvMU1ssQzhzdZscO1LTxgYBhPVVJrdemZfOT6y1FbjjpvLq5OYKdXmC
oOJuaDdhp4/HsMW0lYemvW1iegIqqWGsVdl7yfwOf29ZhYOvosuXaZPkR0xi/qpzp36pcXZaFG3T
bQqU0yw30ksKI/pO7KnYzmgYrEPG2QutOxJP/SIntIwwSr4pffvPmGxSryUJQDyXnRWakiZGzl5G
Uh5E7/6NRlmdGhDyJC7oW9HfnfaZh9MsrRhiIkanvJmQ67c6+cxDpQJgF6MvUd41KONZes08y1lp
kQGwq3KgZc+/OmN8YPH1SbB6PiRgw4qWBei8DdYKDEjxyso4GLaKWBO/05nMMXK74a7y3jKPsbBz
8tMSK6zS8E57Em6q7ckLyy7ohxLYYpcSs40Grb51DUQx6ZP0KBr3XZqUFQ2nvZWYHNwJs6N+KY1K
nSjX1MmSXrgfgvRFlfkuZuDDbcqE/yr7gA2ojrStSLAM5mKqjnrQAHEPLPrxjlq1uhH+wEUKmAKD
5mUctF+RqrV1alnZrbeD7XNB1cBOxkL1CBD3wvf1o7Kn+KQF6ozVfdZT578yJHRisaesNIExZGpl
/fqkK5XJvncH8wIpyTzhBYMzYZv+2TTAabsu3WJcqU053kwVy2vsfHqWRvVS9Uvb0NQuCduLECmK
VcPPIEBI04XTC5KKlIexPhZppEBH6i0hi7vednRBZ1WLUwsTIWrtItrmxS28mAXT+lGrcdozuemQ
83/saJTvOdd6q38HLSOrlhNCAekX199WTjJ7Nt203wn6lsfBcNjUWKcRk8E1yunnCEWdOTxoFK3h
3gqp+8fUswKmz1Cq+7XaG37yXTJ5wrcifNIgZOu1lcQdDdvcvRpeGJ3dEO76fAaojA4wgzntahdX
DsZ4hkBxdDk8uW0MJPssp4pOIWnsdV06zQni6HtAAPISzRdVq+tgVtmhhCci/X4r7cS6cgP0IIZm
IZMcX3oomZexqkv1pzZycAtxH7yMXy1xjk2S8UxNb6ejUO3a7thjYH4vxkZo76VEI4P55NMHFe9e
k/o3IEnhx1KiNx/Lykg2BqaDTRqBznpGkbMxC84t61qS/bKhezQCb+WyFqFz/e9hWprdwQTN9I98
Fuuduy1o45LkSbxtoJZZ2xRvTGvpab9o47oF0sIbytAEU2+creGy+dYxtuR8Lii6uPRBEUSkXsPi
TfengxZEuMKSl9mxeiHgH96el3ikIFBxIY9kkrU3zEGQ7W9aYwdfAFtpwfr1txGTTey02NqJfEBm
M7dB76MfwbiCIkDsb8VIMdLCmluuc63zeF8KBPeJISMH77vs8+5QlU3zgw4196rzw64JnhaJl764
TnFSesA5vMqmjRe7Js7vstpZelfdk2w12GI+p4z6Z65L3i83fECjJ55Rd69x3O2ySQNmV2IJcAKr
PrRO6bPvWOOZY5e/8U3wcJ4CYY8pnDCODdVQatWPym+7PQMC0mvI4XiZJC70tMGcjnHo/UWpwjPu
upDWWDRZjPGfCYaX4B1qs4s2HKxeL8GyAFrWtITeENUw6HnTODHdJn6kQv3K7HJ6WKG8gFk1rwJn
v4CK++9RQkBWiiTf6NAJfkzZAwnV/mQAFWLqkPQbOdT2Z4s2BHvSekNPI6ZqfoDBY0LRaMuXNIJq
qNE+P0IxAANLz7MNk0+pjeW+IsSzyljfMyg/Lxo5qNXzqzCiUfj8qkfyI5/br80Gm3Jkhcb9eTHD
CsegjYtp/lY7OMll7stWyqFJWTZHisX00aSTfgvZsduoBmjKDk61XI0ABzrmjz0vkwtgAC26WVJT
3HuV6hszpv8Pxy7HokMk38EzcMJiZC8iE0SD6gN3nwaTIEnDiaDpJf1frT/nznASE4ZO06AcGto9
h9PoaM7VRNlz7HGr+FVBPPqEQfJBzlijGABREYqkOccj1XdPf36XgJ3eWCUOdgklhSiE/V0Ssbl1
lNKF/wfpMbw/L7RtzV0w/0J2Jt2b/newiXyGmt/dLUkmMUCxv+Na5nQ5V2XxAF8lF8Mi8qP0d4wX
Fo29jq8lYYIV59rffa6K1455GLjlgE8nngs9TKkN2cabhfPMTroWU3O+mnT3e6jT7CRtv/hYmS3F
FIZV56EaXsRiAOmQzzdJHpd3jlf+V9dRj1VwoPAn1FvbKtK3MqJzj+NAYKMOMRWCq9CnZj0MzGzz
a9sR6IwmBJjJ4nPqgy9oRuwfSQdusMM5uIa8ap0GRjBFsV3+iEm3LWXwXeFmPlZUCFZd3TOd/O+z
Du7y+gINmQOA1rom5q1CsVFy4NKdX8SWse3auE7R3rx1N+jRsRzcCDe9jdG4Z5XuivRIzXGkJbSB
Eevug1ktE1OQ754bRx1icfGovNeJlh+6pB9/mHrWLOvUpd1BcRFrkJrrSWfqkoVPbzJdjOcEyw9E
sJiF0XzrJaCQfnCrVwu3JGST9GiIVIPFvVal3y8SHT/AOObi1SacxBzDWmyeDzsjg6FWiRcwXPAQ
HbrpFuMxvsqiu4ayy9975rhta83Bhl010WvgjL9kLaxLHTPnjPyZeUlH0k0ZnppdPmHZW7XM1FrH
o36mF0wyZNZFy7yu7zNIhnMj39Msv74PhkoOsIkAk4U2T/EbbdelvJ2p1p4MdxgBC6KFpklj/dKj
8Yv6tHw0uJrdqb6y3BU7AJ4pVuKivtY2C4zGECgmaKCNI0SRWJ4h42bNgQwYMinEEeW5n5z3SJPn
dlLp7xpqlm8aG5BA+oO6XTwwU2Dz13Femy4dBRvGwL3KZxtk6ca/RN5uu5KiUZd0H5wqnk6daRM6
ml9WRqodOwfIkMRChx22NTaFLL+IhZAMzP09S49zCGjzrvzJ7l50dJuKEO8HTVwMLIKIvF9HxhGJ
JV1PpHFvQ/Ht0AJbwgnpPygCYFPbdmlunYE3mMEw7aY18vAM4Cg8O15Op/S/x4xre6kQLXbPb/33
/edXedDQU9HAKrmpx3jOpmaWEKP5Lv9d7BrQtq28P5HmN7vn9wPVDTQJxLduNLG2GxGhjwPu5eOo
amPvtaZ4wCDt3tpflYFDkAQBSc2qGW+80nTrHD1ZsKpVVy8DmeQ2bvijA4+08gMz3ouZl1819Y7Q
104fKC0gojBKxvPObA7jj45GKHWGAD6Wuy95hJXHkH9ySa7C11vzzYjY4MO+3ikB+ut5XsWSb+7b
wd7k9G253XDN1S6S4VOUKHW4HyOZmEcpteYee1vxDp+6/V2MguGVEWqCUHlyxErBx0HBhezQ6p6X
Xh/gbGCw5QV/QxbYM1LGPdvzRev0gmE4tfGXz6UJdt/I9dW/fyEhva17nSD4/382uK8JXMBEGdLV
xW2wpz8IHsb++eh5KUFG79gOC3aaXBTEofByVYoJNKLKV6YkddmR/MU+UMkDsvm9jj3z+vzW85Iw
fY+bH9zO//kH22vehCqvVQF622mC4KxN0oe4kjDKsWwPnd6ZDAZUE4WW8bePxvKT9BLq/+SrfWml
6ee4Sub+ZW4qsber4kaxijJsG+ajlh2n70mY7zhm+IRpevEW2tljqphw1Rbjz1659ZqoNo1teH17
2HSbkUTvy9Tn7NHeKDfP6jrKjrikGUfmy0OTlPgdm0RbJGPlCZKiLOloVX9MJ+AEZmTNzh+xScCR
+wvHag7eVTl0G1l96Lq+13zgWbXIXyCy1EtZ8AjkKE1vQE200CciY4uoMm9x5C9LXf4d1AfSP0dT
w462SUMKkPoSa7IZSQzzDB+UBtZpTa8O9pw+pqXl4iNM5jUVjyoTrLwq+ORYoRPJt5CDzdbGFSBx
gnirFB4aQdCp2mjRl6QTvJOhA+iOzjimlVVgQ1JVEelzl3LTwTNHc5tARwFMETRLftRlffN6RoEl
dVAsc6bpNQ03SM7YSoiBWIItTTJf1B0WNJHlErdkDGdhjqeh0mF7b+7KK2mGz/9hBvITiSJeu5rz
O5vVT7PFlE+Lf9mKCm4HB8N1WVOzBQFn5N7/M6B/W9SZS/LBdGmAFFddVl5IXME0Rt7z3OsotQgg
JsMRdRXvQxNkCQ3Q4pBYcuvAVFk6TKTy1XBCw+yuKeG1PDLLRVlMDcFU28BHmAbriTm6qxY7mitq
gJgEXlREAcVO9sv3kG2Y49NghZijn+b46WF/W2S6KM5jgVXZN5tu1xBHTnpioQiQh6E20/vUsFyE
9HMLEylsjsC7ZrRn4umpbrMTQzz7ZUOdvpikhIIRskeiv63G9rvymDhCTQ1gN/dvrSbdk86AkcJp
Aap0nPLDgqQ21QyKpT4wVI8Yb2BjO2/zfST0bT4w+MRk0Oomt3SwPuFQsuAT6rKg0S+btPyp6wAk
kq4E9GIU3jyAjGcgbWriEtpxwZRdPKwKl/SgpPlT07ul59bRsp4i4MGi3qc4OXZ5SEKzk7eA3u0b
k6zIXYwtWhvWdWljWrQa74ZXGPF7JopOnjZbr9jROARt9Lh394xcvKLBJAwbo2cPkn/v5WG470pt
VXGmWTnMGSDoBX5tYlIyOSrnM6jSZWPKhqGnpr0LGS4XfHvkxh8ehMu+LcL91MIKMB3+5IZ44CFr
yCj4kVgks+2brIzVEJ8CQrvqGD946iEyVn6DXEroiDFY4F58ewDcSvt5XDAvq8I9ET+gG9C5Srs/
YOx+AuEYQSjKZlOUw3UoCMkREE1mjqXAmbUa7eHTMQPIiDGzuHA5HxwrfsOwZ64hnrEWdRSuvfXN
IWptGNYfhSdi5aqJkmbYmFMsNrKrm7lJGq8Uh2Am/BYmUbJ0o8vOO3glpskEYBydPnCLIAhp9U0U
cTJl5Cmt40z6nyRUkRrzb+axmBu7N9qrxEdqm9ASp6L5JnFuvRcslLkrt9PkfUQpYdFqpFFpEcQ8
DKHxqdnE6HJl3fxQpITmCGBrgfkd2javdKD9dBFKN9nQ7uyguxdQhSmLk01ckbM4CNuNry4npGJy
T4Jj/08ZNNuoiey1YO0FFcXnzSy/a6f79mK6kMwMaZedz0yMYiy3oAV+BXb2NVjJDAKZwUhQ15cB
bq5zPt8Kji7F2oIni+mlq/bAgD8mtuWOIRPr1n4t0A+uMoLA7xugFqDYb4wgN09h6GGcrgYAKkys
YQNgqTIKyDYS3leJT1uNJCL0LmF6ec7MiN5kkgEzFFXxxWiYSyhVcYOsjmYcAThC1QAUWcV/6hns
o+gjouKKciUqGwu2tW90rT20PSM6M/NUCGzw9IhujgGn3HSncN8YKpzt3XNemZIDKChOg+7cMptq
EUdYv/UufTBBh8y7V/zsSnwYY0kI1Ju6kqGKxnqqMpPJc2tMz9ExAz0+u3kug53dGGoXrgvlH+NS
/NWQftZZX+ziPtEO1eh4B8Wth6gzTSsC/D3KTkXZkfcYv1vcyIDX/2rAH0F/uceycUI86foHn6SP
MoRbiHdu4yg4KGYtbG61PgPPyitWi2qVG7j4zBxHmmbBE2nTPzDXYBWGy4wJkstQGOB23+sCoGyS
ti9xyezcxruWFUlrciLFElcpLiSLDoYbgxwcevualBBpRr/HA8e6s5E3rWbvQGPyH5WLV9KgIU+9
Z+xlrSV7Qoak+IPqpCeZe2HgU7j2HIY1mI/WZwIEZPXzZHCvCSbDnrVB+zskzbUgfbYtdMZHjL34
W2TZB8oLvigv/lu03VtWTT+qybjIgCw7EZ3CxP5MRTiTTiXcG5dDdgzJuCo/hwY0Tav3P8pR2QdR
k03r+T7BWri2CRXjJLh3gnw83N0ppxHf6Nkutbk/7GZHh31tMwH9yK31AtCHU0ZSc8gaCRRAiMM8
v2VWbX+IsIQ5zA/eg58+Kbu/KNz/B3wKcMG98JC6AxMqfJImjVZmhzYM202a8VmKSaMOI+cMr0wv
ca82BBn+TL5+a7riKvzcODt1fCgrf6fCTHw4sz0Em06CXTr86bohv1SorSL+7aX3GAXZAlD08MwZ
SLiLXAujzSAZPWuMb6MYMZcGJ8vWMSfmrMGGJKJkmPhF4Kdr+oMcHtl10tC7Icy+XDg+kdbaa6th
tLVuoDYbebN1DCqPUut1xkH6+Msaa92Sbj6bBef3DByUqgzsIlhGujz9RiLsLl2Dt9VkhgIC1tKd
4/iYLFfwWe+TYvzFZEf3jhCYN5ym5isrGCKRKnNTp/q2SPyfnl78yawBNxNYBKR3uBAi+n/snVly
7Eianbciq2ehBDgcgMOsSw8xMSZGBOfhBcYR8zxjEdqUNqYPTElVqe5UZZWpu0smvdDsXuYlmUGE
+z+c851Tpst4y0JhEWtXmtYy4NX8ZC3wX1yxabnpNPEIpS5S+buIitdw6D6KgWBigtPUhmFtj5h5
vO4rELFOUnzjyPuOzOwGNxROBHYCWzVQEXaNy3rfDYu9MVTFnpqJFfJ1if9lUbgQfsyKfAGEiBYx
8ql1XwziyYAujJU7q1ZMlxMP8HYW5x6W5+kWcS0O6jjbxiFg0qBTN1GCKNrNXZBMwCjWQvWIwCwU
ZJZsl00x7NKO6axjkA/jUQjeVpLdgaHDsxxWcYStnNXVTWiAQ2gZny4tyz80VS13PYG5du0s7UpN
xyqNUVdVrn22Cqa30zlAJPvZ9doNBvB1TxzNQ8PJVc0ASmHf81jXpxKZ/ZRA+bU7tem/G99o1kIC
dWhQkeQohZvOLXaFwKwih+AY1TkfSv/KwR474de6dimuFk3ckW9R2JvKSgE0avqb8gvjXKSefgbf
3SjN37owJPdGFm9QU1H6jNNjMEEYrWT8iuVHu5NG3ex8xC6LwbOfGtZ2q9gzbhkg2IjRrGSL0sTa
jrUCp0AkjsO7ZMuiFrpxAZnEIw30nOJqTdPG3NMu/8egZzEk4xmh0mQbsJb9rsSLGvmk+ow6UzAY
cwQBG2RqwplCqE5MTOoXJ6x+5r2dF4fOgYY1mKRQPwoTOe9gnIcsiLZZ6OzopTc5mfSLnFXm1o9J
UcinWzv2aOQlM8fxr8RxGjbpWHky+nk2RzQyH1KmsCEpuYYjLMh38+f/Ip8M4ZUDfg+DdjWRNKNa
wDlBLJ21IlGH7Re6EocbEdGgT0IyLzXqZhQCWavuxGi9+/VSidBkaYbyhOjb0/8+3Uv8s2wvZVo6
38AwsUParGB//dOBiqH3GRt+Op97I44GaP1+4t20xD67KS9l7YQbK9XJuZXjrWE2KBvCJ8sIrrl2
tE1dQNVj+nbEOmCAZuEkyQST5VTbEv+hP034ePAiF38llEwac0Der15VV+m2Eo5DaKvuMEb79c9d
1Tbon6QFvfezMIFDG5/we6M/c0f7iE4rveVwesNKmm0nKqxfNDHwcuCDaZLkINxzLK6tnjlcNW60
sbL3vXLrfTV0a9RI8b0U8b3vjunGRzfM0qrdcIq36B1T/RaLo37bYuzSahh0E2ZtUiwgI+ilAtKY
PHa61R3bLOrxEtcC9oMVrKwGJChmJWCQkjiDPAcv4KnwiOA7Pfj5NKxKXBQUSua69cr80rRGfccL
IAF3kQChFYC+6qhgF24woUz0LDyEcA+X6OdISZ76kCN7gEnTRCGnIrS2LVHLqO17vE9loRS/XQsq
W4kNnV6rOXQZZKI4NOYFL9zN3G3XINg4G0Ts7n0MgRBnQdryNQQ+J6FdRblZX092HlzJYPSXQSKb
DXr6cm8VGgz++cPPH8GoP0boGDd//qskyIINs7NHWA3sxZqYMRqXBHlU87/6+fc//9QJbHIMyI2R
3hSc7flDmWEBFqI9TlWBBSOnNTXAdK/UmLHeZM3EGSA+yr5WFwT/RJozTKz8Xt0xHSLcwwB2Luh+
4q4ZgaTzIanhTrQWynwMbKef0VdhmOPO6JCS+Awy1oOWJZTgLVEkIUG9cY439+eDbdgP6JHlFV6p
aI2bJ4e0Ujpbt9Y+6qhL8SFD+iD0Mt///FHGIUHz+EBrfdhPaXrbNla5ZVbLHFU7TQ25WJMprjsX
KSgEsWeDWnA3Er29N40iItEAzP5Qj/aNqAqkG4qkB7AT3vHnQ1YmQCqcGqypDLRjqufUxHpDcgx1
1k3VF+ZDCFDR1aLpbsoygaBwIlObWsoIfOfVd0WPbwsEiumT0SMGVk1N2S/tkOSahIk3O04U/iTS
U3XLiyDsXbnq3IhcXurx5MRS21ht4+7VgKCgr0ji5vQbaKktc08aDZT3ohqPl4Gn8ohHuULlbPnw
A+qq2bACIct8ckJ5bOjLtHlZitUr2f/oMLlsmcBMh0HzsxOBYiXrw+oL6ChZpk7a4MkolqLsjf1g
unhJxajdMi1hLco0dMmIMmJQTZxCVhrDMp7fJ8387sjWrm8nW5L88qeuyOKFz3rLrNLiVoIVhJMx
EaUwgwTYKLlH8scRAXOck6hVQsYnYwywrv6sDMAXshPYs+BYXxIft0Ce5c4qsOceJkyg9dUOQrYp
rZeOM1R7gd2WqHGOoxq6bKUwUkfoK1jHhvtR+Z81NwTqlPE4TRIlL6x6IUqCMux816io2gm3oDRn
+rXVxrA+hV6NlzRHSeaVLhuT+e8izhvyy7CeVLWiVaGERgGqypLfq2YeHM09ETQX89MWwRENxYdn
xQPL7GuKBnn0pIV8Ncle2MNbB8frfWhHFYbAuE7XlcQSOdJ7enMirFlI2hM9q9chKVxXQ5ohwNCM
L9QU43Mw49LdPJWwBXsWODCCa2vAaowaPEVKhc5TucE3rl2xZW9Z7FIokque42ZZjxpMz14vLpE5
+VssswcnceuzGVYWxWoRP7QBbxGt2ecyTY6IC6NNR9L2SXMYc6jKTfamg4pX5v21iQscS6pJqEse
QbYZ97GKopd2BjiPcesQY2Aw1UDvgB0dLYfw2vcfHxCBr9Mi0p6IGxhgVO3ViCgIfqzVPqL2PTBw
c7duOjhXod58d0GX3oTJUJ4ygzj5xjTbEwpGuR4bMzxafTxuO9G95B2Tj67HLDw4wyrFmDl6dv1U
Z8+hRLLrm/QYJIvn1CcQMJPu1FjtvF3R8ivsGt1Z2e7eC4zrkAiVs+dJbTdmqiJQJFjonkntADXr
RC3FRm6i6zD6TMP/VnWbNG/nF3ReVZoY0zTCFJj/258FbKFj1EONany/31fzB8kEbdl2wlpDM+EG
dUpjy7ItvZ+gc28dGg6ygSgVTQ80UyJgDIHG3IXkY6w0xgXvWrcFsZMdmNWUV6nlTUt/RK3EjB+l
dZpeS16Fp7T3AJp63rBnUSt+Sfz9T78KZf5/NwD87TMN8VYC2w0/mr8MAHd0Rs6OMg3DtQ2HWnMO
6/7tRPDtW9vU2ucXML+37OPrr36lX7LC5R8F1gkm8K6pQ+Ax5u/Rf9XNn/5g/NFUDlN0F1mwcCxh
k0WfsV0M/vSHOSrcFfyNch1p/xIwjlRw/pRUf1RSn7+krVP+Wa78m6LClfO/JN7/s9dgDuz+iwqb
a0lMps4wCeoWhey8CqqrVe9igRYucSUpSueF3qdn967K3Pzgp1BY8oTYF3TXNxXZWWX1GQCtbNg+
xW8Ea3CmRP2w4HBf934GyR/7h1G2uIIzxHaBi7/3O/UCj8gdjOtTGI5bUtEPfo9mjN2LodH7xd0u
ybQ7RSBmTagPRi2MPDVRGlkJVo/Fq4wJmHOXOMJONHY4IuCuDLaFsM6VD1ZovZbpCPVEb4YF/uaP
hjqjtSntfOJtWKc9J4jKtwG8kY1RFrgzTBIKClSoEtCSjCJ8XhZaEaO6Hh1Z3vOLXdR6dxPk3WeC
3gG5OTOALKyu0HexzrPJkjBQX8piCOHB+Ruvq97LuglXjT5+sFBsF1VZw3wIzYMdMF8RXUAExZCv
jML5FFd+y+vZ4wECyYBfwXUYU2Qe24dgZgJX4iYcdP8Z+hhrRZYveIJm80LL0IxoqKS64joBkzcz
FsFkeELchwGOOhZoDNIWrS6ZY2JgZfrm3jHCgto7Mu8zoEpeORm+OxINS8zs3SZKsGJrc55g0yH0
g+Hrr7NA7UQ0b5DTIt4AZdxi0IrverQWIXuqOohxdpcmKEDffhIu4nuC2vcoPVZ9Ib7pDSuKAvsr
zeWTNPoHOfQ3ue9e29osteqZI5RxgbZx2NrUyn5J0RcXj3ZuhWy0jZD9UMp6HYGhKQC+2Pqio8dm
lQvih3M8i2+mVB71sn+tERbE6A4Zg8eMynN6lZ6niBBdv9vp06uXyW0cGWdF7b4JK/llKWSprakW
fgR0J890uN7h2SeXD+AMNg/IeOjB1ipkxMlDayvzKRnqe9+w3hxlnVjFtAdvzhEO+n2hAibEPfYL
1YIHbBLyYeicVhqKiZUZUy0i38lNkn96/CJLA1nlCr3wbZDS2/YexDJjujg0TXXWm0fylnFkI0Em
z8JPwHAMUDJDwUSxKlwYOhkQ2Z+3a0j466bH8YNZgajjlLVB7tHXpSHswSJlSweyj7RXzViR0lqs
TTq1DTwP9IsC5PkCCnXEAFh7ZI9176EchPEXMXotMRekQ3vCcFUB6mXdN5b+p8RYvbmZUKWzhdCb
ddPNeIdCXeWkMy86xutk+YIe/qAwRKHVhWdU2QefKGq2zSDNdJLFKxGxguqsK2WZzHHsnifE9peS
SEyqJOYz6YtXG+w6cvgOyuGnqoytPVnGYRjMtyRkiB+P+RV1AiYnj/2KvXG9nsigZHYYdze6Y90q
R21HVv/rKY7QUo2sf1KW1sQ87H1teEhbm5qDomlh6dHW6l3gcDYNUFeD9MXbSX4Bo3SeH1ezxcYV
zU07j4ZY2Wwal52ipzmbnqiHhRTdcx015cptw++qoQCotLVd+1jf/Ne8FDazFvE0Zd4S5fhw52T3
AlHE1NZ3LnvE2Q4rY/1bn/JLGlbXBrT1tYGtYkhehlYgoirBzYwc4FuJsMeDye3ziFuCwXOqbRIr
2rC/WvbZPkYzAnWA357QulPLNHR2rVf4awwPk4dTvnnGQ2nVGCRD/S0NOdX9uzxuDn1UPObF0N7p
M4EAoUc7GachZRpfwHk3s+BIJVis8RPry7ZI3UueqWKRRfxqRO1tShN4X81XEzaHPl0zhHPhU3ZF
SyXNCW0/CImifvcU1rJSElpQuslhmCsvRwF38NKIZ4ZB5CrvkntQb+cqgNY+iUPueIfR5/l1AGKv
M5KS9CBlRzu2ATFTILT8mBDTltADv6bsTbLXgJeliYyXBOhA3ady59FNIHq3X/Fm1gvfICbMCASZ
k/bNaLI1xjJ8YT3wBYrqyScqdemrkrNzFE9j7aoVMTOvcTO+TRBUccAU1zkhCrpJn9c3PsY0PbuY
vEv2QYS4oSpmnUlRVxsViDssAP8SkqkmC8loDBgwv4VkgkdOTit0md+JZOoz8eJkMOb+9ZBMoegJ
Ayj8/3NIJrvK8T4TGr6o5d+IZOJlZvhvO/9uSCYeLjR7pfH3IJmSVGNWo/5NkEz1R5uQKIA77B8C
yTTViALnvIm/A8nENYch1/7XQTJhVrkTsa//X4JkGllmX4Wj/H1IJse5TwZYc//ISCY4GIKqBRHv
70Yy2eyUFo3d/38k0+9BMpkjO3OBuKU0fxvJZDfGC2OU30IyBWGFlMVpyUuOQzIh3OkfAMlUs1Mn
ZuPfE8lks6bo8+bvQDL1igF6bQNz/RWSiTH5Vyn634FkwiqCq03ixWC4qKUEUlgOiBu3d+5lW9p7
EVTRmQQnDHiWeeqRfFrNRejANpny7lMCmneiVEdVQo3PinSVgAlkXpgzJRzgTPf91Y9Lps0qbzlZ
KOorY56eAo8jV484COtkuL1+YmYxYGP1tN3wKLta2+bOADyrhlDk2NmGOXGwTJPpzvKSdCk8wiC6
Vv8KjW/aRJr+KYC7U/g/iKe6YWPporWliYhMbnja+TDxD6qGWxpoyOmNAiMC9IKN3T+jLkn2Q+8y
RAX85M7gJwC2tz0QJRjr9b0WNwTfjNO1DsXWTX1zNWRQmePOPAwM7A9hln5lmCl3qTSdReBV/loH
fXyVO85zhOZ51biYSluLNbYsW4sNagg9M8yibd7rj6GvbyN2PI+OZZyN0XlktFTdRvi4HHeqyF6r
Z/4KQjyPDcqZbNqEyL9rfYRpJ8zO2sB9HuLHnCn3sjQLh3Ts5B0iQ7d3iWE067Z5EMwumkqssBkT
84nXma5X7j2XFJkuGXe6rt1omQo2MM+m1SCuI7hFa2mlBKyiHSoHjHBOjMTQlPqXH5J8nsstST0s
CwhxR/MZPwk1szSwA5DKcVDE+pyn0b1OxyGF/E7bHFGKDsMUb9C1Po3moFCa9Hf04vWVoUKThUN4
0bMyPY6Na0IOaACnabg/UuPJDabPKYmLw8D/q9GG7d6WRNUUmgUSOSiKE0472lu73Nsp6WHCEnur
PqKydpYCykmU+Sy5VKgAdMQvBjDBdS953L0598/zT2XQSmySMPNVBxESTid/dOAGufhHq/ZWs6Lv
xEcbkjDUEn78hl/zI62rowlTeSmG/rF9Kf0Mf2YUo0qJXvEIwl/N16zlAe8IYERyVAYiOtBGZZSQ
WZ13hywt37KpAj3D/J5cmGCAspx6DQ8WwPdUC9f1qORxgLwYdHaF5ygG4zU69jqnTVw1VUHzHmP6
d8bhyXGmnZMh0MTEugTcTNJEcmhSwgp0YdxVqBaXEmjK0kW4uUAD8FDoI2sOb3IXKbI/DBZM6pDU
ZHaNO8QooMDrIQKCih68Ni1zIymUbT2TG+YoyQov91vV6sODpV0Eku/FVOvmhdi/T5ELh7lO/4Bk
/3EyGgx/jX6rp/2wRIX51DcwxYniGzsLQXiOctg3vZ0ryIosot5Zok1HSpBG99JyzqmU8VrWBJqY
lXWbusyuw7p8ivpxOFjMvibDNTeoskidnGPTcsPdODCAmaIZDx6KOGBhqOdtifgRkRPbA4JhsTtP
cDlIYjk6jXbuGtS8mqbBLiRlZQgKc2UW7cKsRm+FYY3cGfWQIP2FYlDh6OvxL8lodFZQeCcip/Jx
HQAPPlWK3j3tk73e5VsnhNU5C3rklN8B70iPpbT2LgtuKNmcsBWaXTt5zrMp28jUvpQy3rtmZ248
5MhpzOghmzX1+iyJixlVFKNYiBiGnkbuvfBdj62Is5cZeqw8GNBbTuUZrjfaZb964oCRC9Y8M5gE
O1BU5acKxZ55IjXqrtZGQpyT4YG1jb6ITd41gh/A12pa3wLuYps9aLoLi6L3mBHNDodchPhO/Fnf
5G1r4DvEbwJDm3+CxMDrW0VVh8anhcgareqcsZTZNmo5rJsiYgGnXYzogj3Bvo4R1aET5InMHTQX
iONSIpkynfDIXK0rz7GXMlXbup4TlzN2i0b54YeY9HMYc0tdouk0AgYUfvGQClwbVTcQK84h43oe
bMbsYTJ6nMNKwJf30i9B4rRoCTDOo+FNdejm4meEQBOmaViKka6WRpMzcCX7ajOB5Bygl9/jFgL2
qCW3SLeaVQIEa2X6tOU21llLlkQ+k2YTCixeCuHYIlbjdxGrSznPHwAMg+PFft+FZbeCGHLrNghB
oR8iEQDJMmVAXsTEyr9PO46ReOvPIacMQvTNUJtbq0gg1+WAwMv7tjGe2Gbfsbpf+ZWrLy1O7EXa
pi8swD9ypMqHHvDrBeI+COgO+cJowukkzfSqaMMvgUpzze0ERHqaXoMJso3rnWKzYVrDLzBNymyJ
CEQ7xiVIEE+GqDEICGJRCiOYZyLy+Z0GQ4rXQDPvXG4D2SNeRMYds/B2NpHGYtQwScsOoguw7e6g
dcx8bTwnC4fhXSKsq24uqi2fQZGnMS1jL4Ua2kUd0bE1xkDIAmAmhYRyw0TpJGV1bZfuNi0ztfSI
klqxRmeju5fAgrv+3JrJOm/9auHAl14g8yrXp8JFdVTqc3Cl1gDmJP0K7Vu1saoOu1H3HBkmkq1t
WRpPtlteiwHxBAiNHTjvO62MRmLkGLtAMcQ9jyhZth+Tw6/IHbLHoVQXRCEu3kX9WmMwd3J8ts/u
pwFJdYW8FcVuJg+MaxD6BnjdIrS23BD1ohjiDWFXKyuqmX7CUoaTLIeiW7gKxbbbE3mewGfKkLyq
EU2B698mUw+XRzuCAEd52646U+6r2nmLlF1S9fj2VeFXe35N957Ooc63I8EnuUbe5Vbr5Esj7GTR
1zaD9/DBMCuArVF97FNvJ4Lw4jr8wIHuBktTSxfYR9Rj4HSPuDnI425IzGN2tIWAvY8UhhcICfPg
lGTIZJ766+EnPqO9ynmN+6K6g6kB7xr44KKu2mPe3CEvlIuCTADDFF8aFqVFKRo0/VO0T6Nd4uRH
mRy9rMAtXb8P7kiaTNCfeMjvkNrdg0vEYU94i8ztW3eKbzUN6V00vQepcY5c62iP2QGeY7XS202u
eInD+XaQ5PlyFVt71JP22uhw+saAyvwRZkhBNxFUGsnHEcRauCFbSUgN1vFxNQ4sarsoP0S4mwZv
eI4GctMt9jtBAMqRbL0OT2ZdfMfSPUt224itEQfISic6Tr+KRJ+CI7APIra+0F4RMWywOiDu4jqA
1KAGtZ00rPhSz640Bm4V+xuwXoBt4/zFYDcAEYxBb9TAI2qCpzAMvtUQ4iDrbULbFUCXKLrHHROu
Oo3xZeNnH71+4+tEvg+yY/xKpu9UmivhoLbANPGqN1m3ICzN2E3+R5PU71HQPee68e0kurkCubQw
mheLhwpRG8KlbHgO+wgykg9Jceatdx9T286sIyfbteQCCxG2bF2sL60M7hrfzSEGCrIcEDWu0m4a
thDskHc1qLDyaWKq32e7qA4pkwnUIGIIDXnfbson1LYoNTRdP4ADklUP8L5v3/UOQbSpdQ+RBFnE
Ze8CDlTtNcr9/bxnZ/9/8kxQYMJqPxAZZ6Q/3M+HqMGqL3FJHHNHOHd6ROIiyyS0MQW/UrvVz3U3
VyFyN5kfCI7gO4Xxvak4DALx3Dg51UCCSKJlvL8oDZdzpwrXI6JEpVidhB15oZBImh17UbSxY32F
15+Fpb4OXaqUdLg1ioE8d3O6CNHckqfXbhzcycvY1o+pKt4htyaoxFMPPSTrMsOHCC6n4i114++a
5Iqln6CJKrnUyoLjPmSDtc2FfOoU7yW/E+w7xpzE3GGmLG8NUb8bMGCXGfBDMoVIr3WusBdwXwzd
XTLJLy8KXtZ0KE6otpJgCp5s9A/jPO3Yytw60HJddN1EOeEwPU/avcUiQHT9SQdvoKtN4U+Hwhm3
qCQuQaID/pXfPer4teOifo81fgadBWE83Rhu4XDzP5Z1+0Iw126Y0xkr2qE226f0eWRVMDetx0vu
zG/8kLdmmxGmIDrm93ZA6OzUtSAjmuc+l7jVEBfFehrSIPmCJFRetqAKPq1W7rWBk5wwLW/VtPwN
vBlKd0DeEdRy+GgYbvzus43GamEQMQpjCjhFCW+kpqaWY4WIHCeUopOyvk0C0Tvu9TRs75Kc1UJA
rG88XwNDerDdMyq3vWaxtpjcg+fCTCCmqIO8sq51EkdDZb7mUpIU89R66ziyDrOfRTT6tS3aUx8q
sBJIDAkqZJHAew+/Tz8h1oHGp0UUkn0VbWUZbVCqEOxhedd+pa4DcnrkIG8DjQKi445eutmbq2Wn
KYsvE0TJ81hAfbRR3Uf2vZP0N2GXAegUcPyVe9GR1Fx7Y8B/AiQaARHq4gGWWNF+JENzqeW1XfD0
k9+ybHyg5lDukLTp36Y+gQeotn4LetbwnIuujXsdeg9gbs6m3n9KhXWp6dAdqEpUGJzOagJ229Lk
DXnE+UbFGpS8pQRSuTyaQHpxb6PIGSKayaIwe7ZBVI1K9z69RP+MO+PZFPkFVzobfLiMpZxjJgnL
qD2sPDFbj48qYCg0wCZYeKCbMEYsJlBoy7jiSAn85t3u4aV5wLmVhshy0HkwfhQW/2bSlPkbfeTF
WIWY5ZDA/PdvvHpr3n71B5jPYTPeYHMbb7/qNmn+8z/9op6Z/8vf+8n/8PXzVe7H4utPf/hN1YnB
+5l9F1Lh35aa/Nf/QiXwLypN/vyvf5GXmH+0ZhGI60qllKlbNl/3f8hLpKXzCRdpCYQD21H/U14i
3T+ysJR8RrmGwW3Pp/4sLzEETilX8rSCuJbG3yQvAWX1a6mxbrD7M/ipQSy6s9xG/7W8pJZuH6ke
02ZbkPPTD+Kc4x6STpZvPCu6swP9w+yZnpjjxuZGObT2uC8T8AU+23IA39gFpdbd9AQTRT0x9QHh
A+W9nNEUth9ws9X5WWPT2lIYL/Aeh8TpBjRXVMdLO/XOac5xo1kZ2BPKYLZlVKVcjCU+gLY8B4wL
ZLcB63NG58KtkPuvPWMFKO8sK2OU3UbW3Wlz1gCGmtUUazcgtHP6xWlkba9uRBLtPM0FnsxbetVZ
b0E3bTqz3pha8B3qvPN8MZdCJTkLxAYxRZlRzxU0lV3RDzDP0gtomteRPCeo2RfYKk9Zbp0s8rNH
XMI9uWsi0mqcnmCbyvLamBpvoTtc9Yj79EWazyIXALr8fzs4w5pQPUPDfdB642Foo0sGqyvI6nc7
0o+1aZ5K37mvJRtrJLFEu+SCzS8vC65jbGlNdshscbAgHjA/XBAo062imcPW2W/QMsTK1CuAv9Gt
ZrQvRQnGnrJ0aDi7FHHoVCdxxD1DzrXS5rFA3kEUyjlnw1C/SEU6lhjyq9xiVZ1AaAU/225j5lLo
Ld7jJM83JAowFogytQ4r92I5GMjgiIUj4BVr0EjWdQ8ILZNVNk8lbXt8p/merlilX/VR+qYHZMAR
z7qskfYsNdLI6PGjc+uYI6SeI/wWeiYRmywQu5s4KS4+Zv1RcLuNreKAM4sj2SCEtpfkw6mIaj/Q
Sb/2u/4oDCM6ez1iDEeRL4fVFP3vUqVIAKyA1nOyPpKi25Z6aOzZSZ8mm6bfoQstkvCzZw+PSzT/
cD6rdDJI+BrZ4UxQZqgI854EXK8yn8q6/PQbsIgtkoKMS2aUXyqLv+ped4kUkV82zrql0SZHq73x
fV5nkSa3oKfOzURpUBlnHpXLkCHcDQZI+OF9Q29ag15bojke17wUiGJ8BD8+EDUttW77mm/t4m5Y
RfkKoxT0bYIbw0K/A62DVS3Kj6BfPsNGXTyR3FJYL7pu1Jchk1FIUZWNhAK8aKR2srtOC3srDH/G
DZw8pCJ4acJPZPUnx1HXLbLa2KrXeeghcrKNb4VKofQQmCXqg4v4xjat6B5CFI8838i0PqBY+JtE
deSsRGoBqLVdRLp1q1X0m4GObadxK2dbBLet5zkIZu2jN/DIYcW6izvtRZ/GhyGQG+Ci27I2zuk4
nZFMMzoq9qm2HsMcXUUwUyQL86iJcscQQawcs083SUGIoeDiTHns8lBQ8mZffgyOKXEAvmc6b7+8
8Z/Kn++H/D/2i4vdF+cxQkbm972+7oCjRVZXLkMt+CRW4jUzCMnKcHggzG4Ibo0DhdWTQU1bkBwV
693GtcxHZ1TfYxkht8ELHY0MO3QbV2IPuYuvxpTFh/+kV/autoG3qoqOrwHFlvJYQDSrDlVnrY0y
XIdJsUdAfj859sEdPwd9jgLzaS+XolUkj8bFPtK78uTeQUF4ltn4wNG1DNsecwbRBPoEjr6ncq0i
vHvi3BuDviA6pwNQII5d0UvU3eabGuKj3RHzpjccDCAorlAi3ebG+BYKxB4Rzm/4zsVDmosNjHHS
qYe1WcfvsmFGXfeIjE1W+eaObNRXAXhqUaS2trOy8DFOO1icycoKYfAUoGDlJ4IPmOe8S7iz2AZX
8oChem/2sMgcED0t3M6GYRNd8Gc7mK8QxJtVSV25qf04XPouguoxoMzVUBhK33/iJbClOKPtna4A
0l/3QRNjhBifEJCQGUSc3yJrQS9PerBrLU4Cjo0JyZlNy5WSfylunZr8FCgHWOd1FGwaqY+OhHAy
V0AAxDGcUBSNCeFXIWUS0Vv0g3PlNFKewXAjj46aqp6rK+fVNvgymXJe5kFPNldh8/HHNOooKc8S
yjQSLT8xN32KuX7jme0ZELFLMOvnfK7xCoo9k6IvnKs/fb5u5FwRyhYFXeUd7Z9aca4aG8rHjDKy
85+quaqM6wJ+UDugsncufulmuyqlV2nHDXDY77gPYcbONepcrTqUrY2cKciXxv3I64zvT3FrzVVu
mlvGTsd2c42s5+LMtTBksoOiOB4pkmXRvNjS5L+getYpoz3KaS976+fqOpzr7Nywb0MK7z72WGV4
19NckVuU5gMluh9zh4AIXlZZD0pwvs85POIF2ECm73OVPw79yaTsdyj/9dY8pHI9PRVzZ1A29ms1
9wpOk8s1zQnEYffKpZ2gQqOKxjORXyqajYSmw5hQg3XIwry0B6NBXyLbdU5DE2bJ1uXbWnQvzFzE
okqvg7mtEXOD0/20OvQ86dyMdviFObEKNIt0Ri0dkpxbJX/kybDpnkK6qL6jVs/mxoqoUugB9FrD
3HSprH+m9X6Gqoa7qQ5SxuEVA6W5Wcvmts2mf+vp47K5oYvo7OAGr1xBhBMdX0Xn5+PZmxtBKyIx
m0cjoUNUc6s4zE1jkIhvNxvPgm6yyfRtQ9tf0WUaGe/79oR5BRLNnjSNGrkVNcUc3wyb7dDRrUZz
22rODay11Qx764bba+TzL+nc5dbNnaqIdOOmASwGIhmLU8WMon4vg2Kbo970Ebn5gH5W/dxJF7TU
0dxbhzEIhYp2O5j7bhUxQPai8FsG2Rubm2odz126Tx23jtP5NaOFT2jl1dzT23N3703VreNU04VF
2ZwCcxswCCgYCFj8Lqp5QqBqtdU6ZgZ2SuCTqrDclUZ2IJJmXc47urTjZmNXxNRhnj+E4lnO8wjF
YCKdJxRd/gG5bMcA+6H0Y/0M3gUaCzONeKxBVMxzDqYHmP0ZfdSMQCJ1r+aJiMloBF9QtWrb/pQy
NMmRH9oMUUqGKcCFF920rMzmIZ4YbLWqevcJRVqBhcgZYh10Gejr6kmbpzQNo00sxHAzmd+k8yQH
JjQB2Qx38nnKg3iNyZnLmdlaFBYF+bzrKNNux0F8mfOcqGNgNFlTtmMJgVHZ+wi09qRHmbUmN+Ta
ZNg0MXSy5+mTaAj5y+BsM5XK7fE7ZkwF+OFd9z9sYeo73SlRMTPQYoVRLBWJ9ytA5XAVupOPFG/v
FzdEJ34g503AZGDvgXx1P4as6QYjXBEKYxE9HnwHDNW0eboGPoPjlYGbbSQv+jyBqzmY/htz55Fk
O5Kl5620cY40CAfcMSDN+moRN7SewOK9iAetNUbcBvfBHfROeiX8PLKrmJmspllP2npQaZVVmfdd
AcDP+WUIGydUSVopGJ0K/EMMaOcB3tFmba5aOsdXFsDeUrskG8Iz2d1e8MTdBVTYrQVkJDkJ8sZ0
v5oxppAyYPsnXAXw0DHRDPvj8JoCK9I8cPYcLnZUrjMpAin2EzBITnIGUFBJq6I6oMciM/ec065v
nWqNYeIxPDka1axVCb7pcV1a/a7QyGeM5zMFCo2ZywbH+rHY1lUAVMrldS80dpoDos6Z+0h6yIOe
lZigAMaAW/OwXpfDVQ4Im0tkyvEp9ugWDQ3u+shYvojH2pjf+G33QHHgVTiB64IsgEpl1QPC1xFH
lsuDnF7yHHpnhMiuR9+A9QApnjOEiq11cCS2SaHHdn/snrmt5XPS5wQOuViUNPYMOng7AUbPpttc
VUBchf04apl4mEl7lX9F+Tb7NVl+eoHVzs2R9CjHZtSsTraGvp2J+snBFR8jqLgNOj6Ckuf21TSR
bVRZd2i54WVB08UIYhSArwcaaBcJQwHRkps8I1zErx5N4sRpQmtXbcy3W2vQXoDeK1B8djLgNX7s
TRjKz0JuGt+trweQf1dTADNcQAAnYGpywIIlqGELGlgDMj0ZBRp94mTjQ2iTX9yjC43t9jLbMJ3j
IYWBGGEiPBiJWlMTYcVzIPXanZeO0Ba5NaKyqMot5CJXMXHAOK/glaxM0PiXxuBt9Q5bYXw0lAtS
H1ARnvCzKbSjgJawM+br1OevOQ7hbU9wu+3me6bSmbIKmsT5byUBOsalsoblaDhaCTFEJg9hXXIq
6ycvSqJNiCGR/SokQRuypUNDfahHAR8S2yujTrMrOS7Me4H9NZnMCVVDp41cPAfDQUMfk2WKzejw
8GwpmDo5pCrwzNaxJG3yMbnE+hs8waRkPMMQwUODLpYJFG8/1nw85Q+6WfbcIaLedmVE/ZvtcyGo
QxcGZEJru8PUmCfJl3RiHTvNJIKs6GMke4nZO8jeWeHqneeS4e+BDOP8WBcumafLxOmuG6AJL5lW
S7d8BC2cGBqCgorfBTsekcaRmF4wim8WajaOSSy3gHzqNEf+JicBlK5ryveySECdeDSp0I+yd+cA
2sQ3cXsZ0ClWX7yRkFAy69pgBymtDgQfuq4Q0FEN6DgR2Fk73SIeXg1ss1T+9RfRNcPdkA1oUPzo
7A+s6YmbbDF3n/yc+qmm2UBM7QfqLj4ig2dZN8/PZUtIRapDsgiu3xHLRhvbCEy8pJG/KtzAXIeD
e46ptuDSxjxmjid/omjFLJdNSHQPObybtLYPYzXck526dlqiklIiH4+YmX90XTjtfXKdCew2aki9
8Vq08Xs6EMbnudTw0VszYeKYobLK/LnupkMsdRPpS0QRzmNju+yQ1kAYvtzMZP50BUAFYK1jvi6N
81mF7amrA2vjTjKjWDRCkJ4fiLlVW2K5ozrrNlbovGB28gHkGUhdWe/Cbm7Oz0WkKUdzOEcYK1k3
Mm4d7XPjYueQd1a4oZyTKacbfjli9Xj5NIrea9Lf8eORUuXCiifYQ8SceziQ+hVC6pj7az55DRRO
OTv+pS+GbDU2BhUqNOkJN3pqh+dWJg8J5Sp7j1CyABtTRxQ2/BmyAGyF+1FvIyyaF7yL9Nlimajo
tK5nCAx68TjEzZ7ytSX+iqcvUoi00oL3RukSwaWEIWcROZQmfqK14wxb3y/w65u6Y1RfZtBFKWOT
1qq7tvO4Jqro3bZ9qESIw5nTBatgkq7pSVmNSfAczukNnti7uhXvTgyFalsvIkBBkmZo7PxVIGtF
SBaJTrmkI6M2Pi3Y1J3tEOeWYg/w3FeiVTD6OOyFo2ypGgMf8HuIvS76SVCuByXKRO2ympaZScoW
SEVAbVXmeo9L5h1VHGAsZQjK2/4WEcSq7JPHviaJyfWjT7Mmbawwhl3Q48e278OewPac3yDy7zpf
or0XV20ujziGj10+FtuMYWMDk3GqOVjdwX4ZHUJie/qLluQ1hD6PmuEwVYh6Endr47egh4uvwzBx
fqE/ICd1WT5CO2ZmNlS3llAtofFozpGFeIaxVztyRNC8C7eUJ792Ppx4pr45WJcTYELuNESBjHds
kV94brQp2ir3wyTHs2kE3c7EDMKqwuDsDvNOGju0JhfyzdfVt1pGWnv4bX0vNrWVYacvnprb0Pcv
5EYfc9zDM3nYKglfPNlcoDvvCRk+jkW55yXRE2Tn3m2f8kI+EpzEgjBcU5fL3M6TzXGPqcGY4JuX
pSJxqWqHQxV7j1Q13o6TRwKseoC53bim/dISqwd8HxRHJDdQ8iONGQQ8jtnyy6mmJ/zFXKEp/Dz5
4NPIEBMXFZGuJHdneb5mn9+a9sRO1ENw5hiDogkPSNReCp/bqZx5cd7SwYVaId3giaqka4XTn27y
Y+j5n1VhEfLNaZxBuZG+tSf++9NI54/IYbzuCvkxyI+xJiMvWu5zfnaa5d8w0FGWrVHRQfyEtpCH
YWreDEPsErd890vzPoybx8Yzl8Mc+u0xolmKe6lM8HkVNzHIGVmBrNpx2r/lBMyGM2To7L9hUkca
p95ZyK/Q/WToRzhF3XC5tqPi2R38rYP1GYMbJ2dvJg+0h7LsyuqhNrzt2PNRiUpgfGynj8afP8p5
+nAt8yZAQ2BZ0Wc0XC2VM636PDr1vUWpMUNgR4JVR+EkwpVjphM4eCavjTTmL4mswDWnD0gPFI0K
mz2flVqtoehWESk0jCy0PlEFXvMThxY73xyvkifd0dLPxbE1BCBZVz6XgGCwn9e2KK9QoRzn7z+O
YzeYxDsRDW8KM9Ta78szjQP3RAaBUVveA46BbSnoHcXR/zyl2g/VpOOudbk6J8JnySWorgGq6Q6F
Wzs5wr5LOHvXGB+zLcn88rRkCARCJnYe24RfqeZjYOoGPSMXl3nI2/3nsjV/JGv+x/6LIzP/ar85
m79zOL+zNn//2/8alI6Lkcm0HFe6vkeminKl/P+xO9dlk38Un/GfLMT/8DV+53is35QpoE94cSRy
nunAsfzO8RjWbz6PCJgaD4LH9U3tLv6bh9j8jQYLX/uLLU+Yns2/9QeSR+FIhjSSjgnTo/5DJI/U
fNEf82QgeSCTPJcED1fQ7Cf4+H/0EPM+Iko8Z7KZh/JHnXj+fhAF5/3c0zrmc8zSSjOs5kgcpnrg
FOs9FFhEJa5zArPxp+LH4+C55GaA2LWoNr6jUJj2aOMgOE6egdaqkMORAKtXu+YeK6O7cPER0pAV
f4gzhF/Ep60z5mMqLyO6hTJrGwwWCVVonGgyu8ITahFbPj8ha2N8IKtUep/SIXVWQawdYcIfazug
05pdlpDp9Sx7qnKjhTGnQthAY6ezDCyVqlqbdviCJTbcAIVPeXVcXEV3z/zamCNrFZmyJvUdZx0f
CLO+q8m23uShe9f29II18j7SqbxLodKjX8QYlZOLbHTXMDCaZc9HFGUw2dH7QEjqWixI7yypgFIl
+34EsGrydleqpwx6MCkOc+m4bs20h+MuD3Mn28MR+iPdlUl5R2UItaElS29vpAhE7edgYnsJywCH
XHIRkjm0VO59b4YdzRbuc0YCCapjoW4MK6ivM5OwLbs81L2RMIlw3LJ2YA90SJ/9Zc4+SsSkP4a+
xCU4UDFMdR/6OQRltku7ZVs/pXYCWjt03iZHmDbC6u3K4HMe+2VdJyx3BHP+nJfqWZbzVTHxCJ20
GTdadk2OpJOZCO0fXYXImb6dfmarrYglhYWtwaMYVS5YeHBOjcJEymsO+96q/LVXe08pBXh5HmRr
Y17UySJ+dkx23MJqLw36hVPvfWyc+7KqsHi2JaOfsB4XvH1bwzV2uQr3jCgzhkVeIYvGFBJiVLsl
Ted15k8nrmfzNN6NbpIc+SUWjQFdBcr8IsMb23NT3ow9miw369Z9+StAowMXiEw4f4BmLACV7QMq
4WItJqvb2Lw8uejbVmXgod15In2GccrShx5LZOdvUoa4mfwhI9Cpz1Iclmx5CgnkWnfO9GrTjJXp
gTApMw62ElqgnOJHcL/nuSv3cyhfs8DzV4zKHTdWkbYeoUT3uJILhJeUScx+v7EXkj9G8un3Ye7p
+7Gcrusu33Z5hAC/chDTzSyPYr5nu7TOY10gdFTBsokH9RIDQJzM8suvFZisnFhbSZlFcgmCxCmG
fiLo77OUSL4p6slpjPhhA1vGNLWwRHrJi8W4aiVEmIVlM58Dai3Krm53fTA9l1i9t2GqaJoPa8TF
GnEbU9vahOl4UU34bvZhchzpkaDoKLn243pf1eqr86KSTjK0hxNCDDKHsGP2DunKtvmRDiwjtt41
9dJZ6vUT6TQcJRxBkTCU2kmzQ5TyXjG8Nuyui15iNTUylLpR2oWe1otu1DJuRcI7MIBfer0Mk/s+
k3XgnZUxbkfJujDr1dlkhzb1Mq30Wh2G3v2sF22TjVsEzL1CL+GtambCVFnMF72iB/0SHFjYiWKG
RoRjYJXvHffL08t9oNd8HicssbbLNAAE0IIFpE7T3ghSWTezUZDDk3ZPYdlBJiQZ3uWMFiWf2MTj
aEeEttDR7QF8Yr0y543DNMW3ct1XBPtTpPGKWfsVZ3KK7oYF2CDwSYMZoe8isbLjo+p2yuLj2Rr4
4PuiLkBZWKYBOFeWDWmncjluay34fHeR5W5pZaxWpQNtlQt6Vdv5Bu1461KzxxpS45cPEqJlXRSl
DspS+lWva5Smi5acLlp86jmM6TV6VDPBxp1nxUDTYfsBpq8dvljJeejMDow8WjVAey1xjZNbW0te
Uy1+jZnzUi2HFV3CioVCtuSBxNO7WadaPBuwaPD45+1pYW2LkmCdobUVWnRbaFZGCbIY0pGE/Oom
K1ziWlHqllqy2ztcVzUqXvCUfe3rJ4ZozT332bRCzChvRVlYZ1KhfgaqfNNiT2QDnEV9U9FW1jzY
rvMyP7MFpjtPS4pntMVm31Gt4bGSUcsZ2lyvQULKkaklyQiNjumELSXQcmWNNzfNMGwKZOb49eHx
Zo6ZGpUzd8kvMOxiFU8g4V44bT0tiW4ifqQmzm4BTVwdNNihwizvEzmEVMQhqh5ky7NEh9dqwXWK
8jq0dZ29FmMP6Wu7ePfkuX/YyzCc7SHclnb1lS+SukcLQXdsFU+mlngPwU0x28UGqc24SqrmKYtL
ioJIASj7wF+PVLiR5vizC0oXASqHt1j8Q6tl5aUWmOcF8DfOm3wnMmWxR3tEXOFl42dCnG4nMN53
VU83IXNsOfOxtJSdsm6sRwaHG79pruXuApPMacZK1Br8gNZgHJomwk3PupMXxHuRKI5w/ltCj5Y+
b9sYsLU9OqjsMy23J5QAuBkFfqel+IDC95MS1+0+Rac/a8G+p6X7nhbxF6j5hZb1y4HeBi30d7Xk
P0V5j1ogYL3FDtDb/B6hTQyutgpYZkLz2/izQMdA1rH+Z0qsG2V+cnkDlTYcyOx10AYEqa0IONpX
Dd4Eqn1zOhmwK4AKKG1fUAS/2WgbTzxHgJqwOChtduCyWaCCMEAwB1lEevAirHA9RaoKOBG/hDZO
CBwUc1QhVsVTEYZhsBq/bRaDjx2/uDLxX6T4MFJtyOi1NSPwYZq1WcPAtVHi3lDaxlGqQCcxjEAY
ec3VgNnDw/WRavtHgg8kj/zsInCGEAiO8EWbRRh7ycXF8YEooN52IY8bq7yuQgtaUeEcIRTzyh8o
uVLdTLCSKt44yggEpI5jTXI3tyS+tgcED3d9PN7YydBC0+Sndow/RDcGV3Zx0zjpi0mi7RXFZVx/
okTsDR177pX9RSEwyzTUBwlpVMnl7GCgiC3xztGr2cvP0E0tahCyn8Rj71M/PBP0EQMdPKbAC6yu
Kyv/JDqReARCX0isfZadbW462g/QfBPRHrlq2VEq/mOekk0yesEaYQyhE5H3LiECVnnH6zuylEcz
cR+bOuNOIaBj3xD9tHZCb9yaCaZpLwaM6oKtW9rdjZ13r75yl13Rph+OP7+45RAfZjWGiLdzznnb
sRmZknCbNaPa12rStg6Tyldk3V3ZnIia3Jph1N8UNNrTGG6vUhuiAX5WMfYEv4Rv5o+Txx0pzYZv
2KEXrCCgZo6BispGrnv+9JVVWvsso4GyD2W7qWdE4/jvdmlht5eRzBSTYr57Fobz3DKrWgQl7oin
qc6yrz66MHMQaU0rY3qvqjDYVXzZjGc5k4LWxSO4IUUJK1QyEaRfJ8Qh7HwiaPdL3N8kGooYB5lu
eSkOnjhBYZz5lBn7zBxzSYWxK/xdjP8pAR269XJDrJ0MCGukcWDj4KyKFlTYsuySTTrbOjJmuDfa
XhPR56GqeFs0OKwij6Yr3HsfRK+ggfZrYvCc+CTie59Iuj1nKvn3HMGW5XUrwjOIAXKcGNmLt45Q
YAB5Zb84Q346ZFqOvK2jr2oe0cV0Vi6gfjwQ7kUMBVlf4ogyHko0hbSLmmdm/n1M1aQgEXXVBF8K
CnzlCCsjTBTTZr/zK7JoCqsFyKxoC5pCRiLhbXnmXcNW4qYjZd6ckW3WyTWtz1eznZorrjd+xq79
OYYcbkbOL5thaptzOHarkCh4KYskNmNmxpf7MgB0biOfKc+3Dnmz2NuiogQCp5vNMc1mZ3fRc1y5
jGUQBEtfbCqjysmVbq6LmJ9/cgGyIrj5DQol3Ooukru+C4pdX2KIM1OdMpUan5nTNoeonAkKSjUS
3/G9E/O67t2+X1PCCiyGsv6q7hP/6PkC0bOyLr7nbEurk9dZYI+nwEHFhXz5g3oj/yBs+M/Cquc9
OerdMUnIwr9KKQZ5VH5wG4RdsQ0H6kQjwejvOFZ5rNL+JtahhlwG5Rb6LaO70XgKZTTe0Q2CyLYl
rXAJG7SC5vAaWWa4U3K4wberrgu0L3RfWsamW0qUvfYsLvEgdmVtuIc2tqNzu9A5TH3Sfl7seUe5
tdgHEzJuj+LAKRueMziw3SwcccHneOq9wTrRJmnRpRlEmyasnzOyUJ9TY7h1Lcp5J1PXqrvzsY28
A/aZ/qpr1GPGSfEWAFcmEA+XomULUcqCDPGt8/f/14zDyKAl6H4l3jHxORR7ZbEZE9NMelAAhtm0
e2bLivHbIFe8rI6zznmvbcs59Qatd1kZv5pEWxWedVXOo3VlNskLrWnOHkuZd0SFAdgpszsyopy1
3dmomaV7alvZ3w/oFCREyKn3f5lxhNRn7mimbe5pHk12adB+DchC8TLSM4q1AjpSUoEaqyFd1wPs
qzmm6PLDaDg2iojuRKZPMI/tZuhiQOy6uO4L6zEx68O4+GiYzF/j1Nr01NKgkUsHiLqKDG6A+jD5
3HBZezeR2LdKvYBKZawqqiLvXyeRXS0O7RcUHmMeIizrshCrAwqfRW9Rd6aB8lBbHf8AqdYGTrW7
PiJdcUVAJiOEkzD5Zo/zWIT39kQxMQW5R9QTBxLlxkOlG1K9DBI1T1t0XPG6H9uIJPvBB3QvHidL
AR/Xwni04uGAQEFcGUvRrpGprJIZNiOLmxcT6e3W5SHFTqPyvaubsGRfvBdcQXs/S/tdIordWLHt
Nray1oIqjZ1LQvwqUUTIExG1p1Iyu65I2CkR9O3tykFyaMdINysem4Xsol1rRKfSHJKr1PlsHYNT
Ezi9nCJQaf2MmmT0U6TO3cIx53mz/TyAVtRpb10Ws0FM6Fo0go6d+TigETzweONbJukr63hQpjPA
Nuk6+W0QI2NYbFWuh1E/EZD2oj5EHgTWsw0DrQ6h91Hm11TAxLuBCH6ctQGm8+zYmu0mnMDB4USG
Y2sPd41M5Plo0cV1MjzGm0nNMMNUgtMoFXsnzsAXhEnFborcl86Ypn0al+3Wnze+6q0tedJqCx37
LKzGPkaOYjUkl0gNg9gsoUvML5v4TK48b7OA609cAS8wPCZ25u44QUiwNcWN14ywaI3ssZIEnNxC
hxBHIbXScG8blSYD9QwO5Y0dZmVn3DeNe+f1e4oxrEvV+9E++/CjqtyFjkvicDp1a58cs3WOLW6X
p6Bqc9cN285JD+bYe8cGK2ZoyHeptNiMR+LegVszdIugiUSKP5pmBuR2pSOxItLatxkEOaLW3CV3
hRGfevsw4JrlYDB1SlQZXNuyhrBRPJUDnmNnZCbmNuvo5QiLxGCLFVj+JjNY+Wz2a7sgys8n4QgX
DF+6Io+sKbtHEbW/gtaYbhBXunsP035r9DyHczHs5zJ3EMRSR2TMvbe3kk5sM2tilkrCcIsFvJTi
YktSs3uXGGEmTfNQuEwXpj4R8Lrd+VhFVE9isXnX8O9gmOIjO20X7XnGEydUFP2zZVU3aYO3o4zs
dVnMx7hSyVXceYT35sxPGOdpJCBF3Y/VCWkH/Vbh1f/9S6//1jeb1xIn4wG0RFyHeekQVVRfO3HK
jbHYH6GgEiGI8x8wwje9QXVNJ9DD9cXKGXh/Ns2bLlQujracyyz10viA9cpfL5X4KuKquzZGAyOt
GY6HsU1wrrBh7GTjTbd9mL/I1O82vgyG/ZiW7X3bDC+CgUQIIVFB2OEbNZ79jfHRpuF0DgfToBuJ
oqHBn5dzV3JiwKOFBzmA9w/MAl2QPhte8llQ+HLOvfzZxWK98p2Xxfc3iVG9kL6CohRpQuOUt3an
finbqzaTkx21medY1/1D2Q53BLN+cQ/t2xHdTZP44yapZsqZEl0+I8XKYDBxHbTSpch+ki1QAPrB
MVs4yxW7h2k7/SbqIEjLGF/L0h+Gxb1PFbDHN8rJrLqQC842uYEbDw9RAKgZFGhDRH8qlXgJmn44
fiulfUpOKBmwt5makZ6n1E+n7oTCDQwiao6N5zGMiuHQj8lnaKElaE0QVPwe94hvjo2Lmigpo7cp
GpCW2OmXCIM7ZiT3ELflj3LqqLpFf47YMFp5Qj63VmhDKUO9DSUf3Tfrtxx8HlAGBUdRDnuTOj+k
pGrDBkCd9lg8pyJgrYlOMp+SNU/e24G2yAMf4LnxivkkHeuC3/ClrqgSSwSdWnhXtjJjSO59Qhyd
1L/UynrV8YXHFNVZUvwU2KwwAA0grCFIFZ2sq3wx+mfB6bymZZuORjS7XmJ9+HQnHoKFIJA2Yi7u
BIhhISjupkULveeu8NDf2RmG8Hp++raA0eszM07Hr7kDLEcoIphXa/LDNEhYWKbxVYy0/aUUuKJv
3RvOqPhmBlQjTfIjMYKtmLLkqqini4vPmqOWiszUQsrk3cS+xS6YycdlAYIZuokeLWRyHW7LAbUj
azW8bJL6n3MjJaAM8E2LX3FV496IkjTeNaabbwvHecgi5yg93zjaeVUiMecwXsIjemFepK6m3dxm
55L3ZEsBOyboKjboZijzslgPjn3IPPzeVQVGarE8rIvSfzeQVo6Re3Lm8D3yMIah+4lYhCApMpMe
2GSbTsrY8qT9Gbfeu+th/WUKQdJJMYZTRXfG2KzpaNVYAq+LWfStCfKfpE8MO8/OT4s5NZsW7fum
TwB7anxsezXIAwnn6Hza48yFSOzUVTz55LP35r6fic+j3bp173qj/8oIvaAbyxEM2E3ymvjzr24I
FVErvrc2p6t64YE98ZMhbfKpj3HqYypo3SKNcjgvFbuVa5BYaNc9xjeUi0cnHh6sZSSfr7A2iyQN
mizGjVfnzW2XbL/lhFZJaVskrW1d9kfPLN98lxO/hJ9JaSZcC27+dYKjhUa7UpIKi0JXKFTAFtca
kazFbdR7L5LmZX7zPcExW99138kS+MwV9pg511txTK9ymL3Vuo4oyDd2Mz+ZOcTCbGPszGR0iqb0
6AG4oqRD+BlEk701XfHQR9ZREWK56ha+xUaF11naYOtv79OG7zed58c2bl9HGfywAIvjOhQfhI/c
4x8fM6UuMeMb6010U7kGJVdEIaxI1PB3kYdCn/+ZlhNurIoPLE3nc+Y82rIifS2pRJegPZtsGMis
IbGLvuoPnY1aVDpcSxM/pD1396EXGVuCDDu4GR8pUW5uaNs6eeStitD7MGvvI3XSH06aC8I9j5Zs
f+Be4tQukVZTaUZ1X4NzIO7GnQrRH2XIN2D+VkaGxUnNSG2GjscZjHCspSQ3RSdIJAnOFeVoWNBz
Hruo6e2PErbo6DTNOekN8kbI6V/jqjnblo/NOSaK/LlRHdGrXGZOqLZDpO4A8gmcFT2qXp7V2IE3
tkJsM44D3LaFcmXEw0nxJf1A3acakuhALsp7mJ5m0V7ykjsOfdnJLfpDg7JhS1NnhSqg3wdl2K/n
avRhauQ67nqg5/apzwgENcP3ROCUSLzlF2Xl3Nzmm5kazyU8m5GhxIhseDt3maCvMOwFstSeYW8/
BMxGYGyXwWg+KAu48fLG2BgLZNz3Y40rzDeDq8EarijL0sYeTEfObN74o/E2mDI+j1O0J4tIEpca
dlunMe/Svn6aTXmMaufFKik7mjzrOcjRogS0O3DDeE/o+b3VN3dDScnL1M73Pg9y9JeppeXOPsR8
1SOtIbbZWfeBTf9DHCMJKp8WOvvAMuWz17B0xhCeMQB+G2Mi+f7aaQPB7JnwYIk4Dwyf68AtrjyX
C400GG8XUWe+8QfznCPdX7m9l16sQe1dBlKgZMqrkJc53sBmPmquFKmTEpBn44gVIexwIdB+DQwl
3iHRTDimFr2NO+1cPv1qCSVHaNPZ6wUcta6K6TS5AtTVwMfbd/1T7/BcHsjBJxSqezBb8TaOYg9K
fR/HxJj7fndtGc0+nb3DgNChaCLn1HQaYPHksjEs0GrQhre06Z+LLt3p/0iDWt0uvgnIkCZXBpnq
VO3nSB18dIqYzsQ7D7XhGGfzbU/bwMGbUELX8zXc3AHI+HHINMCaEi7b18FNXFBnhqLsP1fE8F/Q
cipsUxfr/Pt+09umHL7INDf+Oau+wMX/5X93X//0+a//83/9M6rlPwad/9sr/a5LkL9Ji++XiHLb
lj5FIdD+v+sSCD33oLl9pYQkW13Y/On/JksQ7m+WA/rrC8R+Wn3Av/Q3WYL9G2HjvmVaroda4W8W
3Nvfm2t+D7APv7AcfPcD/VPR57dEbnXtf/9vSgsO/lRw47k2W7MSnuO5vJG/uE4BVDramvKWbIDe
JT4MkFJCgRqReW677LGdGUnMWP2KOUXCea7Jrh7izShtUrmsBDqup8/N5b4KqUlxIKwTMT1gYaR3
06eSyfXj++jnXMpEVws+zTWyJTE9pR54sru8ol4jLdvxsdkb89aYVbWRZ9tguGoJN1u1qKtMV35a
WEqmxlhWbVD6p5EXa53gORnUVv+nRQGwAjx/4R+lIxvgGC3UEZiKR7LNW1vC8RoP5SmPeU5GqDY3
AKwfsa/vKk7jjJwl0Gb7FIc/aa0hacxqDv4Y3LPLGOc4lBYOTKwq1KLcm0Pk3XT2JbLASeOU4Uml
LrkVhdFxkve3eKEgyGqERl5dqlPuBbTkTsXlXLUFrk4d80FSPD6DLL2UtelcjfPvFQV/aij44w+q
L6W//KCSMlgTNa7yXCLxdaPRH1LqBy+NPBGqGh0z4NWyhj5N2EWMA99OwhoU46myko8lVJcsU5ch
iZ9oYmJykgEiejobE2e6sRxgWj99yCrkbf2lS91rx0/ubIK7Vp5hXMHywthQcYn7MdgNQtz84ab6
R5fl//MhlEmmv2VbSHYkdbd//hBSharyCV7Dgjppm/GusZbr0elvZdofXRLWq7HN1//xP5OiA9eV
NjZKz/vLnTAAtGRj49crGOA9q3xHWUm2G8riNNvyXqT06xgDSqW/Pzz+wee0UB395ddSpsRg7ut7
XJjfvVl//LWWYlADUlYcd2a+TTsTOnnBzOg7t0ulxhXWpwsVgB/xPL8j/jn40mIen1EbF79L0v79
C4fr469vRjm2QJ3FVeM6HnVif/7WxWKh1fPBv3Gqi7XMi9sKIxbaYhyYyk+RW7RnNVsPlln6uq4o
pmss+kW5lFpjZYMvjpfTrNW8ZuGnm2VyfknesuOwwlOVsPPb4Xb+CKe23QZuPe3iLupXbjxqjT8k
uZ7bNkyc2652H0HafuplYBt0I3gVTW7G4j+jECCuSehUGVl/ppHxJWwp1wI0ZdWNROQAI6y6vjp1
Ro4c1/QYghalFcKKd1fIn+3I8iYSmlBNyyIwfwKSyAnVZnEtsd8Y0InsgcA7aT7/yGLknMlVP2M+
zFVwn2JiWBG39wuGc8rbklWNbTSZWXhdSpkKo8EeUCicyLLeLkZ6AqD6JPkIWSnlcxgGin2Utm+Y
OylvCujeKZ2rqjck3mqMUqJV8Fxwxxi42yC7TDRNr5sR39UQMbEoei3hBzJrXWYPoNaELPpg6q3t
/9AxAXO2bDLp4KdV449FX6/crobmM+OFYKUxkCiY1taMeZV4bv4mDM/SZjmvreRhynmQuZDmKKfT
O1tWl+8vTCEUXkV+sQ8M3OFq/iQ+84ntutqWJmYKTIN9retVzQsb7cuQRwCkfB8DW2JAv44+LuiV
qvMvwvvWXcsY2DkuWWngWYyB69fZGh6cFjIwCx3gBCPb9bmrttjySgjedN9k5mHUK33F5LiC+z5I
IrSYhNAOm6Z6c3rKnibxZc99sBZ+80bqVs3+mt9arMiqtsFNh/HVj5IbFUnWiBxCv/8lCvE6uQij
vdLml2t+UGAI799j0TZrNa+NYWOK705A2gfoECbK71gE3aEvgq9hUXj7hPO6DFSLKU/3JyDvmKJ2
X7D62iPCAtyhIAK8P8ps3hCwW2z3fVbjzrIOqoMuDK+h+miWKJdLlCsqcytELqIiL7a2Xruqv7Sd
wCmFE2idjS8yAMnGFK7bTLnSTDO+iRYxbfsye7UgQl0zfqGj4gF5Cajp3N3ljrxesqv/w9yZ7Liu
ZFf0VwzPaTAYjCAJ2B5IlJQpKfvmZuaEyJZ93/PrvXhf2a56BRdgjwxUDerVfbpqghEnztl7bStN
ja3R7rTJ/h9q64lIyi9Rl4+YsT6HgMeV0UqNFmKhk1B06+eAXZP5WdDayEMUcmHB8H9NNMCaSPjX
+lRkicZxHJzx9I4Gs4f0tx8qJhqBJLTZA6nkujh3QxHuu8W4dadWbLk6cRvEqcfjcylgCebEhntu
+hkUHIdRDGciCvu1b+C9YMr46aLuJVf8X2PFIDBxW6CRVepzV79qy/yls2ZiWJ2AjaCY+FJPY0z2
dd/c9nXLcp2bOzEzN/R08COHB0ht6KoekH8+8k94jjMPxo5Fx9Ro+Ig0bFMOysc66O3tjJhyh3P/
TMPrqZGaxOPJYPIfRYdpwN9kSmoEZs1tDgssNqdLmlHbbJ4+xnR5Tdd3rHM79YXrHEVecsHgL1gs
DsqJ+HBfW5i96PxMNmSoAEokdHQwNWOxCfruvuKeHyUW5p0kZ2hp1a+6IaUgb2mTW9oN1nTZndc3
p0IMCD9QagvGlOn4Qv1Em+w5dqMDLuqfso3vjRq3+uI814l1EnXiL517gcMQLyYLSRZ3pq3eYzO7
Fpl4ZawtV2MMYnr72lkGTBG8+rbiZarM8YU34NnO5bjvXHmcPJB3tY1D0A4ejGB4KgWyzoZMcjaV
mJ4W96tYVojv9EVXTd+FCLB6Kfu756qKRA/rXbSgSMBoVOya0dtPmu0Nv6UPI+pc1+yARcqFK1y0
38oEWadhAJgd0J0naB/cVr8EKMJ35FsTRGPf2sOQcflk9aFFAak02O/LMn3XfGc46a9imZ0WQ78S
QY8xyfu0KjCy3sjoosCdZOM63pB9/qv3wK4ZwXtvTzfuFbExyUSUB98H8a9OdEV+z4dESiAzGuZm
3m7L2il8hrPCbb/7aQmRc9FsXPGpBfkzCIgy2k8kO2zagiJRk0eOqcFCKsPEMVc/sxfAytCoTZvU
IdMd8dKC9T9pmidMu7QRoTyytMOXIcx3ykhfuiX6VIX3Qv73XhXjU7fSigfmMcRLhGRRr7V7MO7K
gHKpQNtC5AxrZMy/6yH5NvroPTeKB8nIZBfZDOiB9B7bmRE4YWSI5yv3yslSUvjSDsdVeM7CCJPS
6LzGSdcxYBo5FIrhttCmt/bLBG8WcBkYGmy3w1F51XhtEfmKZCY9m16FHBMRLg4Ka7NiXa34AVEA
JN03m6wf+hq8RyeuLRIT14mVeyPH3tuWTnmdTwWt9jyPr0wvt7ZZA2sgSZ8ILr/CYH7XCiPdTSPX
ckylYO6YdpZ1+pyIUJ3bDuNah0F6o1rrQSfyWSZBexpQxCzZXk8BeNSsO9X2HAMARe6wd4bKZMQ2
X8mkQ4SnRA4nc/hYDXBhiHEpd5FrwCZYciPfTUCBV5kPjaOxCgz8CeC9TYxjDsPNs2autiOEFxNe
Nd9odybLejH8wkz0hU26e0+27AUJ6Mh76gAgJq1UsAfkCHnICMP7mMizPYznyhfUD/x+xqliuEZs
5w0EzY1bteFd5uQjYgK4IIJRmewfUDIAIpl+jMSUe/DOgRkhBBEszSHnWUpN31tqAlYhfGzMtXBM
zeSeWDryqEn/vvdQIh8BMaP1LHkrPQP8emn3UyWrU5dW+84K3KOmvzMD4PSiHuzzWNxMSqu90ViT
35zq2IQXqkCuZjacBJgb8RQ86MIAmLII7KAlLVOvf2PZOluVZ9/9HF7buoyvCV/cNlNf7C3cFhsP
qVgFNyHu8L9M2Re0bWQVEbG0cnmMQnRg3KIGf2IIEXTwsuM5oxyjQZmzLJ250xs3mjTVxvgo+hYG
ivfqLGRPN3FlbSPHdi/Qb67qKOKLPBqCXI22Zdpw9jZvjfTGlWW2SuFeBX2kIEOWN8S4YJds/vZm
CDcj0da5KZ4VMk0opDEh4kZ11ZvQjEZCMi0ZECOaQGxjGEH6zpPTEcQ8lio41G1ykwhSXWJL//RF
BVLA4vQemxp6jHjFCwx9tk1e4pnePDLmfj9Xy1G6RkAmKY7wwl6OtQZc3POsntnZb9v0k2KQfPYs
v5nTD8NM3ANtqOkhL8w386ln3XNrRQgULcAxvFbuyfJbz9DlTMqj5U9BTZPdQbhnF/qmB6V7htTJ
HgeYkkP7otU1mlb2YGRUoTpOoiCRJps3GaWEJlEa7EC6H6J62kWdvBdzfZRphI8nW6+KFQ55PtLl
GNEHRY+CayArzOskda9aUT1CgsLNWstrVfX1kfzGTT+wnGUzMeUf5l1WCL0LivkUht10diAdMEvc
WDbegHGev5M4BS2tpksbr/DWrPJN7XjNqZVketb0mxNplJdcDZ4gY9zOE+n1hFWZpBd63wnVSE/X
YW+2eXgoHql5Oe866y2k7OKmTn5ngAPAJDmNtCFmXbNg5Dkjhx3onwNhpSmrQ+2HtnPKluoxZJKH
Xj7cVrJ1z15ObPwCstwfAKP6ujnm+dAfAGQ9FUbgPXgDB0BitvdGGqKa1p2H4vdjXLDEt6ErATOM
+jhRd5se99ogZPZr1NgfTYcfP+EhoYQzlTD2sCCo/xaWsMd2BBEpYIhG9arD4D4Z4uWka2olVU0X
zaAZaiJMPzie8V6ERbYtsER4pIsSSQtKJveYdfU9Vlal16pKladuWiHo7pkSfOE0kKcgtIO7otJ3
Xn0wLaN8x/txN1F7W2X2aymdu6TFl+KNttwVbQtqO4Juh58R2k6v9TZoKwokdj7SHvt15vg48i03
n5UtqsssD86Aa379RntA0wdFnPVkBbXOL8edD4jVbt0GKRTG88Oo03bPlFkzbTDo9zDuRKtwqbIJ
wDnubKhgUEYZRkjqivVvRP6HviTn2NaQLKj2+DMBNA0yjBi3GB08MqgiiPDIXUp89OjZxoN3eBxV
gwc9+Bk1chNIG4e+H64FLbWtinpyiNXXHASksuvyPYxZxiJ9dUKGAF1W+EGlXD9ogAx0Jd8s6OZx
zNJ938DABwqDzFUUyLgvRRruzZwxCJN0OKFx5ifeoxXpR90kzs2AzGIzkd1povNNY4abQ2LsgSsc
kgtrLg42U+utsBBiqxyZGrIutLqtiq/nIDqHBLOk1cKXjtyzoRCVFheMycJzoGhI6SkdgUh+LyNe
UtO0moNE1/Wg11hbR5PENXTlS7dev0EcPkOhY2oZp855uk0cg9AB8G4bC7urrqtxh8wkBvdoQnOU
AxjZ/McS672kUmcxyo8QyY0ZcN2O6pK+Oxbi7WTCAOnXLdbg94J5Tny2JKr+YEbOaRbkp0/6Ec68
3jUq/yxU9KY6bxtQiaM5bT6aRPwseAo3WYf8PwRRs5QmK6ISUGHgTPqelxZ7pWJuUQOj8tnImm0e
jWdiDU5t6d4Fvcc1l1Xf9nROrNUlo1J7W0Bso8DmHi97XOOzKsJdUEF8EMjlTkNmfCGyZCo4MdhL
wuopUQ3BdYX2wLWA8HYxxuqC8juz67chtD/qZkoOOiyP7mbMR9Lz+uarV/qhnwZAWQ5/emaY6jLT
2Jgpy8xdNK7sGfd9xqY85daxaIlrc8QR58G8bTtVcJbv9ETJEqHyL+zaOZaw9rd9YdyU9foSILeZ
uJvXFFfPMCywjvZLtv77EOZMdNrheCOY0hC/SrW5g4xza6SGeTP07YUzrcddqw+mzvZNKud7y4Yb
lt4VCQUWiY9Z8UBc6KusBy63cLZ5oHaIFEM/KA0QBzb+9fEgihktzAjPuC7pNjq3szNkvqdOCSR9
eyFpr28LgFqKDo7WyIcUH6nugqcI9fQUlSw54kBRSdYpru/wSocxnVu9nNQEt4Eb5mjQ8aJK06du
5poi5vJkm91LBAiljQ4MQN/Txp7YaMrgtqQ/wSCNo6POnsZ0emdgDZYmztWab3cZqvkdlfkVWXmc
ZNhv1nj5pgO95EA9EwYmL7bvDd/j6xyqx04nx4imnDSAZGmu21vLmXjvVnrszfoa6OBNCWcDHl4I
gdqpH2NmmVlK4aWACVKj3tKs0Wo7wRFF/YO0TljBvYqjTZbwiNodG3k4IXVyS+fF7Z97hbs/xuez
K+zAnyY0R7IqnxEFhS1w7nh6H2T6OIMUwBlFiawo/Pu6DHfk8oZsgnO2CRmIJgSvjx1SFZEIaHZp
hZWrJHy5uyBmERtHCZoXSO+ejnS1yeoZq1LC9Cpycd8aiqE5ZADuH9k+Icpyw3yYH3l+N5Lcb3Pr
GqTcdW6RVArXlEbbcjEyZU64BSbvI9cg/E+l9IXVXipk9TQU7IyYc/pBeQZjDLLDzlsn6Uuj6fDY
iGG8SOxSL3jOOgZhkX3FCkioxuOR9ti43GRZfiL7REHNeIySaeNl/UfIN7HYEYq/3vyZzF5Ru2uO
Q881LvHZfIuW9h+/u0Te4YfLL7S8pgtBsNfouaIihi6fD/eVu2frqw/BUpPCGhxNDwBRVWjXV4Uk
GXm+Mtx0nfgFzak38Xx4RK6zBVzlEXCk3OseKG5WtBGTbDT78xK+9xbT4K4c4WakNkxtvm1WRJpz
NKkygvmCAg7CNbFARIXSD6kCBLO5oMM0D6vlscE9At4oRAWcXiypZmdBCiBJ0oTUKPRGOQyAe+MG
PC6yLSN8kzkCFKBIzs52wBWBX2YMbv5QqBeHyrtyHPZKuXhfk2W5W/Kj0Am4B9sa4DAyQw4G0gZ4
OFFd5F3vB4g2N2KJMQpNP21J5GE4PoWRS3g3q5XGqXkcAE6IXUhyBQy4giEl3c6trf2o5BpvQiK1
4xChywLWZ8z7fTTNvxonxC3GGUS75b725Jvnov5LlupWSCs6mm305AYzcsyGFomZOV9x6z3XOa60
hkB1aKlsjGHv4457zCpxo4mvGafuKIl/vxR2Nu3zL3MR9YkE1wm9ByzQGIUIXHK1KSC670ushrSt
GEdh1bvr3bY9xIODEITPSQMA3WU8HN1+AH7F9zRzRmVAkBAHfCWmgd7QbLYhjViqYFjqtQ3gCDcD
Qzs60IObsNyBd/VjjVi2vJzK/qYLyGYJ8c+cuHZaHHNxCfd/rdQiq70pkfO1+WpzA+LZejwYRR/+
yNoBUZhXN2NcS1wk+Fn7vH/Pbf2D7aTzQWkHEQNxAHIM0jHDV7/bV52xX9pFbJelszauy/ycDiXe
pC5uL1RQvSbNVG9nEjLYMny3Fm8rpGxOBQ124hA5a2l9oQAEI12Hn6qObuuG/oAVOxz+qCG6Jrks
ZnmtB0mLY90UiB8WaEMuB6ub7s1xSC6NLKfJFvrdXKI4FOgaGAlONY0rN1ptXX3+mavhWtv5ayu6
lzYyhl3iVvIa/XAK5ZAiHenuFiflqHhCWUJP5mi+2xKzctTvJJ+EecKhQC0bRXTX5wgrUlvDoZkN
YzdmSJlslNno775zrAqmRxBtkD1mtR8pAyXtal8CM9LvUMLdpnGQ7TIW5sb2MvysAcYqw+IkkE58
x4ghPRhe4xH8UebbUGafgEXfArOvwTBhiHMnHI/ZCPMIelktU5Sqh4Ie59Fz+ksZjj9JP8ozk/3X
FiMgGiZ8q3UJuUxRbMJkWgvBIIgvhvTCSWW3zSn0/K7Tl5NdWfs1QRY97mXb8y0QtpTW1VNWES9r
J80Vvbi4XYZLtwSIUhK8kydyZ+X2W+kMdyEmMTwYybcXXtVNj02OVdKn6PGbFsUhuxY6tDgGDot4
2wFJmxhssTbtk4WQIcOrQU6Zv8bU+qn77NVdWG9W3X0YlnlOE48EmjWSfY1rpbymDBynNaXXWN4N
JzvRU7rMh6bauzaoGSvKIbzQGs3iFtH0ivHLcfG66fTd6nY85FaxRot4PgTblIev21dJ4SI05TNP
ScPLDuRrsVtuqmjJbixSV6vwxwDBfw1WYkABZ3LdkxodLIgGqVPDLw0beCh+MDlMkLydW+Gwz/cJ
NtQxf00tGy5mepuGXOXBGWFGk+ZZDKS7jo75FKRB5ddmTYIT62tZ+vWutYMpgCGheEQ0c5FFR2Zi
zYW1TOe4R7nhElSxIdrhl9NiAoPSSK/HxttRIdBNp+NgOHS6HSbmXalQIuZTyfzE2il+WfwjCyDz
4LsLnWoPDWtnZ/Zj/wGpRR5VadOUwv5YWDd2I6iosijCDM+mPzbOJZn2G3ewubiyfmZaUZbBCKm0
ggeVjfu8QrECENokP0SehyjFUOe5m0rZcJSS5JCWhrMFR5aj5dxONk3gImklM6GmpfJdiIAAJT/r
pdl0YigPck7OQw7fbISgTgsChWyAw78npLrOLzouDqfVGcf4or5bTAi9t8prGDNIBQNpfDDmJrwp
mj3g4oc4ydt9ygWFDmD4JmLtu1334mRwRKvoZok4NSaRTduh86B2RsGhAbInNE/1sDAajFTq0rzO
kM8B28fRcdEu7kW6yJcGectWhOOICRhvwoh+KvbGjy5y3go7c7jjqOvqOov6z8CzFzixluQq4f3E
S44HdbglKIKeLL9a2nQOjZ36x7KLp5bYmGNcRfguiI4IEKuuwy6fdo/aTQNnxQBHtw5mtYlsWdE7
Eq5fd92bU1S3iB6RWWOHqMgeLo1faqZAE/HJzClfc2N5ct1x2nuh7dI35uQ0ZXv2Iv0igTtsY9fA
hlDQ9x3NDgtStfR7A5VC6d0rc/okdH4fhhatWUpCI65LlKdOcxTdWfYeWLuq29ts2GapuZjSijX4
JBXxx2/JNJF+ZSK47YiS3TGI+gkBeUayf48ETbtPUWu2CDBB72PoojYVhLZW4hhTSCMeIpUeMi7H
G4s3/9TCvEejhoM7M3zlBPVOAmYNl853gv5sxBYU41gyERqeUBs8r6ZP1CHyFMv+gr1O/zIZwZTX
KR0Vku1rmvwTdKPZeop0C5wMDXSuKKSHQb2MHfL+eso+GcpB/w+yU0q2D8zY8burK/cc6vEiyeKT
52UTBvchPxmd8dqkNSlkzYpQRv+xTYwy9evVL5MDcNi0SMpFVlDfNhgwlLGa+ysbvgTOTFgMhMHU
1p5owDu8QtYxpfXMImJ3ojPk515LdyFd4uvA860yNu5AKoGO5QfLiwJMj0oJQG8eoyC6kAXS2FII
n3x4eqtxHvpswSe3iH85Jf1lV7qkYMf0jUh647gdvdel4zuJCjXu9YLWdDQEwDJjYPZNuPNBlsHT
AONDyORgtRJXJE8MJRMIp5iktLm3/Xi0v8qJ4ZvS/VEOAAeNcLL2CKJXFpS1hHyMrL5gMLFritnB
52u4l6quH/B0u492iLdo+B7Dy6ExPjNjWglJHoPAyt4R+UynBX8W10EQClXh2x72trBaeUXefF2L
NcDNo3mSuwZjxuCb0K9kp1LWZB6rG2to2ZMpnSKHoL8Jjd202MkWq/sVARmEQDsh2ruJlJtm2blr
xHrD77Nt1HAZmcWLSRhQJTWUVNIrAeuuXboKW1WgXFj39HYisZwY+ZwnvMBbWcRgTaBPbgAZHGHu
kjkDeSEZPb9fRlB0rfcKYDUnSotemqv9TDN4bqP4RNpUMQ0fhouGIFTDgJoSz/kYHiIuaKsGowIn
OIVYAVw4aJ3hz+oXJCNnF60Nbhc7RDA7vKWsqI9hjqJPvunEIVtLHIKAMPnKpOUzSZysXUgoWhuq
X73ErRMzgrEX7DWG1d7niigTWRvGNuJzcrEM10EPOBaQoJQ6mG2zEwUX7UWTlhuRQQAs6BJnuTtj
jOufU89IL4pk/ioa+mTDRKHTLjDP6NUwkQnKR2uErhHHwmavqX3HrSbuiAqPVdY8zjNZbXEJTNTG
Re4lLorWzMO5s6sBsfmR1wKO8BBUaWFgJ/Bexjl8T3L6dQArtjZd2H3FXoklPT2VvKYnJZQO3e6w
WDUXeVJx8ZvyPeaus1JIQ/vmSpg1OUPOQJAO6ipk9bmfBBgk9Tr4dIxxumPBviotPmRlzQ/Nct3r
yDnM2EYY4K2tFCcNtvh+j+uUvx2Yz7WAsPMOugbkSBgiyUheFaccE8LdVBpfs2W72GCqHUW63siO
gREks23IdNEPSDDZ8ku/NQGSD528LGA5KHnVzi7T25rTYusYZu2PvftQe/Zd7rDeI1Qkr7Nxwcyv
2dWsT2x50V01ODQbC0dhENHtgQN72Tm5rGgvjPEbN2lM2BkWZxy+c2Ldmwn2UU4HZBrJFcXokxMW
XzVFn3Ca6ymMT7aD9givQO8X+VyigZsZWYERyehaMRohUCYeJ8QIzA6dGGJNz8y2siCHDWYXIYot
dow7k2BAxDPX3rYPK4KtrOD2t2cp7Id7Wsx3ymTs4ZzaTo6ndHyGSmvDcZhOw/gxsovDl4XR6LXM
AsA8L27wKCAFb+BcAjQ82TZuMPtbBuGHMz20tfE+rw+8MvV9O2MwNF9c24NuPbXHlG0UmWz4XGBo
YkoCVSHkXkUS0bmmH+2yzWEQxutTe9xPEMSYWK28besAKH5prF5vK/DhRDHccpjeeV374ds94d0D
7uXSwpvSxXTBolcHUYA3iQmMQMqyzQLjwqkvVi/jpuxg1IT8cEgJfGr1sMnZieQBs+YLY8qArjoj
3CRlZhszS+MYYKoLylxHfcC/iHE/tlGl1MZQ03HEzNiXue9M+MCdXjB24oGlxnyTCpOxyaOopqm5
MWf7UDvml6lnYyd4OoGxDDsu95hyu1ocKpV82MpCbBEszoEledE7tBSwuWwYPO1LQYPZAMO5dUea
EfGgX+e4vQdU4JO4ujEqCw8ngr3fCr5ML1+oC9BPy+Q6sQiAai6nsIh583gFqEjo9+gGQQTbDHfn
Rrh0vVZFzKpE8KIw4dzCyIC3j0KFrWD9iUmFoTGO8QGVU7wVBprNLE8yfM/crUVKvIg0+OaQR22H
YnnJbAOvPs4o8uQ2MkayjG+RG4SvI46wzrOYEOXhrUcRsGH0TSpeVeGYRINNvgCIcQY/HwGSh6Fc
6AZ1bNBp+xFKZGl1NKJqQr1I3IXveOJxtHn6jTHBDdv9MhoE4/N4g51Rbhs3ejAi49CQkbZh9+Wz
a3cPyh1dyzJeJdbgMajNRx8Fkl/H0RPbNGMWXruz3XttW+dKede/ZV/uBHR3VbsBxmSx1cYPEIRd
Vorn0WnCrTOzG9TSuHajRxhI7cYe8N4y9KF9PP3cLcQvp9ZzXRR3DYTu5bewpZePgQAV7/4sRvMM
93UdsWNgePV4/g0MigwKxh9NY7SfwmOUNuxdrftRavOtcbmwZAtUzWyi90vsBC19V63SJMwsq1TP
FemTBRBm1tF1VYY0zwv16jTJk5uO77PxOo0Ufswih2Yvw/kZ1skdqHhM0iUmF11D1uygVxtDvHYn
6ddV3XbkbjvY1SFZybB5Zu9xi9/WunwbVkEWAbM/qxRMaPrrzTjuR2UeMxlce9067mAoqxcNDDhC
PKqbK8sovm0xf5MxfGRIdA2z4prVCWpV7+ZGg7UI8X3XMIdA0jwprGuR0KhV2JVEmL0l62CWz669
hj1e2BUnwq+MNF+Y3iGmEAzpm3rwmNh7jP4ilAxhdjG3AMl1iSijakK6sPHt0GDz+71w5cJhBAN/
3xr55WAD6elGEXGroKvUDRDRI4uws/7XlEevRskgIpL5T/Fb4mCxQgfyuWoR3GqHQFEXTQjmv5ia
Qh8Ws9xluhSbNAkfJXKTQsL8QNHZaUi7loB9mD5BqAHTycWjX1VyyO6WrXXjzSxGfIgEu9ZXw/Tc
KQK1hgt0CS+ID7+m4dFTQ7RtZpt8gmYkl5U3sS4VNQ333np3j3v3JeOLCLl4r4uqBvRJPvF9Zw6v
ekbBAIcS9BfWHFQV1WOS9Ef2hQqFL+AVc2gQOtqXBXqU/VI7RIm44ysAFuaTvcWpuKF1/qO6+LXp
rxhovMG9tbBwgKpdZzqI2mkeNN7ewxSFc7h7KujOYWFC+NQFy3bBJGdnatj1Fj1D0+uOZbBXDMK3
3DD77S7Oh1vmVZ+khxCD0/UPS5dE27ZyLF9ZPYHRqDkZPU9/xGj9jypY++8EuWhgkb96/BdNvif/
pDzOloWJtkSKEQMickyaRQ134MHpCN+o3nmK412Z6B6pdO/HAklmz5GqGjbbBn8XUyvCTWYFB7rR
P3WVHaGv3DXBNcylp6wcuXtX/dO68GN7vnUAhtnx+DWu640iB9cZI4OukcKvDDZ0bsjM1dDH1X1B
lCiPtuXkj7QrbuyJpA7buowFX8pgSJhZlXhPzeX+H+uT/4QrtExXKlO4JsYEnE+W8ydFsDWGCb8y
MQWLbH7FwrhucaNTehffssEfMRbvzohd9R//pZb39zpkZUpXS9PUNujFP/0GvelQwBsUbr9lj9ls
cpfWn04MyHVdH8nCzMRg1O2W1wBbDuv7UjaEC3e8MXmfI3x+f0a0U2HqKwc2sgolzs6gr1owN88D
FLdGftDM3ac1NzPF5PZbkDWnDoqu7g+bzP9qSVHpYOIjntGzsXn8ray6qPgSF/QpzC2T6w40E+dC
vhsDdJm1yaR63VuI5ZtAHcIJB00D4fhW4Rn20VE9Q+q/dNB4/hZK9iXFb1All1GVX9Qhvz1Zz3Ky
H+PFPag8/JnyWOLrngwuZDelgQusWPT9UkSP1oBSYsAVLcr5vud8g2+8NmtJaKRg33il2FFtbFtv
Bc8b9dHivp/Y8uEf/7bi758vuJeOg+cPib2rV7fNX9sTwtkKTJQ2cM3rUh6J1ttFCt0FDmU8fG76
bcRrv2R02UXwflFvEzzQSeyVlLH/h7diK+1onnbgtn9eZnztXYdtpd+41nyQhBpmNO2AF25FSeB6
57y75aoKqOa7daQYLIncqFneNqHa/34nf4nQ+4sN4A9XzudfReyxgv7rf/77VfxJD6b86f71b2xR
v609//2nHsuc//zDP/I/vtDfvO7/Dxws85s14c/6qx9ujRH8SzzgCrX9t3/ekhXYfBvP79k/fX3/
07mMGzwWf+QHXn792z//90v8YbWSmKZsMK8uLgbNy9u8+B9WKyiveDuAw3ou/xSnk+sAev1Ps5X7
Lx6mGc8BAkio3wp6/S+zlf4XKV18WFoo20EMqP83hiuLiJi/3d5MHBbKw2Pi8CDYUv/Z8xE7y+LM
JuikCbTLImmZTPF9p9kgrLa30LUhSRinut0hm71Aq0xZrWKE7TMQP2dFuXL5iEjArAhiht8Eps5s
vC+dirskmLBitNHeFkw+6hBaVBjlh5g4OXRW6q1jDLFNQvVZUfUD5s+K6Qlv/bGwlo7OiyQ7C1lM
N4OC4W6DGGu5Deb+vcwofhePiqxK9HVA1cOc8VxYq6Y++ZILup8GmoKFNIIYRb8WlI3TCq1HTyRA
1JIan9ELm4aHnObi6m5JKdSEkWwJ94rBZwm/XCPiZI4yLeiGE7lZJrtlhDTDgDrq0JZpCtqERRJI
H3E8ER3IsIYni6v1ZurcYCepvvaVhAxhnk3Rz7SPsJrJuKAUx9lwHNcgaRPjRlLVmrZOcotyZQec
yp86hqhCYCEWhjP5Q40Ip1uKhy7wLsWAnGiwwNwivr23XHaA2GnxURh3gd0Q8JpyH6+Fx+1u+TJT
4C0jrR5f47ncQMVbFdpcQ5LSvoXfAUGJkQi8p5/cxKM6FV154fxOW8iaM6AOxw72oZOESMuzX7XF
8FKj6oItEFr7fuHOllb1MWjArkERgJ6mqURHTMiiKD6Atr87qPHqGXNeGRGy0q2K1CW5DksAThUd
VQKbNT9Ci/YS0Qn9UQZUs2xhZtYDkngCr+pmaM4WvzS9zHMSjTcinElCUv2xgem2+52Dncjg5Bhh
up1tHOfM1h7zdkwuFrhaaJ+ZVrkIVpCzzEUZ7x23PIvEkofWBqwKLYF6Ntu4tyZA1602jIZeODOA
arTvK2RrV4Otj60B0RS4EST6QCmaezhG6DcpX0TveM0CEsbafm+OXxbZxfDUKsRxBEPMI1ZcMh8u
tQ3ps8EGzsOBaiLAGkjL+JSmtckQlMBh0IXXeVq8tHp6b+gRcSNgRGOG0DQzdZMC/zVrzCtODLLF
jvEmddVyZ6tTNBrbRgRkAZOymGb3aWofV0tiUxaXbsrjZnpMZsjq6zdxRsqOxGtdGz3I+eHb64O7
vs1wrES3hvVaxjwpYd1UOyNd9p5dkYcNM3lq9jq1opvQCJ4taCObfNZvFlrljY10EHk7SMyZ8U2I
xfQ8SIs74Z204HyQY0nPIge7l+SXbQNNKIn1ubZVSEYM5NFlbn5laet3wvrVCpCPCAzlIUDGbvdM
Qm1FWEyMx4NL/6+YrLVNS4YZpzFzfm9Sr4P75BHdsFNQemAPiM9Ou7ti1NZlPbdXv/VJ3iriR1lF
clwYoOVDhkWLAmh/+9GbGQoTnN92oy6JW3yW8Xqku1u4Wu+aObE/7lCZw9D1nFtIShHcEqK1lhDH
Fl77YkHE3OTysUKmpsYnNGu0zvFv0x4pd6k7PCWTd1V1fLKB/puVf+fse1Tk6EJWde/OrHFpz+N8
kTr6IvSYDkcgMxKvx9xWQ0UywcMDwNhIq2B0ErEgSodpCky/20aUZwsZ3wE6BBDSAuUM2YGvmTbw
rPKL99VIg1cUDKmd6CTbO3rwg992+ZnFofxSh2JbTQcjCgVp3fwiQQHAnnEw1CwGt+G+VmqXL8zN
pe6OE0s4EE9EvpV+XxPiXfJ7E/uZ7aqCljSm3oveyLeJtT4EbnUfzlj6Hct5D1Ir2MVrO6mu5ksk
cFcdf4jg6QS7fDy8jNFDMimoTQWEQuCwoGxohcx5DawKIWMTy2CDhK/dt/09fdtTQWNnOwXJtMdq
rwI9+1EWkvqTXk9jV++zXEIbqeFMJWDEVEsnViqm/egt6KY7QMH6GGJRj1FGcEusghC2/0In3+iG
l6JLjmvR9R/cndeO5EqUXX9FP8BBkAwGydf0prJ8ZZkXoiy99/x6rWhBmIEgCJhXAYOxF3e6qzLJ
iHP2XmvtTd2v40beNjPWecc9i7cmE1Dxyj8Nao5w2AzKZ5EhPNsgA1iXyntCy1Dfgrnc6P5wZ9f8
o4IQYtSCeY3W2EMI5hcdG89yO02ut509193Wfb9NK/8zGFxLe6tOM0gGa6b3kg9QP6OGyyRgqm0P
cAdvWuHf5lH7PoEan+OCFM1CoWHgx7Ci2OXvAzCMcnIupS5T8JEq95HTX0uZP/n+RzWNPeE3yIao
yXbk3Ke7RIpT45ivDFvt9Ty12clbrEfTKrGotXm9bd5jpsNoK6lK8xgsQu4i1QKzggng4MSXhRbE
KqsmENdzoUgbjEywO3tLq5IoDsBwvmPHvjIfJ6I8hwoVTNsAlqvDgzCDchvPFU5uLk94a3W04T6t
hoclAlUgAN2yGD3NNQ4wagCtX+4nIE7lvcG6fY304K5l2wAFPX2JF5HsY0F1akyQqPupc6NGr7mw
59pKLaialUpPbrwrPI8UWcBLUb+8c0zgnJ/9H9THKS98QGYpVxGd2T5ZY8VyNOX1Udd88Po3aTtn
3/BOhmVuraY6OzxIs1Hezkvy0wbDg4xtb0340Z2mS5VBhecUCLFo4vHQR95zmoo/TKL8Nj+8HvZB
7QanMeEo5AVjuQ+jN6UlPQ7+sUW6j16LtI9xMZv2iZrl0HrqaBqCjbV81YoNNfZfQc5LMyhKzhME
gP7p8GhrAboz6l3ZendpwnvOM+6z4s0p1FkmnH7GhsQRFPLyPTW8H5khlBhbc9koSmxjQypY9uz0
2cj8mV0Tk1B/L1oSwXWpPtoWV0agTbuca1eLG1Hz81+Yz1K2at5aShizdRNx+EWrtgDnDl/DaDzH
fjCRIvQfAqw8ayJ4zMxjQpeWHT6EmtEvye0TNdD/yUEi07UbZ2wRc8eQb2Lzpml5blfxT9t6P+63
LQkXjrlxtdAhhTb4YS80rhHrpjIxYPdbyIr5CfFgAjwcKGvVifHCFa6FN+rRgx+lt25FdhfMIxPP
sTvx1qHe0+oBvq4Lup57mdzg0Nbpc0hbaJ1OvDPzgOPpPAVrAp7GyncJsARFdZ78grUtZ15q1wcg
uN55PBHoJBdh2cwIQW5QBaEqNZBLbxa2zVbMx8Ac3oBRvVo5MNwRD1FT7BfD+2j0g102bbuTSYg1
JachJ38AmREVcWClQ4NOidPyzuZ0vW06juBlxsAg9jCTlkl1r2KAbXZBQtMwn0oQILzkyuPY1ywD
p3ob2jQ/QXbj9c545jf7hM8rjgWOf6XHyy9t+JZUxBCIMexHRcQDw9hfjTuot5jrmP57VRbjE9vC
Z1ljpgIX+lK26ti5QBNpdqQZ/xIC7MaRHDiE67Dc1R4/n6VxrktQeJxg3Z/KDhgRjeq5wQ5Q+CCh
cUBtgk4nW5foMzSvcmQULFDE0CzySfI6VC0iiEfpLHf6f9vXQEVgZf/h4SNuHqd37ivNBrbnVPIi
lCqGY9ZHk+/SOdZ6bqWX0aPg+6Ekawn6Ur/ILXYhau/e+SyZZm5y/hlW8BHfV/UQCELdyscLbsc+
2xv2qgV/MQt1OAU08ijIxMdStMRUw49+rgLw8PEdK1nEv48N2PYeHflAJTqoCD70JG1CVUCE4yPj
ojAvyEWwzgswkt+QIh3gk68ahmjUs+9QE+q270yDTdXPioHdXPa3gK5tY3jI5tolnY4FmSXQuAvK
6QSdAThQu2PyhTgzEt8GEnb+RuWuom89oWfPS6LOrAzUrvfRxHCWJCxT87wllL7DzDWsDCK+JjW/
k0XXYpu6fKCIID2482KecrflxuMzwyI7su0cVDXs0cfdrPU1AR4bKcJ6P3ECHUb5JBS3CatOHgPc
N97Mdia2yvdZOR/SId+x4MmB9EYksrwh6n5buMiku/KaMoKhylYdSzO7S1+ICMuQYXgMKTfAxtNr
LU/YymMw8PBxe0znU9AD/NAaH3pYn6EOI9LKi9ZuQ6gc9setjN0j0ZCEjJy9rxdvN+AHovzN6Bgp
hilxgEc/FuZAAiN3sPE/W/xCY7B8xv+EQzpMOcfetgzbJxQe8M6wE2kW715qYZHCXNQ31VVhMgoj
WPq0ijJO+M3NEKqPDOtRhf1oTLs3iD43SYoVSeuREi1KmjAm1dNAXyKgqM8Bsj2iHiDJjmHJyeZH
u8w/QoY349S8sxMnuFx90+UlqGWTbhSu8U4D6Nhgb5pAJ7vt5yTkZ2wjdwqz+TPwkh/DGPZM2Agd
8quu8UGNsftTEwQ9Ii2L/f7WsZ4z/KvIMnhkwYPjqsu7KK/qS4xrKjC4PyqLr7tFyGLARzX1NFZC
rr4Rpiqf2u8qWQ6WYlJXNmjL2Ji+EAf5g9278HLZz1p7lTp5iU5Df+eE9RrW/obXx1PYy0cLZ1aN
O6vm/3uhrwFuulwArJ4ItR1zSoQ528YA+xZP5UNgyOfOaV+SjGsDOb2BgFyh+qPrTY8OFi+G41el
CMGBy234cFILuQy3bpS9tFoBNir7PDprnsPmvqYK0eIKa6rlgtnK4Ta6ky78lgWrGDikDnDjPJ4N
2Zf7wCHTHHv27xhAqcRKRlw43BDNwPk3EUK2Px0dWnEwmRlVfAdejYyuAfFhDI1nEIc1+Yv1OJCC
5QDz2ZpgjEOQtNxdAhbHCpp8qgVqoLXAuR2gwvCszN8CHhAji2dF8ShGkSiBIf0rB/U5ara4a3G0
ufzq5U2Pu21KjAeDdx2ctnVl0YvQ0fhhB3ucDgzuN2vg/l6K7NnJx1XR9vdtDb+iDeimAbfKHfVs
KTKnPaNYWZhbBaIs4CO1bhVQuhr7XOCD1cjIZkx46UTG+ycn6b5ySu8tIuBpQ6u3ALfuOqx2lu1t
YSYCGzOopeL+zfDfOVqE18fyVWLGQzDz4TntQ9nnCFXCV8pffOdxx6kIrkXK5YtvkfbsuR+wqJzn
OeRdZ6XNpYfG51t9z3x8PldlfuOCqhP/lHda5JdopZ/L3aXWkr9Z6/6S6TfG/mcINICgvnlv8sTd
0FXbeloWKLAGpvVwmbRGEKrhnjtesOm1YlDHD/jn3lMP+WCHhbAbrg5OQuefnFCGnGH108mOgkus
+nll4TL0tNRw4kjrzGgO00mrZPg6wQE7wl9k6zUF77OeMwXw00Uw3LHbsU8tU5oBFQTb+HRjhbzy
cS6RSIEoXmrt4n2kFYzKpZGoNQYilDR6QvvVj8NuU8DHYJG17b1Cc0dv/p0aGecw1cL2KLA+Tpn9
pqheVPbf0naka1zmPUgiW4vYu9ZGCvmqRjRNzszHz+QcBSt80qJJVysnMRaSM8NC6VMAtkXCDUsN
JlGJYtrPVvLl+YVi3t+yKYoEFo3hMcNvWSuEx3SHcXxuggkB5oAJs5lRYhJn4TxhE7pBUiS0NlMp
rm2xSwNiBHqWablmpTWbjiegaHMQ5auAhBPN676q2k01CShu1SlQXJZ5D7zH6DvJGxGn8C3yxQNu
zxHJpyRNXKGPtnsNY6+ao9I+0D6jv+6G6VPC5JIKFQU75KEgJ4oVDE3mB7AFSLM3e6la1tURpwoG
KOoYNMBLFpSkroWbNCVKJbStlOPTJkZfmhUkaSslTkKbTR1Sq+tuFkdPm2qixi123eT8Oly+Ci9L
buVsIZ9he8wq/mNkHRlyOdqUKeZUr0yx4WSoFsPIBVsuBhxzvNUDx6XWF8+MdShATAM1ZX40r9xs
c8Hfr4wRpI/awsO9ghNo0D+yypjXmKDsTT2VIGN7vjcOnViex6R1oHrPsXqVA3OQSVt/PO3/MREB
lbIODuD+iW3jCILAqWP6421pWSPwErDgtnYKKYPgH0H8CzggknLl4xIwlXO0iSjeRoideZ+5b3NG
scMsrxXiokEbjAw2yujdQQyYpE5aNEdGju8IGsxLigApNGi9gUXASYElvvM2XcG0mC0rES+7BO/d
nXGLfXZolXICciAsoepOkv5waR7GBCfKjIxJEhvLZ+vXkr8lcA7YMd5bmEblXS6aU5/OvwZaJ1/7
nULpxscRfHwrTjkCKPHPBFXStYkqrETzrJCFTqTbAmHs3Dkg5Tq521iazwEH/Q1sarjUjf2Y8UDT
/ikI7d5+aeOdIw6NVcOzCvk3JEirOC69BCrlm+u1w54PoSAneg4Ww6EFUPLebYG/LkBPtx045O1g
sASMmwmQJg9Ocg8dOKJp8Ri285ocZkQKfXkVXvZdad+WiuHEFsHPoE1cGQacRru5EivxNk39ApSt
XS9WhQaijzeA9xlteLi9jLg/LjyM702KpPaBn4J567W83WYLEW6LICxFFBZoY1ir3WFVrqlAmX21
KExdCgRjtjaNCeem7JRa5TZCB+bJV6vHSmYBjMBvxyCJunKjzWWHSVvMVFUfWq+CG+wQNZIku4/8
KjiHeRonxBhd0P4V2oxWBkSRR1hpXMKDd9kzGtMaNXRqSnvVONNcqjB8KTKRHrsi59FGMgw/hnYk
P8yL7W1y7WkbeR+bgi+OHkLoV1c6v7FLRyEHnO2I3eSf8a0Jrt4otZiNwaa2wrVmQdxlfFVWgRVm
SdeipRUzWwRqw+nZq4V3HEYLIGbzMy609AXH0LAbX1pAlTwG8XhiZuGtaG0kQt8tFwXdcYw2JUCd
SHvtQlo+h9FzLJrD91ZL85rr2luODM/RVrwMPV6jPXmeNualCV+sXvgb6iWXTmDVyxwemL427UUL
Leks4u4RmwDAc/K8tc1brlRQpph4cwPMkPNko0XrGra85QQZcpdo2JQMrEf1oObKOvi235+KTt3S
WpbHMZ3/JOi89suoKx+NWmCuLZNHZ9QbP9jF+d0afPZzn6WFYfMrmhSZmoWxWBvJBTGX/WqgHF4P
i/lXhvOtZwJf5pKQM3DGsyC9Xh5UadxHeYTUL4jlyVyAf1tR9NMM4s+YicIQs/3wF1Khfuj8Eie7
9pXHVLamJOSfUzdnohLAVJkW5qY+o0aOSaICYqV7ilnNtyJkGcNAMkMXj2nCIHPjcl9fggpLTgOQ
Pt7PjTh0nd8cCI2km4zF7qGJA3Mlc5pvXJctn2EWb6p3Ug9f8VI/jGkvdsXk/yAUww9YLqvErEmx
MvPkmNqxruY0OUd7A8w7+y7G8lOw7MKyPRAr/aazRTZW38JgB4PwjLCr9RvGdHy/JRWXqXc+cB+k
TIOnq8ydl6CsDmEqH/MYFBBf0UEJFuToH1b1mDxOTHRWNtPGdRE6P6KAxtMOWwuF7Vq4HCikWVTb
KCVtDK2I1tr97AuCj21jbXWtNPS0pxQzMXXpMyD3aF3zQstrcaMYYoa2pPnS8+SwyUc58VeSjzez
RF+NHAwgaY3dqaP/WCQfXSmn86RAj+cpF+gw7W85Azw2FafHpqS45xHu7mT3vIx39nxx/H5ZBWmS
HTwXKsdE7Z4zFUdAcnFCxVtu8Q+ua171DcHNZyghcf7tuByb1ITzPG6wgUnG8I3mX0TCqbZOG+4s
tRwZAa8DE25YOMx/sSbVcFn7HYTxkvlJfLAXC5JhA4y5dn9GCynY5F1ERxYwoRVz67b5XasYKqQl
BvX7yagKiuqnnDvlWprZd2iCtZatfX8a6Q+LomTHU/MM82sI/9OW5BZQqtFlgbfwDxoMDxev20jJ
/+CJ+mlMz57Ffz+OxpUHYLWteaSKioE9RzgBaEnO5iUoPmwjKvdmI9yV53DNieLlKevB0BcdIUM3
Z4boJWV9EAcvl89jrM6tQUfFpovJmgySf27flMI+h4CPtzHTWA7UNLtMDsPd4j9Vk/86+sWD5zFG
TKfiuxXM84qARl9rOpfJhg67lBkwWD84KzFePZrL2znk5D7Q4rQ4c8UQgZ8mn3tIHdJKrGp5TqYT
iqdllefOcxNw80fQE4MG4OrY8Vxk+n1bDQM/PYNPpGmnj16dNmtZguFtANR3JpMhTFCKhnV3N7g8
nMFLP5UhN4FBcuH1JGMglhV7twWnWAU3SYjKV1T838ueyGss2n3fpG+pld6N5Vith4abuttRuDEM
zksRyNxdMtcfSZU+W9xQNg2pCA4WPHTN+FTSReIGxMhYAqBcYMPQEUmvUTZsU31zRk8MeWLuzzZH
ekLFD9HAtK4sUWMS4UPfTKJwlTgjGgw1qc18jg2GS+HAx0iXxfEaqPWiZubjs0uPkdJKaM+KDhRf
XaMAW0W1q96Zaf9jlQyEWr54o3ef8FyxQLO1Ez9Zw0yO5gTrpuE77+U84hACUC/zJ77nFVWrqmQ1
6lPhoLmL7YonYsMFTGfFmeN1895p2QPIWOPQekg5rI8X0BzQrtQxFHW6b91h5rfualShONCYnHfZ
xD3o3/vECTt2qraxAaNCTHBEOJA3p6ogp14UQO2SJZq5KA5P1cI+vY+ZWjbxrSRvzzQx6o6BG+5U
B52P+GNKwpsnHIqJTWVmFLFicTOF4I0WqniFnH8aek4J0Z4TSVxX8HtkOHwOU0qmXiQ+wg6GkbUc
4XXx1eOPcli6fUdGZx91ANul7D9NGXe3Dgq6NHk0DojrWOOaeXIMCOi4nfPoQ+sYsFSvRY+bsPi0
0Q0yxaZdnHjNraY2gGTYj4HDzpER12bo2O0VjKnZ68UbQ1TznqQWjbQsIoOI0w74O2XLyGcHjN2K
z/A+oHbaZgFl2y57LyfnpnH46uc8v1fWfiqf6pxh9HQLnhXgmMW8s7ereFs85MsQXToi92tfVUwe
a2IOEsbpUvjGXik9JGBVH8AL3KjRYGDf2ydvVI98HR+ZaJBzTQhn5dIhQDqLTWIm4mC22TcAko2y
SaipxfzgDYRqrecLkN6OuePeU1LM9uUQkKAVER8Jwg8T0ZSVHAhGjsD3d6IfDzEMu02kBVJx72x7
R8gzSKts7dMSkfqrUOU56UlYZBGQE3gx8y72G4+LOCEQRhY3qgBSnrGnnqZ0OSGevDCGq1at4T2r
Igu37JgIrpOE7Qs+CgbK8O3g9+aqT4ARmo29NZgW/tuvjtzOb4yRy3HsGjBMhuEh0NKBf5h1ilyf
o28BX7SybWLCdynmjjFAPYE1TJ0T4sqSxjU1KY+T5jKMDLBoow+2D0So3TXZxCR2nK+uNezwXl3A
icyHSBhPdOReuBjtuBKvvTa4NhXah5RczBIky14Fxmfd9XtalIz2rPDRKOadDyU/MKedV9r37kC+
OSkYM5k1nI5mdMDssMiqJsicEacOW8/ME5CmLEf779rNLlbcoASphz0ZcLrvPA+h9Y3pDrw5A+lq
s1j8ceQIq9zPoE0OCRJ3znjbFiIsZsv7UKlzHUBECEJTbawsvAVhyOo4grNd6sYz+fYa7gxhbWs3
mEQ1nNp8G8onZSSMUcy12UrnrijVC4XkccPq7HmI2TmEciQBX1r7wjbe81LtyCeNW19ijCHjunEF
IrFK5z+drLd4BCc7o+jVyXS3LYV8wo17h0c611i4Nu6sh582dSSzC9jCMAbZUD7gFj6RG2LoHO0x
u+54yBXrlGAPCSJGT3oJUMiCxy6jKYa9ZN+JJXEZ8YxHWwIZSdh2FtNnzOGBrXEp4f9d8egCJ2j3
NthzNm+Js2Zgg0yweZ37nFGnZRmH2k0xl+ntyqy8x9gMvyPB8Ivk8Q7im+Ytlm9k//ch0/DSIlch
U/61hhE/Vdx1nafEQw9SsAVHCd19zxoAWi7NuJ7KgBSoBASjNRjsd5fbsqV0Ob5i4xpySrCelyGd
KBj6W8v9BH6ypiNppyzXk3FnoenaxQuneapxMGEKn4MmBQY/vpJycPAVsCLlK3XgBcIgzabZKEOX
AQ9Pirwbn2ToH8KSuaOniZAxWCgOubwZFcNgtii8/oXqW6Ln9VeFCo5DOv4Uov4BRSm6bgeLxRTp
n0ygDvY2//04ISlB/uP/m6Cg5jIrQnseDQ+LJC0B0v9XZnDfYI3/H9u2+69Jwf/rv+N/hQa9/7Bs
eNlQ0B3LdTxowP87NGj/h+1bhAU9qO2mZ3ref0YGHfEfpuLs5PuuglatpPmfkUH3P6QFKVmY1J5d
SXT6vxUZ9OT/kZr997e3hadcYtiugO5LpPC/YKLjXNmyq1uLBwA4fy7CeTL7N2QVC8ixuInKFuwg
rKIgoMH8ZVWZLhSVf8XIGMs3CRfXU4jIontsM4PZj8uVo+ucbAMJ+hh5rnHw2XWb/AT2EJQfZ8Qs
prEcMif+495SrgVQiJHb+3qEKJLFtr3mpawOS8Ujz5okzNscEqe9VP0TR6M5Cu5HK/gampIys/YB
FYrNZxYuM1/z8QMy0bYfpcGBvGZFvKSQYbN8q0rak0Qm0EdJ68T+lLUOC6ByVnsXvPSNSXJ6iazP
3uAVQUbuysQSVb3eDPAyHtpjXfAnmbvvjn0AA1AscL7oXyI8z46ZMeoh83Gx7OyGoUHqfGQ+E58o
r+/rljsxo1K5T2jTbWvyRHCwBhaJQu3TKT6YEMpxoboWYTpz29j1u2MbxXG4x5WS7GeYdGQQG0ZY
odzahM/5bahmDYRdHCvpsiZpJv5lhYHK07+LAooPaX3jxr7ahrl/tMvorzRxm1t+rq/Yq7bpJM/i
+gy/hRoo/3VaanikbcQpu3k1akrPjqxgMeBuk9nQnRwaM3u/yJ6cKHlI09zdzDPH2rlrCVcn5tb0
NSsEFioiWdqiGwTDzPMTSrR9GW4aH9ce3CrFBC2mnJq/2klWnPtxOOVSTOTj2KMTgtktI9vnevl0
SkCuofA23PRiPH9Qh/K3tLWIQ1q3S/BF8eaS9fXVVOG3Yl5Yge7bBsrWCAmr3fSNGe8sHZH0Iy/e
BZXUhV1AL/LXRNbZmmzF1oUojYdavSX6RYtrunnq+sW5w4mzV5IfuohRnTbOnijvU5QH1lq5Vblt
bWftd0V7IF3LqROifesZz10A+MMjN0YeiKmRhP66qbLmt8pwlU6gDOJwClFZQfNtvTezowlvpsay
773B2FZwwbH5jBuP9/mxea7SqIJ37R/TrGm40AO25dNkrePPISsAHvOiLQbG/1VjSi5qfNtADmL4
0YcDrLgMfykFOVF9oeph3IzeW93WIbDmZlpHcPjXad3fZaPp3PjqJ28L9+Q27WfoP0Ulk3ssDt4p
a5S4OCK/Lg2fy9jxRngNEYtZP3yIGi5KrejFG0WCq+HgdKqqcu93OQHgeyldtvXlyLggKH8YrEe1
eiWYcW9xFbWl56AOXM4idWjAsl6PYC05IfmGgGk+lDxjE87+9wwwwWd/zFmo2vCzPCO3vaFY321E
GuiFEBuNWf41kYf3NVvIjSYCJna1Npx4uC0c5zDVZbYN+/G+ETQQXJWjzJoME7UJmp5+ZCVYTA9+
NuxKm8NSN9MmTXn/eyHR/BRIwMPk72MPaAw8P3EC4jOcooYSkT1N277DH+H6p5xzLsdyfytk+6oK
NssLpC1j6W5HxQYfXd2uYD9HzkL3viK4AANUDE6DiIiFpFaVeqJ4MHPhr0xVUBZWIx/kUhP5OIam
LBS2IKguHacbMsohNfMcMxHpNw7bRnwsvPc6niOYZe7RdsyENWJE8YmBrlqMvyyJ74FU70ctURd1
e0iI3KLYrjcTws8t2lJ71Wkv8mI59VFA3VlGaho1x6VsKUFrN2dwI+AdBm89ZNZD4de8B1KoZlnp
2GzgPOvStuktoRH+qB1RjOQwOiyMG8UZzRasmVUAiYduNEMnEpfzlN4kYL12YVpgrHiZE/U8+9kX
5CCuOL1zsUHGUJFm/CyKERTuQmTbSJn484MlaNcdIwdBVbmbG2IXKQNxmvLkN3FzFKXuNRtfhW4q
VZHKbt2aKEntI9jB2MkD6jSlUA9M0jZ80aeHyOjulV1be9IOn9RaEMjO+aoYwgN/cPKYffnojuPF
H9hK2KI+GeR/UKKKr4ki5Fwa+KTckYsBJcxB2NqKiOcSjs9lYdOMlKS5FYY4i6Q/uTTNNoZv5TeG
E9yOPfP3KNyXKVlbbk1vPb/oMoJA5b+5RHqCZkvYhz4Y89lLochZV7nVbMxkjpB6pdeuW25ryENl
SU3JGpsXYzkBHLzymGDCwIywA/kL4o+EltNRR5pYyuuG3npsLlL6p2wCs4yQndfYfOnM6j027Js4
yys0lePzMiTFSdawyGat+E2JHciEGrcmwOdQOZkrMGoobNlu/LBnyo5gN695/yaQwddlM9mrIjBW
VmgPx0K4I0lLEmD8RveuFxDnN+Sj49xkrgZILQHMKuRd7FAOIq14JgV5fMixmkFS1NUDu2X9zzRQ
zARKiSYDMQAt5QgmkA05S59UJSAUn0Q0CDSX9PEqpEC/NhdR7YBxgOE1dljX1AYaBbdTaf1mKmay
0CQMd0h31BzyQ4/JYWJDoSWH4PaxzyuhhcPHIYGpXc97yjXuG2Xu1QTOgagcYzHeYyjUsMiT8ub6
eG5l8xoiZuYPEtL7Qvg1LySvHYwTsTOzSEqDYxyOG0KXJNbD2NVct+gSRM7Bjg5eho0mr43vMnIn
7ibVfkrYYxCrXDWGAQmwBzY0juWdCQMvICq67kun2iVBkZ5jL77yyydQFYpoaw3ycXTUyiz0jSoH
wOBEzwtgo00Q8ORNyow77JRFe2DGmLcTqAZT7YO7jvmSyvycj9Ayhm2kll/SLheexzPRcmvV9ulH
2rqvnbOsAy+0j1EPBLvDmhGSqoTanP+pIXoyvKza0Kb/9nLnHmYIbftWsdSYGaem9m2t8ejdUu38
MQYTrGEpmbGke1E85sL4o2Gn7gtGVbW7z8EbZ9hjQYIzdxxKaLLrpQ2cW2TEzionwNHkvDlYEhIE
T4JmP9O/sKbJ21gBTQ2OUDeM9WiYKAbMWfds5t4nvrvfXHFO7bjTAlvLNnlmAmDRC+jRdolvUFxt
1LM7VTCfbT6AQIqRyH/6EnR43At6DpnX8RgK+0OC8prRBnXLvALpuB5mp8YjwWVU8LRftXnTbX97
2wK21Mp9p9BtjOxOGIWxmLDMjm/IQibbF1z6Ur/YJvrryoqEX9tUPCtQHmEIaG4cAg6YDgEXVb2o
cERMGfH0rqFhG2PwkLDQO1r6cCq9r8aebiL+soh/YI27/XIoRXNOl+wvZq20a8dut3TnNgpu2ZGC
PqnET0FOBv7wOwczJm3juBkkW66waDEI1Wxtk69QcKnkdUSWKhAO9Nl610f+rRVHulwMbg8CWL71
J2JazVK9ppH7LQKsx06zQG8J6QnbUOhw40EFIut5kAPuUKJmqBv1imfc1rFfHBjsnKeYYynriXXn
CrKEIRO0vLduUjU+lsLtt9RTZ4bG9fvs5ygAZ3Zkts8wCV0jg/RLZLDjTAd1BeezUWH4lkZ/DEPD
wzjySh+ir7ldSAW7BhhgN/jmi+jsg9hvIT2y3q4g06+MOaVJ6xoaM7hHkgt1E5VdtwBDwe87Of0j
rwwedKn+dUlzoyqbQwqDei42LL+RUU7oMpbqaOgGZNIvL2S+oEvVY7Ryouhtluwpq6bjVGZuwR08
dFb020fGGcqmATne/SvcFXYHevgdohGgjLDFLVLjEy+HDZhmn5Ctx8sG3g79/msuf0HyvTQji58x
BMNbAA1zvfAzhhfoRzZE6P5j7nyOqmRJ+HRRR1CNj6abWW6n+RORb6ebxFa/MmXJkQhcz7qW1TjY
jzlqup46JBT7KcHGF6ZjcMWKhPxh1zf8lqa/FGrVym2KN7+UzgFKI39ghyo2FyXWs379xdjkvW1C
g3HTxPGi8rfJVPB1U+qL0RBpPrW8LrUNuXeKd0buzGvQtshUCvOTeuxdEFaPZuM2bA7ob1OYhiNq
Rtegb3ZmD++IBs++JShBK2e69gMzQPru7fYxqQpSe0QZMkiWuxqJLOs8qL2zkCcAmfFtnBiPFvhS
hy804/Q+eP3Hr26N+cnspo+sR0eI1Tzbir75Jat35adGAjOH/1qZPcGghEqtI8qAQHJurtfTtbL9
Oz8xb7GYuDsgtg1wcudY2qCDSbjCciPFtV8UF9rM4vzBY/dkhLlJaobS1dyUx5K5ADn2ITpaaXIt
Uj4RkY8rMfYkHEhOJgz6CYWNXYQJRL35Gav6iadfOYjnoil/Bl7gmzD0HhqLa3rvj1f9qF3NF48N
NutFh7fiVPHZ714tWUUUorp7uk/kSR4tgLebPi/gDfSQO4f+Z2m4dC2MrvY1jxoEYiX9KEZNoyGn
TUUJPI0WC7UpPwqQCokX/qmw+VpqpL6UG/je51wh7QWGR24zmbsIm0BDnbGqJWg2rWFpb11Gtuu0
E7xGSvnlQNcoWVmaLumyoO3XeT8+xjSNpQpvPE/tAu7kLjuTbZCS64cD/OK6E9t3J9p7XbAGRX0e
e6xrRRrxVRFApdyFZekr2KwnD8rmoW0W7j0z3/6gPifLDNOeTrzL36DOeazW9Q2cmHhjlszQ07Y7
NGF69hsOxZVtHayqZtdXc6ds/dpf+RaNttK5FzOBaWouJ8HPfsnVSZA52flF3NNKRFpl1/ULLamv
uJt4tEaAGuam2Doe5cREUckIQDpuYddt/HlId6VhEbFpS2oqcX2jx3sdkaij4VMczkysJI35MKVp
tPZJ3uyZ823NJO73Icd/UDvqMSpYKRHRVqtSufdFtPxJaZFF9xld2n79kmiiQr7wtR7UV92B9iS7
rpeSy7MlQOT0SYIOOHkkvvQY8ymCs949OtH0HBCDHyqHfMbE9CRKksvoeCGhZ84XS8mooU7DtxqG
AIHX5TaukmuZ4mhZsiNb6P1Set658ayTAKoB8YEJTx/yclVefc67hP48WItkgudZM9QFnb1UG8vN
mnMJpXrVG8NdFTvtbihdHn/GieEqESoxP1v8XoQ7dfoIg6sKgNhtwvu/dK2D3dT+3eIZv/zPbo80
dVAJg3Be2620KQCxlyEdMpxhVn6Z9qL2o4cFeJqN23rgFMqrPRNdR30H4JT0Pqh5sdgyiomrD8x0
w2WgnZg9IbFlPilH/E/uzmPHcmPr0q/SL8CLIBmMIKd5vEvvJ0SaEr33fPr+WGqgVaXbEv5pDwRI
KFWekzQRO/Ze61sXiamymDzWIy9bD3H4qWwQ1uVysKqtlikphy63Yybs0/dfZwzrp7Y8E6L1ZgHH
3nfpfOhB3xwIWH+t/Oxapbgg5y4nxWZLsaeZL5ey77aQzxBV0GeJpxShjgZKERr1e9nYBhY9c0XC
Pal5TlNuixh8AYmJqTdtwIZMxzl/lnY+bHsmS7TDpltVq36X6L5Z2/l30zFZU2P2NMq03pLp2pBU
Dh0xVnl0HK30lklatKLXb6/sUZ27qrxAEtbruJ0+YK2+KYgEPMTWi3QzYGFpDJrW9Z7px/yIohmp
MH0TeqJ3owYwSKIe7jl2SD+R7xaCAC6rbx/GTCEKmN4CC1Fhmr8PbX77U1IVWPkB1RpMjrwIt3OY
gexN4jWqZirXRWGaa/+E1+kEsActY3RTlPHjSPIvBhq0Iz3mZz4cMHlVJSd6TAPhAkw4xrL5lFKy
SPTzHh3hSiPqu4nLeu1bjLfpN2VIL9O1yfy1+GkrhCPNo6vdWxmimNQ2mq95Mk7Km0NOynCGjMK8
No5zwrhoSNLuQTrZc4lGI3zoWOyvmoGxRrQ8QeZTqKsPAAU7UcOBH5mW++LaR38xzSlVcdRzQs+P
MbKbkB4W5cFWcllkNG38ej7Y4Dkrp7X2UVXXm6GzGC4ExZuYzqAEacH69WWei1sbp1LnLcTBdDt1
zYNvtQ+9fuib/gHBm8eMiBvWM7yv5+AdKcYO5Q/eR1Yo0/jR+KDbirJ9HXxG+FOjtyHkMq51vW0X
I4lrtXeuoawtYpoFTa5bSuRT0jfYirW6VQPz5LSK9k7lsmt3CJ8Gq39yPfsonJgleiL6MImjE/0Y
iG/a3S8S7trp76YUzqlPWkMXuUSUoDXksJCQdZ8hNb2aRvsjagaT7M55r3XyqFEKQoQl3tJU2Zs1
n4pYZDAUrQDIWveH2/aSGAe5y3PARxIR38bG1cZ7Y6GWy0/BGAJCZaoGKeNrLuTzgP/dAgQYNMju
xsFae3XXohkdxfbemcx2uzjRZ7b5q7hiYurXw3VWIVXLjDhaWwZ3b1bJo5jIEDQId/uIKIWSBCAR
42BFZ1NS2SeKWbtmmO6VPL6d6eyLkWF8qpJlKEVEek1dFVpo4EYNg8zuRmI8SmZ0seVQ+I8LnyZI
kccR+DzhbjMXexryEddKHsfiFtIE81zt1RTnyb1lDCkvC3U9SqGJZGv692hK5t6fsZ+TK8fwLNy4
zJlFxwiwcikck6EjM3y4T8agO5EKeF1EyOWr6hHTyktsc9DV0U5XdruZZf6lijeZs7csMnqA9H8Y
0ZKasIgeWzS5C0Af9p6xjcHJdKzOTfpudIdksm6aoT/obJHKScrOeHEHxwtyrn2fCOXOkrsAaRin
njV2KTrxGlXKbFvXDqGtvJFMXM1oh8Y02ihFD5JPh4aAAnPcT321d80GwXgwBYisvMsiALHN4Qlp
4ks12j+cxK/XQz//YTvGenS7o+kZDthL9wU/X7SvQ5hzy2gX4h/dzHvwOFa9D5xoidtAFDWPOKZg
zRJR40ITFPDYEzic+Nz7LWhBlvtcI7MnKG4nTYuRAP5zZtPeA0M8RONCkvcB51WLjJWG/hVFnAjQ
hjDbpKQLdkPqV7u24j98iTZo0kmzj5jUJ6twFMErXZ67YpHWiNGxV77O9lFHH5LUDQLJBiD93bac
5Dda77UfLopJm1W2iexThWOD/BlKyrAyv8qGWHcr7j7bPGRdltGurMTR6WikWeE+BQe1nH8VjbaE
UXdQ9N+16O+0Aq6pZfXokFnGQ8qhBGjj0NKGqdFJqtmGNgqcKM2LfutI1OnG3L0iWqEZXmM4IPJh
LOTXIFDYY53gDkfOey2sJ29c+oUd5U5Vu9dJO11b9B1jmTwSmkKKOXymKhihVURPNdJePcjjGHoP
wmwPI01PxDqcvOSpDq2TXaoRXypj0yzgHDB8uSEP7VSHDAQqXLqgtSXo0g0N2E0z0zKPlqAv8bp0
MwLa5ZH7lQ/tGYP4HSFGnDRSCkUEq8XJuWtEcsO95tYotgjVEFGYWPdllgNDVx1FEqqfTgG3mUR4
yAjq5TXkf+xi7EOiHXBTQlrLGV00fTDvGOrx047S9J6DUZ6Uz0YRekCXcOtEqyiMsq32FlZ2pN6T
yfhuwngrrHzG2pB9xaK6Sb3sWNfyFCFLo6NhvZizG8JUpW/3oCI4lV2wbsYKXbtvPHkWoZ+dahGM
FM77ZB+QHtbDMoHWqE+tJvlkPrAhjfDYdeQ6+eVTtDgsVMiKn2Oj76LkvtPubmGtrKeAgpXsuTPg
pI945pV1OkFU0VEfenMUNKjFTdal9+FAdCYD7ZUI5TEkGHSxMOJzeRLkBzp3NuOR6zYpmQk4+RVx
kSb5bYJy052+OROe2jB8BMtK6z3esFttHJvuJKh7Jikt+Xic3puRV4Goh4OXkOvVB0s0Hbp/DpPU
mTYzBeVifTVzZmWT+4fr2M8xGITMiFj3ZhomCS7Ghv4naRh1PV/00JXrpvDfQiP8jhzMvp0LwqyH
fj3GPNjOUN4QLEjqRnGaFj9oEfnP2uQ9HcUQXAcxcMXcy3/kkXVBP32PmxVhXWmdXXvItiGXba2L
8jBN5rky0mil0qje+JJMmCPxkD2qGPOmbMh1wSU4hHILc+0p7o23NOgfABzT86YGy0Zb70zzzjHw
l5HrQsofbrdVIpz7SqWUiS2jIaJxNjRo8f/bzteiPPUizq22Ez/mZXsXtl+q8fG7pN31EHBcSJCQ
C7veZEodmV1fLAkvLwq+vQmvPdXVtWkGq7RUe7u/2POhDNSEa6ambvNaxAj9xPxFYI8lBI518Tb2
o++wo+ltI52JkumBaY1pR2AWcS0ITdZV7JR0m5DTtN7epWW/kxkxaX42kSfiWQYd4uGmcAhvq5z3
UvCPgf4mnft9b69Q1w0nPLTnph+fTMgUh7rQH/NPQA27JEUoNHC3Q1o43LEQZJBjAPzrnJ7/vAmw
p15PXXTfDwWxFNJCpOZUl7ZcxC2teRNO5lvfdaepasj36CkxZHRfob5Y2QbLlmN1yPwzTqJaLFt1
jLgOwtkx0O1rp7HaWEZ1ySG971hU7wyz3nMNvENjVnSHQ2vfVsR/TJUgxaFEbSoults197a19LM7
nlXt0t/Jab4oWn/SCT+iTj2wfVwUg6jDhgI1g+cWqafRTmmO9BB1q3jvx8l6whewraa5BpDAphRH
Aop6x0k/uxAExQLpGcNKR+JdsCUxcVIe8IR79hSxCismZml9NEJ0zui+SwTn9SEt2botO9lmKNku
04jmx03mH24ZID2co5tUmBOWliCgb89ofkZ07LrUMpKKb8LwjQUI8XBC37tFOsRArDzmWfeqI42d
Z7jD0ctcM8zAcJbLv2mI/UWG6cQ0UP2kN6THAeJZxMR9tlwzM3pJ6uREKBKWa0mvwSvdW7f1WP6K
kNBF+aOMMXmLYKfa6MlzlxofoKi2gnbThMFLgzetoR8D/OchHtLFE8PBJkwe63z+CJATo3OvGICN
tE6wW4PKVLc1+/cgzwVvRNOOPO0aKzw5HXvQUPeBX/8B7umFzFloI2yTdqYHgA785rOSvNDUR0K0
sHIY4EGmfKS4v2tni7CdZWNfskFlA8sDO1pL6AwSQJqJPcwcWngEHycjbJSf55HQWXIWx3UYkR1C
0s+bbSOxdJbaG9245QkksyYJLuCi+Rua8UhAoWQiceABZtDi4OH0W8glwXIEZCElDiMrYZKZNk5+
bCgxEIZ9CZGDM8pbWRHIJDjZUS+NVXJftwSFOS1z5Pwh6YuvWvNwe8Y76m7/kJlQiZNUE+TAi1Rl
OfT4uSi3acqg08EVU1XYv4ucGbUxGrQTg/Giqg0S0fghsbFUdg7oqUg/Dln2SoaJwoc4VNeFyn9G
1PyYXTbAOAcykOoV2/YTqTHP2GIymiobU7DcArueVm6NSaRSYtfFXIxM0qUh4wUlwPJIypMHmmdX
z2R29crjFpVctrbM0z0NVczpVr8r/eY7rjKqWOM7gslx5JDTA/UfFwOw91iaamvPLdUPRXwUdIsp
FaAvclM07Q7i6boZL8wJ0uu58t9iWvYrJiI+OMt4XgcVaFnLr24yv3vMgvE1HlvYMlF1GysuScQo
nYNTqy+DL95Hg1U+D7uL61UM9+Op3JoHyrCaVwSXwCfDGYVG82f0tUg41vAk+AZzhzAju8id0hvm
8zQvtbeaKkQnWTTsbR/pX914jwOjwSsfJktnQuoNoYSOhaCKiwvSNe2ApmfM/qxL9JcBKKxqYejP
nEtgMAfWprTYw9Le4JRSyLumAHSkzVldTYsKVch6vOhEceojwZJewJbpB4QWYg5RN5e3afTM6bg5
ym6IT6wsj6mLe6K0kCPPTUmjB3M5dbr1CKLlAuK0uHILnGJAlfHdkRMnxwkbxkiYhq8u+QBOZijH
O11T25U1VZmIoWYU8LBx7B91jiW0t9HoVsyFt17X7ubOvp6c4WOwvqwpe8aAKa/ov5n4DngIl2cU
/CyWav9SNMtAoEC5n1TFV+Jb1x1o36KS1L90BUNHqyN6RqTwSYXFba4Ok4eAVxXzDSSjS48eGljN
T3C1S0EXoBIJXawXWvhPNrI/mRMKY/qdu0b59Sh1dY4cTVVR/IGdnHlFCfRW3cddeU4deZwtIv2c
msNicxKhma2JHrn3ls1QTQ9F22db2xQHo21aBmT1ebE5dPgHCy9Wp0xL50g6MzMICN7F/BmM7mMU
xkxV6HRW44dtcZYilQokcp1sc4rkI0XpsAAKWV8m1iRachw2ndZcZdOzPZvQdZP4a5Tce0sHvLWQ
eFl2WZYGVPMWAxKw7M0nsNlP9JVQ/kv7R2imnNWmrRszI3NLoPhJ6H4PflZvZM1OpcpAb5OGj3Rl
8oebppehKVaqdN+8ovksRmgmtqqPukvPqlhAwc0mlRr3Qndnt9GNm0T7ORyfhD03C10dwVCj3k0l
3xs0GZc6faDB29OKmM2BI0rwjK/9qg/61xRq5mbZt9u6+eTLPWLiWhEcYlL7EYeSrpY2BPyIc7SQ
4DWe2U62n2ERPeTjYcKIFlf6hrEbBBFJjic3c8rzkxeh03dJK72qNstPQuF1n3r58+wsHnXrG5zU
1q0ocNpPoKcng2MV3Ox1TpAYQwpMNzhtV+OgXlx7EptEkrLW+3A0CPHdZylHBGWbr9hX9G09+UdP
Mtlp7BkrJPKmVI8vZm0CBEL97pmo7dMU3oINxawr8ZP3A1UhUPVn36c+mftdrKIDz+YhquniARm4
tvy3pSMzZRwp43Da0Zx4EA0oiKz6LMKY92Bg24LNssd2IDczWj3SezEmA/PKTJMjLy7yrInum57k
ODK/tqoH2IIjZdNLeQLWw5Ay0I/C6Z9KAQEgYR5Z2UR2xsgFm2gXoelfSzN85xjwLiWEMosiD/VL
uif9CAHQVNLaLMzDDKSmjG9sA/1WdtsUaGUVT0qocNC0hCRVBoPeoj20CqBXiEiA5gUTZnqLdAX6
bh3X02pC84+0gTwA7XHrsxKkiXC/22nID0MjrBvRlF8EN56bFLQb+S0MRxFDN7mUO9Ho85AiZXDF
nQBxLON478z2LS2mD5Abw9q00KwzgLjmtOHQFTAX0eKCFVLbxJmvG9ET15oMzP8NOk9a4qgMs0HA
gQo/ymaDPbJbohx+4EB4HwW1cxk2uH76L4HHezUoCiNZdCvUTOTftf0n4/G7yuShC2zkCcEKVqO5
iCf6CXhcQaJxUsc3JY/pbav3LlOsuWF4rfuXBh0kzpfsUKCLcn3rRRF5uK5i+noFNrdBodL3qhve
XsA/Of6SgWPWxq1mEr3z5obZ8ajaU+Tg71IdmSHS8soruEv+ZQyqTaehpKG6JsmrdZ/wG1XlM7nn
SGjm4ssM1SOr2jZLBwp0/3mCh7QecuMDJXy06YyoxEB2Y1rxASHsurE4WleErChNj12WE1EG0V0r
DBjqyD4QSmGOYTg1s6j4oBJpJpSETDdMCd3wErTWKcvkroj5Ym4XHkjXBdrGdy1G79bPb3sHzSGD
WZ58EoaxO6XoF4o3rG88qvGVYCfQrQehXcTbLOPuTAOfAbmIlprcmJNx8Xz56EfzEvkJ7igc7yra
GauBw0KIgetAY+YPBWFxG5J+FYfjIR3HcUUg2K5G3RWU6N+7jIe3o7125dcC2WnTrKPwBqBHv+vt
/tn000+bbujK5nXpTHYTkaK4p3NwkH0WHxNbX7nViNBrKYgCk3YkWeOFrd69Fu+ppGbMGviJsodD
NrjPgNfP9Pvi+iHGBTgOnK3YeyawFeTSz+Oa3j/HsNre2gtvkAE2wDsOhFFXEfbadoi4ovep4cZ7
JQ+o1sRpWcNLnTn3genu9fLUeZ79Q6T22mnjD5+amJA8pLPYr56IxeGgHvIqt8GTFwP0CHrRcAgZ
znV/k8YFU+rBGrFhduuhcm6anve7ri1F2WDc9m7yGJcUWmFSHcMM3U4NDGXVyomKmJq2mqtsW4h2
T6v6ftLtZ24tdZrWXLOx2KXAO0+mV32ntpNBJvbqHdkU1iXH2d/4F3dJbisnPG6lnez6qpGrdAlJ
VQQzc14stzCqkEp0i1W3yc9yJhXK1QEhJvXF8LEtmP21lypqYBoCidUS8vWFqkM8MuTbmgrfOai4
ewI7QM8JzH5FVG3rClXf1DuPKkBr0ljALMIhfQzMo9EvoVUMlKM5tfaDlXwQXPkttXfphvK5sSie
lC7UoebMODpucWdUAYV+xv1MJ33bWP6+L4on8nv2Oh4NAjew/84YHJBEmKStMUOjEOhTug61hRyv
ReA06iN8Jjw9i9lwHPttTm45/RZCjqeiHbd4weloBCnSYbpRlJon+A8iLeTeAIpiFuqczONTmLDc
2VPwLsKXoWm/ay/co6yiey6ZVohin49sVS6jr80AQ/VsBgiexozA9GjgpCVZiJqcGyTthdyUqmEL
P2SNiws0/A7mfQ89knEPN2NHby0GwM0ZffCCXUMuyTbPmV01yU2T6NegwhtGt/g0DP1mkMiGakAA
oBdPeWAYcEzYCuaR4z7hdhtHGg9RXTcYwhAfzwrElgh9m6nZAIOPUdQwPqGeGdaWixghAJoyz1z7
shOw2ML9vCyZvcmZvpUkFNPx2yfFYhvr8q+k4IXFEn7fzP0Tk+ND1QGvkkn/Zc3mweAs2iQMQ93+
pHA0ofekpxgyLpKt/kYm+qy2VQSp3uKbmnIggtKTjPZpRfhd8D0GBZqs8MiIL6bVKV+6jrT3BbNT
cnAlrgocbsITE9wpRJFRqe6lAysSVmlyZdKvmgA/TOycJLAc/AkKrR4FzSFCYHz0iQ5+XoAdN4j2
bil5vluDIXabUf2hsiSHGjTZEkNtCr1r6vEjtBCIzzNuqpKQioFNfa/R3l9VxpRTEZjntPHDS4EE
v0yiq9SH5GFG84uxhddHOFz3YDahXuW1e98Y+l1Z7R8DvjTWRIIq+4IyxMvM11Rw1IVhkSA1PZk6
zwHDwOS1iLYXjxPgoNAATqAmmWzdtHujg3T+6fr4H4G1/z9zwkDDFz8vwp/8+b/hsq/qH+1HkP/C
yP7z7/xpdTHM/wgTb4rnWa7USA0UXpM/AdmG8x+Twbn2XBPZPNWS+r9mF+n+xxPw67VS2rKVbf2F
j63/YwHuk9pxXMeztfM/8broX9n/zvKV6FK7JigkfiCf9avTpWQKZgV9Iq6igR0lGrPzwKmUrDMK
nKLGEdEWlX3IjM0UFRKaGkOpLtoL2352emvXRu5h7EkoGoEu5InzUPYUPaNfEkMXXBDBQwy7zePu
5IUbeib77qPPxJYwLA33BiE2SeKPfT2T8eDBn8GdMSDis7J7ywN/2zQX012NVDqr5f/1q/LVigrU
1d0Z/gepNlBPXRTE2pnWdWPv80DcVikTOcDEqBvHm5e6QzHc2uZN6kcsCj4eCWc6ckxZGwxGejRc
lfisEvr38AZ2KexduzDWdBiyPttMKRJKbZBCb374s/qYS6L3NIYVZoQ1zWrkSCI7eW5b7f/yAP0f
Ov3/yrvstiDQvlmQ6lxzcLIB5GII63/eE5fHxXI1yZFK/H5PQoqZeeQMMzTGU5KJ29gcjsPUn1ll
L3Cs33Qx3itzeE2z9k80/v8zPMFcsh5+/2wPNCCNbSmhlvyWBdGbxATQ9Ofg6EbIbWv7nLZ7e7Bf
BXMVav1D3X4o1GdNIS81WeAknKf6iXr7Xy4Cj/7fvwdcedNzbEG+73KN/uLAcpAbp83CUgl7Xe67
JsZ+QPghw0SMTP98va3/+jvz/Hum5EBHDMavn+WVVl0EnEMgH9AICcLbfrDfXWFf94AeF0eQa4jb
UAyfCyMlTu/iqt7YyBCdAls5pqCptu+gqHGqrvTBoLliJaRlqOJaBd55cOY3kFSrf/7O/+0ZYYGA
k25aprLoa/z6nXvg+Yj8OOCHhsIP5pk3QaeuIYYwZ7MVZNcJWoy/aVVxhGjwL1fMXPxvvz4ljgmj
H7OdbQklfkfqx5mRWYNgN44jJvZdg7IGsSFCh41RAAvtowMb+HU2FK+TbYN7rxMik8kQ/ZeL8PfF
i69B9IBNl97jzi1//peHBB8y2rFF6Wwja0IRIM8qhEQZbnLDup0LTkgQ+h8EeaJ10J1R691h+n3A
W4CQjgTQrN8GmbiR7XiEK8FACaDoP3/D36JVeJUdgndMuUSrOCywy+L/12/oZlHfm6LBXt+7DzAD
iFT3mNL1VB6cPogu9+mGRT1HnyVd8sq38mvHTZnJ5MRySOsz8/QdgjFy4EkSyLI+WGFLmjoZ7sAL
ZShM4eqMuNA5dVHw5+BmnpIAytSyaAdeUBx94rUt4V7/8+/1X5YJR7kEsS0pDWxcP//8L1deFBLE
ZMPpropZPSsQSKhEFKP8G1TRQRSfkff/EJnfX/J836BFOdHQtvZTNXeMIO3s35atJcbktwcS/SPv
77JZ2ng2f73OtPqGBr8pbN5e01LPXeMyq3lX6Lm9SDPZYle7n4qo2el8DLcika/uWAZH5fnOoWxp
ALRhTOQjExzchE38L4/Bf7lcSrCWaUQBuFNt+zc/aTy0qi1NjyN1XLrPbWW/SrP4hty8SuNcbULA
TrtsurYleTFudYjNPD3lZoO2dSxXmUG/95/v389t/Zfr5dieg78UO62kwqCI+OW5hMCAKrOmYdnG
BMDJmTrcq9nMJ+EZ53j8KofuWU1zeVJmTFh3O+IkQ/Qt5sG+7jp/18fEXDAXq1vt7DxZ4x/TL0qU
cptW5ql1NKFfbV2uSwOHxL98d0qfX+81oDtMXJQ+Nou2rZZn4S/PntOzIiGX7wi3tvcmlj0iTkmJ
JtMJa98r7Pi9NaX4NpdjXNyFAP+gfAEYWDMkZpKcIuWJ91ObXIpWn138PagXhu+J30ph6EW+Ydv0
sh/RyHyFc3jPedYnDr1iZ6DT/s+/i/m35xblB28QVRymZnag3+5DOgEHCcMIrQez08SAfZ+6mMtM
jAP7mh0pUv2tAQdpLxg+Xvlhx4A7mkgQDpGsIPxZiM41CcgE8IpBW//yWv1tfeXbaUSLy3tlLVvN
r1c65WDTBpVuGb313Vni61sLGWXrpqzPY+giKxU01+IBua9fW/9ybZxfc1t+rp1wzBxFYsuyy9m/
re55W0ad7SZ0/mYMpWUI4WnI4zMJZeFtSyWiQuACmSWp5hKG5iNpRrJKu5MZFw/St8JT1ZvPVncR
TE/2cTtg4Jl9lGw061dgvO8wFOYoKIoXTOfjSoHJp5OITUDgMN7aRobUOMfYR6Ib1I9yA0RYXjkh
ozCzNZ1tmyQvLIMmY1mmx8JwjrKYUC1FvrHryAvdlkb4lXuhXneJ+VAOvrd3rP7OrNSzX5bO1gj1
XSlRn/bFtNZTPty53lQDQCmxYEHZvNKVdR6UH65dm4L8n5+7v99YvPW89pq6Xy7hOL/eWL7RTFeR
S0v8nH/Vk5zAiENfWKUm0BT06wWkSgNOiAqjl3/+6J8/+9elZ/H1Az7l1tqsiL99NuIymtc28xRU
Bsgw5KcI5oy2qfURkYtpTebWGr/aUZChRw0K5ApKWWKwDDrW2k3Q+useYWLW4HwEieKiBgmqhUCd
MpI00FldeXLa9naC7cS4tIN/wQ6W/cv1+3sBxJPpesqFY2CakqHxrxeQQnj2s4wLODKTsPvgEwTW
lhzvk0qQxgA2RAgX7XIcebBvyuvBBU2ieIP/+Vr+vQrka3hoFGyTMoMMvd+upRAiU9w8Rpu290mi
+4q4swXxsTcMMv/iMf3AQcEVy4LHlvnUv3y8xbvI7/nbzbTx1HtELAlUl4AXflmLs7i1gpJIA4SO
NcVf3TP4kuMzISxyk9EtmTqEZZfKhP7BAUKtnJJZomEam0LGj45LDzUjR9gtBCKvliXdbUzEqkW3
q3BnLY5Vm2lxTs5A2G973RVbdBTbWBqHMY3OpIC+BUP5AY/cW1Vu2+yq0rlNBKEGMTjKtI+vB1EI
FCHVXonxua2X9ljTvQZGhiQww8NAQjFm12hYTB09SNArlYO+FSB76bBjT0plcILuRJ4nXD4m04Lq
dgQO6xT2S+PBtgzS5BCFpbH6ifobazz6Zcad5x3fpAodFo6Rj2DSHRJGYezwaLXH4Nn/o7Kw4cfM
dg/4RvahYWBVbwAQhZFzQQ8rbugrLj5OaDXRTGu96b1vl6k2OPrrUqFQHR3zE4nxu9eNHNeRRl4l
s/DXQz3cRaZNOkdWNldD638gIgO1f9e5Wm8FoQubYixtsnaIoIBoS9JSuJ4wzp3wm3xEOmG0RCeR
bLbTxF+IcO1s/DxiSILYrhTGZoaWfE+PX9vMU5ykGnbCQGNLFC/TOLu+lG4+Xc+YkAKCXr1G4QiB
amgO+XMQRQbBP/E5LDyiW9xm5caliewlPnt1aNwbIv2yVEGmOKZToJnFsIpKSDfQu67GrmsvTXLx
GpkRJ5QamzQ38RkvVZsxuueys16cmbb+krvB0TbnkqCWGJvpHcD2Jgvsp4lmHmM1Jo9pRCZ8R178
KpGms2nc0VjezlM9T68t3fsrAxbGWMmnaCKN4Odwv49YsAxnA/6RlG5ORvBtsz+SGVO5pLUAB/Xa
CfyngYPklq2cX55wKnQ34KMTlKN2HGq80POwSwYor2amUULTn6sZD61bB9eaZPK1ZZVoRnu8gX+7
LhP/IRnyb7vw/J2bMsce8A+tRX6dFcfGbU46IsAUNQ6DZSPbKpynV9H0OWtQ2KhlUT2718AEr6hy
DRcbptsxEjbRF+NMWU2KZj1kW+iIxFKVBkpoIJa0dphKgx89zhVR94v6p+vlO83PmSJaoYIr9X3V
GsOBM2l3bVIkXjdRB98+BtgkBnNnDWAmLDnhEguHVxVbV/RmX6Mk+p6S+VOZ0y42e6BHQ9nsbcso
NyjE4HS3BG543qHU42vJUn/leyCVte0wmaSj6ZF+ocxxJIXYei1wEmxkxaGyGepdkBo4khCAqBBv
ptvp8DrHIrsQaVNrwONiyH3rzduWMQWeQnWbsuVe/RxLuSaKa0K14O57t2SqBVtdaL2H60hut0t0
FzbTFVGYiM2EPPQks1SVLPbA5j7AJqIljz1rZYbjj2lyTwNe6ysm2+ye2mWkFFNU9tKIMK/hQzIZ
T2YzSuu6BFcZq+bBigDMW2X+VhG8EZE1vvIDecsKsYGPt2rdABuBWogdXoHUHiXyaKh1QUP8ltX4
B0RP40wyyarS9niMhubodkUI106Ad7Gm5Iw3eZEbTMmuaMYndG4EDhVwPCPjNDb6jl1550/qh2jz
r6zt94rhjN9wwCSC5ZP2N4EEvX6bSjKYQmZ2TYIuzU0NBLTYhhpRm4ApOneHVLYGa9f4iYPUPOi2
rHKLSY+0sK4FFksXruP93CWBxMfY0+hHNVele19HOOAWTrg/XCYhNk3BsBmFSrgZp/g6GYgUqcTH
aIJHi5L6YHeQi6egvQfYTBlWcOq0Z3w+FljPVQs7ogOP0SHrDZwUGGJ97U5GdXaR10HX86N0a/m8
vDJCfuY64WtVt2uYZhMaiIAAhDz6xnbAYhjnBNyCfi3ocbnmq0y8S+8VObNY8li9oUJ/wHgGMzhw
mbBAkmBeGkXUHWP8Z0z35Z7jyK2bgc/yRMi8yCdmK39Oaiilmt6ZWQEhZNy3w9Xlb/wIiQgenjdt
4eedwmWcVDsmhGPnGWc6QgLghz8BqJNMPwejdvasL1hlkx+eBeDAdvzXxmEaBcXikDTxvbvQhuHE
k36ggu+p6fawa5lFomlYMJxWPeIHSMwTPBq0XNRSG18jmcqQnhp11x9KV77g4DiiqTxEPleHhyzY
d9W6Z3Z4IlvsT5KxpJoYZocpRL8PIu82alHjMN2Hh+xOkNlNHNYZYgAL2knRFl8KlQ/bHFIhEpUy
MlZXSTnxzMRIz5JlOkx2D6vGQroe78qqe2AYjyYYPSdFKz5NEF4NhM1kQN81zsbarpoXTtprktNg
yQJWictn0N7OqR6z77DIn6MemYRLfhd8OcSYUV6uYIxYJxZ7gyjnm0IJpog8GINfI5vOG8wUWQbg
PXX8s2el8bmabtvR9RBcE8JUR+kzv0NzgtLcnBJELVeecqod6DbrpiNcCcwbInm6cUfaxf4KXdyl
Kgpng4iSkJ2WgZIQ2j5aiHdMj+gsOrm6qXI2teqSMcq+cmbzoViyyDKo9xsWvq0lKSKIRX6yaMs3
MAWhHeEOqwlIrSc+BnmGLvoTe9MhstVDRXKANz+IOj0bPk6RkCbpte8KRoZ8YF/JfUqEucqiMyec
G8m8ixpjHRpQrGLn0C0O01ifiqk6FQBx40Q/9kZ9IOSR1Q30oFNd0yE/gIjcFv+bvDNZjhxps+ur
tPUeLccMmElaxByMmTO5gZEMEvMMBxx4eh1US6ZuyfQE2lVl/X8mMwJw/4Z7z5X6DBtIjm4xXOk+
7x4oAj8VxzYYUWTwits2vcOs46s8FmeCOLJ6zD5yr18ZNlz3UJO3is35ovbmrMDhWUuHpyGjPTL5
YEfVraiPMNNX7raLPHX1gvAX5Hfnltu4ck8eAT14AkBmp9+G+PagaM8T8pqZvsw5erwsfnRcealK
g7Vu/kL2yTun7R0WPgJee4O7HXig+WR43yGNvqf4jBJBnHwgsotTptdJ/tmmiegpOMIVvHXuNU8A
VNoKsIQfHruqZBHJ5s062+1MH2Ex2m+blPfDnz6J6dzCrLYw/mVEv6ubY9DfRHZ9SR2WCfpT3Y9g
6MMfpJpgaxzi1vICVU227kT23KTt3u/tTxEeHfnAVuHV61HBGAlacxvceKoR3sNzcnPj+qPJgtcg
3AN6WOM6mS++/F30TLGSTK4MXjsNDFYjyUKanBfpmKDIFmbDnYmB5aADeEc7g7FzSndzXodvPPmR
Tx8Lnicad0lqXXw/P9Sjc/J9Cjv1YBGQnJYOOlOsqPOHGqySwf2slXEuPR9FDiqLok1nXWt/j+l7
tcRsZwLmvjaMRy3vDookGfyQp8lsr2GTrRGgQlwX/pHGlw831R6FlFRWfp6uAzwGC1LdjgOr9cxx
XpDH/WiyeIdTBG4yAcEylkWysX1ISjhDyP9m3FSLZufb04nd81pO+XMr8i1Qtb3s059pjI+OXe70
QFyCWJ0NP3sLK7HVsY2xYXd/5wjI+acRiMh1Uh040qzr6KhTZn3kfGUEGwLVjNQ1C8jTi7sHFsyI
D6LuLY+Fx72JvqKDHM5fqb2npKCZhNxNxw4RA+DORw1GZd09d5F7bA3CLhr9aeDt7QrzefY4GmFz
kylQn+hNy8gFJS0wR15m2mofAY6aF1i5hgqK78xvweLIdp1O40s7FhXPPK6CsUtAgmaBu6LyPaf6
8FGl71E0Xue1HGuq96Ysj55Tnqo6X2plsCryejf/fXOXZCy0XBWiJi09kHrk7RGx3wM5kvMdGvc4
Hs9WmH/0Sr/0BepL6MFZQ/6BFnhXBs989+5riGp4IdqJS7RD+kKtYXwOsx4IM8OCcVFQ8HGQ/oBf
rmu+8UaUWw92gpNxLOupuDip9knLskpJjMDC/cwu31oI8p3wPf/2kY3vYc6hzYhcmGyjPbZCnQzl
wUIwsnjd/cVNOZ5BM4NITot9o3SJUh3oEbEnpBZm/trrgFxl2QH4LIVA1JuEgOo3w6yjfWNV+go3
hrk34g160oKTg4aQO0ob8E1HKiWdDNUoZrHmRJjrWhvxx8p4pOly2w9atnapGvGeJH3+Yurb3ibg
wC3QFpp1km6bqqJ4K+yvrNSjB90IHi0jnwB17fFX9KuMhMqAz5bejxDBPqj1HVRyd1uO8uxq7beq
1b6m/kTzzuqAEEhorKJ86YHbarPPoHR8sS+jTBxIp/jLIxRvjlNcAiGgnnK6VLy5m9yJDoCYietp
3PqCNipddE30Wk82twKl3wjgwCeS5CoUZBDyiUisolxXl65HqzC51bkYx+o50Q5GCiBwKmwPTCpL
WysRzh6xv4GXnMahGai0PRJzkYyA96ynbq954aveyQEkifVrEpK7y6SGOZHqDx2CHh5Hz6kXygEV
4ChY8sJXOO9c2meIeIYXvIYE9B7j8jjjAdqMPOFy6M8JFrhkvMtZS5QQRgBLlu/PckGjxsnUr1Zu
kkQ3CUbVCqPwxMqOGU3pBFdf+B/Fk9/k3jL22Um4rHlLW7VQkhBlTjCQTrkR30RfkbiZGbB/q8TH
U27fYiCKL9BWFjOhjZ8VIQ3DqQolh8VRSPjBGBEvFwIlKtB37gLj9Z+fKY3MWyX5hbgZnlvXJoky
S1+1Fi+PL+jcQr1NzhONCiySNTGUs3SwI3+1c6pt1KNJ1CX4CF3DJCl03o4OdkXu2aRE5qO/DXPQ
QHWffYSkfRr0Mes8rh5QjU5o1PhEED/f89RztxMh97RoBSm2vUbea1+ufLey8ZYGy7QEqiAq93tK
yKFOendejjUTfWsbnEG04LwJ+9eBAMOVZaJTgt296UkDnSBoe808nwFtAFgbEZ1fuQ6VMkGdnpVp
q8kyz0lBfiaelJOtl6fRyGD7Tv06GHLUbmH9pbAj40ohndZCQMjItMWGit58GQN1QDsb5Bu81Eud
UIg9OAuixhjrJk4Ci5O+wfJr54YLAXA+am2vneyjPZh74STRSZXDITWaBNNsDrqQfhYH4NYazfZi
QqHZtnqFgagOrlr6WqeDelVFRkcsg4fp5NlLo5D+ER5x+Dr2+zSMTlppiNMU6u4KVgh8XlyknjE1
+PX1blEUwO4qzyR2R3DCOhk2YDcntLCshouexriVKxRTxHz2RdNvssbLt3YM9KNmlIUbEhCOUZn1
nZ1+dpBtvbBxETG3TN4n2ay4h6rHPrSOIOciyj4E5OH0kGlxchgz9cPJibKnjAwoeOKWEx/QG2Xy
Yo45vqrUXZUGtMqZ/a/PLYvWsOKKiaXG3kjimUujPZapToi4sDZ9BTpPqYCHn1H2kGojQwCyR3KT
aVFXT+ShZ0N9FUlYr6ahHtcsZf0rwIB16er3uhvNLZHv3THuDEZxGNS6ENtg2NlHbxIvjj2mDxpe
j4VF5CaAEPunNGP7gPc16HIwjG36QanGPilNms1Q1Jwr4FBRPeSXwt6kcaG9yyE6dhZYIwttqodQ
MBT5sM5ccWtmE3c/MSKxTEW2jxPuCS0stn0YvkVNjGE1NG91FEWHIBwumZH4M+jNeDADdl+6Ar7R
ROKFqxCt9KBdWhNUa0gKrQ1+9VLbiNpt0BIk8E5GA5dEWj9jT54LznfGTCLiArPgv6vc3sSq+rC5
baI5AjvPTlITUMqidW5kOxU5J1nOI6ZOf/DC2SdvV58AWBCMevswg0wWQYGy6+pASsmHEO3GqRLQ
M8y9nWJuWqXBQGa6RWF+McaE3BNst+Gf3QUvgW1B7x5vEGde9ELciolKvdJv87QKuS1cNE178OsW
IrMxfUVWfZsz69A3/MwVtGitM5DEn1zrLh3CbSZ+2m94bj3rOrXq3LRvnhrfhGoPsH4+CepBzhqy
tGJmhb9tRyCLOHn1SGSlAbZ0ZlyXfJRaSKQYQUwDvidxR2Fv9NoLWjtKhb95jEIYaf4UOUBBR7TI
O8+P9WNQNk/wZgh9jd/RsgLY7MYPQyX7rHUvlQGGoIiuhUrMtTHn0ecscYLyN6j9h9KNtHWOwd7I
qo00yjN18Jcpzbnf33vFPHGFa5FmlPWskiwa3U/pTRDeZ5J0p/92qX2e/G5tusnO6bSXxO7vJR4b
yAgJHg9zgwi/5/PGK2tDvIbQ/iQC/wurC+OofCuy+lIVs/k5Gk9zQ8WWckTEszZjK1nZ0mE8mbTm
wtbMfTNoD7apbQfaHzzFjL5t5vYLFCUYMx/H2Fqg0T3Huv+C+BmmElVeE09Ynsjbm27ohrhkGxrH
ic+ZO46L9pSpGiEWqiIKsHhbazqVqkVyg0bn5YbTrWmizSCsu3DDV1GIx5FICGSe1reLkmAK7kXs
3bBP33WFT053vwqteDAaF6a7gsE3aiEgUKw2fXDEl/bReRY0oXAzzqMsSoxhg3KyWRRy3KYyuUAY
25WG/TtkTsDkDUppZfyGVfmTWEm1ZIaxsVKdyD+OxhbyGatxVY5HF+BL7b8AmaHQb8zPpi2ImFV7
vbSfY3J2LU1BnOBD8U3jRod4b+v6UPXJm84WNIK3ktMyOxE2/3QY7iYq1xwMG7IKfqFisAgeEPsh
qK7Sx3hpQrbVg2ZWngGma5A882WlW7PwuKvjWxJWh0Jzdp4c0kWv+b+Ryn761D/Hhr+Li2lnjY2D
halbuingLsd5Hmwflrpb33IqhcRymBqgeZhFXJ27l+YunrU6fkAXSUfnexrGBLPgqg2GPUkHK5id
b10S/Mqu+omi8hmpw4XG4y2t3F+BYhtYrQbyn3Whu22UAx2q5Oh7F53HcKi0oQpBGZUTz+q4gQCD
lomJuhVEe1ZQiKFbkrr7/rVNzTtD6B9f074ie+41Ovy4CFHfVKm+nKL+BCPLjclpHypEo139zdBQ
HvDwbS01PNu99RRUBQip4p5FGpMJnqU4NSGNMDEiiv6aEVXI6gG/RFUz3bImom3TlmdTCxh0Mlqp
0oHERROmnj7Vv8q6VE34QdbLJpPx6/w9M0r9of+E3ZK6i7YmR41siCD3CWcGgVZN5ckurkZB7rbm
/eZTMsO0gbcQGRGXCIbtPPzL7O7G9n+24Lag41gBShOFY2Zi6yV46R7g6YFl4H5S62Uca3T4RLub
ZOhJb7grj9jXxNi3E644dEI9OqpA5of55Ru8r2hQMZd0+JcH9rtuSOwzGC4JanvKs6tsgpe4SN9q
Es1YkLkLKFKs7cGAYV9AxPLS8QcE2OLQlhP3VTf6rRuiDUCFT72B2jyy69LbER5WawVbyUe4af5x
u1qWfQrN5LlZ6LLZQ6Q81J73MrgpbWJ31yQOvZSTqCg4TXJnB87xXpglI7eofnC15oBS8yvxOGUy
3IiBtkc78QnW5V4zB2oVIoTKZ8IJPTlA/dyJR4vSgtU/3yO6x10qta9OaEDJpvYhqPNLOhiXMTcf
GaJ/Vk52HFt7zwyFCWGQmUfpspRo1dr2JvQJFVr1/tW3030oTQYz564JSWSHEQb/CLtwPlrLJDJO
owwv3RC+9Rpqbh5q/M72A4HH+KbpNao42haaua1y7waLZaUliKVr+aba+KIY+KJOb39IifrGLZy5
IN4GvMsor/CcGOpDpe5LZjNXHRzjM1eMpye7vk6BhmOvGT+yqvmFxs4ZaTxLQ3uxsCNplQa+xdSh
NDkeIc7CPI7OcDR8xaEGH1IPxUY6OlQWXGl1zU+Vh+96He/l8CUreYktEmCbGXZZiulsMViwgoo3
LosQjUNPLzH4LqPWE7Buu7ML42pTE4ue9n58HaD/ACrTXiZz+sR9MU9vgCzo8btfZ+eAfC6PLVjH
CxxZYwHhI3pL2guJ8BLNIUGk+KHdCzPge+Da34nOjghczzxm9p/J0BvYvHNdDEh1vZim2RePXoHg
BHjJxhnajas5Zyewe/Tkw2fR+Ve4XAZxD33PMInPIx6aHzX1HKnMXqBGLC2PL0mviJRTKXlyITCg
Ae0Oj/c85ATtYZNxVPFb9H0D83iqdnlpi0Xl4q8RpKrQwIR3I2qRw0vzMk8zxxk3xSQMUpoefVPk
qszn5uufymZ87/36HbDUqeMMnJXBtewXrOu/VTHvDrX5jX/KK/+lrk99x6vmExvhZebv6H4LUTwz
1eJKMFCV2p061hQpssQl6qS08w3fTqH539Go/RZshru0vqBh/qBtYDNS421ATbj9Z6AZm9yM7LTP
dfw5TXW4Gr2JPWhMw53Z3C3+V6+lNa7nejNtCX/mq4/xyWlThJREdy6WRfc7/6Sm+Snz5OSH2Rvb
RTI02q+y4tYqK3MLDfGsRepPgSZduyyhADZyB2jWJ8kpj1YRv/JwgRgh+4keKizHclGYY0KONOM6
R2tPDQXTojHzU9JR47eMzeOcxq0W8rWct4Yxbi3u09b2wSRG8VJHuuC0IAisOVQ4LeIbybxnkHuF
Hv1h2r8WOUSRCvg9448jL3L4RKragj6me0jL6UOh91wQKBg+gKleSvK5V40eHGzVveNBMarqzQGh
UL/rZHQVXkW4sT6H7mTapu4DY9F1kEWctn80PEgKGFTM8C8pAnPd+SEg9qJ8d0ZA09WIESdtKneJ
+NvfdoPrHZMBwAG6100idPmsgfALOEN3IeQFYpAsZrKRuSziFDcfkxMWR9Ehnsx3u+yaW8Z4yyDe
nJijyl2UtfqTU+xdjOZYxmF7oCFwN6ap7k0gg10beB/xnGvLrutnGFEdjGzhCPVbDEVsHUJJM0Li
WbvivGdTWkBbrrpw7Vgy2MgpK9Yk00Kq3WpxSlKLjmaRcQieQe3ojO50bJCnjsDEDr4xCoL4cvRq
CoZJkh1l5b246BKWdaIN27YXYhOwQGFl5zNOowpIK8fba1hoI03OM7WArsXsDnbrfedFo++6mUlW
l9qRyMp2T8aZu3UmdSxRu6xFUzmbvgmHNSOmQ2fAwbABo67SllJQteLRGBJ3o4+81+Z88jja0K01
5nvME+hE/HT4LoTlbMqseSrguB9HkY58oWO1dy0wOLMv3wehekBrUVX+eBnSd8tV5UM9lK9SutPO
6zITmPq1QBD2MCR5uJ/kc8tBoAAhHzkhcVCxJCyNiWUh/CLZiLfRgn9YFFAcJ099419YIsg9IR3z
V5Zy2fCOMQmTYf7gB+OvD5ImSRsHo1D8ymCy2/ha82xDAOqplCSzNrhhq16XGRkUbCgwtnbrQiFf
sMfZ/t2m6FdW2sxdc/xXGI4HM+PSVVkOdDDp/7AlUtswtW8Sj7wuXyNFSBDQ5dTuq+sEb41m90BA
IUBpDRUpd9sFPCjoiv7FlAYL5B7rEvoGhJNMrWphwAzQMZuKDnKTHeWbmKHNYNEc16RY9Rgu6yaC
QB1ujQayeN+ShZE4VwDZkNR7/XHsBQhOUDl6DmLLrP1bZXrfxbxmhyVDfGO+7jpmnnXU3+nTmMtV
b4RDll1QkwnGpMge6cgdgTwjqlb/fMq9B3IqtZ5GI2Vqpqa1EBxVtQu/oKvbp9Zir0q+bbMkUPrL
0A3c2RSTid7tXBgQ61G0XwbV3zl0GPangUduLdt75v9Y7pJhvLbhh+nlHxlCvqsxxNO+QAXXm8Je
gmsa3m0Rslnrv2ObkEr27QdGcqyU2mBPn3GMJDeP3TvA2vLzHBK1orli39alkKnGfuslcbSC3Ekq
ZGTkjMYmWB36eIPrh5wdJULFIDRjOZM2PnAILb8GAql/190caRNUNEMmVBt+6ra5d2xoC+StWTqP
33DtmKgiv5hJxaOEg+gv5EhLMcpXajx/xabprzf4NnTrChgV5nrIGUcA20o1RCEzz9kW3Kg3YqqW
nWbri0byV3JdH8tw99Vq2pMKjEM4MoMdxuc+AukmjfhE87pLKltnzO79hYHYi6LLHiy+xqm1XyB9
/1ST+ajHOR7Pvrqg1UDwR7qBbG4jO15aQ4Q0LPHhs2NGlZaglo17MqDaV8HwKzSGramacyUcm3ji
6Z6igPAwpckJPjgKJFx3KRshJITGgNzElS96Rw0Ya+KPHLRTkHHHMS5nHWm2L0CVP/vG3thuubG0
6lAFxncSE7Qz5s67GRPhTIpL4BNw18pt4mU7rQ8AJ84iNq/le+jydt3X5ZetoTcy3gRMC/SA2RWZ
6pfWQ+ILExamEKDlpsxHGmFMk6oIKQAT715hcD5UDlTjbGL9BUSY3oerKu6AVueNgwgM4IjK8DWE
WvUeg5e2Lf6Agsuxr8QDtpB5a8GvpL55EhOnilONf7Vf8lh0X6YzPMrReypq/JmM2TYt4kNv6l4I
o58An9UHVVjc3f4KIdDeJhrCatEHel764yYV7SwWhLErthHXfJT6O0vJjV6Y78XQ3Lml9pEfcVkH
AfX1nAWcF9dmXv5gkjk6fP7sCM45Ez88S7Sps6SzUOy7J8jZaQ+QpvQwDUGnATv/Ljvz7jOJLJvp
Dtnuq61fXRSf5ozsKqs1uju2sbTaQRmc/jnyulDX5owOMFChRsjJ8G1l+UdN+RuT2kt0OEVgIH+L
ln8gDZUjlx6hR5WcaZ+RSSqDpXZh5i+h8fOF0VjZSMicWcjZ6uwCsiTYxCPkMBJZGjCIC+ZH2mbw
gp82r9m79O7eI/nFcORjM8fQuRy0MjOpYQjsaPRwLkGXmslYiXH+VxPOOBbBVsudnLObgEZ3PXjz
anjVMhsS/3xOzQEw84luToQEcK8v8xFxSYxOyOrbFzPpM9pnQXnWZyz4APUpRHO22MfwHqhl1UJ3
eNyDCl6ScrHYS2PR1wzrR1cwgtRBMZX6MwTKQXK4W5a2GkZeEyKecMYyCCqFcx+79jEwy41nls+5
qK7wZ9ZzWrULtsnkLpPWyivQnE+5edCrlPlutI0zlGTViM2HKUQNYbDY1qk6lLyDHqowSjZx0if/
VBAlzWunHlrAEvQDy7ou3qNS8COP2W1MtQ8jTL8a3TplU34LQ7JFquTcRBDC2gn6WpDFVztiNJKA
jE2y8NNUiAmSEiUk3noWbkSmpOWyVMU1wFi3cGbxsjFlTHvrNy8nyoLJiw0kjiphHqultfGI0FxD
qB+g2sm698iX9Zn6bc7RS65DHC3zgbZKkLSsESK7tN3mIcFFtUg7fe/Fg9wEidmvwPICJeBj7GLj
XvCcIyaA9BenmbOropd2lm7UoX0wekchVgIyCACIO++WhsVzAmE7KYiN7PJincF7XviT89BX5VE6
6Waqm59QpP6mrZN9Qq2x6y2A8KkJEyktKWqy6yQYIOmlePVdI1rRVPHldH+V9H9hwv+FTUDlBa/I
9A9D558JqdwF0gI0MEusepUdGbXF9AXDBbMoA2zEBoqZa6+bd6A6nKnJaPNx0L5b1utIdQUkjq+s
Dns+d0rsrCRtVzXIcdj7e+SHhitCsX7ypCcwM/NfTSUfhaneGQvgeFxOqX8htPsyaI69GT2sxnBN
nrOxfP5Hh/z/s+9XF9hv3Vn3/V/++3/9f3h/r19j+y/333/Jvv6FHqD5/Y/pd//7///vPmDxbz56
dwTZQvd0Hcsvv/P/tAEb/2bbNqtHBPkCGTVutn/9l6Jsuui//Ss2YDTXLtYhh5fDM2301W0p//lP
zr8ZDnxAYRjCx5+BNPt//aDXf1dot//Hv/9Hz6n5f3kgbZ8fS+C14C/tYD79z0Juw2KcpIEAoBxg
mpy6KYXhtPRQJy3HzDtbpqBPSQpmiYr73B0YR2id8ve8zQ+KqPN14EEb0GqXSA9dwYs0+n1fEVCi
suyiS+85aelUrIg0gKj5TmZii9AcSuaARohLq8HrzC4Z21sIIWYQQfqAZnMz6F8F6aT/7lP/f7pc
+VwJC/zPwnXHsISwdNcAT0fg/Gwy+g8mIh/A8KR8tHl5I390yHorwleLrR/7/doqp1PkZvras1Mq
Ijfwl61rmeuJehg0ABlMER0vw3P+2JKtJ5Y8GQ/k7FRt+5ABNFwS/sSeSoTjS/nKLXiJ0qFd+hpa
uL5sw12j1Xe/NN5yIKlLJbSdCTuggs/SzyiymlNUZ8yCvvzQMwOK4DEwwgZlNKtAeNdXuvNTNM1r
raF1s+ICmHoz1as8aO2r8ONbaxTPbcMgl0dpPLQFuGabDNV+tuv86kBuqyT+zeRoIrzPnr2memOQ
T1R05m+CKbyVlSj2TOQfwRkszQBK0WAwSEXP/T5H4IJFbZES7iRDJ6yTgK7H+jcuvZeuVL+aj3pW
vgSITLatNcBMfRQ9xGmSr44wMqHPSPdqpCYiXBi2J8xyHK0MheJZ7T0la9UWwIwxj1JDy4ehKLcB
fDNU09AA61PXjvraHCZQVGX4WERtvYQMxOzAFwep7BINk7YnSJdY7AzEk+tgR4RwOTmgmcacz7rv
yfHLv9gd/YYS1fcIACL1JlQqgkzhKgCALCBn9DpWikrQpDq5fnOn1NhUxIou/HGyGTqKLdG7amMp
9cNID9UjWx1a4a3j6+a2o/peJFrFko0qO9WJVh7meGGf72iZBdDyEvZiTgPGojbI8I4y5rxgl6Ih
vbvNtLVRS2VN/ZJaDUspO/gSsfNeQ2p9wAJCfLwlgftHN6ZE74RU/TnG7BgMj5Mu3YUibSqIe3cZ
qGU7wvlrPUMHx5l8qEly75AWfDCAucu+fWDIh1Ayqn6CGnKSlFq3UfjLqea1H0/qOBVA2dR5JteG
6RE8VDCvDRKk2dREZcXYSLQ8GQwaJzgBw6df5FCX/Httlh/FqI6jy80dZdo32yYm4WiZm1h+VsnX
SHpRywYkaLINXzoBGzFrmrgqX41owMERXgYZl8vQxdtspl67UTpZA2m0yYr8b9BnpHVuPLI2LFbS
xCzQTiiOEQLcuz4TD8mUWNySK7x6b6URvEpPPsWQiDLvW7eNcjm4YbQrAJXiKLFmekyx2pgAdTBP
JCNwEpKdTDPB408+djnDP+XI6k603UfV8JpHFo19YAD1TBrU8ZQwy5LdJcOqfC98ZykwVsFMd4dt
nWE/8IF1rm3Ns5aOAElZ1v4+snCf1TZz9gb30mgn01lT/KFjyRwrYJkR5DFuCe+Uj+aujhDvMwqy
MTgSXXXh2UzR6BHXk/bhORaxuUjCiaWbET0IQUdfai5q+085GG9q8Ml0sV5yD9BJgI2bapAX19GZ
7TfQe7w+49VtgQQbJlhjTuc/KLwxkUTlD3qKBaGTG5SDE2huU3UtKoGaZsbeswV5bW3w7APXFhmk
6XcitMeYIpxJu39PocstSYY/U4QPZKJom4pkJuANi7DrWN/0sBvJdHriUEfMURFMVsk/5bgrYgXf
7TiCrlI6gM+RfTYeY3zkz8xzi78UzwTPQeKvIhtYddE/IkPGsl3TxE2kZXB4GF8hsiR2+ZBYcnti
RyFJKiEQecfQHSsBnreNBhSyjnWxzgV8LK04ZyHj6dSR36QvzEua/CdEjoFntID9CNO3D4qWUL8J
zQ8dshSBXCehfcTYtYEE/WckOvbDDpK9PvB4uX75nunDDzMXEpqTdYD8GRoaqwby19FFOexdjFmJ
JfUR1W53MluwrM5M/cKzwWUJjq/qvOLszAQKFxwbvvAt6xOxIkXis4n9F9xI6yhzfnvGLgSHnFxn
o0ZYVpHJ/mNozfqpH7YNSutdw/IDa+ci8VHADKKJlmY2xMs6qK4+QuzJMFvSVO2rMvNqocH9Idbj
wB3Dus0iSjFOnlMK0EnV5gllP49wdXICTroZPYp9aBcUJNbAh7RdtLKsz9EhQ99b+iM6Haknd5Tv
y87uL4J7c9E3/snG9n7Q8nalYm5CrRd/ZeUIBi0M45qy3/3DEHN0fxc4tLs91uzG8j5R7R5zOyoO
kJsxAjJYNY2cVbAZQDb2OwPBM/hIiAtDOjqQMkmB43OjW2hAPXlW9aJi2mH4c0mr8FegaI3LYdNB
hUaE3RjLRgf2myU4BkhYbZAV6Yb/7Kf2XkNNC6VvA/JHP8iOrKSe1j9Pje1QV/s4CQgFaFqNJaK9
EA7K+1KhDCKKBF/SzHhT1XguZFugXERlX9hS8aSY1i1VEx83soaMhDfLi1ATIrQhanvlB0a5KoVK
t0Xl7fvGkMtxZEnSZ3JrW7GzBFS9QWazHfoc1ZFPq6RybVeaQAkD1pl12doru7LMZQMKiispMWmM
2UXjkGAJarCFSLI9C2AsrUxhFibCtMG/AnIzyd1eKne458z0CLOoXXxbSGvDwHLWhUfLlgD7ZOgg
doXLfke1FGoF3IfawdRBNpijHHL9rIFtBU3eTOpfQASMF75gHcHI/Mbq+FaPEgG1n65Ex8/vo9zp
keyTjBiwPON6ZpXGDAxJPs7mh47Xu2ChiRzc55up0ud0rD/jsOPemICV9jPrd2gYx1lKYClA7ySt
/J2UvS3DL7HixOiIijdIikIg4bWSNMJs680A4sHi1CDvgqmhET2xOCAbIOoubWk47JoAnc2eg6Fl
hg48n7bWTB9LtyOCjzTIBZqcM3RMFkY8u4E+zMMzaGokoT6HPZ9sqh5wCsHMZgc3+gPZy24nn/Qg
WZs96YO10N9c0iDWthhe7YoVSDeV2XYw5Uuj26c8oIJuZs4YGWE/rgfVofeLG1i+t3bynyodq1YC
JA1nerIYXPSvFm+t7VvHTHVo2s12tpEN7yoGApJbz8S8JuV8ZwKHLTvMl+yJSJeNpyePx2dRFRZ3
GbfvNjc+rcZkbgAIVKfLnKpjZXmXxsPI2A/aq2vMHK/04Ir6ybT4Zz7oVcBa3pz4l9QLWFZlGsGi
G+X05caoESt5HH8r9B4HMFn2VRP8Dy04slmYcpZre2iCxfE1DXmMGofXtqjKCyp2Vk0hnl/Eeady
9jBGwX1onKMxGVj+/STeuX702rT5L5Az8hgq/c/oURD6iVrqzrTX2aWTVlqt24zlnaW8ZhUTijdG
pQ3bcsZ2mSXRjDQgg3Ie6QFfjTi96YRx9dbwPk4szeoA26HnD+vcxK+kD6RmQr0WAw9Y90yepLFp
S+1ViyBwqc56tIL+bOQUJJlEGa9kNB5KM/vEm3vKdPgeqUR9CHh/lebDsbXjbwvSpiTnC7ecvxqh
8Ol5LdiV7J2qxpFJVo6GUWyIqT+E5Z+CQRnr2GCOkAbi2qGL7pzxWBLotk5bRl1B35A7iBy6YIsx
me59GmZVfMo7P47ZI1le/GbYZZYKSFJM5zYUzmMuamII3RenUa9DF6fLUdqfzCrQn0Mv49ggfTCL
Hpgur+KaJLE2jJGjes2PRt6zo4JpM1OC8H5ZjMPGaCv7Rm7qpD8TNoyhLd0V4NqwBQ97nt374NL9
OVN7s4zxu6yiz+B/8HYmO5Ij6XZ+FUF7NjgbCUgC5E7SZ/eYIyM2RIzGeZ6fXh9TtyW1cAXclRbd
6Kyqzkr3IM3+4ZzvoPTHwlcdyH+9tTEZIznAp30JycDrO7fZ24a2l9Wuq6bZH1SWcIKfZqyjHmwT
nKCw1Vz0t3nNh1RbjjgGZMdBwf+yDuhGRvcEid1lbOQOi4uert4OFToAGHc4J6yfEFIKz336vlQR
ZyRXUWgk3xNHlietxjxmBTG9eFHvpaWb+9zqZJAviHccZ02QEct16czfpQIqGOYGLHam1gqVvitY
ZEsTomCv99wKxio7Rci3kb3yHdr0JNIkp5KFNRampf8ENZ/OBAgi0y87+xoaLjG5c6XvJ/u+sqwT
gofBw+uVBaLOGvIZR3Z8ChvzZPVv2oQ/Kjl560gfjU2srZJgJ/vsWa4ck+IwEF3vpIT6sMEiUs12
njQDGWOmXuNcPx0GG4xsNt/NBq06dsD3cEVaLpGzBzqyY3HF791Pe7CDN0eZP8qObDb+kzX9yyTN
N4nREJOiWLy2Q8iUIDw7itjekJS4V5Vm57jdNYp1PZiL5GECMqi15pudjI+jQ9AGYjqxGaBmwuSA
5MWW0+eZGo8DzJC54ZhUgR9uccxTqIYEQA+EaKcL0ROxZb7L9TBbuAi8iX0V9BEs3Nq4K8cSR6c9
IL1SBINpN0HFtgSkp+xsxnuXEEEbxcp8ck07JunPtYMZHwe6yrOkqt3ExhpZECZQvOf4MOKNYMbI
mZosPFQxu2jcVqfeMV+wu5j+LMtnyB3xhZX10ay5geueZIGWRFuCYky8NAZH2nTWBramQn8d4UEz
28D2Yvb2s45v38sJu2HZwgFUItgjnvR1UcUh6+tns1HvTUA+vpKxrZgmbMaqiE/hqLyZM4aJLB08
d9100BCdc1cNz1i2G0pJqWIYx3OlUPi2t6arPgptuMBy7LbZMtk7nvvnplMmsNnMFnWgisQvZr4p
4RGnysuADkYbk0NqL7/glknCbJW3fMYUobfPUdcfYFJuJ/YoqCFB4oqh25GYQroYpbKfAT5Uldo+
6vEQcIhcRnGY2+TdUYTcS1F/lwTtnaC87ZYQ/aVN/GKIJwqHAVyRZUWZdt3+79c+Rs79YEjHR0V4
ryQt9eezGOXR0Fz0P+ziLXQE6JFMz2waEvIWFt6p+iFmJCf5l6ZgEGwmZ/WznRB+3apExNuxo0Jj
4OpuiaBaNhP7o5zkEgpEk5O249bsNNTtCIElkRZs33mldNF+Ki6j4IHr1Ug/gXd8WNL+EKP7OIbG
MW1z6gxFHNqc774cBcbOoXkoJ65vx3A4BEzaSIRA+3rlgkPRZU3azSS3C0zOif2zKKXwURV9V5XV
UBDysaAPwbiNvjXEhAFGmHajwZn4+5cTZr3bKXOcCwBd4KgP6NPND53p9yTCzy5u/7TYDJhrqki+
HnJOpU3ryGu/DGLfctHRzC4HUM6PbA50H0g+2Uwr3lhO6SEV0bHue7JhK1BaeUJGFFyACsLFKLO3
NJbMIvhFr6+rBD36Di0WeUXDAyp2Dqt1LTJfoz6700nm8SyHyIICNT0gykww8ifLelTqeZtaBDXR
SY6bkM8b5/lbVfYHKSAtlG1IttIaGpQgcsmbu4QeylMFoTzAsDx9AYUdD49JM0wHA8gP1S1tq1rh
4VPKeThlJsupuhnqQ2u7AYdaEjAUq2gHz2OFDLaCJeQVyQhewo3/2M5ken8BznnR/oy1cT/m9nmY
kcaru2QiTVet5nPNDN0ymkO1otz5EueuT5ij8f2qpe6A5VyztfLs2Bm4IzErfJVh+UbmHUs9jTnD
Qgi3qJJ7wbCRsE6WjC46TNs23ls1pwTRoSlMsW9V15RXgzuCPim2Jfp4ILHjYBwX6jUmv+/6iEu+
XrHCk7KuY1BxlMpa/Cs08o25vGvCHIOCqMKpzU6tFk/EEzsm5vtGQuQ/6iGrGvBpyiGPDOJYjcdW
tXIyNwGmzx1joJY1SS45DeyBczlN3e82pWkdSahCM1v6LVn3uPEWT12ot3UGKomrjdxAN0mFs80p
t22dwnGZhkuZOvF5EK5PbBlmr5ZTzxydjWO2O2auwTDG2S4tqLRHZr4wXQG91AIAL1tWRKoDmu/1
yq9iPC9mND7/PdYaoXtRXTCFo8eGLtab4wIhImRw1dB2hwyBoPlqHxpNhBMxz7NqnZ38ovQvkpoo
Dl1WkvjyEO3F3+rq+/5LhLe71ks75dVYveEIN1Buh0lAUC+J53/SWK/PMrqOpRsdczTH+rrkxG6u
rb5zfXWg49+dqYlxpU/Y0/XVpx6tjvUR67pjTIzuuj+aGV0X5mV+s7rcJ/pLjK8oXNogFG7i2S4j
L36K3TQwyzE/Vg7ZLk2plB1mG1tnDuYexN5MHFzA5MekrCrBZGPOKBy+xlzzUl7LlnWv58SMOafV
sT9h3eelf2PVBZM+7z6xDbKLYweVYfdfVtu/bfwI7gO35oAle1kFD2CvnIACYEBMigTTW0SrKZf8
GRB7R+IAhAEGdMdqZQ6owAeKlUKggyPgWl3uWDGhcCepwl2JBSJfedUQPgyQ9i5YAxe8Admc9TZW
C3aZxVtP6hzlQ/tYr0yEbKUjME+BfUBw66JxXps50kttxi5pNWiIxggcPBDTU1X1Pw0Z9qw+oTBA
rv5oVi7DCKCBObl5YP96GUnzcBQD5fpKc1DqRezRiQGdicTdaGhbsbIf8okfXsrRQCdo30UQuJmf
zoEKMiLVsWQpglFVAmIUMTqh7ShC8HRvpLBGrwM9Ya0MirIJWyoB/Y+18ilYwPoG+YrDoPZevkB2
BsLECdQNq0YbG1H1R1t5F8K2Kr/gT7tPNaoVVLK7eRw/IzAZoVReY4RMqbo+OXA0+pmvkvCGXexO
PbxVaBt6BXcDLXN/5SYf2bKIB7SE/VVZOR26FO8ho0l1JXgYK8pjZXrkqv3OggdhFLgPaDzt1iar
cpOuLBDCcUF9tlvpQgmpJQR0dsR4ZAf4LupKE0nmT7HSRWw7C5C6keq3kkc6ECQFJBL3YhIA7ImV
UKKvrJIEaEm5wksiXMtmO90YV1or3WSCI44SiTkX1sVL1BlYgnmMmaLCRRHoz1j/I4sKnRZI/hgj
cMrJ44tiGVC3PhepeZUzC5sM6EoEfIVuln8j0tSAjGOhETGOAWtlETLTGWuTBSji6ZXmwtTrT0fF
6zhY67KV+DKs7BfohsSLIkoM6iVnRGKozyg4fE0M7wQZdp5iaPzZCtI3Fu6rGsAMLKtzjgJ6U/HH
83i3FB95YU5qG7pl+DQ2oBpb2GupxTaDZIJV7U4WYCLR4LRa+CDb6JwOGD5cBcKHWyn3bROdS5O6
YWVFFOaUHqtWeDKdvGFsCGtxJ5JauuZSMGtQNex+rhujx+kZ0A6zr64snhooD7TUmQ8r93E7k4AA
uGccjVPaM49iarbX7ebDzgaHMo5jAkMigcUsdAxpHFvmS34ewW1wbuOC/mO0xYeS0XdHqL+3Azih
VOlDb2akw2YH1pBdme9dtnxmJhL1MZUAO9BSMfol4B1RW0UBaiaIoKxBkAJTGmxt4Bp1oTX6xqSA
DYd5RFdJ+fVt4vPJMDWvZCSFsS3iEutj0nhCypWf5IZyl1mSLnPt1mq3Iwwc3FK3cpdsAEwzsxov
1nvDn3R2GK4+InUpBolwUfO1leEkVpoTUEhWYB5aawWdhoU6jxoU4j+U/xQYVM+K0rPAQ7lgokiN
RG+pRVdRME9zInG0K+Oucjr4jLlwmIflH+BF3mbwUykYKolWX+CuDjTRBcZKqspWZlVtZRyeZdTv
nBmBkOSIdlfGVQHsynZos8oQmD33PwkfKM0k9clM7E/QVhczw5vXf6VTRdZ1VRIaAWhBxT3MfcEO
0lbsmzPlnr6adMQYo16yBfuuwU9GL5pDcON5fyzdquEUq+ptVTGJixubiLCF/Rq0ItADSnsGX0cW
XBNavG/ypWExMzUypL4LHa+1iK6aq+HTrgHiUmMQhUCY+3aKWFgVunlftxM1QTE/slDEeWqyPW2V
4qyV9bzrQPXCWwKNH5bDa1LjsJoUbN1i3BI/4W7LIbZJGx5R39Y6BUWOc9OKUgSnKsVE9ZZIxsEx
FIposE+1276k0197KOs5rj888mmgulYLpvq70cVy7IZZIJBYblhULYwKVXResHi4TVlcGNz4mvMS
G20d6E1nb7qKpUdBXeIMlP1JA0FjHfABL6v2evEyVeQAYmJdORS+o9N34l3dRoMS7hp6GpqHibay
Yg6RruNtXm03qzTUkYMTaCD7GTKRh9ZnaZ+ySwrnLRainu2BgS4uVlG7qHEfxA40fwzTzlmWAuuf
htMNoTXc/gwFMQMMvRTKRsX65bVjdFLXUaupOQwXFusuSY2R+xOWRLJmY8hdaYLsVjFCBLaK4tzt
v0uL0jcebKjvw/iGitEKWD0Cte7Ni9twM4VFZt7Ee9rayn6Yq6MVDfElWnJSrRhZbZir0yhJhNFl
tzftH8Q/pqeZ5cPkko6gFHMeEGlF/EuSB7KHXqqRIeMR4fBpI2SlTDM2qT1mUJ2S2cuM0aQZAXQa
Q9i2MIChnsUPbWjOq82n9vGlc0Pjrt7kLIPKGXlWxCfZTCCNaT2kzg8uFbsqcT6zQY2uLvWysjI8
7bIPCOr4tIrnaIwxIQ5oyGq7I57HIY5M1alf06LUfUPGfqOS9zeyf2PwYBn7jGVVzGPvzGEUlEVk
kNXDxSr7R9Fos593C5ysKPvNnU+hz+KkdvWGLZ4ejGFHCnTfVXuWxijJYdcwL2dYsVJ4DGwRVtJI
D4+ms1Vb19gvy/zkOGTZE1IV7o2y0YlI/2WNj/+fXFSaEw5ypyACAwB6ir1KIHK3Qz8n1ylfZ/Yi
YZhfIhbZ0wJ8ol7/zKb4D2yz3F8G+xYz+WNMNyPozt1LnJd3tat/Vam7qWOO+gL7yBYHX4y3XS/8
RXGxWDXiAKKDW9fovAEozTZS36joDXTM1LcZOSSRvaRbYcmn3KSBgsURduCCJPpPpWrxJmBZ9ZGg
5Ec91z5yk4QKfoivU1SSKdUzr4BGl4FWW+Su7+VZxPKBCbu7ixCjTvLGecsOXTmFWjE+N3F8SuMa
cM6cGEFHWgahMBD1xnjwLJPANIb/vyYWpzVbBnvFMppebc72Sn6jKUZnZVtKupeymfCllt5COMt2
sUHLaFihyNxE3tmeuD/SN5WnxE8UuktdkXuhif6hAK1MRcIalYwrcZ2Z2iRJO/t2moasWA0EEgYP
VNplz1qZ/MY4D72y06G1OaCSQBDagTSGV6wOWZD0SOeSZZT7hGrMz5folVuLyMtcOwl7ShDZd8ch
jlKS7q6jtZxMrr2rqk2MDHoyd+r0oLdJR/p496Tn8q3uq/hQYulF2rkcsHNoBFLcEr4JyufipRku
I6Uq0zWbsy1kTJjZibo3TdACmXQWOv802RLupzzDHn2uo+nPqJX5wel+RVH34FxWeWwyrJZ1lQGC
JTADlc6TK1sV1nyl+n8Z0qOIVnBLugBI6thSLsvbEGlo38lnCYTV5b6h8i9jqVHvC9vZD6CAtkQX
dn41qm8RKX7HIeT0JLVjr5YOCNZiNU4K/Qh/YTjgIwF5Sr+BHZ7owqRkGeu4Eu3MDNMa8wCgW+mc
nDD7HY10fYL1bWq/EqWLlM7ohe+OyJoZRXHHs56s7DF/FaH2hG+0guJv16vj0fv/K3ZDpfRVVnMT
y6j7b7uf8vqR/7T/ZdXa/e+//K+/RMj1b1K8NX7iX37hF4wg53tanvnhp+2z7p+ar/Wf/I/+zf/0
8/d3eZqrn//6nz++gWJ5Mcy9+Kv7PxVtlilsnUUSfCtd01RUU4jR/t/iuGvZDz9Z9qP897qPu4/4
XyMy/t3f7H8q5fR/wMrmoaN4dS3VUVcu8L8p5bR/CMeB/AxWwNJRu5io1P6plBP/0IS1YmUBrSPl
MPhb/1TK6f8A7a9rgkGai8AOrdc/v6X/gFIOvOu/Ix3TAN9bhm0g6bH+L2YzSn9kWiKkE6mASU7R
wug/nwBGFq/j7N6mtkbKO2lvvEAdu2oniCOBZqb+sCFXQICozQOuaPBpZLcT+7O1EN/4tTdWHYnu
ixLuwza9LgxYj3PhBtBnOOKjtWKdBegMLv2NUfJuoxpaWPbuhqhCe53PBFRxzaqsmrUOQ0JYmZZH
+zsh6XcFpSIVf1JFzSvTNPLAc/bcaoPqjTsZE7F9y1mOVsCKfG6pcIuLjIGQsbKKjIBkq3hbZVBT
EgNKhsY8FzZdc4VdRPWHnW4TRxSt+aSdnYbsT2WeNoOKvKqqcf3WY0+qEfg4H42Qp+TJSUlRFeIP
/qPR2dSqi7SrJZM7TKmwSBcKW+WisdHlks5x626H3i58Qba3UycoClIjZkdu3dLUwBBitgxUBuOg
z5RW0q4Zfza/6fqxDXdk6jfsDVn9ivSTNSlWsj57Vlj5sojjYtQMnDQEvTb8EIwYGP8QwX0Jp9dq
IHZ+qB+1SbOwAnGkQVCBXhROvWcAjI6SDjHo/3o3/u0p+xf9Je/Qvz5Wtu0gALVtOLrAh1TUnv+q
SDSr2kR8wR2sqb3KVnB6c8yI0i8VzkaxVwxZ+pzRHCFdMRg6DEjSR+sH7Zev6xbokDT1XNweqP4D
k+FUYOD0w51upZ5tAFHQWUJuqzIPVHJw0cbgvs0INVpyWv+OMLktwI7yOBj5c8r8/FAYXEFUtMXQ
/BRsiQOBCPBm5O2O8ZlvN+xjSocNEKts5I4lOh32pmo4Xx1E/8miMV+2zKfUppEWk2t7nfJUQeHA
vTXxjxHI1httTwxmeK8Lx6MtI94Wo7FrJQ8kDqO87vJfZsc78mm9SK98a0RD1xeVy9RYvBlpf+m6
P3PznGJTLScjcGaeUeLOg0S/RuwDdJnXx7qw1vqZafOqUoiL5Hux9pleP/czI7e5EtCKp5G6N0b8
vbrXu8F+AiKJ0xRuYG3TOhn4frmXIA4wlXErTTBH5MluO6CEayebJ9gXekd770V5QmtkbMZceWkV
ZkeR/aFNSmBKvqYcFM1Wtox/06QIpG4hHl+cn6mxnoSO6CzKc8iN9LR67ID+Tthfikz32ZUNh1EM
F/2vugdpVqtUH2053VVLiC6ktZ5UYT1wlltnlAFPKuaeKW/v5hG/DYGRz2KVwziRvq7q2c5AWT2S
Llavk49Rjz0nG/eZyeYh3eFThBm6IGeyEPEYHXHXrQ07qXvLSkbfmtwVE3lkZUyQWTbPew7GvZN1
zHJ5/6cI6R13b5PMPtvjP0VEbHlsE9hYai8U4pbcKRGuSmTQ94qqHoDvEvYVtl6e0h/oEz+IsWeF
Vs2PSat14GTSp5xVH/No7R1iG1ErdrXvxOQXSfKCrxOvSggnh83IJ1iy6pJEaL1iLT40HKJjwwKn
rpDV6TU/9zJmnJ1PH/pg4IU+Y9FhgZZ81dJtt+GyHmElmN8c4SsSLbaKXypXNy0opl3F0Q6W+s3p
ym8zj9lVr55h1sCTHW/Mon8zhjSRrAe/iKJ7WDifrA4uc9N85sqvbq49R5d/Nb1q+fiWZ4h49sdQ
411NtXVHg6SFB1ki8WIVJ1scVSrNxyrAiHdzbLyCLvA1JsetNu/1CY0Bt6OnKs7kxfa1xtcCQ6v3
085SUM70t3mYZlRP8XXUjRdJfCSr0WrZFGugwKxwvOHrZ8Q2vpkmSzIXkL0Yc4LjLKoyNcN4g8ID
2nHVBpB/dln7SFadSdoDo6EmRusbO3udgFRmPU4VLNUXm+Fik7X3qVv/doPxB4zqJW14C/Twg1BS
rdklxnTWQ8VYqc9sUPLivRpBVeWdNh/Yh57qMCr3eGKJbTbpUGVit0elkFA3kseC6TEQ8zPW3OKG
DvauNxxqdxuYjata0VZXarJx+W3HbPnAEhh0WHebZfrT2aRDT4TqGuax1lAulFUxb6vxXKqh2CNW
Y0m8rIOxxHkKRxTUC0yoQU5PYOSzXaJ8M3WhVn3MSTnG+Jl/xYYltyDUHxSl9CbD+AGHBtHd2bfG
/IysTngK9NUNKOvRxj2NNPM1J2ItvLQTNh4AHyj54F064BaB+j6a2XRfuRfFkACvaiY/kFbdY8VR
sJFEpdtp58kOh1C8MMlnUHLL2amM4lgLzfEc3TwSG/MFVfpJFuElX8wfWSNpavriCFrlJhfk4H0+
XOd5wHviskJY1J85d1OM2C1Dl8H1c9FczEH31BpNuEJarF6jTGjV0G+rfhfPHJimzvjLbF6gdagH
vSMkYCR4GlEIz9y4JZQPF0yXRQF97dqV9Zuyyv+YuEyZLUF7i92LHlcvYxbvtQkJVJ0iKF4IsU0I
o1an4tFR3zND2P7AwuYvfleOirvX7D9Ll7zpmvluKs53LOtz2KcPMhbnxCWJV5lPJjPebQeEcrM0
+4I8ALRmSLflAlyeJ8EHMWHsBuSN8AaJjVpHhkzWNkM/X11zzA6ZzdbQrqszbjs+j3uLZ4Qoc9Ve
bLPlNXto8XUxjZ27fWk7bGF04CoOmyGspAOv7LpEzlHD16YDoYFxJlvq3n0l7d5vbOMja9ZpVMpM
ybIwF+XijkgfdFrtgKqiZEyuNLclYrsj2iw70rwYe1ulE3N1pJ71PI1+2yLkTiYyy9WhwbQkfCRM
LEG78VsHPXgo8xH5BINuvCHuJm2vRsVcU7OS6fitVGxQCLB/rKCFAooBcG+2hr9O0wroZxUFVMC+
kxGgBbDwjIcXGVdVh76puxfGn1/Wkib7usflFT/XOKuG9oLZKJApf/AFe2QhwaGwNNjYrM7pQzH1
Tq9SRaWflju2XZ9tzLETDhZifgHspFUAX2pgK5qZ1QoyhK2t8O6OKDbnGfpv6xRfsyKeRPQF5UB4
lcW9jGTqO4GgGFTkK2MQ3iBnfgktJoLMyOEFv82kbbA9rD+yDs3zUt2ntWTSaD2wqekOECKRmSnh
xSw1BM7txarsp96cCaMzw5cRSooLpQcXobUtZ8Yv8AwftKTJcEcwVihsWC5K7+5w4XYbSPHQHMPx
BezGzVhPjWrKF4+IjOhMMcK6tv6uwetyOZRfVBsq4g7EsV0zBlH0wcwHb0LvnNE4M0EHUgOzIZdc
dlYffXdq+YqsH5JPfLBqwkcgwrJjGplQ2FjPWraxJHj/KrlC/b9+o0OxHDIK/yJGJqA6Lbq8st4Z
uvJoyvqBNJPax7n77Qhq58Shu0DKI9r5BwgPK4l8enLFAyKIEw/ylSnGAtBUebEkPLpe32lc8DDu
GJna6B0oJevmYbQRl2ncKhtDpYxQ76Wi8uTadNsGstXRZR1SOgFpeeitczyN4BI3EjUTg7fsnnkZ
/Yd5SlvI4WvZUCgWYe+Wu1VQE4BAObZyPJErfocGEfUM+EIps8MA4mlrmOkTO7rTMrJ6MVxk6aQP
00o07B/69hfBJyEIjG0KBWZwWke3vFz28GzxCqJLnu/oCI7ZT+qOj1A1iHUoijSIce6DoXwslYhF
PhGYhNYjU+Tk0yINkA3To3peLhZlUDHg2Ryoejd9br+zpwdnHiag/wZz9JdS45FCl5o2AMX6HEUa
EwuxKYha0Cj9bAyEds503bTKL/hKoW9Dz7QbGieTq11VrZOpsPaziuhUDMshZyW9aM3LxJHnNU6N
riBtsZGQrOpm03Z0tD+xqiC1J7IbCVt5Be6R+thF6JtiikpX+zVL+d5iTMapnMpANu0dslxBJTo/
14V2Q+z4UXMCLSkbZZFCKs+HP1xgF6mbJ6jyWcDzloKpZG/RP5a1cdKj7MGu9dcwnWdWZi/W5OIT
IJIjMJlNxxCOPPot5MH5bpoHVmRlfTb79KmOYLv2KKudJkScX3Hydnox7YCR3RgivtY1An/erBh5
BVW0UyE5HC/rO4kvnrnxMv5Rs2ryU5IBCK7Xs/GxDmNoTMZm0r6sXoGRMO+H/N7NE8A71XlmzI/i
djO6SLLSyOx2WFbZqVdc9htnlvWuBFaph+wyxxZJRjaqAH3M9jQWlKXT1F9dBp5OzfC0ifclVlKv
xiaQZjzJAHieTQzTZHoSiYUYTEEAMPONeJPJ4rNCo+GaJ7N46Dvn04ECCmU1hQbK6yGILgyWboc1
gpH5quZdsqby0WXU4Pr9oWmBcjuH3MwekLqMmzZmv2rFXMvsUxHfXAE8XdTaRqYl7uzG8BMXa47o
BHBDJ7Bp56qo+xTESnilkQao8LnP2GiAXC480zICSh6J/onPyCzgTcvQZzijP+sTetpCA4LrYkix
NeeOsjzfJgobCpGuWv68OAuzey8SC95IjARTdJEfu1SPtjxWgMgmp6cqcV9qC5Veq7GDBQPouWUb
0N++xDp5dPENjLHwbZWjWjvqZnUuW+7NsjcMj1kfWuzspPfvqYsHl8twCz/v0UFeGbiz8VN9/5Xl
2DXaOEvXMYH9de9DULYXfDchEdpj05Df4TJStZIDMdkc+d1q1b1VmrGqX9ATTGwEVMRr/C/O+bpV
tgLzWVMuAEgzaVHMLr6TxzdOTs70sDyHdvcZU9kzNtmSpadvSBWmOiHGOllaO7BKi2cqr4Oa7Tmq
O4RBqBC/ZxVNTk1AwkY68U3ieqcS7/rAdZx56xbFa8To9wMLC5SgKKdBdjOLCbdrIS1jAcqbj4D1
u1RQrDidfFViRDu9TSpc7j5LUF+38Mfs1f6YI3va2Gu/rrGJdHXBYi9mF77kcssr3/ANJA8SWbWH
oeS3Z2wF3UJejZ7SIBNw9lyRPdb5q9nMoJsbwnG6YgKpKTKOH3m0FeducUao3vXoOQndT76Qgoys
dJ/U1D6uMsPnu+8HfgC5bfFfHYHkc/4oc7k6Enl1iV1/yEo1O8LzfiKopj9W/ZOxcIm5PVeMoQ7c
janSemXTa4GG9A748bxJ9DIYrHgmWQ7ZPsYd4lQ1j7o+8cjMpJhAKW1xYUp9ovHWMYMT2RrcdxD9
dg3v3R7NKJDQ+KCpHBVpT1qFipHLjpIbFh2GYFSjWCEYLBlHDSH9rp3H+xa3PsVQ4wMiuJZm9K7H
rFrSJvtSsvre6OC2pAWlXU7fIB0x0lj2qBEkRxqi99irm3rwZjX5wDZJHYYaBGu6+akvBAasR4kJ
F1vCgFgRk4VhPSh9z/B9DVFHQSGU1YqlUWNG7dWp5nofqyQe5PDyFbhtIDlJyADyvHem9WpyWCST
SXGp+hG1jp6/9VP6Ec9SPa7C9zwued21xI8kp8icQOajVptm/pBzzUcvI4st+V2uckl1rpIemtY9
l/r0PDnFi2h+3ap+ACQLlkqoq80zu5eu+aAUfGbdpU+FWXAcsuEdsDrigQIDTlQ3v0uyrDypx5iW
/gxuFpwS44jLcpf0YbhvWH3WDuT6BbI0egbAeIC2WVs4zp1RKC+LeQcUlPFRMpMmIEOGVIm2I/cM
rpbafBmMLbWoBptmShSUC73Lmq7FtzdjZNzSD/ikseGQNfWdMNzaYztmbJMYdE7FCteozcI3qtQh
tYivc41r66LiZXE+Kgu1wIzUb03PQfcwzoSUZkQW4PcYckAaY1bUOFM4jwQavH6Og7TsvJquXoly
/WqYI261GWdomiefQN2GfS5jVuMNhssZzvgmMjD+TdWlFHV5m2GMbAYnw3jPGCkJ2/baEh7wV8uv
a84tNMJntePZqyvbL5tnfaq5aiPxw8/pGhdtsmdwNG0PGFYmf3aHx1DYT7rGvxB53o53I5nfGit8
ESLK99FkgdSzKj5OM0RHHGxPpeacGggyG/5BVL6m9kuOGAJ/ZgF8ku0IZpGtF0wmyBWE/1SnjArO
SsLXIgwpOJn/mi793FjNTLuI4KXrKcFUE1WkdCq0jgQtq07n6ZsF3x1wdlDBZwTsxanrl84HPoYe
i+o5VMJTPKs/JVYYVOLGb2J2Vzpe541YBb8P6aVEszJ0pznf5tb4Wza0s1lYcyPjQw4JwwqIqGxc
Rn3S3jZqNOziTz2po1ONEXalfTGlpM/AxQkhcInNbVSEtq8m4469ETYpY1a2iMjVAKYIa1eyBNVq
7K6pJXIan3s0FkCrl527DJ8p7JZjISYSp0cAcJp8xFXM0zWIU1Ko9dZ2V1Y6YD0+sNXt3Q6zsFkg
OIMOxrcZTV6UA/PDD98Fcl5+yzC5Md26ZLH41JpDW3I3tAMEZrz2EDkmahc0TaAbkNKoHGJlMW0V
THY0/+vFoi+z3xdZ40uhHPAeveoT6tq8tOujnZvKiT4qGFd3lKyqk1HM4lBxySzqEJ2yYgQhYlCX
tmWicbw6pCFF+Vuualj/OHZxWVjfRsVQvJjqhymUM35a6x2iLJJfOz5m8bzFk67uWnCMMYcNut1M
9enNRzpTnUV/md2qtg6PxO5cSNoS38ToUGtV0NnliJS7zkpgNFpboce/wb0+Z2V2LjAkaln0MKt4
gNP1PnHwGau1g/ou6LL42QytBzTZRywsq1N0JqghfO/GfjexF0dSZSKiR3AZrnVtS0MGZwinG6as
A47FFglDeFuI083ixtms3gy1wo3RpvMHh7hXT/UOFkzi1cKE4JStzvTko7MQKaatdsmAMzFsQ7yB
LnuLW2sjFyYdo7l6mY1cXuBZfzF2oT0GdpMyDs1bBhhjxZAa8KwURuaz7rC2okZJxWZlH6M63ejp
uFdMYAeR+sBbjPC/Gfk/zNnJjnoUBtb5bwJdgyGMg/bwt99oY7oThW/X0uSA1Y+lOi6kunXv0pxC
D44lX6tdv1WGhB9m/qYts6h1a5KadP2kCyHTa2feIepXmwu0Kqf9kDDg63PnCZI6x4DgDzEaFrl6
YHgUZzjopGExcDhLSPvbhgdoO8iGLCE+At85s9+Ji0NE88FotA+0wfwerRVUeXiskubKdHHZrJEL
KiXjpsRMsVEVOtU8p5HW0dUrcHp26DYcL15jIurMenek8ieUJayYmiehwWcuyczeQCuHh6xLlCsx
AAQj7veujrQQjpq5jfXmkWH2pzlUd7n8H8yd2XLkSHql30XXQpsDDjiAC8lMgdgZ3Pe8gTHJJPZ9
x3PNG8yLzedZaqm6W9ZjczdmVezKKjYZDALwfznnO+oHotCnCvVgYF5h3+Wx1XPhqDZ7SGC0IH1q
YAwRIceydDnGkX+fLJV/IvwyaOwMi4LDm7ByjIeGOGYRtSNCNQiNHcYQg/sVQAUtqFFbP3yrac5e
uUKaDn+JJlYMPHhTWAfCvSMrLkfWJWqehaviSRobbwwtxVnK5YF8l9doCN89ASPO4y7ZZDZdphXD
/m2mgjwL4tXCB3JHkmAwaDOHrL4W0XG1mbnEhqkCozFHvJvKxWPNVWfBexSs03dGvOdpou8TpDym
gNq1lMfZJhvWgKDjkhy8mSb2g5OHNFgMirOf0W8X/zLircWeIhoxP5TfA7Uaz8R71U83NBqsRlSH
nyPunqXTnnsUBo6VUP+qLyBlR7vrcdesxje2a2Nb+XT08KswCk9gvGwKQ9eNWi0feP9973kGILtM
hlcR8bYbaNz4C4dpOGP32ZXZcCu8pr0gVmlU3l5aCpq1GRk9lRCGM3YvNM96dFmWSB1Q9DYTb3M0
5TbxKAir25aFA5CAhTk+znh+XePyYZXlT+j2Yjuo+B2QoyAqF4RGXjdnQrHcjdkhK3JVg9/bwiyY
8uuJyZkgTo3g13gLwr65lEOxMVfUXOGAa8j3x+8mY1XQpNEpq+w7RO4yAOGDGmhCoFt1I8LKgbZB
4KFdpHubguPdFITqnWMBdh4qf5hDUOiW7mGymhzcHz9HPRgnR9aPU4N62DJcPpjMkGDvcjDQs+mk
HKBfd9JL1MEzkVuSm3OQKM3w2JTclYJxvMDhe1LiUkm0Dz18ST+18KFIMhyG5DkBjDWgLIOuLrdd
yYDdA0ViG2xQRMXKzpxWQU3fk43iObeokDRNQGy7And1P1Nw1T7UWobBQ0eIVf84mNEmhPUcFSum
WROhjyIKhHEU4ayWApQSHeE987Y00RfakZ/UjYXLD96gehF+BBordXISb7oPhuXrnaOf+3Oxa3gm
d0KWQZtIjuwqOROf8AxX9tyvV4bpfoJBpo8jIEn1PdgpJ4OwULr7qtHyMUIXSWEjriNd79fW/1Iu
w3RoI0TM5c0xMrjjuNX8kpIFCALoLJvfGYgA0vyyjgcDqjTLgqjo0JijnCoSSmBy1uoHHpZbz+DY
I9myPMaEMkPF2OPQ/84EcWyEnwfUqj9RX3f7UbNv3JGZcbWy3Wn8CBdlIqadUXJMycg/DtXwqNJh
2dpkb5ATI5HgllkQifRYzZjimG2SwZe8IGkK4ZKx/C8FbhspaXudmN7Up3oQSO+I2kEcc6Us3sCY
Ja0PKK+Fe8Lv6YrtdbfwHHeX9UZ7O7pwwtBW6TI7mYBF5nWNIWf6XBsU7ZlHXF3jPPbA9rL8MTIr
2nRcwg9xRw1W18gei7fcQIQf8TBOxMBGrmZ1FoYPv+fmrZu1x9SyjONvmblsXwsrCS/AVxxioVFo
FXOHchZ1jvGiAxcfY6iMG+GsH2low22d6AqMh5Z5HhMj27pk/mAHFeFqGO7w+kCB2+Q57scK2wD0
8wZrcxsfQpYuiNCxfxeuqwOvQvLb2IsBn+fqXFB3I7K1yc0a7APjj53l7qJqUGca5L1i2MmTnyUA
YjimSirfhjZbEtdjPlJWoEulwcbTOsQ279uESnDrTMVT6VgETVYY9zrbuYXM4hpUVat4JJj3zcUS
u8m9mYdKw5wCvvjMDNSOsV5WenM2GPFNATOVfiiaD/aAoMmO7jOE3EI1+c4b0+ZE4M3RNhiQCKu0
9nZSY20TgeVB9O1Zwm772iSsPWvGg0zaj9bNr1PIsxmOh52dc97ikjY3zYzBNEfc103OA08ZBp66
OPc0Mq+rnDsLvnSIeQt1x36xooeoNbOg5ZfvhsaHAMlx8PAqb7p6OXsyeq3hQXa9RNvM8SaMx6zJ
lmOCZsOzUD0r8SIh1m162t80986DRERgruPEWgb3drvAxYG6MOaZA5YF2Em19L8y8okoxq18FxFM
V6js47f3LtRuo2Ga71P2DEE06yY2HPtLtTIojZzq4kNG3/E+BZOPcY/QXQd9JLpKF2GzrDBCumUe
7XrDe5oKzruoTK9zx1143jvZ2YFaFPcdsQUUBLHPWq2NMNZEuEC9bCWZoEagXrvQA50cE3sE52NC
bpJg0sctTY6yiyiaM+sY+YSkVITIMMxnCgKlGy6tHwV0RewT6SYPtLPuXXeh+dL0/cZC87z+aPqq
2wBVYrOefGaQ/o/Tum7hU/CkA3qOlQIbPaiAh663H5x8kGd3Mr6shieF4kHM3VsT02Eah7JCmquk
ppHXmk2aFnicxvi6uh9lzUzVYtooIgYn/Z3yfOJTxCMcDMXAAUk3z6WK7bdXvnsoIQPLnU9AD+ih
czL9fP7rQjWDo97bxW36lOcVjyezXg54G7cVmrHN1FOaWfi2KZgWCaIwOxTATzOvvVFol0APasxt
+eHVfpA6EBrApAaI3R8MTLSmWaScUtCOiRFO4gez+ayZw95MRffxuxwcQhEexuIQo1I8DljAmHeZ
pyplg0yb+qMCKxM2zpUnsDRVOOEHmTGDTXhaLF+W5FLo5XJouuXiS6PdoTTFHWyTZtO2LK96mEyo
lrivmv5kL/ESOOzJx6TD+wENean6xxKDTdAqZgZNCcjWN+szqtEXa+HUJ/HKoL1lFlnU1PwzbU4o
G+4lF9sZKpKgd8flEGp6R5LwQLGcZVtqskePgiVifsk4cNMiYbp3+cmIyqROX1sWtVxUN4PpJac+
KnGUaH7IqkkiBUiRQbNFGkZVV5NXnkqwI4ihQDAAIqGSMa8EOpIMQslsylM9uk9ZNYhdJ7er6dQX
TGnnvCusAPpQjYKKeI6RjYUmoEyahbIkn4gDng3NSKH6Gwi/ZcMTUWuy312OZudv4aNZ7DC0rMZC
T5EZHNEtE6BSs1jmobgY7EYmIC3D2MoTZf1R9RhA7BaSi9c628jkuosm8b1o2stat1tzZOc/AYIh
4pUbx+tvCU4KCiP6cuIwOUoHve9isJjuO4Ii/YXY0tX8GTnxMYrnZxpL9NCoPFdgNHKIwEQz85q9
iOVefJVpbo1Y5VWbkcU9UY8mg7yTGMQPdY+2AeiNrek3s+bgkAkU7kXEvNzWWaSwcqbpENVt85ho
nU3e+pSX8UHEMiVPcOf73i+mDGjV1TNoyR+TS1iHSA44OFna9gRI+GRn3YwrlkXEPPVWYTtvdTQG
m5zrMJmWrW9B/cF2TjeEyMTW/j4rqh2mOLtJs4Ico/+UU/FWs0jk6WSaW4hy+bZ1x+/MyfdlLS9w
J7C4dTyduhY7reYSeZpQROBbAM9YEMRLba8pRjk4oyJCSkutcFPg024MLo1ozW/BU3l728qGLfa+
7GhoQhLUf9jejF4ZWACmmdaPkQQxTltOlXnVoE1gSwnQpciDvtThiQk6+UvpLQ+DND5Hs5osAPZg
74EzgHFacNpGzfA9OAkTM0BPMcCnSu/sjQ4GFOEgvWuZR4MxUqcpUTa4KIjmNQwLarcWtQWnzQMO
y59TRHPRatqUZVcvXeqeVNSR/ad5VHpf193b9bgfZuJGxvwzKlgUtoCsyGKiil5trtpJ80U178oB
fKVc2R2Ljn1trqlYUljPvWIfNLGZWn4Qlv7WkSkFPgjuheZqxb8JW6C2XM3cghDF8CXpbhkAEekr
MKRE4P7ksZbqmiIkZlSqflkLo4MQ7dGs2V7MeDYYqn0GcIgmGTX56Il0/Q0TzNN0sFpzwoyWwSGa
PWJf6WMdTRNDo01gOJHzmjPmWwxKeglrL9cSMuE379aCR8EecLIuivKasTEiE5J4AKAhwNZEM2LA
WAaZvXNciVUJRk0+47FaBXX/s8ndp94bHksQaTGotIwHlyandZqh5gFTazVVjWuWNtHFJyVS8TBq
9hqO02+CgwnJIH9Z09l+W7Ypp2nUTFJnq+4Qg3JDcGgfSi1YcTTnzQX4NhMVK6DItj8SJgYbMYUv
lCo/Z+Yhm2IBGFcV76gsv2aR/pxU/wMPHW+HZszZHVeZ7zPR4JQKddVmaiJdrdl0mQPeBaTFIS19
uDIUlAPrqz3LoSEgH/YTGTll09idTbB3QvPvJk3Cm7r43UsG89xqSh4Pfj9hiDuBz1tM5BceaQV4
U2/JVP2u2b/WbnwfA96TiIK3CwNfaGvyTRXeByASM8jA9dlg+xT4vgiMX8xgD+gT4nX8Uo4m/SlD
C1FYf8cOtlcgcixHNRmwt2AEJsACO00NBNFJgJpxcDRPUGqyoAQxmGvWoKuWAwktjMZXg5hV9M57
Bsz3fofEuOWsDyzNLSTe8twYVB2pZhoqVSB3wPPoN+KX9YZeDN6RAJVGQB5G4YJcR9+5jTUp0al5
RbPlI/URXArgFCvNVUTzgoUR1KKtmYtO1ZkYSa6p4dDsT5zW+F/6ifc2nmDTa3KjSHfkHtNlZDAd
kcAeYIV116AUmI5icshXZkpvE/sCj09CjaAJkcMcA3hMnt0GxcI0/KICeU5BSlZ9HwUW2dUJYgyK
nqMu4yabDAlF+c8Ap2f5DraZumnKOybFa8hsLPT2XQv9Iipf8UM/FZpy2YC7dFJ6RN+nqtqqie06
TMxe0zG9xWx+CK9+8vzsHla5czdMNkuFSIvkp0pT4uuXuf0cSNbljOl2POBv/ZERYOriIc6EBWmY
2CyYnQnzm/0AxpPn9ALUMwx5r0Mwn7KqvlxwHkewQrgpbGCYbYJU6wmjzfycW250qWkyUWql3Xmo
Wzcg/43bfF3wU4dax+GU+wrPa1CVHOKm/+17zRyU/VpibwPLQiketxESapyTWYh0dTGKexbaz6hR
Dtiqr36rvAeT8Sb5DRbTfchF9SpbCGAxkwnJRSlF/zKm+bEYDoYCPjeh8tw6Dbnb8PhwRL1IkeJB
G9xnJEUcf+SA4YZM3pVIssPqrockqd4RcZNVunKLyrpjCtdPp4n8vA370qvC4eQNB4pXYy6DP75x
BVqFzl3/OqlqecCwxKHJcvW3tZtx2JKx97aukX0EExSQ1f4D/fsvPx7aPY/RY4lbJbC5F/oq+0ap
7tLeDwJt1rqr/drBGbUOgdHb+R7rcR7Yl3BZMp5otJvEmh7HKH6AFDWiK4Zv1I9oxu0MBVbaf4z9
qrd0bKAWwpotnva4w9hz67RNNxiOZoErA2joa9I91h0zL95Rh9uVy6uhL3TJaEh6XoqfkYKoBmc3
t5a6cnksM1xyUeCahzTiJS1g00hYxA3ds4HNnmW7Z2JpbaRtWFvXF/uG+nJLSwf5kxCP35YCtUbl
wcpjK3Cfpyy9cb6yfgS6VOgd6VQ9ZtFKkZqnb0XL8nCuozLAcPGdC3XoRmvnYQTdJ3LiMuhZBKe1
fVRgLMo8ufGGvGL37EC5sbxTGZdQKOyM6Xl0a6/QnSoi03OX9ipb3qKaje7ki0ddDNlYvgAzjNdh
1JTbSHis4PP8bbLobrrwCRXFh+jXb9Pw7ucJTUsWmRv81zbEO3+HNEXiJtUMRR6XKsKIVIv3uumv
a6I52DWL95z3BK0h4+rxJS7cE8+9h9BnwpVOITN8X9dUrbqqEMMcG2M50UR1BFn3YEFKwmeS1rik
0evoeQHipZTRu7ke8oQyQHb2kQDTey5E0FkJ7ipWqns1ecsO4CZbdIt1cVtAP6QKtTl8KVe5XFn+
FTuEcDQLCnWyHLP1yPQQAY3BB1JzvG3d1oHbucQeJDTHzF6gy+NA7WqAWQlooMCbRgfbfHaHQEh3
gfHiv8yxjc6hvxMlm0kABeWljxHAJWvYH6R+poJSMEPGjLhQaem9rN32UX8QGWX/wirBANMR0mNZ
lN6zarGdOlgXHcNsN0bOPAhJBNItUh9rWT5nJuQMwY5GjtUrh/KNcPxHMnwhBTaAccIalBfdMVZx
I2CR/2ZCb8zVrCvmeNlawz5fM4gC9iEZ7GRvdlOjUZMMPgznaiFlW+oXaq1M2kMq9rar6AwhSdv8
aNZE9F7PkB4vACLW2N6LXoZbY3DRitKbFk7I+FnuuxTe7gCQiIefexpToHSNkfHZ4dYpXPuOy5i4
TstwbtwmIWyAiV3vLZe+QhttyCS+cYrqnors0WCbzP7J3tZTOt4VvOgcMD9XB5WuLcZuN/lwllC6
36y2ZV7N1niDiMK4rTX0E1T3jbdesnkx7qK6K+/nmDOvCsSQ5s/olL/acrWv/Kh+YCXCksu+Gzu2
x0vGQBypDLobESn22ZM6G3wiCvOmNtursjAgxtpMfeOQRtygJ5IuARXSmF7DO3NwjK2ROFtuono7
2bS9qVVSjY84qZuJTr+LIxigsFK8kXAvkJcTVs52OsOHuGuk4V5jRAa9OMpnZVXY6mVNr/mWEZx2
67jIdsuptm60owciHuXOiBRgQhjbSE2R61A05904XcylNF99MtdZFb46qVG8rmb3OEVJ+olbLzDL
HpLh2jwziZJ3UUJ+egHdtXfXe9Ea9TE3gjqzo1MaE/M4tPmBVtnZFmpksTjjW42ySh6EXe0N7E3b
FonXi8zmm3kpz2HuDTvEBVj3S/nlEBa3KdsczeU5ma3wAqFt2zsd9tmZu80DLBT3S0pbp6zdopfO
567LGZrCjWE6hqO1Is4dCQCsMZC2905CP6+iJQ9yCyGn070M3tRvxIgwJzKaGwsA816lDBTzoeSc
XauOCFGg35XnobdvJ8BsZcnBtBavJhD/c9mS9tF07ZOttSKkf6YZwQyJXIRea8+BK6OSQ7Aur6SC
qPX7j8QefZt4MLhEydB1uvA6Niywh/qfcnagsWVduMhoeUgxd7LYOf/+k2Nr9J5ZkhvuucPFGPLx
kgLXvBgMOwwk2GeEZ8t5ElgO4o48XtAQrGkZFSJyuWbebml5+WJe+TOTeVf4B0aYGVkPoXmjHe03
VesRRlUU1DyTb9108/odE+hzxIiLA54tOSKCwj/Lwq5OWe9e227Gs9IxmSwXP0PMQacCLhJy/Cy7
iYDRbts2qrdpT0lR5f3RwOV3hBbAAJTsNBX70yUTqNLKfL5Ku3W6oEtZ8KCYn2ZLcihs/O+sDu8l
i5WXtBDdjjiFL9qCdctuMYSABbinqu0TI6R07wyI1VgEmo80/0c3zj/YTO391U2CHCbJTVuk77q2
OAjXGq/M9tLYYXVG0jXvek05MCy2wbE1PbTl1coi7B5eXQXoYpKbGnX5A97sVzRXF0vk84lFJGF/
yyxZX6VHj3LwTcmZoHhMRIAp2EdZ0idO2Z+2mQOwjnZxCnq/uNSeB8e0BwVQG0l/XeoP/GgDExys
M8qrbVaSwAFOBWi2MHZR6qMNxWDtLR7vTFfc1K3ErqKP0ygn6uj3v/v9T37nGMi8Od7iRojNOgHA
G4VMfXz2yjpzoDxXnVXdcZDVd6tK0n1cO8yaZ15u7s/JkTvevf39YUXefmvu4mq1//gXsmncW/hJ
X6zqmVny1nB7O/n97w8u/dGxsFeIXAZhZ70LAq2eXIO4XBeCFq0oOWbrTIxKGD2KQiPrGzPeWfCg
aZPE+oOQD3B7nrfphkrceOYynMSKfLSOsC+QESpOfS4++jnHBi/758T4mMpuevUBYqFOSKqH1q/D
nd9B1ZwGd9wT9fTD81SoM0U3Y+r7kCmp8grhvqWrdLa937ubuFitXWPWAFmWqb4B4XwqO0KsRcUS
g68X03xBqcHejXLB6b6Y66GPs8r+iD4HoKBpfB/BRtkMdDlLa3YgeFtPBhQ5tATVYzeaYJAYMZMV
A/4ogRecJTdrwmojbe27TO8dhQSB/YoRIdqOlpse8p5ZSWbXMas73e6mY3qWlo8OT7RntmmI+tgn
IVjKd2lPS0K9uQnb+L0oqcnwPzN+n1cXDYS8mbNwi0gPtppaW4YxPyUTj6NMYCvhQzwBTN3GLrgo
EoR2jc+56K1WINFG6503BtWwrq7wG96FU18zfcCVjWheR/Qtb9UU8vDw0ZUQaMzCD1V9EaNPGruJ
p9AAnySMPfxwRn/PEh3VqP4/lg1nBmu3nW94n6UXPQC0h9ALazkYzLYNcjLlKQGqvYjj5s6eoq+5
LvdOQ5BgSKwonIR12+KhvUkB+xWQc9mK3S6SaHWn8LyTUMADbEgFKKbrc+7IAxa3nOUSMeQKElwV
jrdF679XqY3brcaSn7Uu27IaudLqcKIMJjF2ZkfO3orklR7vghL1IwpRfeLnRtHVISGFQPBOqJO9
KYVZXy/wYpjvQNbqDcrKadRC5uI8gwa6XylyMMKFP2s7vGA6rLa+jWY1ZOk/lJeGgUXQM5NDqSMv
VZmUu9QFf7Lg9w4942RXDQV6Fd0NhvQvzBw2tTcMu5IZ8CahTgi6orwdbQQwyRBTI7m0cUN1Sk2y
aOfZ3tsYMPakbE5EUjIjW0A7bh0AfUFf0PQKRg45W0vEldw1IQZUmvh9b5g31MF1wFzoUyrquVlJ
+4eBuCD0OwxiK5yNyOxORe2UxH6nw3mUd/j7s2cvVtpuw5zEUN1But3BIJf8DpHjtHfjGbCXzloV
czUcMvK9BWfLqRmt24H25aB19AZH2onmNIFdamzbZRi3nurYgSN22K55geCE3MW4JR/NJutrWm2X
XMVtHP8K/Wp8QEmCjRBsAstIJM4eP3LvUXwTxIiEKjU3rN3dItnzqhCSkim2HYFZI3FT962uopNh
feYUldww7ryfayb/jO2xJ+16lT2gajA3VjF+zUP2owa6Qbi77Pd1M9/Odf9kTu01YOMi+FevF7Gz
5ER1e6FzQMap9tNcm7ssE6cRd2dPBw/iD3tnM29nLqlQ3HBLHB2ytkIIIJD3760Ix6E2ECgfFZIw
zwnbwjaeT6BqCM1c3L1lzQxqGXWQclWwEIHzBDWree0rOYMxihFphSGdK6TQaDknBlp2XtQuZ77G
ObuTDTqu3F1//WvSRwN5TFRXDUGzjoQxSS13YJb0uPD42TVtpzZVNl7H4SQ2ZpucnO4Noh13HPTU
UwbUHy8iuU0sILucJ2UZtXAgwFT397WQv8QAJBObttzm08wuJvxQXALQWM6OMe8zxAKIWpwLkHj2
3V11zwAJbvZ406XROyCJs8dG9KI6lHGMs095LU90w9z6RBRUHazmaj39cy+2qQ388Eqiqjx9/du/
/IEmUMq2lbI8S3gKAMGfs2HCrOZOmUeWWUNO9sKLV82YO4lrDq07sCY0Cl79GWaqC2aE5ylTrU2/
MEBbWkqHNN1lALiCf/6arH+EDkhlo7l1LWni89TxQX9+TTBX8IaXHBrIMO9TuYvTnMVgk9/LFqyx
GojIVnf9OH2kUtiBm3OJKXPkPaq721lON1OUPaBTQ2k1QRw01dfUt7d4aFJcp96zZhWZEuZHq17+
+QuX8h/eTKmUME2XRCRbWab42xfeZr0iR0Z7Mqfm4E2C9aJNIMPMom7m9s5UfFj71bhUz11YTsfC
X6ItM1xEVWQI4Bmdoh0UKqxhhB5s6mh5auZ0Bsxbsyr3ydDKVq7c5NbiTr5qTebkrQ2ZQHUnn8ty
06Zivqrt4TFqJz7X4wE4FhJpKiCuf/6DAr/4h4uGsSviIGnawvb0L/BPgUJ9rvJy7FCSmCZ2PSzE
925HyCTJXIwZwux6ndBEe8ZbXcvHf/6dgQP8D9/7T2AOU6MF/vS9V7TDyBFKbgZ7fMu493AcZk+l
QAXjAVTyh0HsoQ0moPmubFHLALOl3kfWJ1guZLetZvFiW2hfeHLFW7UIj5aQLxda1mtKYQS8XgPM
O7I7LUYg+UC9QT0dEu/WEjrSQ4uPrXvPRccvy44dJlO7WLXedjLuLIelZmx25JgigQhIp9+7LDsR
BI0khtDwbVeqKA8wT2AMiGd8mT4Ks0/wNfs8EOLyRHqhe5poLvweDeVo6v2n1RwRd5FSmNEXJ1z+
lcVeToXRKerJN8Yl7+7NJPkRDUPBno584/InJhYY6WrizgCONUVsExSB3wGX30eTGO+tqzcRKLXY
nX1UkBu3I5EdhMCC2mMdPVWnysgwkYxED0Vlsx/l/Fm3tndaPUjGbJWCdQwZPaesdYZjnmJXHupR
cUytQYmAty8kjdYo2m2UWMe60cdJmDALlPPWptPc1Y5k/BrBwWEJTii2/+ICVJvrFfeOb2DqM8yX
GUnI4f9y/fzjpSuV9D3b9hyboZv/d+QJ16rshHBXaMCIcxxIRJuoQTWT+tmBeNKAndFRxfXTkFvF
BmoD1QTHKKWp1N6K6i4Hz2n2PvOJtZ1pRm0aF3Cz/P37df4n2uZvUCyffwXk/JFh9l9//PenquCv
v8Xj/Ia5/PenXCefLQ/+7/7vP+tvEDv/fzB1XIvUVI80SI+VlWbJeJxF/8UN0Qyf/2TzaEjQv/3L
f4DUaaPyl/EQ/+//xf/8R17/6v7M6Pkfv94fWB34OJ4p+OVaEmmO7yn5V6yO9RehbI+mxLIFCyzf
4vf/V6qO+osnOHY8eDwe/AKh/puqY/+FJxmvXJI+BzTNN/9fqDqcCXypPz1A//GV/91VmDh1lsUR
A50Ot9Om6+t9Zse4wydnR15Sj2HCgRXeFBUioxDHdysMZmUsS/ocj3xXnXA7NUQctAGEZg7hmryC
xkXPYTWgnhlsA3+hqxKt3i7HB7sLv2Y75KFCCqTb+V/uMB5S5ldOxhp/RiKziUd3D+a0O4hyvAdQ
jYqwwFAAyzTei9Z2mNQSxL6yoJVUiYGwwuYqhPuQQ2CJSbqb5/7sGnJf1ObtHJtPvV4iWbTkrMqu
FM9rxvDGS8ZWCo5eySx8KRmjxs8xFtUzm9K7kOnObhnUj6hzHsgTQZ3OFjmZl1dkj8OeA+7iJFHI
Emja5yHhfZW5LVWi4XNgEid8ALSnu2m6Z8MtzkPEDzYp/zqqF8La+qty/rZWfk7Uxf2mLfoBRgE6
ArZcE8tu46UKwSIPJDkkCjEsMSmBvfr4i9ke5us1eNryEBXiO4oREUOBC5BW4FYvEK9WY/hezBgE
jcm/JRXjxL4Kzm4+dxA8OwY9rbuPRmKC4hpGeUtmiRIpwtKMhR7OtGSXyuXK9Zkh6KQfYd8SxaAO
xDR1AbLeyiioszL7egD5zxoaji87oo++eRWaw55pbW4Y4/0lJxXkeAv5f0BwS0UtqrC9YpgAIbZY
rlUpjw3UMixveBC88mpgEr5VqsU1issSNM4DJ9WdZVrWETrNuJndzyl6WyUciMFAFh5n5zkKv7h/
DMJlFHEUM3L1bBDfAjv2ZhKQKZzpp2+h2iKZ+cno7mubIeBg3hLVc+2kJmPqSxjb11m/kgcVvpAU
Z+4qZCmnBWmHpznorXbB+0WODQbDlBn64PqrauFy604j2jcgfsgeJLkcQw1V4xRj4TiOpH+X1rwz
8+ZGxPYNKyMqqJ9LaUyHxOI0T3D9ZhLzzW9XNsD96sXD1lI0y/LQaHoafNR95mDvXFbebcPuj55R
XZys5kyAkRgBZ2MDmRJGZ3MPEc7bhb99LQx+mJJAfwfD23QZ/b8kucfkiDWA5k4HG3nANOM2K+xw
qwzc7njbSVEcXvzKfYvnqg+qHk8MD4GEthV9iYoeSYKGPuAJ7BDEqZiMZe7NEBV6ljXYfegvlNs8
WYqpf+nh2sY0cMum8aburewc+ssuER3rPwOphS/KndPkZ1W6T6NvvFcCRVdnMk5Xtnnb9dwrOlQr
G1GxAz3ngXpt2MtHuZAjQojNLplQukVyxYNHr4iUBf/D+Ay+hD7X9ZgtGRl8ngPawV8AZ98Y7F5h
3AGJ0VfqKjJZ3tcGNRMGMPLdxVXDvRG58XUx9DqgGKMGOTXwXUCx1n2I/B6rt8MAy3SS8th3JRle
K2oYjTCt04vywJv0K5AJVZ+LrEYTtsCRF+CUWa1VxhLEmKa2YOR3qRPdUpbBYE/Kd3w9j717rEAu
Rl12b2WPhpGsDxlrhNaC5z9jG53YoCHQELeVW9512a5jQWYp86Xw59tOEX5BaEzQkDdynoht2/hd
8oKtCPwT76dd8OQZ8vhuQn4WQJF0z1Fi750ZHc6c7dpemy5KdIp1L8+tIOXFlmemXAmSF4hmmXTx
cvMlOqStTC0yRmWWy+pjHi9h6D2KHMpp7Jq3RJXP9bmGCnBwhfrpVP0PpzTBdDpgtMK2/3RLJOnw
2iAFYLGLZ+5Zn/AMXpvxJUJruvJr7N9q4KJ1LXhCoe76WtNfNr2T2Rw06KcNzDCIbwk2G3wg7t69
zJarPJ4us5GzHRsZLaKSW+EWZgyqENGSgwVSR1SCGzhmCq5FksL0ONNS81sVw08rBn2R12HQ1tmP
zoEwU/ZqF87qaRH2trO8Kxuz0qENY4GQEipFoXCjLAIpQ5QwYUgaxEsmaBaUAcXBmuRP0lLgUfBV
nRZs1ihHuGbifprBlyftOO0GkqVR7+pBrBHtlju7AWU9hZgBrb54iVNEiW1UvHnME3aYKivEy3b9
aAqrPQiq5g0INYWV9qgszqA8NV7TZXK1S4RblNMmtw0EadyFa3pBxJDeWD0wZyAI8LUsnh52g4rQ
UtVhPI2VOCxdYzCb9a/ZrDFiBRNBWCAvPWW0HKunxH+qfGSULS111yJfnCs44NqIGlW3E5s05v3p
cZxy8A2TeTv2Fb+bFpNG7ZAm2eflVkUY5c3s3YjljamqjwQWKHW29WVDZBa82xBkxps04gUpTnUZ
fo9A5jfzUkdngMglmeGkxtPpmG38VWhJXg3P2I8ifGVa07xEoCZilDNsqDfxgAmCSqUL8nHTDgbR
MhOfo3KGHEWiaF9oHjxhvJQ6mGDitNvbfn6gOSPlvm/vUH4cxs59tRD+Yi2dUE6SmctkjgxH37jk
vl+fCqf/nHZeWjwV7simGSBFUQ/InwdaqlHitwhNKDhF12nUHphoOZPiQYJ2eQBH3RBGUG7Rd5XX
HfQzTGtkKnJXZIw818PaeOLEruUSj82ndmlurQZix4yt0tSBINjdGDEBrwkSd8iulY9QvrURtfg9
E7CBqXCYz8e4nz8bBgDbmQQOyGjddq0LLmbvxkkZnEdj+SVM5yHC4oAXg5RrJcEKe9XvHO6KMQuk
u1WY8JXY/AwSjVzvawc6lZ5ZVQAEMJlkZQarPi24iCyYcSpuSW+g/ativpJyEYOWzbWZghpl73SV
jRlpAFOjdwuLeZTCYRPOjWlTYZ9l77yb/4ej89iNHNmC6BcRoDfb8lam5LVJjByZ9DZpvn5O9uIN
8ICZbqmKzLwm4oSb4/tYPjuLwL3cyAeU9sTH6t6mIYyYoXmxHtE9bCE4HWpPZDf8Adt6eONMBWAy
auTB4j0CvMP+zzyQaRCepdAWOdo/ycKUjpnvhQtrjElwSDq8afydHPMWcYAmnwEx6eGmtxCBAuBj
c6y4NxNXMZeTW25qVJ7hdLCUzPdJgeoC8y5LIHLWB9a823aW7y07HqXqr17QUQ+GvYOX1qydpIp2
deI+TdNSHA2HxWU0fihjk5F8NcuC4ENyS/H0+GF+rFoaNeE/BQu8fgNuHNnD1tF1AErWfrhrktE+
Dt5bbtMpQzPhtwm7fWoWFhEjWB8bCbF1jgSrUndvw3a+BfX8iGOB4KaMGIzCp68ELOZtFvGFx0Ju
kyG9xi76pSRD2xSO1d3gNUieQrNiSItwkgkmB12HCBvZ3DHTjK8aT8hauibqBaavGwvLtFmi4/cB
OLN88Y7WBCTMTxhUMiKTIb5JxgusrJP8ZYRt33YIGcLcqdH0NujXk4qxQ48+fqyvbbe3LQvoWcGn
PhXRxmCzeDZl5F/RAGOn7lfEWFVANjAuMT059SFA5QDwEVPK/FSXfHaDVqS5ooBSrFNzAowFqLcw
1PuXxQXMbjpDv20tptjZYM9bD7z2aLFOckYMvB2iLuStpChJYLW5fip9gKLb0FWfzJvPrp1/lgBb
IVUjgWEozKPSuNeEqLZCtRbBLk/9bOlpP3BvEBHtgnfLZliTeMUXwr1N49q8jkWC69sn+iF9Q8zy
ZRpYZ6Tsn4s5wP/TvCYlyzcyZOptq6aNN/MNe0sAAaRaG4aN0lUjlYAF7EIxHYAeBAe3BAc2I8uj
ujC/bD8UoBGgQ3a+wP5jElgWu9lTr8SuJrsAu2pkUOgyOF5mboYyZzkUU80SmrOsPQnhfJJ4o/Q1
5rh1jvljREqvUcaBFW/6qUQLVBLTmdovRqLlCTX2SJKhyytETOLrSntjadddEwTGSSWccXTevEOE
TnZTkgEwyW1+wcBA8DYfsDXEnKhdtuY5pZI0+W8M9eJEaX9KYt4rb6F1QvOy6YonU+GNsGIEnAH/
/aEj50xmI7oCO1WnSkA5XWppwxOr7jpM/WAsHUVzx9++APfYetMC1w8eBzHcdegiDCUqajX0FXpw
Dj7sFEyQPXTE5byr64ltXMLMXfY+cv8Et9j80YTjg1nXZCVl5biWpffYzdN9EmYn6ZkDBo5sPzRD
f5UTH4cFccLy9001Pbu9PV5Mv4jwzhUoJGo/vrge74mhLMBktcXYxsidSzdieJlK6Z4JDxOEFRG/
kDSwvCWa5q0ccnEkLAhEIfvYVTLRR9tsLHwH22OXBPKoQ92Z87obu3aIXagxfgdyuq9CdPyK1UVT
AuNSplefkIm066aoUflEBAoFyWJeojRZVr6Lk0Z1LBBz6eXbYPSnA2vYLCjFuUHjs6q0e2Syze5M
nAEqfSt/mPyHbJnwSnT9H/s9PggfzQ9m0oG2y/DaOw1NMuttU4V3EYl0m0RV/3VIDbZtSGnAnIHh
1i7qr8ngvndN/R/S5hkjuo+vAQ3MNk2Cb7QdPJB5cQj9+RgOI+t+Tle/eh4a77uz6huBqQRqAcj2
f0V3SKK191HzLXQOAQ6xeu2wAeMFDy5NAX5pQNePT6vEg91DlO0C7bdgbGGCxM0FkT1zxtTaAmDP
Vsup8tvc2BcG4T5VSS2ILiHQkU0JJDlLrVRtnCr/ux7dL9bMQApjslssUd3B5L3N38HEO1Dk0xv5
9v6aa/4ZBUGxR0llz7m1rrniN7ZfbFKTOtcv+DWzyPpJ3IlQPevZK5Eg4C2oVdFsY/wGTI3h4yY+
P2Q6J0BauDj6hm3lPPDdBjVkP1YLmclsYYLdQy+yqyHsPJDxWp+EwAOlcoETMs2f+6DHtf7IdhnZ
IDifVR+l3i4NFfnSjfnEFuk1DzD05VN912YCvWxIhe3rELXBaJ2V6XbuBq/VNy6F10AyNaBZ1xeW
y1kAKqPM2quHKzGxBn/nML3i8Ie/KSwsoYOR22vlIflAQEUchfUXSbSHbsMzaAabYCTv2e8OXYtX
JgdcuO5c5GsTI19MBkwk4GOv5OR+UZ9MuDy+WKpuOceJVPjuvGZZW35PTIWlBCabDLJHbzKr0tKv
QN+J6d3AC3FMIUZsS24E/GOYyxqW1Fp7Ie7KuSN/IPD2hX70PGq3VtxlJCM/kEjyg5w9J/KeTYbA
JqMMvXhavPfmgoL+Pxmp/ifu7KOvZLTBgxRfUMx9L7joQ7ociuG/qYQu5j9BY8bgX+EKrNCYopuK
HlV1tjNHp7GLZhsUh6BMslsKRmyFsm63oGBt/O6b2+vZYLC2ajPb2cJKOdqt0ZzsTOAOX8xj0vrD
Pu6Qnib0UJmT6TaMY8bwEOYLQectxcF8Mn1jOZgJcIDSKq5l57780ywaAELyKd5E3vhtC1iooWSS
I9mYIBMsWctKKKxOS0s4e3+d/UZ/Yq1bXkdSnWHyyUfpRNe8m/9KGd5V8fKoPL9f1TWJomzyMIx3
Z7QXt7n2SM0GaengYAJ5Yj5hpl5lSj6iu4Xw8WYG8xPf2oD0lhGMk2zyJH3SiSMQj3KWLSvDjI6U
XYSZQHVaLxpynQN8VfC95qI82w5nZikN8kbaJ1kj7yo+mrR+4qJuCHBGNvoEsb/buCj70Fpmt6yT
7sr8C2MCfFRek2qEk8OZbxPmi9WzKunTsn7+MxEJrZStcbjs/WGt/TfWELytdGXMYsY+CnnMbBqU
q/LIDXLshQaFiXFnmtRQTppxSrjhRRdFsmIgqsENJX0PMm7MssKGhi3JaT65iUfGJgIT8HvRxnLv
Mw3nN2z7px7VQzXjFGN7A5mNfXvTOjWt5988l6+ytu9xAj7JEa92mrTonhhHVL24kquIRZfTv6U7
hJPBFZmMyzNOsk9BRcZ7znvDXHUXTuZ/XkpQVcbC2i8wbDtT8dgX97JZm2JB6xSGP6gnEb2g7sQQ
ZOElmh5cwF5IR1gVFg6cqVTtlAxooEd2OMVPjkFhK2v50wDXhbiCqaGwY1QaArTi2Ec/0X9JyeyG
npO18Kmpqo8OPy4XlPdbORhBGTisEPcfMlc+dd1lUNBdu+QnmdR2mjNsAEI9de7w7iWd2CdGtS+T
5iuKrL2mnMwNOgJ2Yz3u0vFRJ986n5jqbzKc6ZMxwNkxtjkYWoTNO9gPwoHc1PoC9fmFkvJ14A+G
AMydNCU7CTABHRGfll0VEEbm6Kutgr8QHB7C5fYaj8HGFPGHzbcwoA4+O+pv8vJw5Y7PhCDXxwyW
68rXk9lmhsuaZepRxL9+1N0yxJyYOpJV3dUlZjE+wjkatrQoWIxIwzOnC+vNHbTAtZU2fyM+iE2W
WC9hMK8pyVDvoCmqebpddWh9tW3TaR9QERbTRImK6HgT+yPZSsCL0KXCPoC1mNYMEKrYxJuvEC2h
xGK+B8WyC/amQoxZzJm9K7LLXAZfODnem2Lpj3jH4p0wQKDlXv7cLlEEvMVSJ9eZvXOQMXkhDB5D
zYBOSGZHo1Xv1KL5Oop7d7MwsNoxt9s5YWNurAxNvJBSbjIbX9pCSpRjOPgBcgE8xoD71ZekUPXu
KVzuClTrevSg9jw6w0AgEzYE6PpJ9zUzy0lwEzB3V1u/5LANCAKH0vWDEtndGdCo7Cq7mUt0DZfx
ZfBhOfsukD3cf5KUsdxgSzH5vxUfBho/ysGXoLePU3hwo4UPjqUrq0JgihDQHqT4DcsMmAKR2AMD
/TCIVt0C8a1xIV4Y9puciXXElnHprGib+nK+MypxNMv+PbflNe0MZu/YaGkCE9Bzmr+E2pYzbdgv
tH6bfkbh6f1200j2IvYU1fxq7CbpxQ79a0NcYXEZeIJAAjDY4jXkbMO7YoGn8Rlj9CY5V1NhXLIl
XvaOeU8xzWo3LHaTidXYLWgwGJ6zDdXA+Og7zr2rn/K79d7wZUZZc0aEeUHJGe8Qrdxmh3agMgH+
6fTkgbjjNYM1Cry0/XJbZvKVpFBrDr3EM2n2iM7+QTcYnWkqO6wBJOGQjlaDw6ogG2HmMXzejqr+
9OGOnI3AJ7HI0CQEbAwBa/tVQMfReCx3wLuvorm4tGaOFpQlZ5sT2dMsAAjZb2xUa9+nvaD0yEwk
IT6u17h96yKeYTYlFdl4MbomrHM4d5umuA4D6Et6O/qw+2SojJ3pWA1SMjKF0+Gps+Mn22YHMvfu
J0mRdHDCWBmsQoRxSrrwI6x5x/2WV9+rzJ/JN0G9kWgOwpeIR1nf9ZPF1C9iYD90HDhatYRNA6l1
Yn2MYFoh14qbETWEu856fJiZV4PMhxW/go6Nb59oPMIdyvhf0Yb3JvU9Y3EamNKOiDVtHtvKimn9
pIMNJH2VKV1o5RnBCalYs8LNEuLZN2VyP+NR2ngLaqUyHK9+YJNtH1T7lIJ7xSvyYoXmBWsCX3GO
ETjRiIGIj34ZajK75ghFyM5y64eYo8UYM3i6fGvIhmrpUmOAwYAeAEmnI7S4SJPmtHBFWHXIse7i
hey0OQP88lkG1YeyBQwf9ElDvGyaWnyTH7utA7IeqvwLIQqBdeV5dAiXYHlfnMjuOpErY6372IRo
MHtfCImdjcDpfTRM91Up8VZDn0TGTX5eH2BTkdWhKs3/GviRik/BSCK4pQVJ9ZjkJBz1Qsu9TN9J
N7bdY1ixn0c4xGdOavLa0zk9WcHNcPBF23faJrirRXEFqXCq4/8M9Ww43OcNfnuGtO4T+xQU4ACF
JTuBtdm3Z74RGikACXVfFXROxtFuLIpwW5Ubw8MNMQ5XNJfiEMSUxQooVinUW5PFCKhsbpBJYV8x
0scYWISP9RcP8if8onUSas+In/+4zPj2sZ+9NFSnfkrjOZIvBFXLeyhHrnen8z6y2PwMkIi4sKp2
lk9zX5bNz9SUn3boAGWLBE2HofbjgMlH8AfbodlsVMxvk1YNg1a8hFOpDnMQMMQMZLgJQueQVerD
Z4W69Vr2IiOqU8d0wKdNz9MQBRtg/0+FM9A/Iahh6DjvrV7csycgbXnGn+zRIiR1xogppSmXbGmI
FmXQOb37VXbXJrQ7JJgSGJl2+RHFPYgv67zAJz0Fi/1XzO7nZOMRQwZKg1hmJxujwmj3QFc6KOWE
v+xJmIKFMBWfvEuXqe3u8wC3WlGTPYLFEotCjFht3ZSNswri+XOA0YiS0CyQQLocSktyn1RkJ0SF
fw3c5eLU8wMjQ7YCZc4mwQVELkDIQCqOK7x2cVCuFteSV7ILyDebq7cib90dINed67OxsPJPqs0P
/j2f7AjGQsVAckYebiAcCCYnfkaFiHazzvtzxv2+r9vk5ddw2QPOmI0RKaGFabPqZuXBuwvTq+tM
iGe1+optUrHZBhZe9Uzsp9jLy+xOm9Q32kMTNse6I7h1wbQh+WE3XZXtozwCyra0XzYpWCKwMgIX
Ksonkdy3NsTwZV3vLd9+S5L+wJH1PoA0PlTMaLIZKVGrdkVU74rKvJpB9KJU+57r/KfNlPb1nUuY
s9CclYVyEIsJadlaXfSPwor98DTbRbwdHa5N+AETCQp+ky2bMVJgRcluL0DoU7PUrPqKxyrmBCMC
lyA1Ey+VndCiuR5UbNRs99FgHC2cb9jrGGLpctVd+nob1yVvJLwPsfzFA0kPRvcOIfxZLOwK3ImX
L3H6h5aJRhWyWpzda1eoNf7WrdWI/xBHijXAoj8Iwd8u28w1aq3Z5wSM3TJkvEvCyZLKQ5HPF+Eq
yp8AR+PYBD8IDvL9Ehf4gBwfHZD93fbLfYj9rPJVj3UmFkTNInTqIySfpnz0I6anHbfFqu2+8b5s
x7x9rBBr3bOrVqexVpeKyEODbCG8mRGG0dp+G+PxZeqzv6i4841hvi7W8lETsZxvjKQP2dA64tDN
2ghvTtnZC+nXDX25jl/sR6bx1Fsem1YSzrj+KReS5ugH3p+RBMYuIGEVxz7jq2j0eHCm8liPf5H9
EKrxfVrOoLmVM4/bplQwSJhxIFpoodSjhTLAJ20M6wVt/grKYn8ShXlobHdbNcZ29IbHf8XvjC+z
yv1LLFFVNUB2wDCuGcEyj3eyC7ce9onkcQ7n5Cya4mAblbUfW9hRySJ2jmF/zC43Z9Ow2S+6ON3T
Gl5IBH4oA5rUWNInuHaZrMwCh1cXmDk77uqxFN1DQWrvDlLvczd4hzmbDhkxv6sm8Zhet4NO14S/
UDg/xL4i9O/tt4yEEDObX/DjV1vPYiGOdHk1euOLle+Agj3/Y95oZCABetgo7fTEPBcnQBQ88A3w
yWwIRW6Z/4A0FKjVXAlZTb5WgX8MU57UYk5vvtl9+fisGKfxxuURQJseaRdt5ebfEpYcimuaz/YR
ZOl2ypdv1Is94xGUBot6qaXzQTgK+1e9umGkzUB6st5wU6B08UBeawKhlk/j00Rgj+uA6t9+84qW
eKf6bYhgL80O86hM+pesx3VsWtlxlpFB6hsqwxatX5w9Do59MvyIcoCdVK5SgLkIqnl+IUaKGD4j
W46VIcTrDDLvviPD06ArCd36EdLgzsBgSZPNfjfNP4MufSgCyDaDeLRs9TtHPcgu2E1J3u+jlGXk
EmE86Dy6sAYZcGNgHc3cU57lt77Mbtybmry/HsezHUbzIxiviFFbejIdLkazNl9NGbj3oX1pMsfe
diMPRNiZ/5VZ+d53ErIrr5rpZOQ2mf45Y3zNPTfJTTc6TF5nF6x0EB+VfoYnbnALLoaTOMvGGn+G
icWTl/ks/JdPqn1cxJIRQ2ON3hkkTYoSKut2beGRdDqqK6lfN2/GuT1Lny+LQ2cdPPAJZ3o4avqY
ROzU5ksJq4tP8CPMLkpr7Fnh1iGqnOxj4VfpwV+858bkDl7+0TFB9VHttttJ0/sIobC57euVC/qW
8QqMvwTYn5ua5k6A/4OC9dOrZM8Wa+eCByySjmDHgsNekwPlMhB3Pj4K2T27zq9WA9LYv6bETFri
pwQ/uIAhRKCVrxT3OmNHg4wBTSskmhbKa3VoM08hAYmPgyYbYr9ZNOlQTNZ9JoQCVCkClJC4ezSt
Zj1rRuISH9oBZmIPPHHRFMV4Dm9dc0XeebE0ZTF1Kb67gV6HqHu2kQJePtQ/mxmLpymNYChnTW1c
NL+RZwbdbOa+FKAdTbNAz9qgPorAPgbgH0MbDqSo7U+UkuNKdBWBF5oWydQqJsIdgiQ2nYPSTEml
6ZI1mEkHE2yiuZNRYjy2gOeAnPRwlmBTJppSyfb5VnV8Jo0mWJpnV5EL4wG2FIMDkrV8iEK6zKl+
6pwUcIhmYdpAMZmpgjLXnExTEzMNDRrJNUUTfC7MOKs4mHP4XgPaTDRxc9DsTaEpnAVsOtvnZVg0
obNCGYael7NjAsM1dQxCo6q+i5YQEwt8UE36tDXyU7M/SyCgsf5QGpnA46mrH5Rq7Osoc7DReJeB
fHURquOgqaIxJhSfNm3DsA/csOE9t3GK/SRUBLbjqZemdyGi4pr845Wyplh13VivYfe+BJ311wcM
RNvqY0Jwj6wK6COjgQfHGBbMhuxL8R4tbnjqLNRuouKgFeBTOzCq/7KeQ9vD+dh+ZUZ6JtKk3BQu
1PEYBquLjli4w8G38ENbVnkwahb6KBA9znptkmAsq5muwtO0DJpM0Ou/cYSVB17Nd6xJsHxBWKRm
RqgDBo1C82JbTY4l4pdnB5ZsB1TWAS5raspsDW62CxLaGAC0DKXpVJf//r17UeG8TWKAXQfUh9CC
+05TbD3Ns00MjD2gUxBwA7s1Eqi3lTahIXPmBALTUIlPwyB/BS/AygGZ64DO9SLjud9mqccZiuZk
w8lCc8oYCgDYbYE/4M3pJbX6S2neG0MNJilHD4Ngpj+ILKo3c6vHcZb7Azs8u0ZDIk5Rm96bMRZH
kYPcmypwiInmAXe5eO1qCMEZqGAFMrjU7OAeiPCoacIFWGG7hi9cMDg0yJ/a5Cbs4WRJP7LCG1Yp
wdaY0Yl9TxiGU8Sp5KzBl61fB0fXQqluM492i2Dn+4NxtpepOVmaf4zL9w2T67HXZOTahpGcaFpy
GuBCgX2KEJNwxbSHqBwPxqrVlGXHmNahlkRkVjHspvTo9e6XMwXXGkAzI/O/GBTaTmp2M50NrhzN
c+a6vApNeB4061lo6nOg+c+ZJkFnIKFnzYbOaavnwP8qNDWa2BoMK4v6CgFKV4Clq/axMywCoNK2
v+s9N+cHjo6BplGTo4KBa+ElDBmaR4YDcTWK0OZHIxEsA+KHhem7nHFIiixJzulXp9nXnQy9tRpf
PBDtigjmpoR9gjzgWklkIIPR/+UtyRwqa8l84+6GbV0Q8KjCDwl4W07OX2x35Xr2pt8Il7SnGd0S
9xsw134baX53OF06cN4YACgONeHbd3nT06kXuwWK/SrAgoJ7oD7AeEInBo6acQ14P80NdwGIo2FZ
0YOecxPUIoEb90rbL/2Sh8fGwmU2y2cs5r9Ec8mNjmgE8HnnyZ+ffc0uHzTF3KqVvCvB5R/Ynr36
C90godLBfojRg0SB/+y7/RPv07Ql3hFKeqJ56R3gdKA5v5YmqZfti9VomUAkPiJQ62iZ7+2OG8+M
+z/e2+7On2j7/vHZPWrtUYuLLOMSJb+EPLaOGz85xKSF/itLTi4UM/jBT8Cr0WaHqRj1yWfLx8Ie
7uoZC4ICXt7Est0WhvPrGW64s+rxiTw3BKAUNhwdIyXjUG7SEA2swZaA4x0umE1CmPLTTeK1w5M7
/fZmFxDjaDyhVMlOFUfECvcxL7Cm0KX9Vz/ypfQ+Hqiqfgi0YyMnAt4eGnmE+YITgjRq2EccTQ9t
8qRGiKoycT8dhwnuYL5CHJH1wYwG0iUQzvQ0pKZPe2SI1GADQP3NOQWPjON1AUsVN58GTb8T/aR8
OaCp0qE45AU/C3Jw4uOhZYyWd2LiwKxSHVJq7hKCQOeo54plqWVUd0lRkDQub6YxvnsMl/gK2A0S
BmUM8lASebLq1KuAXqQXFTGrZWj8i9WhbpRrKzJTyn02JSx5X4pa4lwr/XMdZOD5cSYQKAGQWpR/
2rdudmwjS86BMUNsVrbDXwsjBUka4t2ZcmnmpeAH+KyiGgVxekIlqzYotgt4MMzU8zrcVdN4CXVs
HdmmPlfhfqgZ/DNNs9AAwLcf3FM626CTRMBewgOEmBkPAlutFds/5ug/Dq367hTRInF1EmHrr7sp
XtaF+awWGxVfF5ASRFUui4H2BcUzhnJxDgboHPkMjiaffhwyKzSCzCjsNz0hhNMtWvjbjc86zPaK
04AiYh1yajIH83ViafjudOORyv1a+c6wB6l5y+LpoaqGdANDluxFC46SUEf82tAO7lSkmAV20W9Y
8+Eb3t7psVgNchLrYOJgIGgkjNLsJS5O5Zx+WmR2DaMCTsj/WfRk3Y+YpxjRt5c35tFE/yV/RRG9
NwPHL1bqZrXA/FpbErr3rJGKqh8Igx4ICoglk0a0B/G4IP/AFwW8z9+1wJsA72znLFbbxvRNvYo7
4AfKLqV/kyjG1lHPjsmo1WaYhtdhuoQmcRAjjlp0MrzRFuIShcqY1LTTYg9/nFIVRxmSP4Pz1IIV
Uc/D/eTzfJGVwv9waU0uEOMENdWuhe64muMXofwHkftIA2AWlrG89/q2uGO2dWhIIePsIE4RQ6l2
PbODxJ3vsPFu7PkMoEZsYoPlVD/W76r35Vnwi6PL773pbqmmeV8u2XFi4ziD5l2B4YCptZ3dfbU0
l8gv9xNYgaZlC1RLEIh90UKzNPsdaJFXsQBENReGK1Ucb0TkAsnnRvfA8K6nnvR3bybNNUMr4fNA
rpiArIOoT89EgZQ58n2UCfa2TmbeVrZhVD3OJ+Cxz7IaH1C3IrlnqmyLkI6H/mgs2fK7F5MzZVf3
tH1cJWxqsi3kKKBFObJKlVQviclEARc6g6doeIK+yu+Lyd1kncELNV69qYZ3KiCGh5m9GsBo0z1H
xNAx/ydva4BtFsbHIKeWmUMfRqgy500XoTnXJy0s7Is3ex/tzP70PknsfV5zvbhu9sLGKk13yGvD
Q+dKrtKZHJfZfDHD5M62nDtZmVipWJ9zTtjvKet9NwGpWxjh2QeLueI13OKWtlZJEP7GTm2sequn
MSk41zNxgho5nbCZXEGpvARe8TNBzN8q5R3Ym9PnHW07yE+IFgXL+rKbiH6xSfFBdaV6JFEuo0pj
4YyanFtft9sQ7bab54eJixETAzhIerb/FDUo03WYU7RDcQXs3qMQRpV8queexXTj7KfeQzFSBWDp
Mub9Tq/YcvafsPcwx1AZrF0CZswArY7vYQFXaNen/DwALFh1UxdeCpE9JsNwjXIGFQGjkLV3GAjD
OqJ38zHGNHCKahuGQbyPJBXCuKbnDQ8Ag5GfgWdk2qlcjz3tgJY7Nya05Ow1WTZthwEThSHKB+Qc
r4hcXgcYoNJxN75VbwZAyk98yEX8I7t4u4jxmCtI1vXAPqxiKjI3w/1YLNj+Q/BPxFium3o4TF19
UoMa1kzrRxg2qqNvZ+7CinhGbJSGrNNSoR6L6jgWEAA8i0dfhsUrWShvaRPBb4Lxp2L1XpnuDR8k
RGD/CTsMMaoL9jUEd+Cw0l2lzJicGC5rHHpQwAaKbgdI83ZKZhMNI9MMeq85oF/+t2YNkvjTaMBy
yyiRq+Szqfz+2leIfVljFont7RsjBCIgrUfwhx+SCDreHNfFK22bWwiL18HgFbKt1t8iX4/WwsbM
o7gDpB5sZAUruKLlnZV0EoVmmMBA+8KqiaTfw0i/2Krd5E0qNrUxbROrIQ3UheNqOkR9B9kNEq/c
qcx+TvnxOniWq96lcW0969mSd/XAnxymw34sqX/7BOUMqF0+08B+63IQpqAIBAHism8QgBQcKWUa
HiN6aJ8fouP7KwiGRJ2CPDpl5vdP0j+JHojxuM9jQtAq4qFAltevhV+9MMbZwVvC2DCx7Gkz7s4A
7VBSwjNGw+Ar9RUF45nIWACw1ZMUMU2vbe7JBeqD5Nu30LgqdJzhMh9V16NxT6edNX347nzfh9nT
YPffdoFYL0mDRyhXBKTed4OokUoxFaIQEQboOjhXAJV6/hHtuoBb38sWNNWBcTeR3LfKY1hadlCS
8COWY1n1gOvow0RIN+wzcFmPk3yrHXFzumY7ZM2HEcZ30mv3lso+Z9v+JL5uQNEj//rZ38RJs7Gq
ECiZmeYbbLT63/DScKQIXuc6GSqwll8dGVdwrJndbDDEZiFD2m8K3287L68eCWiTzV41TJ01yvFb
MlivrTEeWyfvj6mIDrnfv0QJjwvroYUJUXQqrXbY5rProtKZd7BcGYvOHuO1hpIyJetEiYFDPJ0f
c8aG/MmNbqbSjcRGvxsqRp5AUtCy+eyoOvc5gUAGfW+K74tc3Yjn2/RoJPAyHdyekwb0SbVDJHiy
OoSdbtf4pBjapNzdkPippsJpjelGAfLYSKP9mwsb2Ek4fVFX8eILVFhkVgMQuM6jjotjC4D0HssG
9BeKkBStxkTXoArq4ca8EyV94QJ0bBfJBU8Pi3Z+kYYx2hP6GtKOcCNlBht+sIPYAu3av42BfzGd
dj4VNRPj0MbnI2X6Y5vABm29AEy1KgafHdnBlh5YdAervFXVsisKXrJJx5YHLnlXKhr/0mo8NHhz
pTWenJbNmlsgDQ35VQue72ypT2H3hgPFp2BmyAZMUJO4WRlEPMrhhNoGXVHy2JIzliB76i0VHUaD
Mkumrr0TZvBcxDXnliYcWGWNAY/TRbrcHa1/S0HTIWScn8PAZKLsQQECgLO1QzioGo40uP1XoerL
kmcECUsEimNSDFtabpXYVyCIiE+rgBGlu691VIUj3HdSB9fkL3ObENKHWpUkNBtT2Zbggrc8DB4I
20ErSNpkjmKnqxGlmq5DkLZ2AUhrn08OwQXNaXbLXZjjxA76EO03KTJ5SFPT5XifZUSUps8eoc2Q
z5Q4t0yjZxhbnQ2REGdA4YHNrqU2tB+TtPwP7L5YDzkzEFH/yIqyKmf3zbkEnkgNt1Smr1bDsFo0
7X1ZYR5BVf84Wcu/EcOea23b/rLz9TN+Ib9zXwXaCeD+q8Xk8BMjqZZp8lOXQbCXXF1rpwvkQTg5
m8GCtRfBUE0u7msIQpZfsnuMEB8u01AApxiRT1gTg620DHeyYU5AFBX3T7TJSRRhLtGNe9b7v4ID
1dJY8CSF+J4kxEuxKf4IXKVdGy0aGds7pjTA7WxDjmGBlwxYbzimGDBb+pFMI7CqtnnhF/0KFlxp
Mio/xmb5Q5vwJqLmUvlQZrwUhbdhXp0xuSVzHm1gce/Ckmur6TDd9RnmU8vjY6jpHb3mGk3Fb9xR
Y5cBqh4HamdbO4yClLElL8ZfAnXMhhtUn/Za50AQJQjAgsT0Aa/bLI+iJXZyHO0dE8mjqD3+7omR
WtodDFWkB3JdgVcWZOvOLIvXpoMu3CyB0huj91FmvnNhXPGHw+rYtiGShaOMScljrV3uQ6d/D/hg
yxKNQGQyip1YscYdkbkpm2tAjgzx0QzvF1mmj2Qb7CaCq8Dk6jXDWNCCwa7d2q77kJD3QL1Pgxp7
nAMZzhY3fTar/LuYlqMPFEzASle5IpLeMLZt47rIFRiSxgkwxAI/gjTlvnWaQ15tqzhXB4gr/y3h
+KI8xnyoFMMFlm4H4NQms24rw9phX2ywQMTM57nFR+4RnuuV3x1p6xQ01PSGIkV58u1DsjSkjySM
yYo/oFvpkUtrurXjMWGIQwIO02dP0XUsvXeXcGL/y/G1ZMD357rrqEofkFcg16zkofFoiLuxtLdT
Zlnb/9k7jyTZlTNLb6Wtxo1nEA44MKhJ6IjMyEitJrCU0Fo4gB31Onpj/fkrsu2RJcxqXgNeGu1e
pkAAjl+c8x0nqW59d34nGIRtInVuO0FdCes3z/Hag91KrVohANWpJySMZL2tMb9B/qHQM2VSkyHE
XYL8HgbehrOyx2Tg/fbF8LFkvDCIVHCug4LdYEOCCQCC3/8tHNGnCH1AQaKqhU91jdvqjNGFIsVH
cYNDdNzse8gN59KjCxoQgnhRj0BfG8TGcrjtS6PfdwOrxRj7C88LZdUU3RBn710C04CixuzR6yOb
7XFvXLlm9MAXODROwbt//JIsp06TB7WprW8pwCIsj+0HepqOkoP1iI3ga5TTDdM0DpwAup9oi6NJ
D+EX0bAG2PCCGZnp5uhv9X9aJ3we2Ym2YRWcVMv6x0ybVTaF33oS27LFJ7WaAZV3Fc5+jdrEmLcG
yxRs2zwQ7vKaeg3nrPmU4D9zjeZpqvhq0Rfo0XuFZP7Q9RRXhDE84DvAtB6pO5Va/GhhvxEMLJmE
m895RB8dBQ2Rj/K3q9xf6NNUo2X6KKBiXqHNzbVTIyHK+n/QCdKk0LBN1/eBytiOsCSYnv8cncA7
oI0qzU7YtR/lFwlX66ro/+//+Qd6wn/0Jf8/PUEwCdPYBMHi0JEwNNRP1//rv9h/+AIeD/QE/tah
ZoXg8Hd6gv+HMJ2Aoa3texZ/wGXpqqGP//VfhPeH5YJsk8IWjuXxtf879ARbuv/ILPr3F0MzPv6C
gOF4ShB00lunEk9GTnKhSDqIM8p5UyZLRYGuvNfCMNWR3VdHHkuJQFPU2B3g1AcziqJMoCxztcTM
r1AcBjJ8CyveYujb0aLVWpTmhd77MBVow7zkoajUQ9L7V+jfGjwiSNqKcLqgGmJ92zJ4LzDjIX4j
lyLfRKI+eejievRxhEy9wAQ6lEDxmSSxPZCVuCCICDdJ5/2U4HHpzMg1cuzyfsL952opXu2iyUOb
h7JRG/mZ4kVauEeg3sbVUj4E2e8j2j7T5sTrtdyvHygJlvq+10LAwTaZfrTi1PH3a9Qe1sZw2kOF
JNFtaBCd/lNM+B7ZFCEQQf4CPgfRYY4oJ0aHGGhBYoEycdESxQ6tIoY+ZHahR5zx96DFjDYTgipB
JhLY4I6WmMKZy7tejIvJ3nCv0ER2WhzpopL0K5QmDdp7hNFvsCUpFrWkskZbiSpwH2ixJaAjRmHN
j9FMT+2knmJUmW67K6vG2rRdvy97XnN8yrRXKDmVo7J1osWdGSpPBLGvIarPRMs/MTSzUUquYy0M
7VGIemh3Tfh/DOAouxxUpGbBIg5VaRz+kA15a2mxKXsu8tq0ANUyD07IsA9dKsW/2rwxRvrJKLxG
rV4tmPtwi7/3yFrlop4WZK4WcteQpTPhk/oNnH6TEsZChVbeQiKbaK0s5dm6sAa8iyAZQ1fGaJn4
Wva4D5uSGyy8YQaOGnuEcu4mW7wjPvZagnaIDOg3Jnj6ISY0peZ/7tua4q1xkXIMCUJTNQtiLbBK
RN34ykA2O2aMNvysmTY8wWy2fPfKlQGvkAGIUW2UeHkicoCKANFpL/tjKE2EPcGn3V8XTWvvTIlb
cEGWnMt2CyjrFGq9crXwSxl0d8zJrPNA97Iif23PGIIoQbxUm1xrn/+0xSGGHtFxN91wqMIdlk8f
oRYAb8TTwH6eRGIsmzrofheDrJKp2eXIrRv/lfZae29TJvTzuKu0MjvWGm2uEvuD7j6IfrJ8uqu1
ltvlBkIahL471kpvRz2y1eMEGH/Jr2+vhmF8yHputhG7CY2Z7/OIO0n425fRl6XV5IHWlXsLxBTa
cbKh553dhsPWQYSOkvQpQZReQBIbEKknWq0+EJyyQiFdoRicbxok7cXINOidZ+auKwkbmLTyXe8e
faTwRdx8Rkjj2SWF+xax/OD2D+QLs41HRo/aBFEBnUQCCRbeA2L7WKvuS+T3Yeb8tFqPP7v5m4tA
P843AWufdfk1It5PtYo/1KSJVCv7a63xjxH711ap6Pm+G+0CGNDsVbXagaBivoxRwNGOgQ7rgC/g
1lmYCeoaV4Eh/e9s4IZkU+LKm3bKEA3p7Ze2I6T4Ejpj+jC1U0FP5gLtXRCYGJhoPxoeC/Ry5plp
m/ZUa8eDWPwzai70cKglY+2KAGn44LXmBcX1s+38JJLJdq19FDWGilI7KzgHbgnB+mZSBeMD7Kr2
YBg5m30HW4YznSrnNk9nDd/nUCYamua0vEpUDRenLp9McoyuU6f45Mwp1xXmj067QMhHPAbYQhbs
IY7uiEPtGIGwtopK2o8l+0CYfRm0tySDBENumPU7aN/Jg9IeFHu+HyxCAhKN8YVzs/e/OjPU0M/s
3tEulkGwa2b9AQw/ZLP54JXtg22+5dDvu/ah0F6YIWQQ5rnaZ1RPu5qGfsY4Uxk5a9NmIEMyM47g
Kpj0qrB4yG7qPH/IeOdsmMBIXgXrBVtOmrfFC7xQzDoDu+Kgsh+ky1CiBDTJzt49Fxh8bIw+g49J
0cpzCOsh272YIR2mIFJSf2NMQhFmIS5ro71DvNlxEWG2x1RUandRzvtl0X6jWDuPkKSyQ9BupCkb
gKx00cYiqRv+DD56NCIYmBbtZMJyZx78J8jF4QGj0i5noEAGIQNM7YIaEMPTs+SvkXZIMX4wjwRL
ss+s2pMpq+NY+w4T09xiLW4/1litnIkpw8C0m9ksiMiO9BroudqdNTg+Pq3pCpHinRigHHXayQVq
YiZh6GGmjAxj5zfXc9Mx2qeu9VUUfnSNfj6A1uKwCDL6bzszP5Ib9sPea7tMyC4sKnGbV0lBWlIZ
5t/dLLNbo7pgT4PT6wRfpPl4e87BLZPOn34Jjx7RHkgUdqlyn3vba/ikEVLmjmJXm4U+DmD2QLHb
IwesopswtqutiS/2jivkbuJbvDEDxMyBOSr/334G29HFqO5gGBGsiobAIK3bJ4RFjwcmkf8oMzoq
M/sISWihcpheaxcrnt9hfSiFi7KpEwQ5Rca4CRLuqT6ZzkAtYsCvA6ltDkFOs97WdKHxEjrZjiwg
rP2hkZxcT70INV4Fcq4Jk0Q1FQPRu2uc/n6mWNgZeoOWurwmKfLL6258wiIeHTogQT3KK8latkue
vElg8SiRuJIz+Nx0ikgf+7nEV3Axad9BIJD7kaKXXefxxNB9npKdNH3ogNbwjLiDFO5xvpRqTvZL
/EGcgYIynmXrmbU+9eizLBt4bCEQnRQsM/VM11zDddsUbgEBfouaR32avFNM8htX5pTITckKmBkv
DBNOFwQWlf8gJZ8sWPWlyelp8pAMZuizTGb96mQ3AhFbL9Hjpa/T7JyI+nsg55pe2CJkBIXvrVgw
YSB2wrs2h/edPYyo0Bmn2bGzDjrSWjPqPoyk63ks1CmeEGJaOn2rcyySgqoC1V7Fbn5R3dbJhtOy
zEQxu/y8DmuKNZf+FHgkWBeWuhmlefKGJ1lVamdlCzonjxF5HwU/iKDx4I9kIraRJhb16Q793s4f
Zl5uDVEWHLg0xx92ZrwzA3OiOjnYwmX7FnW7RRgvjZxCrDSwZXxSMNwg+CUAjxDi2XiyS3mTD2N0
FTkg74kng8qbO5fWODsD2TpwFKOR+UtNpmzXym1N3EyJpgERmy4C8D8TdopoK3xl6q1BDOFvBKGI
xFfMuj1TXDjHjy4ABJPzaHRfK8EoZczEtO56xJNoH/CVpwAg2NmHAdHx4FZX/h1NK3J5i1EVSS33
OCwoj2SKZg+kBD9xwMyXn6G5r/7csLkhGu4dMr2zheSDyTYBrr1jnNmmHPymVhs1Q6kCcbqze/8l
M/uvvGmfM7+mBAF21mX4dSYmqXuVIIBlUjQliGmSMAVYMVKpTiqj2EYREHb3oA4IuzJ0sBDVVw8W
dzciy9RYDge0J5TaETiAw8aNydK2TMsSl7tfcDCSd2M7khV8quXlYmAeE+TgtHvBtKYGCzZkjrqg
uAbyli58XOyBGdQgscEXPC1sh50uvSEQnKOX8JFJAvmZYPZuch83TwvCLJx4JyIS0BEhkRxziqpm
Mwcoz+WdZGN5qAZGWmyeUjgyFVOM1OPEViEYUfuBKKboBAmtWIs8eiTbuti4LgKwZW63gXCwRfYE
sCRVekxyHGPRFGvunMDjjoCDXxPjD07ks+VPe2wh+HQQ7yA3qabbuuz2EaKhRSJ0cZpiJ1gRFlVy
Bv113RozySATEYCTsGJ0aRESxCX+htlF0kGwEONgyr1jlZeK5NBkag9kIGlTNHMxfwy/6664rQP7
0rjsqTD8C58IGEyVv4Vbwo33aioAY+21BcGGVOhEFPBcUbLMubj3RueUWbfQAp4zAx9IE7LhTKOX
cTBC8HLiZU4jRmLxCZIuEJk8/RaSV38RiI0puKNMHBKszugJD7ZXPld5+J2ExDwYtDp2hdgnc68y
8HRrMsM+nMU6utn4lZhBvjYLtMtyYouU3/sAqlfmUH6B2+CFlpNPKPhhlEXBbXroGSKH+dhgcln0
itKnwnVbwpeFCWZDTU9hEO9yqR6sOHT2psfLu881Rbttu6MnDKZMDaEZ/KTzTLpTFRkI0+0W1H/Z
Ci76flLjVnoFmurJ2feZfO2zCw8c9Jm6jHeVbWCeo35KGoRhmej24UTSJCswKGL7IqcN9Blti9xT
Oxck/6ovXZi97L022czGuCemOp65YSZCnNGlh8W2mqjtWrMiIl5TuCtwyEF8wGn33ZnPYo7ek8z3
ON3Uk43Sio7mYBFkcgBvkjXFgFoLflSUXyXuVOyWqp92/QSsqML6gZQXlayFY6AQZLgI5BGTeSq7
AOFT7uQHRmY6mR333my4XDzkz4wD/XQCrAhDTlXVU08+JICQW6nQeLZdoF+BE3GjzMto4jzElpo1
UvBpJ/6Z5PRvkSUfCZFMB5cNX4uf71x1p8TSnn+7xwvj60gE+dg1RnKsk2bXUqeuh2Fw18Yo722v
ruG/GDsgaOaju3y1Q9+fJmpclBmbwhpvIgOaf4DYxZcAjhb5nnYlsU4YJVDGYoZ2610SU7xD4mPQ
bpZAvMZ038zIiroCUa2a/TN1h5lL+8yx2u6nBappXFbfddg0V2Zd7p3Ucde80lo0a+1n54v72uwP
7cKjSoW7AD6d151K8nVPrc48uz1lNddY+dljYxu3KJw88C8TOpfeuZAiRI6YPR2KFG11N16iRF2r
LOhOYTrOWHiSpxHCTmVTrUXcvpnTYdVvOM+9Pv2wclSXeM78Cmkp8plDV7j3fTO8lFV3RY9erJqC
whvXyHvdD0+JnagD72kwLHryEQScNLm9c0tnvMBkQLszxiwbI3GfkyU0cqYNBmEtB6SRSLKfebkM
RJrl/lbRlmHWgnRXiHciyLaGmT0KEIioAybEElxuEQbJqUDXQrogpoOQsIRloAcbkCbVbfrZ9v0z
cRMwNeNLREpdYQhOfBtDPr0Cyb4GH40Tkj5AN4FHeFpn0M2JZ/1kQk//K6zfvLPKY+VgYW9A/aC8
vYOA+U0qEpgzx36M3eA8ztvcB2RO60VSNLanlVPomnmgQA7tmwqJlQ/UfU6LN9kwa42wFLLt5jig
PmOUfamn4HZRjI0Fw7LZh6Ivav8MFnwvhEnnGZ2bvnT4heDrzXyPIuG7G4yEBqbMkPVrHch93TrR
HW/Y6QwzcNvW/U2HRoE5hbUhP+iYlBc2kaiYBLTfqTQ+Gs2JqiTebh8cGVmhduw9qjD/GoUOrY/K
55mr7z8Jk2RYzIK8rDm0rCILgVrwsyYJLnBv5oNnH3NVtRtSOS5M8ilWiqHc5rjPoetoSV10GfWR
WZZwehTQMHfgIJKh/VKqFmZLzlzEojmR48vcYSRgi8dz37fKv83G+CL1XbdkBdIlbFBmDZU+Il+Y
whCkSpY7d6ofP6sBuqBTMXP3ZjRAM0EfsuqZKLRElHODarv7EImfoeTT6VHClsZ7PncIwAbki1Cu
EIxldOi41XH9h9NNk3PcJZV/xu+/JxeFrVNl3dg2TDXotuSo9M6Htzi3bpoewGmtGznfKevXtNxr
XyqxD3HrYTwreCXgxyDc69rq6q+pM+3LwJzkWOH8LIraXyW2S+iEWxDqpgUk3IKpqAG0qp46VoNj
EIcwZPLUkyqi/ljmDKw4eq6DBWEZj3dbBYckKm5t47Xq4wv3IsgN62gi8HEK1LcLcUcH8kaeHMEC
36zDN/BJb6A8FLaUmFWmju2sj8wTAeKYLZbR+SmM5KNJ+bRSgkQppgYSYsO6WFAtk2K5KlFSVjW/
1hRZexgFPKUxGSnMcC0LTWFpeBhSObiq3JB8rB+mDfpkboeHiciu/VJYgAhI/wjf2tG/geTmbzoP
Qp2XHJtl3NsleCK3eG5bVW2LzGDnSZBxXPF6DYk40hZb7CWtdUHr/FIGhUlZuZxCjvxdhwqtrSte
FI71ShQ3mgArPKgwiDa0ODCWzA6aSiZeJgbloGgme8eWfBOkBTnB413kNFde+CEbg30r5IESIeTc
M28tn5US97YRf2umOpV2mKCN8rzqypL+Yy/kIaDIXo2dy6CEz5YjpEoe7Kz99EuPDpUJVciIxZbe
bmh4LeivFC9nQrrQPKWP3IKfqlKvmNIxDiIhCmjy5BI9m5baSNvgWbsZpwc/C+uzdux7HnYMXFQr
sx252Ukl7rwIpURywdh2Vwh5wt+0xehxS5TetfDak8DXv8Kn8Zl4LpN47ixd/RvxL+QpFLgQSsgh
HyDDxXzYpgi/g9r39HVxVh4p7YmVE6zoYTxBoxa37afWCNlYmNZZDiy00UScyBk5y6zwASAWbBKR
fwktdivnZ3TrFm9CTWmcGaZhEcpXJJ6pFVt2Im7bDE0DRFJhowox/eWjpkZN4/Q+nvzHevkMqOvd
gtPS5oA6MSjCqr4I5C31ld/014tr9zcAF45CWgVm/Qc0OOhrVH5vIanb9FeUmXiS7IzBuStOJMtf
61ePqsnoAjuVyeYXvxJZZM215MO0cUFsqtHx1siYuGHCJzhuJCTTArCbo2cQrn4uSsHhOCGUq5bL
EsQ2qilmW26FJji1gIAEs3eCYHkUXjfe9ZNPhI19k1mkA9f0mXWXsZ3oxvBcY1pu0IfRiFORNNa6
nCHHDn4FYp0lrPowavdmQlE780LdKQdCLPFfODyH7FRWhD0SxDFsGERd/DaA4VWNGCydkJqHlYCE
4apapHvSvwY452w7BVvizzWGnJpzmz4V6k5DMfG6XRoif7YFvPQNRo5HSIkp7ZU2ViXPdezVtyOa
0Aq9oxa9GTuPVYefebBI4ukM6BK5rgVXEgf/xA8haCu18dhWxS4cI8SxOjhuZsVBU9We/BpeJErL
Yj2HHupEHy5Mnk+MccN6TQwacWksV0XN9N/I5KMOb2DQgEaPSnO1DHSaUUt5POeXqEgnjE6sKRyb
7wAVN1unAfPwMrE8aGrRJ8azfPViHxlW1js0w4JcxI4mh1wU1c/oqVJ5TmLUZ5mH+2tMmtts6tW+
jKbXMhwenbC58InDulFgqmTIU54hS6KHkW9z3uQ3zjJisuGwM1wkK0tbENdW4eDpnWorw9paVfwg
SRY8esCQrwO7R0Y4J+WpMr4pnJNLE3a0VTjTTZIOhrrMD16HLx/GE/SQP4Uz0IVBmIgrTgda9+CZ
7WzJWUy9UXv0NQHlkAEMdu0uuIek3Awl7LMubJ51XHkh4VW6mLl89u2kCPzUHm07dL/mph47UgHc
9NVN5GPDQckymrDu1E0eWKQF0XSOZi4J9bq1mkduUdtlZOOWmD5TxlFtUTKkTO2as8S9BoMGaIes
hOM04TFayNbx8q/JLx9at7/uelzKDGmTSrwgQX1rmvKNrNo37ts1vD9sLSMWJ5pdXB3YidWMn1JB
JmCZhV/VM8l/KJGZ14GJyWnSDo5KwjsgxieyMTIMvavWheSy4agSDjeCn8XvSaJb0hEtLgbgtT0z
MsYwiJZQLOTP+uW2FD4hqgFHkl/6Z7cbNyjLsdpHyCliolHruL9zF++xEuwRm55RT1PnX6Zm8yBw
QZWFXks6U6VjV64sl5Y+bH+7wLvP8uoQSd23lhZDYemfPSVYpDD88m+XGdVEG0zM+NIGIeEi1l25
fJgxpe0Cii9TpBABziEvFlGifO/s4Nm38elVGX0SSW+foIgZsO85dZGuKvGTNnpi1QeU4v4tBSMj
3r7EBhfmV8AGXxQB35uhoCzyJkgSxZRflGU810XyWEt6mqjiCREGf+BZ5NKpOz/B6U8RB+mmPuGU
cnG6s17iE7k0Jr85HYxcBczBTIfp1DjmLGSBRhUmoI7OiS6yjrK9zJafxqY/DKPFOA9LCoC+NOhd
GtRa7EZl1OSs9ABZBs4hiH0U5xadlxdsLRK7V35i4s/B9xEmuXe0UgBdw21GyUdzRPELK77dNk4b
kDjJ3iVpcJPW42l28iOue+/JVrLYnj1HmUeluPkW/0G12Ufm0a13pXfw/fIu0mHvwqajL2yvu3fC
84SniHxfSrSGa1bG9qHHvsOYF88kO4tDLiIyWrm5ef+di4LiUr+2zcE9oZZgREZ8Ba0QDm2PmSTX
lA69KRiequFejDT7jaTZV8NwhRTnrej4PjUmZW7hcyt4kJSCpUEw+H2sovYGeM/2T+o1RnAbyx2R
y8Nd5g84KdOYPYXLwKMNvkdLfExu0R3hZULqNq78tlFXbPQ08ovVdKaHYu+t+16j82SWPV8Uzh42
5wFubnZdILkfWwv0RYmY1C9uEyqrYZG3dsF/Z+l9FFO6e8OdTSmR1DYmjkT8mGgKuVNxKc3aTBNf
RNS/xmQ2tV3zbRvmiyBiEumUNi2yOPCHad8Vi3X2v9kGfnHWoW/Lk28nZvRVZiF7b0Xcl2uinxwP
Y/PVe/RqPhv61cKVIUho3wHEubKj5ERHnF6EGK4Tk+7Szxgb9Q0PMggxuOcJhuOZff5i0/izu2Ol
XDJLGu9mAxlnZABT95LrsEbIB2rvEhGQp/XJMSZxXgF1P16mtPgIq5wENajEuHE/ZVuELOKYpeW5
fsZqFkRMrRbh7gKXZWorb5ko4g3W9btJIismUL34sg8D4qaDm2OPKN1mA3ZiT+TcCCPOvJ0qjA5W
NeIDAQmGU3+TZVxnpoBkqPvMavvftKYZr+CoWcObhfiOt8l1GAHcGzzu4xnCTgOotRjZ/enhjmdf
SS+/mmKPkDJdYjmp+VB2VM3dUjVoLeRj5ls3TT9fJ2X3KQEl9Sq+jSbrKRq7p9p0Xw2UVg3pdJwg
FCeoIVuqXJMbHkInZ2I5V2c69dPQE4POWAb9lb2zyIiRnXPT187LYHi3U1FCYzHeirG4rdQEJHfa
cWR6rKuQS74Q030pcxGvW8P97TkfjgPqepNrmSTjQ+Cyg5Q15TpLIA00p+Grkpcozz6CntLHGRB8
Sa4wG9eVpbzHIKH8rEPxzXbdX/ERP9e+nrHk9Q7UgFpTOxrHNNcTQefQyRD7Wse4SIxPVZXqrIvw
saqYFZrBW08uySoR1fNimb+jZ0FDACRZ2VD/NPCu9PkiOEYgAYrE2QA22lsB080o3grVYLsjWRlI
jaFhB5R9Yj41mXiIdX4RGa8XkZW3eCTtdUly9dop8f44A7h3pekARC4yK4bAITKE7sq3vhFzvzpp
9C7cvNt1MavlkvwN9Id7Gv4QzeIKx+KzhmkN0n10LEDz5C9g9x+ZDjBBpe3CZJKkWM+iYzVIiTpm
OJhYvOaA62Ob5VXIAbyaUhj7E6ar0OqrdTpp903Dk9s22SNw2IPny7MpcjwxEG/WWdbpp74/BbNK
9wCpLrot5NCDvd5dBmvbmeqchx7aBsn4Bg/2y8hPhjkP2xpnuoyM58h34UDM1fOo/fhJAAv3o+38
b0uD8YhSFYl1PbshSMmmecT8LArNBMprIDz6j6izZzaeXXRHTCEuYGyHAx4+AJryjuSKCR66umLv
9ywiUJQWhq5ktq97rEph+yr9mswG+WTK+NJoRJ/BAUGcAWhlh46qo65rvdd4LJKNSs1fbDw4uloA
79BVsIcqfjoHy3lq0LpnxRuGNc7andL0CwyBQBhM85ZbT99k/iU3ml2suF+JWOVl7ABTZ2qCwpFT
i/79U2X9K5qyF9MwH4bO945knrLz5KTneeIJ5BS7F6B13El7PZaXzq8BxaddvEMgfZID7xZL9u9y
YAfMYN3D1D6hFcfKTERVYiLsdMdzItaiIqqV/GU2zdF3psSNwGgIw/sqtK2tb/gntDFX7YASQqbN
bimyx9ipruqY9N6FN1mFi21t2rB7nDr4Dkm6WtUV82WRc7uRdfnsQXljQnOqctq3Gpko9zRZJ0Hm
XkcM6Rr2FdDK+nRfRcmTiSwS72tySZUkqSW4BFQMVrlvDe3673eEfp3McNyiaGg2CGXuurS6LQNq
v7gRDJjLjwWwLAKlQ4uqeK2t94Cr40NfW/esCLsjE2TbURa3fu9sGcTsO95rTEYnplcxy3LWxyzn
04NBluwVA3VG4559PwJUOSQY1l8HxYzLJWBrZSrzfmZRdsIbwGPbLy8jYMBSpNOlt6d2FxvuOkfz
zGvqvRTFQ+QOz6kkXQB2OjNFesMgAjkdlJAG3dAj3oxYsSkpg7Pq0HnH3Vvhl8FNbzLt/NOYG7FY
y7WgB7YQwwmVoFQzT8EoWbrVwUeN5hyhFAa4SfpQq6otWePkdUN3tVdRB9KtMklcqINCM65RlYZz
hYVnsk5OJm49I2DiEvNmyaGLrYIcV02F+aV4mSYbh11vAkdiOC9jfyun/qcrI7VGZHZa2HB3C96e
KkRzakpJuau2bLWTdSubaNt6jcOwsSZhvsGQBuEloCj2QTZMBficvtmlhC/nkTr0izVvIgJ460Dt
CJJhvZfaV2ZyPwWEEbBdC1H8ZG8T4S+rpcKFCM+df1/gW5hc+zjGD24yvkrwDRhqZvy5TY7YfDrG
yhq3DA/DrZG6HyrIDRYh5X3pADOxy4ITF4mJxvogo+8RzSXDq9vybvqtfQBAhg8KiLrvCDwEJLfG
BLnwggIPcJBiJK9BQp1GCmHLPZVazKc+E4hDeKsXEwARsDhWYhpKFGo8UbapYBXNMItcDS+qp5ug
KH911NFU2y91xzpWkiyFCaIBD6V0fLM6qcKuL+hE7/Aobkf55Teouon4S7fkmd75nP/0b8UeZ3K4
Lj1QS5ImqYG9lNhfTCrgJkVAmUKNZ2I6/x3auLuA07BVkcu1L5IDszM+QLNl2kiJg9T6tQKaucYv
+FVCguKII0QviD6ZLW5Ng3/QeucSdlQDQypy+lsRQBoMNF4qSfLHpB9fDTq6Ef5UHbEvB0cFGb/e
/qk9UtLAC8BVi43g6EKx+vMEh30KezjAZ+EQfLDFcphyNFR3HS+b0EF/7TuRvFKG0tl+C8xi54UT
/E5lvINabGDeXLM1YpDbatQWDWayZiKCcg9HiwuPa9ZgLu6XKb+Wfv/qZ9FzCb2rhOIllIKjV1O+
DFdA8ysy8eZXCwmcDf8LYPbGIdaT+Ux8sXN6waIxMsBXcusVwyd0wBGzbbZPNVjMhDAGOrfdzA0n
zVh2B8+eN96ZXVS4z2GTYUJSM3noUT1+thpeBptux5LnFWT1faLxZpMGnYUaefZdQT/Lirzek0WO
3luH2mpE2qBhaRPUtFzj0zw4aosGqsWQ1SbnjchbLUwYdrlGr+Uw2HoNY5sFWDb+HQBNZvc1xDaU
NWu/mw6uCUeFxCtW9NDdxtG6riP/HFQmKC/4b7MGwRkZs5cQJAf5UPN7rXFxxsL8Jj6lGiNnj9Uv
roIB63lzaZb4eogzsDMqYA8h95OG0UViopuYbPJ0spOpgXUsm8w1BrF3rO+/s4bajQS9V+yu2Ujr
iT/to6FshcM0u5lh4rFe2ZtwV3khc9NpbF4QocprmWCYGqkHVfPSwajfe9D2cmewMIZ2D0qD+Ig9
e0wz9yi4mfoOXKNXlu62c6a3sXYPAdqpzaTBfvkE4s+D9ZfA/GtxBRNZxjJec2fUYjlbBr/jfoQV
aP0JDYQeCOn/u4afsnY0WNBjWJdCGkwD+21ZGJIwarkdhQho7BN4+Ea2qubkydHAQogd34lGGOac
lPhx3mf2Ncbo3tewDu2sw8Kg8Yc1HES4vS+5Hvx7kThniwwOjJLOS8LWwwaiaNs8fIsfHCsNWKyZ
rAGPok9ETRlrCGPvwnixKms7IENLMM3Tr1IcROoxmN4RVp/6Ij+DujR3NoRH4k7c8b6ca5gGuK4x
Ww8VpYAJPa699z2UMAxXJaNZwJEWBEmrIBkMoOQAWbKGMIlx+UM5xQE/Lvo0I4nXDZvBASplaIpn
2x1hqirGDAnkyk4jLKuOqWYyE1yj8ZYcV+V2ZnQ7sv+wIWBWkDCjmDZqkV8FwQuhJmVqx1zTFW81
DM1WwzRTQZ9WT0zCR0GPwi79JDV8k1XZO35KpHiTERIShCeQFIeQW8CIrCdT1OxBdzWx1RhOcOnU
yLXNkdUmeMCz4ppcsxa4HuCBJhoMqpZy72pUaKOhoQJ6qCc6VtJhckGsmW3iowH/ayXwW55ijR6F
0/RMU+HsykVGkKC6O86q79ZiDrJk6MWCljoQ3IRFh7rrlvqBKp5YAw08NTPzzOOb/o/FQmcyOpZv
M14MPOlJ4eMq+M8tFpevr6T/KJOff/BU/Edf4988FQLnBH9LsmRgWX+zR/ybp8Iw/3Bs28Q54Tt4
Jy2SMfnOf3dVuH+YQsIpFI7lBJ7wSdrt/uaqsP9whO1ZEnpnYNmWGfx3XBXinzKXPQ8fuvRA2ngi
EFJa2nPxF0/FX4OxzWM0ANoMcR5GiXspaudo9vWRdgLpVhZVmN/6U09itZcMNxn+ThJK70wdad0V
8jrXIdceadcTjMqOfq9UH+5ItIjTEYu96IBsfqcfJ74byM0uovbQxXThJK1z1rbYy3w96CNsm5oM
76XxgmT4mDcQNEpyueu2o9AvwhQ5GkHHZHcLHeJdk+b9l4/zb/mr/6scGA8QgdVhUtFZzX8JxtYX
xA5sPhqElRYhov9sMun/HmzuLvbP4qHGqsDw6kRxMYM2wifxZEwnnNMjb+wENhAn8KDzyGuCyVsC
yn2dVB6s0nGiVKzNj4ogc18nmncs/xt32PsdyXwNIU1Z8TXkTEJKwtCJIZMgKM6TST1JWDpkcKJI
xGDQ9+os9cHn2NTh6hMp61LnrUuC1//r390O/ill+c+HwUYL7HNL6JBU558Sngsf2ODkUihYipC3
eQLd0/bBDWX8HSsesTKspYO+6OJ48bGp2XGwNZYb1OvEQ/XXo4SO4xnKuZ5r673Gd0BRVZxr96uV
IjmHcUHSVcbalkCULe25JMnAZiFlGQQ91NZnG9nx2mXqRziMjYi52qBcCd/+H3Nn1hs5kmXpvzLo
52EOaTRuje56kO8uySW5tgi9EFq574uR/PXzmTKzJ7Oqq7qABgYdKCQqQgqXO4M0s3vvOd+ZmL57
dP0vFwu7GbZC8FSqvfDMuVuXNdNql6tpx3TdwpSNhO+6IkJBXBJF+gD59sJrTVADlXP2U/9xTAls
QzXZmIu7rytCtiZGVSRY7KK6OdrDJivceIMtgzw9pzgN9cZR86aNU1sr3M+emTHRwT5nSe9SdiJj
PAKgrTvHTLvAKJGLVXdXdHwhilJbVU74lqfpI4K9e5Jfn42QphWuWoOuB0sG3n52ki5r7z3rfqnR
/0M1DVe5hZhwGYAIifSucEfuobOYXY/SA5GWK5vkEh7wOAzd2gpp7ertct9WIYbm7NbFFLjPo3LY
6gGm9K3xAFeb7baPL8sE6V03k4DnxgEJYZ7xGrvuzWBH6cGsU4ekgr7aUZGRiyAzl02/i6+8youP
S5WvZ3tGzuClDrei6VfGqnFDvEpqNq+k/k+LsOeIsHYDmXm6Zp5PTYnPabXwGF+keXENIaI8cpZH
p18VH0YwRHd1lhb7BgMOxZ0+RtLbuawgJdyooQAVObQbZAjWATKzt7Jrtz0NPA7HTHHscRRKvTxw
n5eqvR1EgEg8WOa7zNImzugVwfqT2byzCrQ/ixSPu4nj1UkYvSA7j+8AL3sR8TRLF0HfStp5N4/u
WiUJHBILKzBZrU+9HKKt7RrXqkh09B0EQxFmHl5V31gho8q2i7Bi9vvis2rMeZsSaUUPLH8OF/79
c8e4ZXbtX45d+NhJoEvLiBh0inCodw1K9tFsDhAn4ecULrz2xB5OBerdAal4xoD+0M5leWmg1XHj
AtIrNL837WyhVJp/hI+l4JGqaxfj6VADwS+T3dwL48Qs3F+NxG9tWbV+GIhiHejjd1Uqzox726sk
NsejJZM7ss5p47jhi+qGh54DtzME6l3BbstbAcW/wrpg0aG6mfr0BEKte0CM3t4b1GZuvjV7O8B1
5Sfn3kIlWiOowWbQn2PArwenJWVwnn2q6aixLJC43wZaix7kDJHU4KEHHvLmT3IzurR6xhZXmqhD
g8b4Xsxz/jKWZxVHxcqevfDAkBf4fh7dErhABrJyf4qsMXbLUD3M4wx4fVZPcjCHYytJ9Mvy5DJ2
1X5oav9qMdVnXiAQnabychYxQ62ieo8auidL4P0I6XriuPO8LRigo+fJR2OespWNVQotHXiH5WQF
pMxX7rOL7oxy/rLp0Ct3qfFkutNjvzAd9trlw676qzYCKCaQjXk4GLAUoFFjOpQ44gw78X0IpkOJ
otezkk2CFA6ApX6/iW6L4Kd7h85iNowY6SP4C72AmqOwVRyncfka2grbjsuaYXgmTaV3sxiXDdho
SIZ0M9yTzbJgVJTukp5TbV+NcUaHrWXeVHfgZqEMApAwCUyY3rMqOEf9ehQd5n+T7dUp4ReAOebQ
L2nmxcr/MRZxfxXHxbZG/L3JZnvahqV4zHxtI6qyy7xHdWvGP1Q2mwcP7V0F4Y0Y3yQcX9zW07co
h3qXIG4mLOm577WtwPQdzB5xve5DiQgCoF8dEyaZNQt3Y/lo+90XAEFv1XQ1OyoyiHbEP9HNm3QJ
vjjw6hUiWEAlqPf8lki0U6vJccSDvCTT8paH2bBCGHesFRNcw6OYyvB98HDvrdgA6Mokrc+HTeJk
/jqNKMVrZMhos4prv63DnY5I6TEtrGxbaOloeuNziu+88YdIXIDa0UtmomVIrK7b1mN+701bLxcR
js77OUDe23tTt0nIUrZ2YVndFfQ88ZmgthxBMXOsgbcJpre0Az5XjnpqaddplV/FUlTkSdl0LpZ0
n0pm7o47gA+mzX6Rx3Tain7piP6kaZnRDU/ReToS/t2CnjZiplNHDvf4iMOCD77p2wnpbvRQ9PWw
InOLuJNkH4zS5jSGd6glFSun7WzkMawtV9Jtjm8ZI1+6lUy3YWNTR785uXwgSnkzRF69BUb4SRMH
zxz0BPrpm6lgJD1UDr1bT2siDHz5wTweoU4Tt7iQxVCjpzJ6se6b4DmADIpcEtOjvUC8WqwWqtAx
LweyLMqHLvMIXN4Y44JLMgVcALLwQA4I+vbeeUQoSA+0tdE1jPUuoXuzarLbXEicPEb1M2wRWdQj
8s00uJXjdE75hLUhGX8XRriGMb9tbTei42Vzc/bMBKMm9E9N9GVn/SVBWPlNyVmmDGiMIuUmOwxe
Rgs3AwWXu0Gea2ightRojVRDNhqN28jiD0PjN1joYIYNXEkMoh6EDhosLDH0jj4Tdj3lJrscxDeq
6/IOSwjZ0pA+SO5kzAr7w5vVOfFocGjXT6rxIMJ9LwLg+lEIOCSfslfR0JxmlmzvIR5GhoaMsBdY
UEeaaiAzo4TL50eoHi0BxszwvUNdE3KuAM+afeHvsBkcFogmy6RtehKhLQ4k8LCWREfSawjKoHEo
WdDvKtc7FXBS5lE+F2hqNhiISeLRMJXCZABGxiEcBvmj0cAVtVWkQ12FwXVobRVMlrLFnkvbHXKU
Q1/HT/c5/BYtTqMVSrsL1L/LUrOpbI5uqHi2IlcPmcbAdJU8xxoMk5r1ullwYTs+5ccg0O33zoPb
oJ9TgnYfrjxEiLjMUKPsfBf4TPCNodFAGkOjaYha5BoBqzE0tibonhmSHQt7gaPNqX3E0CI16CaF
eNMmYg/Fbt/ayxeedzjjGo5TakwO4V6M+89oZOw2RJJhgDfP9JDd1g0DW8N23Db6MIHDIrHjH43J
3XxUTCKKAmNBLzdW8nPR6B54nhrI9mX691FNuhkMHZumpbkubbzNg0Vzyg1PSgOB5JRm60ZDghoT
XBArxrErWGcmhdHVzumlOc374KIH0KQqCXVo0fihFA6R0kCixkaGSP7rqckuSvZnL6OpzX0pNMpI
wDTyNdzI0ZgjE97RgG+0hX9UwkFyNBAp8Rjh5518CDQsCdXUPlwQgjRpQM6zRioFaUMLCciSA21J
aeySC8ZktUBi6jWSCYSn5lHMWxIl5AYc5YC4B1yxRjmFMZrQKVGPZUuepMY9dXCfEvhPIxyoAB4U
1jM0gBCiluUp08CoXKOj+v66iyXRRDWNWGzm3DafRQtsykGDo+FT8C5fTJ43DaUSGk8V85kYZa1V
ln8ldYn3i+8QEK1SyFZREJ1GSFeQnYDERvfSz55nF1GPMNj8fUGJpjFZIbwsoUPECo3Q4mkApgVV
C/MY9goN2rKCrZnqZFqeJJD9OWdEmv6dtcUQjTsUWtcCDjF27oakAnsWt+81WVoedC8xESc44f3r
C1bu+UDy4oFjQA5ALH5nyOhyJ6caFza11X3kRZdExlx64/gWJBihk/I8atBYB3FMaPSY1BAyzOZc
8wJkKMYEnrt1oYFlrtrNGmBWNThMpIaazQx9Q02qKkA6b7iV3uLoGuzuIdFAtCSCrDdY5lqGOcy+
5SXxxHOU6mhzjVObNFgN1uqu0ag1AQTesR6ANDk8iznOfSY3Cjobd1KyHeC1dc5EeDHc8sQC5ZYH
CvRXEADzB/PWaeBbAd4EYzP6zgoMVsKYH0cZAspYa9ZNbhdUz/jdLKZl3zi5gZS5XiPmWlhzdQZ0
DtY+yxmxjkSU5T+TeLmbBX1dutbOTnb7QcPrWo2xS+ik8v6ilmGfz/797fpuHBRGk4bgBfOa0Evg
XCigNxjf/IteI/OIgUNBqTF6ZbodNVYv1YC9QqP2cJ5GGSM0acPkQkgbYkfEoAKdj4ECp7MnV2P7
Jg3wK6sD8YUIalBZ9D2GstYIoNNp7N8E/w9tmcKURdZKjXGEtnEHyqHSyMBoUu9u38ETJqEc1yR2
NPCCJpxBuAfrVgXvTHrNLrh30VImknXGsl8ar3wqrOIpMsrbYqGjAAV+4yTBbho7MiQjxsoKuQP3
AdjDYjUsunlhNP4eN1BRxxccZHY1tETfYB5mmgAUC7+JDnJPiAgnwn4gC8LqGLsmjFQS/yocdH5v
mF52C9rG2ZD4lolMoFTvU1aaXEMch/5F9kAdQ20idzXoEfSjqbMGcar0znUIDVJoLCQhJeTtjN6H
z3ezZxHP6L6qGviW5bqEKHhQj8FzdNAmC6iTIfTJTrLcLbHag19eexpQ6YiKHaXw8osLSwMs6+xA
5/qHl8g96sJy40O69PLhMbCd66iLpqMz+ccc/g94iG4l7dzAEu1+IqoicIcJL0cVbHMNJf4MFDyB
zVNA21QtJ04S4yZUMtbJT2D9MHvrVYsgUcabIgLamaRb/m80JTyZID2jWOy6mwbOZ56CKRHldKUQ
qGTkjaPW4YEl6W1l9InkJIz3F/XdcBFri6MNTRTsZr5uNGC0gTTqauQoklEFcoQaW+NIa7ikIhju
FelYF4lGlirYpfg6vbXQONMm23ASdehp8wiZc5Vt1QnXVAWOlLMhu+VdIRLywfERcUK+FVBTi8Z9
0TgBCBIAVcN4oomhIavoTQiXTZGw50AKvp3hM0BWNPGzRrS6GtbK04o2JEPuzX1uaaArkx6EvX73
NMB6HTT0tdH412RAtM72cQ4hw9ZLQ4L0Tiz6lHzrJkIgumUCm6cUfs28m8LxRNy7AW9WafDsoOof
PD3osZyBsjKZLlHBhWvZslcPGl0bSuC9GmbbtpvRGvZ0UQuyMhMmPGgZIBRx5HRvl+iRVGqGlhqQ
O2tUrulyW5tMVWaN0c1HnWEWXasaf0FsF1Sq2t0NezfDZKZg8WZE65AigQK5ioOrjj7vapyuRvi9
QqDE0qJ816YT2g7ncnLTKzOLMVOgDGk0ghemOyhaiA8aEFxRiEU+x/gOkJdMwuCip6uxwYpKQwrb
20rAGmZjb1eiWXiDAyebACJx/EmoGLTwmDpseEeWDMGJk/KaHJMXMWHEcySnBX6jgoNf2umjQaWh
pfUhHvGV0Fhk2ojwQImnXdzPNMYiFEnKfaw846G3mMBKDVgmuhuaWjze5i4pDiZkfo5412k4HNrF
+dEJUbE9ER09ZJSQRc0D+A1zjsFKmBQTF9EuKsVzYTFjYU+ntfVRQIP2BzRDDXxo6cKBwXIpN6mS
60GxB6gFi5koH8jwJiDHb91VXB273p83IwRq5Fl3U718hENDQP3t4sDp7GnDXWQaXh1Cse6hWeNE
ZL0TEINQpKe7zGpPAW2YyBuuhibxtzZiFR6oYg1JelxL9yAVvhNXypeGBs0KKPksB7HvNGS7grat
2I5XgwZwQ0JYGYl5yvOcegIl9IS2jIqIjQixDiodbcrCzRhhYKINmx4bWN+mhUVCw795vkDMCtxL
/fhUaUA4Ps+9FSxbNsmBBh9DHVjiWMHOvaheKANPNazx3oY53tSE9hDgVk3c1+Oh1HByooWYFSDT
09jyMs33zYIN0LiLIu8jgtIcNy+dhp37Bn7wWboveb5NPRp4ppsyE2fidlFplATM9LTGXAeTQzxJ
eOqsWy9KA9a7+D66CzV03c1qrDwcC3DyJ4dJJyvYYXeBtfSWbIkDlEBC89L+bdY498bHezD0BEBz
TjyGMN8H7R2Gyw/wgmULKjz2fk6AYOKjhfNwptHxQkPkQxecPIJabiAI89Mw31ue4W9z2POQBNuN
0jT6mc06VOrka1D9rJH1Bex6kUAXV2340bjcbFn1LGXx3mnc/QyRMf5MbKQ7DQozqKKNtwqbQKzI
rxz28IPfkJeQCOPVxjZdPOvkEstpNoSCD/H2W9QGDGY15WWzJhSAkTbdE2pbhF5oXw9d2x4bOAHH
XgCXNPpXx86eaGIiH0+5Bwl037SM8DeY456AIOCImfEvj7NEQTlauzjIMGsNpCr5Apqyx3qyFNHb
uHx2MvJXIm5ALiHMLekmIRFD5+EuOi6gX9WcSy9iQX60KW9laTxNfniLGxB5Lh0FaJpHFDAYT1CJ
dyjqQwKKb4MuOrVBv4JLGNceQPt7M13iCysdvryCTZacEf9S5ePLhP7KDmyUyhUFk4o8Mnvzu9Iz
Se8yeBamDnmz9zX75RM7/mPXBVdDYGSHodNP+3Bbxw44ArTJ84wzT2TgEELrPok47TlkxhFwRGLJ
OH81Dk4rzEuvoSBLeFDElhbVNVCn5sLsMGohgan2KByzPUIxrBooaigdDwzZG3o83Sm21MZuF0DT
oByigKsXjcOPynbOU0ladQ/glxOK11C7asWYGC2Mr3W7bXVpQS3xOicQlCafN+mS936RGI2g4cZn
ziz4XZjyd6L32V7y5o5x2LtFignbpvHTrsxT4DaA98gXbWd1J0YqVdpDx7oDQODy0X0IMG4e37RU
EKuZxiQsFYSh+LwPAcoflfv7iWnZ7pyrBv4C6iqUmsjTMw5IrkD6K/oVIcMJeR/EVkQu5+MWeIGT
0O4U1TZG1RSnxI+QCWBt7czo1l7UIV71HOLzFuw/zfBAa39Ac5E/xKLl7BWm55xEXpZ2QpZm95z3
mHdzl+Z+P7KNW/fTKLAMBjFSCgFfVIvzOGGRL9LgQvcVILPIu83L6Jh6+WHqG2frjSlVB+2xi8R5
Cr38vqDKuZADMlC7DK+FA45rWYxPNYRIds343Bo2wZPU5oGWfk2dDdsob3dJh5G/TMH0O7qrO5P4
3aU3ceA+hiEPZwOA2k/Cp9LAFBQu0UdeJh/o+lFuBQ5FSSj3vQ/EQ5WUPVbVTa8TJV/d4mkuSuYi
BMp0qyhCn1IjaP0W/hh58CE7DKxNxqVvqgJ7rmHvbEzuW8X4HUYpHdgEIxkZj6tkibcFvmkdiskj
jKYSr42K5o2Jk/piHHuEVpNArk7BM9FmIYLHwFqSgDYH3nkRROKy9YmNFz0VeXdoOsikVrIbW2QE
kPY+8YV49LVG8MMgwqUQXIMATum369V6ZW/97LoOw/zk3GdLDKiHEtoaXrwuv4xrjOP4+tdlB2Eh
1JJ1zOlF8ZMCD3lfcpNAPSU09Yn+/taPAA/TWl3XDv2GrImelY/nt/Y+negYBxQlWnVFY8Pap8ky
bRhfvwBRunIzLGaJoSl4MUarRLi3clLdqnInehstDUyXeGSR4/SV1s+6J3KpKfGxOI69RW9drnke
JCes4irCugFek05GDCcWipNj+9txcNeABRSCMkE2rHeblRgkh/Z6qIaT3QXXzGuu/ZwSty5YRUIr
PWNDOai227cJ3BVqbbpWSKY1FyBDA7saC6Y+Pdw4pQ+JnFf9sBgv+95/s6muAzSqdfQyy+o4ZVTR
cSyRPIOtkYa8khiQxlChpmLFDWDPKZuh4RzFe72UOGpYBaI7qYpTUie7y0yZPl5NvhyWsEkl5q1O
lM2uIvjoonKD3Vcayx4hECxT7GVU/ARPZdWVD759KO48d8EIEj8p6135jByr6COMhvvBs1/yemPl
9bRpAb5ZJk+udjv06tqrnZes6Q1ePSIwAL71RdATkZyQS4zRi9uKTmnXs6IVkAfAVGH/H7IHCM1X
8zwikDG2DRNCgk/aEP+ewY6q3emNg0arfQq4IBdOI56tOD/TB7ysneEeT0MLG+0QURpuDUtejppJ
XIw/bIegKTo9zB3GvVfMrzWxTlE4PnJ+gYPYdLeVjVcS2SAVThW9ROny1bbEoFgGecI2aQINIrqT
xJmcmkYAo8UibYK2/JRG29ZvdkaNeE1Jw0dzUz/pB7+N5kNuGUdbryNZJC+FxOg6M8Oeu/LBrYpw
oyftScaz3oUBd5dlPC3ja1wQy9QX7C6+ZaJqVpFzAR3guqXzw4PMCvUdt6Xra1Vjm1zIdSfVC8S/
M103aVytRYyJJWdn8lvCJIiV3JZo4ziL3CfkhCg3yrZQhSHRBuq++ERXcCzCWxO0h/bSldWyZw+/
4VnF+qVZiM5knsaOy8FZGFprxJkuSTamalj9K8priWreYDgl++LgZuGm4oSw6hP/to/UZZnHRx1x
byKArwxO4mUyPZoDKdJZLi8zSJDcYHdqwUFZLdzIzLbpbxVoW2PuaMiI0o9vfN2X5WekFwgrTdQZ
YsQSHTUdZrOmpWdNdzF1DlEtroUV7ZzM2vVeTx/YeCILhzTwbjwREn0Zq3NRTA8NiAZkgvNnDltR
GZzkZlWzwkYfVW43G+bVZymMe1U1NNZReFYJY6y4pz6Q06GIgNVHJeYEJJ5fPVuYN3j7ijbGhqtF
Vi8ARTSNySEzxx25EM8aEBkyLrgQBrpAIGMC3g2YyitHagnb/BINrdraw/RYlzQiIPG8F63eXum9
w3OCOFDHV81UoMNfUIFWTnTjh+oJpBrqVi0/X4wh2BmlC5TP5AyLlW5tlg5eda3wg2AA5JmrxzOZ
QRMslDZ71e6DuzTXDoo6xwivLRtkgkcP6pA1zjkzgqcyvEWNiQPCKV9dnISgKYqfiQKcNzsPZJE9
0f9rVEYOsVBs8wmBzg61AzliHk2t90Y6D12Zv7sR1ycaPAhGzKNtar7RV/O2+cZeokVEWh3ffF9R
X2A3IZDrLciqXdSVFEXTs86sdazqMkq5M8YyAuhI4Y6FcN2M+Evt5ppIl/ixhhtKSCwCd4j77zQo
rpuI+zDIQOzZzqVofxC2pg/9DUkUQ8TR1H2IiGbpLELvGqMn3y5Hyt5gFvwUTjodZc3JIO9OATm4
SHcnlnPVAD9m9i2z5aOyY9qGKYRN1d9RdAfoL+GitaQ3ElaDT9UzaeQh6WZK4vocUuFKUf40N/mc
pusIHiY5s+UF/9y3FLI8t2m7KlrWoc61XwtS25BGgt7dsDLvqIpuvQLKR1qzbcoZ36vra/Mm2dK1
i7jeVnO/9zm1beyzJ7t5DyTk+ttcY1bejVnFV/SvrwqXOyqUKj8si0J+z8pbKAotG9gju/OqHgOk
M+nMiIjzqVu0gu4Is04j3cc9Ck9VljTK2ukyQ1Eftc5VMBCb01RXNrYQy5IvpZ//nKqfrHWBTi+g
TwtdK7M9UsCKl67P7224iet2AanjLbSLgWbSUN6HstB+GCIKOEtWhAZWfvqjidCJ5hn4Aiaf21RQ
h9IVbzFX4V52dH81xIgZmAcZPkqXkwijeqwz9bAjDWjzvfJFdYCOyxnXOL3WgEOv+zHY9EGHDAid
zgr45GcwUGRM87jvi/GkVIJIRaY3zVAeI3gAF/kiP1UPQzJzHzovf/fgoSYDM+RSecd8vIZKeRMv
wFHggylOEd3awGifMxykYWIFx2BayOxq3XSbL9cyG++olu+9JcNdRLFRLoDjHGbHCE05aWjvjpJ4
Eysak4RssqjzIKUkb7GBMRRSqLzNzwgAJIjtc8Mit6pgDw3g1jamfw7qap8ZHzFehB0n6wfDbW4C
xQmEvLoHW68a0sMDXpohK5W6qiRlQ2LS8R5teWwn/6NjmtEseB5c/GdmtB3z5RVdKO0YNLmcjuOV
UXv2urd9ikAnupOJKG+0niklw6cw0vuwjC6NhBPd4IP0ccnEQTeL6lwJwnFEMB8qRc+buNoXs+Rl
LYIRNok9XZl0PfpDk/qvaVuRydBeQ/3+YabVFz/FZhgLjPjdMNj3MQTSgWLi5rX8aT94WzFHEqrk
/ZgZu7ZCuVsujBm7MQYfmtKsc1WxMwOU/zZlNrignw4hQRNhiCu6yGyOkhGdYh+8mIT9ZLTJyXWa
eTu6ww1jXiLZCICYJWOs2D0thj+x7ZKJSEjBqaun/TRG5MI4Wkj0HO9yk629J3Ju444eTJgv5ANg
C+sMPj6Wg6GhSiUo6rVszXllm67Dgbd+tySzY1icLEFvOpp4nKJ3BF13ljGOm9rqtsGYf03TcEPc
y9aqH8tZ5SfR0keX5kfoW4BDMC8Bo4jWUVK9l5hiQlOHopHTt9DlSEwWXPzg76jlbwLvyhrtD18u
yEiDj2HkZTCwgMDD0046siKLiVE68e7rthF4HlX7tghkaxEHckLb0qfaUagFaI9BoqPLPr+I2uKm
8rIHUpL6DUsozXyyVAL2uhzP1aoO9Uw3JVERUAXimjuvyLFQO1t2m7yynmJXfi5EOJAJm/4o42mT
qOJZxeZRJyezJOc0/+U+aJuZ3PfpcUkQBjgOWRujx4yr+Ylm+1rA2pc2nVuuzdqxhoZ+9W5Cip+5
NFgncoDHRjC433SjGRwHoG2dq+g4VZwiKnN+XBSH3bnobq3UAZQ3PDimlFeL55zb3IY959L6rMfb
ri9f1Zi/W0g5qICG68hKaHKl5ANMDlAM8CN8JPuZgoYziXDwdWf2A1LOT8Ny8FDA5ot6NrFwJsAD
fi5jzwmamfvqB5wZtCtwzmJWg6q8HNrlRcgK7i3k7UPbV7eY5gxWQOWRZYp9L3Qf8c8TLqjoYiJ0
Qv4fsqmN7gMMk4gQlWw7YDLdNMCSdf8HWJloHmdnT/f4Qxj8u3d6vcRMezkwWUU66x3s9gSnYkv1
jNCxmuxt6p6m9tExntuuu44L72ePovEC2gWhlma1mTApJjmhkH3xNc2Th3g/PtsO3fPCF5+gNxjQ
hnccGgZKGzyeHt5G4onktjMe3ClwSbEHzRA5kuO+JWBGIPsP59N3JIyVXxjIclelz2VKnI7mkWWs
PUlW81L3n3VdOU91/QhS1cbNET6nhablzB3GriDCMJOInwYQEIo+5zZKoKEYChmFEUuQv1TzCIIB
7mK+Kqdh78UwUeceBnmWb7M2i1dHywuym6ABMLkE4Ivoc9pxv0u5StCnK2gZHn1u2Xx2/viJ32hY
ebMNgSlCFVrPzQ5N1mvslW+TQ2qIpXmg+cRxM67d6boyTRBgps0ch7hyTlxje+ic7HkZ5OOIzBJD
10PdW8YNLmZ0IaLw4D9mIKoqeUXqzMVotdS6GeFvCz0VYxA1bDpEUG4jI5SXWA5Y1OkeVrfhqKhj
F2K33fotLscT0Oj6lnnsAGMOAGvnOp1ON/zoGjlduB0qBmuwCFVqPW5N59CbxnCk1XUDmOWqBkCE
wa+99QWAahksyaEnwfgicbXd355/jGS6X5jBeD14Lm6wtAs4CRZn0UKFg27yMjamv5mbpd6Gy9iA
HSP8ui3l0Us2/eSkpC/kYpfZREV5xC0PPdWiG11mjfWFk38kFpZEpKry2QzMVhC+MtAztFmNuoZW
TIPh+prBg79q0uLLgIyAEya4bGi1rHNM+ckgn+m3c+BPAtJyJpg7nYUYzlclyAmuVme160pAq4F1
SKN21DSN9IMDxkMx47GNc2flOeYpCZ5I3F22OJTuUfkFR6w5TQuuzg+7euXUSN6myjd2XUU9Ninv
Jm8M4BeRincQJZytfWswZj3PtorObSAFeAPgU1gADnZn5KyRTMfTuCXHDIMk/ZEEqR5NVXkeIgF/
YcyuF0H70yIT4NqYjK8p72/q2Mt2tWnH2xkMV12Wz7EiXIwQuq96GNE3LBCGxcmOj8ZYZZtaNhJp
qK2HlDZMTtTgMsNQ0zY/JxJ914OpdGvdO1qdqSOOWgyVXoYiUHX7BbnaS1zNx7tgoWyIe7PcFx7P
htfD16sxwCbWpZwwJylxw4GJRPlpfrf7mdZZlSCFNNQRDN8O7I2LoyS/cj11cu1iPGaeR6s3hGgX
TDENjDZa9UZTHockGWhnFec00VhRVnha4sUpU+6W6eTHEpm3/VjfWFElyAHIjk0b7d2ktJ79Dq5h
GYNYY4r4EpCzd68SCne+dk88crlaPoqO46kwKRAqg8noBGL/JObH2Zp3zsiRWcsZx0q1G2EnK7Tg
KWDeD+XPZzljAzKHLNrjan0LQIymxuBtHBQUwKzV2hJVv/NFTz1pKHMVzhGVbu/oU6l7LWs6UyVm
JLfllDRwnh2r4rMvovE09umqps9jwhkC9NfCjO+J4ovlHUuuvV289A6WohlOV0v/VjLBXXGk3y50
5xsrQR5df5TU6XdZSQMsgG+zstJTCYBo3+j1n6Qg+CCoCqN8I5iO7dpQ3Y2GeJrqU+pXbyKtUSuO
7ziGSzJnU387L7ghllJdj67P8p3XX+E8faV2eedJAplkCyEVzDefoA+sjYUqm8bJRT0XFF+xLm4C
Wa3sNkdI5i/O1i8K54GEnGfLQHnVx/B05uWQ69hi3jEKomQ5TwWd2jIr91nCvDMe/bs0Z4IUVDRP
h6ApieNSxyIHGmc7ctBC1EMxVgRYWMiAQn8R51auK2UBNOindZba5KLZ011iDf5qkBkEPie67NtO
HhSON7fz0E35yxU6D/qZJOzeOEwV4/DGLzoAI8q4y/2ecQ6D654Fq2398lK4nHXm7tSkRwP1uI6d
Y1r33kcIQwQVVtArzkoBN/AY1AeGP0cfj+BV2lGGkemzgwWwWyqOD7AEIhayMUID725bmh6HwTBf
/ai2buoiNG+00tY3Inx8RnS0UHQbHmlFEcF1Mdl/q1ZmL26pjHtpdf0hyjlcT6H73Fd1u85C69xU
0KOKwGHk5mTOfu58HFxld/J4QPZxbKVINjjWhfakbooCUFnR28dq2P5vfMXzLLOQfkBfbscIYVTj
5Zs0ClKYgv6IgouTpbAM3LkcSbZuSaGdlycj8WyaWljcSGkIaPMGMZD92LmYLASGccoJzjsERbit
8oAmB0AOUq3oWlfLmZ7R7cRBL3Xm7bdx5P+8T/8afVa/uWa6v/wbv3+v6rlNIqYlf/7tXx6qgv/9
m/47//E9f/Ut18k7QuXqq//r7/rTX+KFf/vB69f+9U+/2ZR90s93w2c7nz+7Ie//8Vd/fYt8Av1C
34afh+pvXuKf+qbvD/J3X+h/fX6/r4e5/vz3f3mvhrLX749SoPyjS0x7uP5kLPt+R98f5h+9QP7K
Zx4+eGXydFwhfTMQpADlmsf765+LX6RDWo80Lcxk37/++K/3jz77P/5Yv1/iX++C//x1/vTOXz8K
Xb2D8U7e+z9+dM8kaMXzbcsKMK7hMrLtf+5a/NUr/uFaBL8EbuA6pvDM71/iry4JVjbh0Df69asm
X+ba/+G++nu3w/+vS4Ir0HL/uxfB/iVwHC/AavTrxyR76Q/3hfuL6ZqusLHV/frr1xvwf9BF4L4g
ywSbo63/y0f5m3yrv/OM/P37wv/FpSNlme5vD4P/p0vi/AJ60+Ihcv6n3heEbNmEX/63bw3/F88M
JClev12Hv14yHAKxXOin//xz8U/cN/+xlq7iJP/4XmqTz+4P6/V/+Q2/P35/+wK/rTSHj3//F1bS
P32fXnh/feX/txD/5U+3yPeT/4cv/r4SfP+Y3/76b5/vb3/yn37W7x/q9z/c/1/WrmCnYRiG/krF
hVMkwtrRHUDqJgQHVE0cuFuNpVXKWpF2SPsJvmZ/0B/jBaXQsDCJhVMvrR27zrMj5dk1GzLVBpe1
bG5yqyxpC8BemroHWXg/hUJQecE4/V7K7YW30AkinJK8Nu0bNxWLQsN0sRoOPSfqsgAfbhRuHeVA
JlbbCgIMixfSieLkCZNWPPqzC1lAbLSi1nR1RaMga4ITjnwRK3x41yyUm40XMgB7LlbHmvad9ZGm
39wk/8FNZWu21CgvrrIUZ2M5Q/eYxfwGp39gabw5Ja69sYbbitcdaO9147kNKufIsSnS8LWUV7ir
C650rAcfadd34d8UrCJi9S3Pnpk4qfnO2cIPGNGokvvuZ6F0nBBjTfxDz4JImwqEC1hnLJ43wwGP
T3QaY8LuZkswz/JULnI5y9HxIMvRb+C0fSFY/qrkjsF6LFpDn/mJyL5RaSZz9wEAAP//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18" Type="http://schemas.openxmlformats.org/officeDocument/2006/relationships/chart" Target="../charts/chart14.xml"/><Relationship Id="rId3" Type="http://schemas.openxmlformats.org/officeDocument/2006/relationships/image" Target="../media/image1.png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17" Type="http://schemas.openxmlformats.org/officeDocument/2006/relationships/chart" Target="../charts/chart13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1" Type="http://schemas.openxmlformats.org/officeDocument/2006/relationships/chart" Target="../charts/chart1.xml"/><Relationship Id="rId6" Type="http://schemas.openxmlformats.org/officeDocument/2006/relationships/image" Target="../media/image4.svg"/><Relationship Id="rId11" Type="http://schemas.openxmlformats.org/officeDocument/2006/relationships/chart" Target="../charts/chart7.xml"/><Relationship Id="rId5" Type="http://schemas.openxmlformats.org/officeDocument/2006/relationships/image" Target="../media/image3.png"/><Relationship Id="rId15" Type="http://schemas.openxmlformats.org/officeDocument/2006/relationships/chart" Target="../charts/chart11.xml"/><Relationship Id="rId10" Type="http://schemas.openxmlformats.org/officeDocument/2006/relationships/chart" Target="../charts/chart6.xml"/><Relationship Id="rId19" Type="http://schemas.microsoft.com/office/2014/relationships/chartEx" Target="../charts/chartEx1.xml"/><Relationship Id="rId4" Type="http://schemas.openxmlformats.org/officeDocument/2006/relationships/image" Target="../media/image2.svg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image" Target="../media/image1.png"/><Relationship Id="rId7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10" Type="http://schemas.openxmlformats.org/officeDocument/2006/relationships/image" Target="../media/image10.svg"/><Relationship Id="rId4" Type="http://schemas.openxmlformats.org/officeDocument/2006/relationships/image" Target="../media/image2.svg"/><Relationship Id="rId9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762000</xdr:colOff>
      <xdr:row>0</xdr:row>
      <xdr:rowOff>76200</xdr:rowOff>
    </xdr:from>
    <xdr:to>
      <xdr:col>19</xdr:col>
      <xdr:colOff>220980</xdr:colOff>
      <xdr:row>11</xdr:row>
      <xdr:rowOff>53340</xdr:rowOff>
    </xdr:to>
    <xdr:grpSp>
      <xdr:nvGrpSpPr>
        <xdr:cNvPr id="5" name="Grou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10218957" y="76200"/>
          <a:ext cx="3868277" cy="2220210"/>
          <a:chOff x="4914900" y="1798320"/>
          <a:chExt cx="5402580" cy="2773680"/>
        </a:xfrm>
      </xdr:grpSpPr>
      <xdr:graphicFrame macro="">
        <xdr:nvGraphicFramePr>
          <xdr:cNvPr id="6" name="Graphiqu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aphicFramePr/>
        </xdr:nvGraphicFramePr>
        <xdr:xfrm>
          <a:off x="6972300" y="1798320"/>
          <a:ext cx="334518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7" name="Graphique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aphicFramePr/>
        </xdr:nvGraphicFramePr>
        <xdr:xfrm>
          <a:off x="4914900" y="1813560"/>
          <a:ext cx="2911336" cy="2758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18</xdr:col>
      <xdr:colOff>571500</xdr:colOff>
      <xdr:row>0</xdr:row>
      <xdr:rowOff>137160</xdr:rowOff>
    </xdr:from>
    <xdr:to>
      <xdr:col>19</xdr:col>
      <xdr:colOff>358140</xdr:colOff>
      <xdr:row>3</xdr:row>
      <xdr:rowOff>17386</xdr:rowOff>
    </xdr:to>
    <xdr:pic>
      <xdr:nvPicPr>
        <xdr:cNvPr id="8" name="Graphique 7" descr="Homme avec un remplissage uni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836140" y="13716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16</xdr:col>
      <xdr:colOff>134760</xdr:colOff>
      <xdr:row>1</xdr:row>
      <xdr:rowOff>25680</xdr:rowOff>
    </xdr:from>
    <xdr:to>
      <xdr:col>16</xdr:col>
      <xdr:colOff>685800</xdr:colOff>
      <xdr:row>3</xdr:row>
      <xdr:rowOff>60277</xdr:rowOff>
    </xdr:to>
    <xdr:pic>
      <xdr:nvPicPr>
        <xdr:cNvPr id="9" name="Graphique 8" descr="Femme avec un remplissage uni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814440" y="208560"/>
          <a:ext cx="551040" cy="551040"/>
        </a:xfrm>
        <a:prstGeom prst="rect">
          <a:avLst/>
        </a:prstGeom>
      </xdr:spPr>
    </xdr:pic>
    <xdr:clientData/>
  </xdr:twoCellAnchor>
  <xdr:twoCellAnchor>
    <xdr:from>
      <xdr:col>13</xdr:col>
      <xdr:colOff>784860</xdr:colOff>
      <xdr:row>11</xdr:row>
      <xdr:rowOff>83820</xdr:rowOff>
    </xdr:from>
    <xdr:to>
      <xdr:col>19</xdr:col>
      <xdr:colOff>350520</xdr:colOff>
      <xdr:row>21</xdr:row>
      <xdr:rowOff>152400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10218957" y="2326890"/>
          <a:ext cx="3997817" cy="2000411"/>
          <a:chOff x="5794179" y="3939540"/>
          <a:chExt cx="7327461" cy="2750820"/>
        </a:xfrm>
      </xdr:grpSpPr>
      <xdr:graphicFrame macro="">
        <xdr:nvGraphicFramePr>
          <xdr:cNvPr id="11" name="Graphiqu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GraphicFramePr/>
        </xdr:nvGraphicFramePr>
        <xdr:xfrm>
          <a:off x="8549640" y="39471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2" name="Graphiqu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GraphicFramePr/>
        </xdr:nvGraphicFramePr>
        <xdr:xfrm>
          <a:off x="5794179" y="3939540"/>
          <a:ext cx="386590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18</xdr:col>
      <xdr:colOff>464820</xdr:colOff>
      <xdr:row>18</xdr:row>
      <xdr:rowOff>60960</xdr:rowOff>
    </xdr:from>
    <xdr:to>
      <xdr:col>19</xdr:col>
      <xdr:colOff>251460</xdr:colOff>
      <xdr:row>21</xdr:row>
      <xdr:rowOff>59243</xdr:rowOff>
    </xdr:to>
    <xdr:pic>
      <xdr:nvPicPr>
        <xdr:cNvPr id="13" name="Graphique 12" descr="Homme avec un remplissage uni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729460" y="298704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16</xdr:col>
      <xdr:colOff>89040</xdr:colOff>
      <xdr:row>18</xdr:row>
      <xdr:rowOff>71400</xdr:rowOff>
    </xdr:from>
    <xdr:to>
      <xdr:col>16</xdr:col>
      <xdr:colOff>640080</xdr:colOff>
      <xdr:row>21</xdr:row>
      <xdr:rowOff>41603</xdr:rowOff>
    </xdr:to>
    <xdr:pic>
      <xdr:nvPicPr>
        <xdr:cNvPr id="14" name="Graphique 13" descr="Femme avec un remplissage uni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768720" y="2997480"/>
          <a:ext cx="551040" cy="551040"/>
        </a:xfrm>
        <a:prstGeom prst="rect">
          <a:avLst/>
        </a:prstGeom>
      </xdr:spPr>
    </xdr:pic>
    <xdr:clientData/>
  </xdr:twoCellAnchor>
  <xdr:twoCellAnchor>
    <xdr:from>
      <xdr:col>9</xdr:col>
      <xdr:colOff>556260</xdr:colOff>
      <xdr:row>0</xdr:row>
      <xdr:rowOff>83820</xdr:rowOff>
    </xdr:from>
    <xdr:to>
      <xdr:col>13</xdr:col>
      <xdr:colOff>739140</xdr:colOff>
      <xdr:row>13</xdr:row>
      <xdr:rowOff>38100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556260</xdr:colOff>
      <xdr:row>13</xdr:row>
      <xdr:rowOff>45720</xdr:rowOff>
    </xdr:from>
    <xdr:to>
      <xdr:col>13</xdr:col>
      <xdr:colOff>701040</xdr:colOff>
      <xdr:row>23</xdr:row>
      <xdr:rowOff>167640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342900</xdr:colOff>
      <xdr:row>0</xdr:row>
      <xdr:rowOff>83820</xdr:rowOff>
    </xdr:from>
    <xdr:to>
      <xdr:col>9</xdr:col>
      <xdr:colOff>472440</xdr:colOff>
      <xdr:row>15</xdr:row>
      <xdr:rowOff>76200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342900</xdr:colOff>
      <xdr:row>15</xdr:row>
      <xdr:rowOff>137160</xdr:rowOff>
    </xdr:from>
    <xdr:to>
      <xdr:col>9</xdr:col>
      <xdr:colOff>510540</xdr:colOff>
      <xdr:row>27</xdr:row>
      <xdr:rowOff>83820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83820</xdr:colOff>
      <xdr:row>22</xdr:row>
      <xdr:rowOff>15240</xdr:rowOff>
    </xdr:from>
    <xdr:to>
      <xdr:col>19</xdr:col>
      <xdr:colOff>563880</xdr:colOff>
      <xdr:row>30</xdr:row>
      <xdr:rowOff>99060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0</xdr:colOff>
      <xdr:row>30</xdr:row>
      <xdr:rowOff>152400</xdr:rowOff>
    </xdr:from>
    <xdr:to>
      <xdr:col>19</xdr:col>
      <xdr:colOff>487680</xdr:colOff>
      <xdr:row>40</xdr:row>
      <xdr:rowOff>137160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373380</xdr:colOff>
      <xdr:row>24</xdr:row>
      <xdr:rowOff>7620</xdr:rowOff>
    </xdr:from>
    <xdr:to>
      <xdr:col>14</xdr:col>
      <xdr:colOff>99060</xdr:colOff>
      <xdr:row>36</xdr:row>
      <xdr:rowOff>121920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6941605" y="4729874"/>
          <a:ext cx="3374694" cy="2303708"/>
          <a:chOff x="18836640" y="411480"/>
          <a:chExt cx="9151620" cy="2758440"/>
        </a:xfrm>
      </xdr:grpSpPr>
      <xdr:graphicFrame macro="">
        <xdr:nvGraphicFramePr>
          <xdr:cNvPr id="22" name="Graphiqu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aphicFramePr>
            <a:graphicFrameLocks/>
          </xdr:cNvGraphicFramePr>
        </xdr:nvGraphicFramePr>
        <xdr:xfrm>
          <a:off x="23416259" y="411480"/>
          <a:ext cx="4572001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23" name="Graphique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GraphicFramePr>
            <a:graphicFrameLocks/>
          </xdr:cNvGraphicFramePr>
        </xdr:nvGraphicFramePr>
        <xdr:xfrm>
          <a:off x="18836640" y="42672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1</xdr:col>
      <xdr:colOff>332705</xdr:colOff>
      <xdr:row>27</xdr:row>
      <xdr:rowOff>139521</xdr:rowOff>
    </xdr:from>
    <xdr:to>
      <xdr:col>9</xdr:col>
      <xdr:colOff>287845</xdr:colOff>
      <xdr:row>43</xdr:row>
      <xdr:rowOff>5007</xdr:rowOff>
    </xdr:to>
    <xdr:grpSp>
      <xdr:nvGrpSpPr>
        <xdr:cNvPr id="24" name="Group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/>
      </xdr:nvGrpSpPr>
      <xdr:grpSpPr>
        <a:xfrm>
          <a:off x="1062508" y="5409127"/>
          <a:ext cx="5793562" cy="2784697"/>
          <a:chOff x="16413480" y="739140"/>
          <a:chExt cx="6332220" cy="2773680"/>
        </a:xfrm>
      </xdr:grpSpPr>
      <xdr:graphicFrame macro="">
        <xdr:nvGraphicFramePr>
          <xdr:cNvPr id="25" name="Graphiqu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GraphicFramePr>
            <a:graphicFrameLocks/>
          </xdr:cNvGraphicFramePr>
        </xdr:nvGraphicFramePr>
        <xdr:xfrm>
          <a:off x="18173700" y="73914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6" name="Graphique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/>
        </xdr:nvGraphicFramePr>
        <xdr:xfrm>
          <a:off x="16413480" y="990600"/>
          <a:ext cx="3406140" cy="25222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 editAs="oneCell">
    <xdr:from>
      <xdr:col>0</xdr:col>
      <xdr:colOff>75127</xdr:colOff>
      <xdr:row>29</xdr:row>
      <xdr:rowOff>139522</xdr:rowOff>
    </xdr:from>
    <xdr:to>
      <xdr:col>1</xdr:col>
      <xdr:colOff>321973</xdr:colOff>
      <xdr:row>36</xdr:row>
      <xdr:rowOff>116454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PAIEMENT2 4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127" y="5065691"/>
              <a:ext cx="1041043" cy="1254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171719</xdr:colOff>
      <xdr:row>6</xdr:row>
      <xdr:rowOff>75127</xdr:rowOff>
    </xdr:from>
    <xdr:to>
      <xdr:col>5</xdr:col>
      <xdr:colOff>355349</xdr:colOff>
      <xdr:row>27</xdr:row>
      <xdr:rowOff>150255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8" name="Graphique 27">
              <a:extLst>
                <a:ext uri="{FF2B5EF4-FFF2-40B4-BE49-F238E27FC236}">
                  <a16:creationId xmlns:a16="http://schemas.microsoft.com/office/drawing/2014/main" id="{653D7A3B-A732-4C27-B618-8274ED625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19" y="1362907"/>
              <a:ext cx="3841230" cy="41442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0.07667</cdr:x>
      <cdr:y>0.31944</cdr:y>
    </cdr:from>
    <cdr:to>
      <cdr:x>0.15</cdr:x>
      <cdr:y>0.44167</cdr:y>
    </cdr:to>
    <cdr:pic>
      <cdr:nvPicPr>
        <cdr:cNvPr id="3" name="Graphique 2" descr="Ancrer avec un remplissage uni">
          <a:extLst xmlns:a="http://schemas.openxmlformats.org/drawingml/2006/main">
            <a:ext uri="{FF2B5EF4-FFF2-40B4-BE49-F238E27FC236}">
              <a16:creationId xmlns:a16="http://schemas.microsoft.com/office/drawing/2014/main" id="{350B5B78-7B21-C962-9BD4-A7B3383123F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50520" y="876300"/>
          <a:ext cx="335280" cy="335280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0.08833</cdr:x>
      <cdr:y>0.29167</cdr:y>
    </cdr:from>
    <cdr:to>
      <cdr:x>0.19</cdr:x>
      <cdr:y>0.46111</cdr:y>
    </cdr:to>
    <cdr:pic>
      <cdr:nvPicPr>
        <cdr:cNvPr id="3" name="Graphique 2" descr="Livraison avec un remplissage uni">
          <a:extLst xmlns:a="http://schemas.openxmlformats.org/drawingml/2006/main">
            <a:ext uri="{FF2B5EF4-FFF2-40B4-BE49-F238E27FC236}">
              <a16:creationId xmlns:a16="http://schemas.microsoft.com/office/drawing/2014/main" id="{3E7E174A-42E6-FC30-FAE4-27C813969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03860" y="800100"/>
          <a:ext cx="464820" cy="464820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7620</xdr:rowOff>
    </xdr:from>
    <xdr:to>
      <xdr:col>18</xdr:col>
      <xdr:colOff>182881</xdr:colOff>
      <xdr:row>16</xdr:row>
      <xdr:rowOff>60960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8069580" y="190500"/>
          <a:ext cx="8275321" cy="2941320"/>
          <a:chOff x="4914900" y="1754886"/>
          <a:chExt cx="6208680" cy="2794254"/>
        </a:xfrm>
      </xdr:grpSpPr>
      <xdr:graphicFrame macro="">
        <xdr:nvGraphicFramePr>
          <xdr:cNvPr id="3" name="Graphique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GraphicFramePr/>
        </xdr:nvGraphicFramePr>
        <xdr:xfrm>
          <a:off x="7778400" y="1754886"/>
          <a:ext cx="334518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aphique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aphicFramePr/>
        </xdr:nvGraphicFramePr>
        <xdr:xfrm>
          <a:off x="4914900" y="1813560"/>
          <a:ext cx="2918460" cy="27355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17</xdr:col>
      <xdr:colOff>419100</xdr:colOff>
      <xdr:row>1</xdr:row>
      <xdr:rowOff>137160</xdr:rowOff>
    </xdr:from>
    <xdr:to>
      <xdr:col>18</xdr:col>
      <xdr:colOff>175260</xdr:colOff>
      <xdr:row>4</xdr:row>
      <xdr:rowOff>22860</xdr:rowOff>
    </xdr:to>
    <xdr:pic>
      <xdr:nvPicPr>
        <xdr:cNvPr id="6" name="Graphique 5" descr="Homme avec un remplissage uni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965680" y="32004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218580</xdr:colOff>
      <xdr:row>1</xdr:row>
      <xdr:rowOff>109500</xdr:rowOff>
    </xdr:from>
    <xdr:to>
      <xdr:col>12</xdr:col>
      <xdr:colOff>769620</xdr:colOff>
      <xdr:row>3</xdr:row>
      <xdr:rowOff>150000</xdr:rowOff>
    </xdr:to>
    <xdr:pic>
      <xdr:nvPicPr>
        <xdr:cNvPr id="8" name="Graphique 7" descr="Femme avec un remplissage uni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657980" y="292380"/>
          <a:ext cx="551040" cy="55104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56</xdr:row>
      <xdr:rowOff>22353</xdr:rowOff>
    </xdr:from>
    <xdr:to>
      <xdr:col>15</xdr:col>
      <xdr:colOff>426719</xdr:colOff>
      <xdr:row>70</xdr:row>
      <xdr:rowOff>30987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6118860" y="10408413"/>
          <a:ext cx="8000999" cy="2568954"/>
          <a:chOff x="5794179" y="3930834"/>
          <a:chExt cx="8482727" cy="2751906"/>
        </a:xfrm>
      </xdr:grpSpPr>
      <xdr:graphicFrame macro="">
        <xdr:nvGraphicFramePr>
          <xdr:cNvPr id="10" name="Graphique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GraphicFramePr/>
        </xdr:nvGraphicFramePr>
        <xdr:xfrm>
          <a:off x="9704906" y="3930834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1" name="Graphique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GraphicFramePr/>
        </xdr:nvGraphicFramePr>
        <xdr:xfrm>
          <a:off x="5794179" y="3939540"/>
          <a:ext cx="386590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13</xdr:col>
      <xdr:colOff>490080</xdr:colOff>
      <xdr:row>56</xdr:row>
      <xdr:rowOff>22860</xdr:rowOff>
    </xdr:from>
    <xdr:to>
      <xdr:col>14</xdr:col>
      <xdr:colOff>246240</xdr:colOff>
      <xdr:row>59</xdr:row>
      <xdr:rowOff>53340</xdr:rowOff>
    </xdr:to>
    <xdr:pic>
      <xdr:nvPicPr>
        <xdr:cNvPr id="5" name="Graphique 4" descr="Homme avec un remplissage uni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744820" y="1040892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56</xdr:row>
      <xdr:rowOff>106680</xdr:rowOff>
    </xdr:from>
    <xdr:to>
      <xdr:col>10</xdr:col>
      <xdr:colOff>672960</xdr:colOff>
      <xdr:row>59</xdr:row>
      <xdr:rowOff>109080</xdr:rowOff>
    </xdr:to>
    <xdr:pic>
      <xdr:nvPicPr>
        <xdr:cNvPr id="7" name="Graphique 6" descr="Femme avec un remplissage uni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511540" y="10492740"/>
          <a:ext cx="551040" cy="55104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</xdr:row>
      <xdr:rowOff>7620</xdr:rowOff>
    </xdr:from>
    <xdr:to>
      <xdr:col>7</xdr:col>
      <xdr:colOff>441960</xdr:colOff>
      <xdr:row>3</xdr:row>
      <xdr:rowOff>114542</xdr:rowOff>
    </xdr:to>
    <xdr:pic>
      <xdr:nvPicPr>
        <xdr:cNvPr id="14" name="Graphique 13" descr="Flèche vers le bas avec un remplissage uni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930140" y="190500"/>
          <a:ext cx="914400" cy="6174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490228</xdr:colOff>
      <xdr:row>0</xdr:row>
      <xdr:rowOff>76200</xdr:rowOff>
    </xdr:from>
    <xdr:to>
      <xdr:col>6</xdr:col>
      <xdr:colOff>307348</xdr:colOff>
      <xdr:row>3</xdr:row>
      <xdr:rowOff>242</xdr:rowOff>
    </xdr:to>
    <xdr:pic>
      <xdr:nvPicPr>
        <xdr:cNvPr id="3" name="Graphique 2" descr="Flèche vers le bas avec un remplissage uni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44908" y="76200"/>
          <a:ext cx="914400" cy="617462"/>
        </a:xfrm>
        <a:prstGeom prst="rect">
          <a:avLst/>
        </a:prstGeom>
      </xdr:spPr>
    </xdr:pic>
    <xdr:clientData/>
  </xdr:twoCellAnchor>
  <xdr:twoCellAnchor editAs="oneCell">
    <xdr:from>
      <xdr:col>12</xdr:col>
      <xdr:colOff>284488</xdr:colOff>
      <xdr:row>0</xdr:row>
      <xdr:rowOff>60960</xdr:rowOff>
    </xdr:from>
    <xdr:to>
      <xdr:col>14</xdr:col>
      <xdr:colOff>307348</xdr:colOff>
      <xdr:row>2</xdr:row>
      <xdr:rowOff>167882</xdr:rowOff>
    </xdr:to>
    <xdr:pic>
      <xdr:nvPicPr>
        <xdr:cNvPr id="5" name="Graphique 4" descr="Flèche vers le bas avec un remplissage uni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46448" y="60960"/>
          <a:ext cx="914400" cy="6174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1</xdr:row>
      <xdr:rowOff>160020</xdr:rowOff>
    </xdr:from>
    <xdr:to>
      <xdr:col>8</xdr:col>
      <xdr:colOff>693420</xdr:colOff>
      <xdr:row>16</xdr:row>
      <xdr:rowOff>160020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</xdr:colOff>
      <xdr:row>18</xdr:row>
      <xdr:rowOff>30480</xdr:rowOff>
    </xdr:from>
    <xdr:to>
      <xdr:col>8</xdr:col>
      <xdr:colOff>708660</xdr:colOff>
      <xdr:row>33</xdr:row>
      <xdr:rowOff>30480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0.07667</cdr:x>
      <cdr:y>0.31944</cdr:y>
    </cdr:from>
    <cdr:to>
      <cdr:x>0.15</cdr:x>
      <cdr:y>0.44167</cdr:y>
    </cdr:to>
    <cdr:pic>
      <cdr:nvPicPr>
        <cdr:cNvPr id="3" name="Graphique 2" descr="Ancrer avec un remplissage uni">
          <a:extLst xmlns:a="http://schemas.openxmlformats.org/drawingml/2006/main">
            <a:ext uri="{FF2B5EF4-FFF2-40B4-BE49-F238E27FC236}">
              <a16:creationId xmlns:a16="http://schemas.microsoft.com/office/drawing/2014/main" id="{350B5B78-7B21-C962-9BD4-A7B3383123F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50520" y="876300"/>
          <a:ext cx="335280" cy="335280"/>
        </a:xfrm>
        <a:prstGeom xmlns:a="http://schemas.openxmlformats.org/drawingml/2006/main" prst="rect">
          <a:avLst/>
        </a:prstGeom>
      </cdr:spPr>
    </cdr:pic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0.08833</cdr:x>
      <cdr:y>0.29167</cdr:y>
    </cdr:from>
    <cdr:to>
      <cdr:x>0.19</cdr:x>
      <cdr:y>0.46111</cdr:y>
    </cdr:to>
    <cdr:pic>
      <cdr:nvPicPr>
        <cdr:cNvPr id="3" name="Graphique 2" descr="Livraison avec un remplissage uni">
          <a:extLst xmlns:a="http://schemas.openxmlformats.org/drawingml/2006/main">
            <a:ext uri="{FF2B5EF4-FFF2-40B4-BE49-F238E27FC236}">
              <a16:creationId xmlns:a16="http://schemas.microsoft.com/office/drawing/2014/main" id="{3E7E174A-42E6-FC30-FAE4-27C813969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03860" y="800100"/>
          <a:ext cx="464820" cy="464820"/>
        </a:xfrm>
        <a:prstGeom xmlns:a="http://schemas.openxmlformats.org/drawingml/2006/main" prst="rect">
          <a:avLst/>
        </a:prstGeom>
      </cdr:spPr>
    </cdr:pic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1</xdr:row>
      <xdr:rowOff>30481</xdr:rowOff>
    </xdr:from>
    <xdr:to>
      <xdr:col>6</xdr:col>
      <xdr:colOff>1127760</xdr:colOff>
      <xdr:row>6</xdr:row>
      <xdr:rowOff>175261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IEMENT2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3300" y="213361"/>
              <a:ext cx="1828800" cy="1203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167640</xdr:colOff>
      <xdr:row>11</xdr:row>
      <xdr:rowOff>144781</xdr:rowOff>
    </xdr:from>
    <xdr:to>
      <xdr:col>6</xdr:col>
      <xdr:colOff>1196340</xdr:colOff>
      <xdr:row>18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IEMENT2 1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1880" y="2156461"/>
              <a:ext cx="1828800" cy="1165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160020</xdr:colOff>
      <xdr:row>28</xdr:row>
      <xdr:rowOff>144780</xdr:rowOff>
    </xdr:from>
    <xdr:to>
      <xdr:col>11</xdr:col>
      <xdr:colOff>327660</xdr:colOff>
      <xdr:row>36</xdr:row>
      <xdr:rowOff>53340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_COMMANDE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_COMMAN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4540" y="526542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350520</xdr:colOff>
      <xdr:row>54</xdr:row>
      <xdr:rowOff>68580</xdr:rowOff>
    </xdr:from>
    <xdr:to>
      <xdr:col>8</xdr:col>
      <xdr:colOff>655320</xdr:colOff>
      <xdr:row>61</xdr:row>
      <xdr:rowOff>160020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DATE_COMMANDE 1">
              <a:extLst>
                <a:ext uri="{FF2B5EF4-FFF2-40B4-BE49-F238E27FC236}">
                  <a16:creationId xmlns:a16="http://schemas.microsoft.com/office/drawing/2014/main" id="{00000000-0008-0000-0A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_COMMAND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4760" y="994410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563880</xdr:colOff>
      <xdr:row>54</xdr:row>
      <xdr:rowOff>7620</xdr:rowOff>
    </xdr:from>
    <xdr:to>
      <xdr:col>12</xdr:col>
      <xdr:colOff>15240</xdr:colOff>
      <xdr:row>67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EMPLOYE">
              <a:extLst>
                <a:ext uri="{FF2B5EF4-FFF2-40B4-BE49-F238E27FC236}">
                  <a16:creationId xmlns:a16="http://schemas.microsoft.com/office/drawing/2014/main" id="{00000000-0008-0000-0A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3360" y="98831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99060</xdr:colOff>
      <xdr:row>1</xdr:row>
      <xdr:rowOff>175260</xdr:rowOff>
    </xdr:from>
    <xdr:to>
      <xdr:col>5</xdr:col>
      <xdr:colOff>342900</xdr:colOff>
      <xdr:row>14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8160" y="3581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480060</xdr:colOff>
      <xdr:row>1</xdr:row>
      <xdr:rowOff>152400</xdr:rowOff>
    </xdr:from>
    <xdr:to>
      <xdr:col>7</xdr:col>
      <xdr:colOff>723900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ITE 1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2200" y="335280"/>
              <a:ext cx="170688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137160</xdr:colOff>
      <xdr:row>29</xdr:row>
      <xdr:rowOff>60960</xdr:rowOff>
    </xdr:from>
    <xdr:to>
      <xdr:col>5</xdr:col>
      <xdr:colOff>381000</xdr:colOff>
      <xdr:row>42</xdr:row>
      <xdr:rowOff>150495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MPLOYE 2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6260" y="53644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11</xdr:col>
      <xdr:colOff>281940</xdr:colOff>
      <xdr:row>2</xdr:row>
      <xdr:rowOff>0</xdr:rowOff>
    </xdr:from>
    <xdr:to>
      <xdr:col>17</xdr:col>
      <xdr:colOff>99060</xdr:colOff>
      <xdr:row>17</xdr:row>
      <xdr:rowOff>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91440</xdr:colOff>
      <xdr:row>28</xdr:row>
      <xdr:rowOff>152400</xdr:rowOff>
    </xdr:from>
    <xdr:to>
      <xdr:col>13</xdr:col>
      <xdr:colOff>175260</xdr:colOff>
      <xdr:row>43</xdr:row>
      <xdr:rowOff>152400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152400</xdr:rowOff>
    </xdr:from>
    <xdr:to>
      <xdr:col>9</xdr:col>
      <xdr:colOff>213360</xdr:colOff>
      <xdr:row>20</xdr:row>
      <xdr:rowOff>106680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aphique 6">
              <a:extLst>
                <a:ext uri="{FF2B5EF4-FFF2-40B4-BE49-F238E27FC236}">
                  <a16:creationId xmlns:a16="http://schemas.microsoft.com/office/drawing/2014/main" id="{5B1E75BD-3E3C-7A72-7797-386DEB593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8460" y="152400"/>
              <a:ext cx="5219700" cy="3756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487680</xdr:colOff>
      <xdr:row>9</xdr:row>
      <xdr:rowOff>91440</xdr:rowOff>
    </xdr:from>
    <xdr:to>
      <xdr:col>12</xdr:col>
      <xdr:colOff>739140</xdr:colOff>
      <xdr:row>25</xdr:row>
      <xdr:rowOff>114300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1469162</xdr:colOff>
      <xdr:row>9</xdr:row>
      <xdr:rowOff>174012</xdr:rowOff>
    </xdr:from>
    <xdr:to>
      <xdr:col>9</xdr:col>
      <xdr:colOff>81823</xdr:colOff>
      <xdr:row>17</xdr:row>
      <xdr:rowOff>181632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ITE">
              <a:extLst>
                <a:ext uri="{FF2B5EF4-FFF2-40B4-BE49-F238E27FC236}">
                  <a16:creationId xmlns:a16="http://schemas.microsoft.com/office/drawing/2014/main" id="{00000000-0008-0000-0D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36769" y="1997815"/>
              <a:ext cx="1823054" cy="15066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10</xdr:col>
      <xdr:colOff>266700</xdr:colOff>
      <xdr:row>54</xdr:row>
      <xdr:rowOff>22860</xdr:rowOff>
    </xdr:from>
    <xdr:to>
      <xdr:col>16</xdr:col>
      <xdr:colOff>281940</xdr:colOff>
      <xdr:row>69</xdr:row>
      <xdr:rowOff>22860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8</xdr:row>
      <xdr:rowOff>83820</xdr:rowOff>
    </xdr:from>
    <xdr:to>
      <xdr:col>12</xdr:col>
      <xdr:colOff>335280</xdr:colOff>
      <xdr:row>23</xdr:row>
      <xdr:rowOff>83820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769620</xdr:colOff>
      <xdr:row>48</xdr:row>
      <xdr:rowOff>114300</xdr:rowOff>
    </xdr:from>
    <xdr:to>
      <xdr:col>12</xdr:col>
      <xdr:colOff>342900</xdr:colOff>
      <xdr:row>63</xdr:row>
      <xdr:rowOff>114300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441960</xdr:colOff>
      <xdr:row>6</xdr:row>
      <xdr:rowOff>114300</xdr:rowOff>
    </xdr:from>
    <xdr:to>
      <xdr:col>23</xdr:col>
      <xdr:colOff>480060</xdr:colOff>
      <xdr:row>21</xdr:row>
      <xdr:rowOff>137160</xdr:rowOff>
    </xdr:to>
    <xdr:grpSp>
      <xdr:nvGrpSpPr>
        <xdr:cNvPr id="6" name="Group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21200315" y="1367913"/>
          <a:ext cx="6638003" cy="2788182"/>
          <a:chOff x="18836640" y="411480"/>
          <a:chExt cx="9151620" cy="2758440"/>
        </a:xfrm>
      </xdr:grpSpPr>
      <xdr:graphicFrame macro="">
        <xdr:nvGraphicFramePr>
          <xdr:cNvPr id="4" name="Graphique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GraphicFramePr>
            <a:graphicFrameLocks/>
          </xdr:cNvGraphicFramePr>
        </xdr:nvGraphicFramePr>
        <xdr:xfrm>
          <a:off x="23416260" y="4114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Graphique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GraphicFramePr>
            <a:graphicFrameLocks/>
          </xdr:cNvGraphicFramePr>
        </xdr:nvGraphicFramePr>
        <xdr:xfrm>
          <a:off x="18836640" y="42672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289560</xdr:colOff>
      <xdr:row>2</xdr:row>
      <xdr:rowOff>1</xdr:rowOff>
    </xdr:from>
    <xdr:to>
      <xdr:col>4</xdr:col>
      <xdr:colOff>960120</xdr:colOff>
      <xdr:row>8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IEMENT2 2">
              <a:extLst>
                <a:ext uri="{FF2B5EF4-FFF2-40B4-BE49-F238E27FC236}">
                  <a16:creationId xmlns:a16="http://schemas.microsoft.com/office/drawing/2014/main" id="{00000000-0008-0000-0F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4162" y="367230"/>
              <a:ext cx="1827331" cy="1254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4</xdr:col>
      <xdr:colOff>1143000</xdr:colOff>
      <xdr:row>0</xdr:row>
      <xdr:rowOff>99060</xdr:rowOff>
    </xdr:from>
    <xdr:to>
      <xdr:col>8</xdr:col>
      <xdr:colOff>1127760</xdr:colOff>
      <xdr:row>15</xdr:row>
      <xdr:rowOff>99060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76200</xdr:colOff>
      <xdr:row>31</xdr:row>
      <xdr:rowOff>160021</xdr:rowOff>
    </xdr:from>
    <xdr:to>
      <xdr:col>4</xdr:col>
      <xdr:colOff>746760</xdr:colOff>
      <xdr:row>38</xdr:row>
      <xdr:rowOff>106681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AIEMENT2 3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70802" y="5852069"/>
              <a:ext cx="1827331" cy="12319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4</xdr:col>
      <xdr:colOff>1173480</xdr:colOff>
      <xdr:row>37</xdr:row>
      <xdr:rowOff>91440</xdr:rowOff>
    </xdr:from>
    <xdr:to>
      <xdr:col>8</xdr:col>
      <xdr:colOff>1158240</xdr:colOff>
      <xdr:row>52</xdr:row>
      <xdr:rowOff>91440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693420</xdr:colOff>
      <xdr:row>0</xdr:row>
      <xdr:rowOff>114300</xdr:rowOff>
    </xdr:from>
    <xdr:to>
      <xdr:col>22</xdr:col>
      <xdr:colOff>685800</xdr:colOff>
      <xdr:row>15</xdr:row>
      <xdr:rowOff>144780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6144577" y="114300"/>
          <a:ext cx="5868042" cy="2931588"/>
          <a:chOff x="16413480" y="739140"/>
          <a:chExt cx="6332220" cy="2773680"/>
        </a:xfrm>
      </xdr:grpSpPr>
      <xdr:graphicFrame macro="">
        <xdr:nvGraphicFramePr>
          <xdr:cNvPr id="6" name="Graphique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GraphicFramePr>
            <a:graphicFrameLocks/>
          </xdr:cNvGraphicFramePr>
        </xdr:nvGraphicFramePr>
        <xdr:xfrm>
          <a:off x="18173700" y="73914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Graphique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GraphicFramePr/>
        </xdr:nvGraphicFramePr>
        <xdr:xfrm>
          <a:off x="16413480" y="990600"/>
          <a:ext cx="3406140" cy="25222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078656134261" createdVersion="8" refreshedVersion="8" minRefreshableVersion="3" recordCount="317" xr:uid="{8D41C832-3C1C-468D-9C9D-7913BED9E423}">
  <cacheSource type="worksheet">
    <worksheetSource name="Tableau1"/>
  </cacheSource>
  <cacheFields count="23">
    <cacheField name="NOM" numFmtId="0">
      <sharedItems/>
    </cacheField>
    <cacheField name="PRENOM" numFmtId="0">
      <sharedItems/>
    </cacheField>
    <cacheField name="EMPLOYE" numFmtId="0">
      <sharedItems/>
    </cacheField>
    <cacheField name="DIRECTION" numFmtId="0">
      <sharedItems count="6">
        <s v="Département 4"/>
        <s v="Département 5"/>
        <s v="Département 2"/>
        <s v="Département 1"/>
        <s v="Département 3"/>
        <s v="Département 6"/>
      </sharedItems>
    </cacheField>
    <cacheField name="SITE" numFmtId="0">
      <sharedItems/>
    </cacheField>
    <cacheField name="DATE_COMMANDE" numFmtId="14">
      <sharedItems containsSemiMixedTypes="0" containsNonDate="0" containsDate="1" containsString="0" minDate="2019-06-01T00:00:00" maxDate="2020-07-01T00:00:00"/>
    </cacheField>
    <cacheField name="REF" numFmtId="0">
      <sharedItems containsSemiMixedTypes="0" containsString="0" containsNumber="1" containsInteger="1" minValue="1" maxValue="10"/>
    </cacheField>
    <cacheField name="PRODUIT" numFmtId="0">
      <sharedItems/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500" maxValue="50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/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femme"/>
        <s v="ho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1-12-08T00:00:00" maxDate="1986-04-14T00:00:00"/>
    </cacheField>
    <cacheField name="DATECHEZCLIENT" numFmtId="14">
      <sharedItems containsSemiMixedTypes="0" containsNonDate="0" containsDate="1" containsString="0" minDate="1998-02-16T00:00:00" maxDate="2020-12-17T00:00:00"/>
    </cacheField>
    <cacheField name="AGE" numFmtId="1">
      <sharedItems containsSemiMixedTypes="0" containsString="0" containsNumber="1" minValue="36.602777777777774" maxValue="80.95" count="280">
        <n v="69.058333333333337"/>
        <n v="39.43611111111111"/>
        <n v="58.927777777777777"/>
        <n v="46.655555555555559"/>
        <n v="48.855555555555554"/>
        <n v="41.424999999999997"/>
        <n v="74.902777777777771"/>
        <n v="60.5"/>
        <n v="63.836111111111109"/>
        <n v="64.169444444444451"/>
        <n v="61.605555555555554"/>
        <n v="62.827777777777776"/>
        <n v="63.833333333333336"/>
        <n v="44.422222222222224"/>
        <n v="75.075000000000003"/>
        <n v="55.461111111111109"/>
        <n v="37.81666666666667"/>
        <n v="58.794444444444444"/>
        <n v="62.94166666666667"/>
        <n v="55.62777777777778"/>
        <n v="44.62777777777778"/>
        <n v="50.947222222222223"/>
        <n v="44.219444444444441"/>
        <n v="65.74166666666666"/>
        <n v="52.322222222222223"/>
        <n v="46.044444444444444"/>
        <n v="75.577777777777783"/>
        <n v="47.358333333333334"/>
        <n v="76.638888888888886"/>
        <n v="69.594444444444449"/>
        <n v="63.858333333333334"/>
        <n v="80.400000000000006"/>
        <n v="41.327777777777776"/>
        <n v="66.24166666666666"/>
        <n v="70.75833333333334"/>
        <n v="68.469444444444449"/>
        <n v="49.108333333333334"/>
        <n v="44.147222222222226"/>
        <n v="39.49722222222222"/>
        <n v="62.916666666666664"/>
        <n v="44.477777777777774"/>
        <n v="47.05833333333333"/>
        <n v="57.880555555555553"/>
        <n v="64.516666666666666"/>
        <n v="74.313888888888883"/>
        <n v="62.983333333333334"/>
        <n v="44.902777777777779"/>
        <n v="58.697222222222223"/>
        <n v="40.108333333333334"/>
        <n v="47.052777777777777"/>
        <n v="66.827777777777783"/>
        <n v="47.633333333333333"/>
        <n v="77.24166666666666"/>
        <n v="73.661111111111111"/>
        <n v="48.024999999999999"/>
        <n v="44.25"/>
        <n v="40.052777777777777"/>
        <n v="48.027777777777779"/>
        <n v="75.688888888888883"/>
        <n v="72.219444444444449"/>
        <n v="48.219444444444441"/>
        <n v="63.119444444444447"/>
        <n v="46.663888888888891"/>
        <n v="38.455555555555556"/>
        <n v="63.477777777777774"/>
        <n v="44.794444444444444"/>
        <n v="52.138888888888886"/>
        <n v="48.708333333333336"/>
        <n v="50.322222222222223"/>
        <n v="58.269444444444446"/>
        <n v="48.030555555555559"/>
        <n v="73.838888888888889"/>
        <n v="45.177777777777777"/>
        <n v="49.016666666666666"/>
        <n v="62.569444444444443"/>
        <n v="59.897222222222226"/>
        <n v="49.286111111111111"/>
        <n v="68.138888888888886"/>
        <n v="43.797222222222224"/>
        <n v="67.480555555555554"/>
        <n v="44.155555555555559"/>
        <n v="58.8"/>
        <n v="50.516666666666666"/>
        <n v="66.216666666666669"/>
        <n v="57.93888888888889"/>
        <n v="62.56388888888889"/>
        <n v="51.480555555555554"/>
        <n v="63.730555555555554"/>
        <n v="69.783333333333331"/>
        <n v="64.569444444444443"/>
        <n v="38.202777777777776"/>
        <n v="46.43333333333333"/>
        <n v="45.888888888888886"/>
        <n v="75.150000000000006"/>
        <n v="49.505555555555553"/>
        <n v="64.75555555555556"/>
        <n v="75.102777777777774"/>
        <n v="70.905555555555551"/>
        <n v="51.55"/>
        <n v="60.411111111111111"/>
        <n v="52.661111111111111"/>
        <n v="56.205555555555556"/>
        <n v="56.697222222222223"/>
        <n v="58.347222222222221"/>
        <n v="72.572222222222223"/>
        <n v="69.697222222222223"/>
        <n v="68.830555555555549"/>
        <n v="58.730555555555554"/>
        <n v="60.636111111111113"/>
        <n v="41.355555555555554"/>
        <n v="60.927777777777777"/>
        <n v="63.591666666666669"/>
        <n v="49.06666666666667"/>
        <n v="40.969444444444441"/>
        <n v="66.638888888888886"/>
        <n v="48.094444444444441"/>
        <n v="47.424999999999997"/>
        <n v="76.202777777777783"/>
        <n v="59.538888888888891"/>
        <n v="62.758333333333333"/>
        <n v="61.833333333333336"/>
        <n v="62.472222222222221"/>
        <n v="64.033333333333331"/>
        <n v="62.830555555555556"/>
        <n v="57.230555555555554"/>
        <n v="62.661111111111111"/>
        <n v="48.697222222222223"/>
        <n v="63.763888888888886"/>
        <n v="57.236111111111114"/>
        <n v="62.80833333333333"/>
        <n v="44.783333333333331"/>
        <n v="62.62777777777778"/>
        <n v="70.822222222222223"/>
        <n v="43.56111111111111"/>
        <n v="59.43888888888889"/>
        <n v="44.5"/>
        <n v="43.083333333333336"/>
        <n v="64.583333333333329"/>
        <n v="46.31666666666667"/>
        <n v="72.00277777777778"/>
        <n v="73.711111111111109"/>
        <n v="67.644444444444446"/>
        <n v="65.052777777777777"/>
        <n v="47.511111111111113"/>
        <n v="64.525000000000006"/>
        <n v="56.5"/>
        <n v="41.352777777777774"/>
        <n v="43.733333333333334"/>
        <n v="66.547222222222217"/>
        <n v="48.758333333333333"/>
        <n v="45.791666666666664"/>
        <n v="46.18333333333333"/>
        <n v="60.966666666666669"/>
        <n v="39.702777777777776"/>
        <n v="40.18888888888889"/>
        <n v="63.522222222222226"/>
        <n v="63.030555555555559"/>
        <n v="42.822222222222223"/>
        <n v="63.197222222222223"/>
        <n v="58.527777777777779"/>
        <n v="47.116666666666667"/>
        <n v="62.677777777777777"/>
        <n v="67.522222222222226"/>
        <n v="48.544444444444444"/>
        <n v="62.736111111111114"/>
        <n v="67.138888888888886"/>
        <n v="70.674999999999997"/>
        <n v="59.702777777777776"/>
        <n v="59.888888888888886"/>
        <n v="44.638888888888886"/>
        <n v="44.836111111111109"/>
        <n v="45.777777777777779"/>
        <n v="53.713888888888889"/>
        <n v="62.975000000000001"/>
        <n v="41.136111111111113"/>
        <n v="59.961111111111109"/>
        <n v="64.74444444444444"/>
        <n v="73.50277777777778"/>
        <n v="46.847222222222221"/>
        <n v="62.630555555555553"/>
        <n v="59.55"/>
        <n v="66.375"/>
        <n v="63.322222222222223"/>
        <n v="63.305555555555557"/>
        <n v="49.12222222222222"/>
        <n v="51.81388888888889"/>
        <n v="72.311111111111117"/>
        <n v="39.238888888888887"/>
        <n v="67.12222222222222"/>
        <n v="80.436111111111117"/>
        <n v="50.93333333333333"/>
        <n v="75.083333333333329"/>
        <n v="68.988888888888894"/>
        <n v="64.86944444444444"/>
        <n v="65.036111111111111"/>
        <n v="65.25555555555556"/>
        <n v="65.519444444444446"/>
        <n v="54.494444444444447"/>
        <n v="65.805555555555557"/>
        <n v="66.113888888888894"/>
        <n v="66.224999999999994"/>
        <n v="61.005555555555553"/>
        <n v="64.563888888888883"/>
        <n v="66.344444444444449"/>
        <n v="80.95"/>
        <n v="36.602777777777774"/>
        <n v="62.302777777777777"/>
        <n v="64.61944444444444"/>
        <n v="63.605555555555554"/>
        <n v="46.869444444444447"/>
        <n v="53.669444444444444"/>
        <n v="64.125"/>
        <n v="59.472222222222221"/>
        <n v="66.266666666666666"/>
        <n v="48.75277777777778"/>
        <n v="77.38055555555556"/>
        <n v="43.930555555555557"/>
        <n v="42.802777777777777"/>
        <n v="67.719444444444449"/>
        <n v="59.644444444444446"/>
        <n v="70.152777777777771"/>
        <n v="61.869444444444447"/>
        <n v="67.080555555555549"/>
        <n v="48.18888888888889"/>
        <n v="60.905555555555559"/>
        <n v="67.886111111111106"/>
        <n v="42.741666666666667"/>
        <n v="67.011111111111106"/>
        <n v="62.291666666666664"/>
        <n v="64.602777777777774"/>
        <n v="66.805555555555557"/>
        <n v="71.786111111111111"/>
        <n v="69.974999999999994"/>
        <n v="45.583333333333336"/>
        <n v="59.397222222222226"/>
        <n v="68.636111111111106"/>
        <n v="46.858333333333334"/>
        <n v="58.94166666666667"/>
        <n v="66.988888888888894"/>
        <n v="62.430555555555557"/>
        <n v="59.25"/>
        <n v="76.336111111111109"/>
        <n v="47.588888888888889"/>
        <n v="67.344444444444449"/>
        <n v="69.108333333333334"/>
        <n v="45.722222222222221"/>
        <n v="69.836111111111109"/>
        <n v="75.061111111111117"/>
        <n v="78.158333333333331"/>
        <n v="69.647222222222226"/>
        <n v="48.008333333333333"/>
        <n v="66.974999999999994"/>
        <n v="61.411111111111111"/>
        <n v="48.738888888888887"/>
        <n v="66.705555555555549"/>
        <n v="46.652777777777779"/>
        <n v="71.716666666666669"/>
        <n v="73.019444444444446"/>
        <n v="50.952777777777776"/>
        <n v="73.052777777777777"/>
        <n v="72.155555555555551"/>
        <n v="48"/>
        <n v="41.397222222222226"/>
        <n v="73.083333333333329"/>
        <n v="66.12777777777778"/>
        <n v="68.238888888888894"/>
        <n v="73.236111111111114"/>
        <n v="59.15"/>
        <n v="70.288888888888891"/>
        <n v="61.363888888888887"/>
        <n v="62.55833333333333"/>
        <n v="75.763888888888886"/>
        <n v="76.933333333333337"/>
        <n v="74.080555555555549"/>
        <n v="76.294444444444451"/>
        <n v="73.11666666666666"/>
        <n v="67.483333333333334"/>
        <n v="74.672222222222217"/>
        <n v="62.469444444444441"/>
        <n v="65.11666666666666"/>
      </sharedItems>
      <fieldGroup par="22"/>
    </cacheField>
    <cacheField name="ANCIENNETE" numFmtId="1">
      <sharedItems containsSemiMixedTypes="0" containsString="0" containsNumber="1" minValue="1.9277777777777778" maxValue="24.761111111111113"/>
    </cacheField>
    <cacheField name="IT" numFmtId="1">
      <sharedItems containsSemiMixedTypes="0" containsString="0" containsNumber="1" minValue="22.379709063782173" maxValue="21921.515561569689"/>
    </cacheField>
    <cacheField name="AGE2" numFmtId="0" databaseField="0">
      <fieldGroup base="19">
        <discretePr count="280">
          <x v="0"/>
          <x v="232"/>
          <x v="1"/>
          <x v="2"/>
          <x v="3"/>
          <x v="233"/>
          <x v="4"/>
          <x v="5"/>
          <x v="6"/>
          <x v="7"/>
          <x v="8"/>
          <x v="9"/>
          <x v="10"/>
          <x v="233"/>
          <x v="11"/>
          <x v="12"/>
          <x v="232"/>
          <x v="13"/>
          <x v="14"/>
          <x v="15"/>
          <x v="16"/>
          <x v="17"/>
          <x v="18"/>
          <x v="19"/>
          <x v="20"/>
          <x v="233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232"/>
          <x v="33"/>
          <x v="34"/>
          <x v="35"/>
          <x v="36"/>
          <x v="37"/>
          <x v="38"/>
          <x v="39"/>
          <x v="40"/>
          <x v="41"/>
          <x v="42"/>
          <x v="233"/>
          <x v="43"/>
          <x v="44"/>
          <x v="45"/>
          <x v="46"/>
          <x v="233"/>
          <x v="47"/>
          <x v="48"/>
          <x v="233"/>
          <x v="49"/>
          <x v="50"/>
          <x v="233"/>
          <x v="51"/>
          <x v="52"/>
          <x v="232"/>
          <x v="53"/>
          <x v="54"/>
          <x v="55"/>
          <x v="233"/>
          <x v="234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234"/>
          <x v="73"/>
          <x v="74"/>
          <x v="75"/>
          <x v="232"/>
          <x v="76"/>
          <x v="77"/>
          <x v="78"/>
          <x v="79"/>
          <x v="80"/>
          <x v="81"/>
          <x v="82"/>
          <x v="234"/>
          <x v="83"/>
          <x v="234"/>
          <x v="234"/>
          <x v="234"/>
          <x v="234"/>
          <x v="84"/>
          <x v="85"/>
          <x v="86"/>
          <x v="234"/>
          <x v="236"/>
          <x v="87"/>
          <x v="88"/>
          <x v="89"/>
          <x v="90"/>
          <x v="91"/>
          <x v="92"/>
          <x v="93"/>
          <x v="94"/>
          <x v="95"/>
          <x v="96"/>
          <x v="97"/>
          <x v="236"/>
          <x v="98"/>
          <x v="99"/>
          <x v="100"/>
          <x v="101"/>
          <x v="102"/>
          <x v="103"/>
          <x v="104"/>
          <x v="105"/>
          <x v="106"/>
          <x v="107"/>
          <x v="236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236"/>
          <x v="137"/>
          <x v="138"/>
          <x v="236"/>
          <x v="139"/>
          <x v="140"/>
          <x v="141"/>
          <x v="142"/>
          <x v="143"/>
          <x v="144"/>
          <x v="145"/>
          <x v="146"/>
          <x v="236"/>
          <x v="147"/>
          <x v="148"/>
          <x v="236"/>
          <x v="149"/>
          <x v="150"/>
          <x v="151"/>
          <x v="152"/>
          <x v="153"/>
          <x v="154"/>
          <x v="155"/>
          <x v="156"/>
          <x v="157"/>
          <x v="158"/>
          <x v="232"/>
          <x v="159"/>
          <x v="160"/>
          <x v="161"/>
          <x v="162"/>
          <x v="163"/>
          <x v="164"/>
          <x v="236"/>
          <x v="236"/>
          <x v="236"/>
          <x v="165"/>
          <x v="236"/>
          <x v="236"/>
          <x v="236"/>
          <x v="166"/>
          <x v="167"/>
          <x v="168"/>
          <x v="169"/>
          <x v="232"/>
          <x v="170"/>
          <x v="171"/>
          <x v="172"/>
          <x v="173"/>
          <x v="174"/>
          <x v="175"/>
          <x v="176"/>
          <x v="23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236"/>
          <x v="193"/>
          <x v="194"/>
          <x v="195"/>
          <x v="196"/>
          <x v="197"/>
          <x v="198"/>
          <x v="199"/>
          <x v="236"/>
          <x v="200"/>
          <x v="201"/>
          <x v="202"/>
          <x v="203"/>
          <x v="236"/>
          <x v="236"/>
          <x v="204"/>
          <x v="235"/>
          <x v="205"/>
          <x v="206"/>
          <x v="207"/>
          <x v="208"/>
          <x v="209"/>
          <x v="210"/>
          <x v="211"/>
          <x v="212"/>
          <x v="213"/>
          <x v="235"/>
          <x v="235"/>
          <x v="214"/>
          <x v="235"/>
          <x v="215"/>
          <x v="216"/>
          <x v="217"/>
          <x v="235"/>
          <x v="218"/>
          <x v="219"/>
          <x v="235"/>
          <x v="220"/>
          <x v="221"/>
          <x v="222"/>
          <x v="223"/>
          <x v="224"/>
          <x v="225"/>
          <x v="226"/>
          <x v="227"/>
          <x v="228"/>
          <x v="229"/>
          <x v="235"/>
          <x v="230"/>
          <x v="231"/>
        </discretePr>
        <groupItems count="237">
          <n v="69.058333333333337"/>
          <n v="58.927777777777777"/>
          <n v="46.655555555555559"/>
          <n v="48.855555555555554"/>
          <n v="74.902777777777771"/>
          <n v="60.5"/>
          <n v="63.836111111111109"/>
          <n v="64.169444444444451"/>
          <n v="61.605555555555554"/>
          <n v="62.827777777777776"/>
          <n v="63.833333333333336"/>
          <n v="75.075000000000003"/>
          <n v="55.461111111111109"/>
          <n v="58.794444444444444"/>
          <n v="62.94166666666667"/>
          <n v="55.62777777777778"/>
          <n v="44.62777777777778"/>
          <n v="50.947222222222223"/>
          <n v="44.219444444444441"/>
          <n v="65.74166666666666"/>
          <n v="52.322222222222223"/>
          <n v="75.577777777777783"/>
          <n v="47.358333333333334"/>
          <n v="76.638888888888886"/>
          <n v="69.594444444444449"/>
          <n v="63.858333333333334"/>
          <n v="80.400000000000006"/>
          <n v="41.327777777777776"/>
          <n v="66.24166666666666"/>
          <n v="70.75833333333334"/>
          <n v="68.469444444444449"/>
          <n v="49.108333333333334"/>
          <n v="44.147222222222226"/>
          <n v="62.916666666666664"/>
          <n v="44.477777777777774"/>
          <n v="47.05833333333333"/>
          <n v="57.880555555555553"/>
          <n v="64.516666666666666"/>
          <n v="74.313888888888883"/>
          <n v="62.983333333333334"/>
          <n v="44.902777777777779"/>
          <n v="58.697222222222223"/>
          <n v="40.108333333333334"/>
          <n v="66.827777777777783"/>
          <n v="47.633333333333333"/>
          <n v="77.24166666666666"/>
          <n v="73.661111111111111"/>
          <n v="44.25"/>
          <n v="40.052777777777777"/>
          <n v="75.688888888888883"/>
          <n v="72.219444444444449"/>
          <n v="63.119444444444447"/>
          <n v="46.663888888888891"/>
          <n v="63.477777777777774"/>
          <n v="44.794444444444444"/>
          <n v="52.138888888888886"/>
          <n v="58.269444444444446"/>
          <n v="48.030555555555559"/>
          <n v="73.838888888888889"/>
          <n v="45.177777777777777"/>
          <n v="49.016666666666666"/>
          <n v="62.569444444444443"/>
          <n v="59.897222222222226"/>
          <n v="49.286111111111111"/>
          <n v="68.138888888888886"/>
          <n v="43.797222222222224"/>
          <n v="67.480555555555554"/>
          <n v="44.155555555555559"/>
          <n v="58.8"/>
          <n v="50.516666666666666"/>
          <n v="66.216666666666669"/>
          <n v="57.93888888888889"/>
          <n v="62.56388888888889"/>
          <n v="63.730555555555554"/>
          <n v="69.783333333333331"/>
          <n v="64.569444444444443"/>
          <n v="46.43333333333333"/>
          <n v="45.888888888888886"/>
          <n v="75.150000000000006"/>
          <n v="49.505555555555553"/>
          <n v="64.75555555555556"/>
          <n v="75.102777777777774"/>
          <n v="70.905555555555551"/>
          <n v="60.411111111111111"/>
          <n v="72.572222222222223"/>
          <n v="69.697222222222223"/>
          <n v="68.830555555555549"/>
          <n v="41.355555555555554"/>
          <n v="60.927777777777777"/>
          <n v="63.591666666666669"/>
          <n v="49.06666666666667"/>
          <n v="40.969444444444441"/>
          <n v="66.638888888888886"/>
          <n v="48.094444444444441"/>
          <n v="47.424999999999997"/>
          <n v="76.202777777777783"/>
          <n v="59.538888888888891"/>
          <n v="62.758333333333333"/>
          <n v="62.472222222222221"/>
          <n v="64.033333333333331"/>
          <n v="62.830555555555556"/>
          <n v="57.230555555555554"/>
          <n v="62.661111111111111"/>
          <n v="48.697222222222223"/>
          <n v="63.763888888888886"/>
          <n v="57.236111111111114"/>
          <n v="62.80833333333333"/>
          <n v="44.783333333333331"/>
          <n v="70.822222222222223"/>
          <n v="43.56111111111111"/>
          <n v="59.43888888888889"/>
          <n v="44.5"/>
          <n v="43.083333333333336"/>
          <n v="64.583333333333329"/>
          <n v="46.31666666666667"/>
          <n v="72.00277777777778"/>
          <n v="73.711111111111109"/>
          <n v="67.644444444444446"/>
          <n v="65.052777777777777"/>
          <n v="47.511111111111113"/>
          <n v="64.525000000000006"/>
          <n v="56.5"/>
          <n v="41.352777777777774"/>
          <n v="43.733333333333334"/>
          <n v="66.547222222222217"/>
          <n v="48.758333333333333"/>
          <n v="45.791666666666664"/>
          <n v="46.18333333333333"/>
          <n v="60.966666666666669"/>
          <n v="39.702777777777776"/>
          <n v="40.18888888888889"/>
          <n v="63.522222222222226"/>
          <n v="63.030555555555559"/>
          <n v="42.822222222222223"/>
          <n v="63.197222222222223"/>
          <n v="58.527777777777779"/>
          <n v="47.116666666666667"/>
          <n v="67.522222222222226"/>
          <n v="48.544444444444444"/>
          <n v="67.138888888888886"/>
          <n v="70.674999999999997"/>
          <n v="59.702777777777776"/>
          <n v="59.888888888888886"/>
          <n v="44.638888888888886"/>
          <n v="44.836111111111109"/>
          <n v="45.777777777777779"/>
          <n v="53.713888888888889"/>
          <n v="41.136111111111113"/>
          <n v="59.961111111111109"/>
          <n v="73.50277777777778"/>
          <n v="46.847222222222221"/>
          <n v="62.630555555555553"/>
          <n v="59.55"/>
          <n v="66.375"/>
          <n v="63.322222222222223"/>
          <n v="63.305555555555557"/>
          <n v="49.12222222222222"/>
          <n v="51.81388888888889"/>
          <n v="72.311111111111117"/>
          <n v="67.12222222222222"/>
          <n v="80.436111111111117"/>
          <n v="50.93333333333333"/>
          <n v="75.083333333333329"/>
          <n v="68.988888888888894"/>
          <n v="64.86944444444444"/>
          <n v="54.494444444444447"/>
          <n v="61.005555555555553"/>
          <n v="64.563888888888883"/>
          <n v="66.344444444444449"/>
          <n v="80.95"/>
          <n v="62.302777777777777"/>
          <n v="64.61944444444444"/>
          <n v="63.605555555555554"/>
          <n v="46.869444444444447"/>
          <n v="53.669444444444444"/>
          <n v="64.125"/>
          <n v="59.472222222222221"/>
          <n v="48.75277777777778"/>
          <n v="77.38055555555556"/>
          <n v="43.930555555555557"/>
          <n v="42.802777777777777"/>
          <n v="67.719444444444449"/>
          <n v="59.644444444444446"/>
          <n v="70.152777777777771"/>
          <n v="61.869444444444447"/>
          <n v="67.080555555555549"/>
          <n v="48.18888888888889"/>
          <n v="60.905555555555559"/>
          <n v="67.886111111111106"/>
          <n v="42.741666666666667"/>
          <n v="67.011111111111106"/>
          <n v="62.291666666666664"/>
          <n v="64.602777777777774"/>
          <n v="71.786111111111111"/>
          <n v="69.974999999999994"/>
          <n v="45.583333333333336"/>
          <n v="59.397222222222226"/>
          <n v="68.636111111111106"/>
          <n v="46.858333333333334"/>
          <n v="58.94166666666667"/>
          <n v="62.430555555555557"/>
          <n v="59.25"/>
          <n v="76.336111111111109"/>
          <n v="47.588888888888889"/>
          <n v="45.722222222222221"/>
          <n v="75.061111111111117"/>
          <n v="78.158333333333331"/>
          <n v="69.647222222222226"/>
          <n v="48.008333333333333"/>
          <n v="66.974999999999994"/>
          <n v="61.411111111111111"/>
          <n v="48.738888888888887"/>
          <n v="66.705555555555549"/>
          <n v="46.652777777777779"/>
          <n v="50.952777777777776"/>
          <n v="72.155555555555551"/>
          <n v="48"/>
          <n v="41.397222222222226"/>
          <n v="66.12777777777778"/>
          <n v="68.238888888888894"/>
          <n v="59.15"/>
          <n v="70.288888888888891"/>
          <n v="61.363888888888887"/>
          <n v="62.55833333333333"/>
          <n v="75.763888888888886"/>
          <n v="76.933333333333337"/>
          <n v="74.080555555555549"/>
          <n v="76.294444444444451"/>
          <n v="73.11666666666666"/>
          <n v="67.483333333333334"/>
          <n v="62.469444444444441"/>
          <n v="65.11666666666666"/>
          <s v="Groupe1"/>
          <s v="Groupe2"/>
          <s v="Groupe3"/>
          <s v="Groupe4"/>
          <s v="Groupe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143813541668" createdVersion="8" refreshedVersion="8" minRefreshableVersion="3" recordCount="317" xr:uid="{56477E55-FA02-4EC0-B0ED-6031541CA654}">
  <cacheSource type="worksheet">
    <worksheetSource name="Tableau14"/>
  </cacheSource>
  <cacheFields count="22">
    <cacheField name="NOM" numFmtId="0">
      <sharedItems/>
    </cacheField>
    <cacheField name="PRENOM" numFmtId="0">
      <sharedItems/>
    </cacheField>
    <cacheField name="EMPLOYE" numFmtId="0">
      <sharedItems/>
    </cacheField>
    <cacheField name="DIRECTION" numFmtId="0">
      <sharedItems count="6">
        <s v="Département 4"/>
        <s v="Département 5"/>
        <s v="Département 2"/>
        <s v="Département 1"/>
        <s v="Département 3"/>
        <s v="Département 6"/>
      </sharedItems>
    </cacheField>
    <cacheField name="SITE" numFmtId="0">
      <sharedItems/>
    </cacheField>
    <cacheField name="DATE_COMMANDE" numFmtId="14">
      <sharedItems containsSemiMixedTypes="0" containsNonDate="0" containsDate="1" containsString="0" minDate="2020-01-28T00:00:00" maxDate="2021-07-01T00:00:00"/>
    </cacheField>
    <cacheField name="REF" numFmtId="0">
      <sharedItems containsSemiMixedTypes="0" containsString="0" containsNumber="1" containsInteger="1" minValue="1" maxValue="10"/>
    </cacheField>
    <cacheField name="PRODUIT" numFmtId="0">
      <sharedItems/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500" maxValue="50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/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femme"/>
        <s v="ho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1-12-08T00:00:00" maxDate="1986-04-14T00:00:00"/>
    </cacheField>
    <cacheField name="DATECHEZCLIENT" numFmtId="14">
      <sharedItems containsSemiMixedTypes="0" containsNonDate="0" containsDate="1" containsString="0" minDate="1998-03-22T00:00:00" maxDate="2021-11-30T00:00:00"/>
    </cacheField>
    <cacheField name="AGE" numFmtId="1">
      <sharedItems containsSemiMixedTypes="0" containsString="0" containsNumber="1" minValue="36.602777777777774" maxValue="80.95" count="280">
        <n v="69.058333333333337"/>
        <n v="48.024999999999999"/>
        <n v="58.927777777777777"/>
        <n v="46.655555555555559"/>
        <n v="48.855555555555554"/>
        <n v="73.083333333333329"/>
        <n v="74.902777777777771"/>
        <n v="60.5"/>
        <n v="63.836111111111109"/>
        <n v="64.169444444444451"/>
        <n v="61.605555555555554"/>
        <n v="62.827777777777776"/>
        <n v="63.833333333333336"/>
        <n v="62.975000000000001"/>
        <n v="75.075000000000003"/>
        <n v="55.461111111111109"/>
        <n v="37.81666666666667"/>
        <n v="58.794444444444444"/>
        <n v="62.94166666666667"/>
        <n v="55.62777777777778"/>
        <n v="44.62777777777778"/>
        <n v="50.947222222222223"/>
        <n v="44.219444444444441"/>
        <n v="65.74166666666666"/>
        <n v="52.322222222222223"/>
        <n v="66.224999999999994"/>
        <n v="75.577777777777783"/>
        <n v="47.358333333333334"/>
        <n v="76.638888888888886"/>
        <n v="69.594444444444449"/>
        <n v="63.858333333333334"/>
        <n v="80.400000000000006"/>
        <n v="41.327777777777776"/>
        <n v="66.24166666666666"/>
        <n v="70.75833333333334"/>
        <n v="68.469444444444449"/>
        <n v="49.108333333333334"/>
        <n v="44.147222222222226"/>
        <n v="39.49722222222222"/>
        <n v="62.916666666666664"/>
        <n v="44.477777777777774"/>
        <n v="47.05833333333333"/>
        <n v="57.880555555555553"/>
        <n v="64.516666666666666"/>
        <n v="74.313888888888883"/>
        <n v="62.983333333333334"/>
        <n v="44.902777777777779"/>
        <n v="58.697222222222223"/>
        <n v="40.108333333333334"/>
        <n v="48.219444444444441"/>
        <n v="66.827777777777783"/>
        <n v="47.633333333333333"/>
        <n v="77.24166666666666"/>
        <n v="73.661111111111111"/>
        <n v="48.708333333333336"/>
        <n v="44.25"/>
        <n v="40.052777777777777"/>
        <n v="51.55"/>
        <n v="75.688888888888883"/>
        <n v="72.219444444444449"/>
        <n v="60.636111111111113"/>
        <n v="63.119444444444447"/>
        <n v="46.663888888888891"/>
        <n v="38.455555555555556"/>
        <n v="63.477777777777774"/>
        <n v="44.794444444444444"/>
        <n v="52.138888888888886"/>
        <n v="56.205555555555556"/>
        <n v="46.044444444444444"/>
        <n v="58.269444444444446"/>
        <n v="48.030555555555559"/>
        <n v="73.838888888888889"/>
        <n v="45.177777777777777"/>
        <n v="49.016666666666666"/>
        <n v="62.569444444444443"/>
        <n v="59.897222222222226"/>
        <n v="49.286111111111111"/>
        <n v="68.138888888888886"/>
        <n v="43.797222222222224"/>
        <n v="67.480555555555554"/>
        <n v="44.155555555555559"/>
        <n v="58.8"/>
        <n v="50.516666666666666"/>
        <n v="66.216666666666669"/>
        <n v="57.93888888888889"/>
        <n v="62.56388888888889"/>
        <n v="51.480555555555554"/>
        <n v="63.730555555555554"/>
        <n v="69.783333333333331"/>
        <n v="64.569444444444443"/>
        <n v="38.202777777777776"/>
        <n v="46.43333333333333"/>
        <n v="45.888888888888886"/>
        <n v="75.150000000000006"/>
        <n v="49.505555555555553"/>
        <n v="64.75555555555556"/>
        <n v="75.102777777777774"/>
        <n v="70.905555555555551"/>
        <n v="62.736111111111114"/>
        <n v="60.411111111111111"/>
        <n v="65.036111111111111"/>
        <n v="58.347222222222221"/>
        <n v="58.730555555555554"/>
        <n v="69.108333333333334"/>
        <n v="72.572222222222223"/>
        <n v="69.697222222222223"/>
        <n v="68.830555555555549"/>
        <n v="73.052777777777777"/>
        <n v="62.62777777777778"/>
        <n v="41.355555555555554"/>
        <n v="60.927777777777777"/>
        <n v="63.591666666666669"/>
        <n v="49.06666666666667"/>
        <n v="40.969444444444441"/>
        <n v="66.638888888888886"/>
        <n v="48.094444444444441"/>
        <n v="47.424999999999997"/>
        <n v="76.202777777777783"/>
        <n v="59.538888888888891"/>
        <n v="62.758333333333333"/>
        <n v="64.74444444444444"/>
        <n v="62.472222222222221"/>
        <n v="66.988888888888894"/>
        <n v="64.033333333333331"/>
        <n v="62.830555555555556"/>
        <n v="57.230555555555554"/>
        <n v="62.661111111111111"/>
        <n v="48.697222222222223"/>
        <n v="63.763888888888886"/>
        <n v="50.322222222222223"/>
        <n v="57.236111111111114"/>
        <n v="62.80833333333333"/>
        <n v="44.783333333333331"/>
        <n v="67.344444444444449"/>
        <n v="70.822222222222223"/>
        <n v="43.56111111111111"/>
        <n v="59.43888888888889"/>
        <n v="44.5"/>
        <n v="43.083333333333336"/>
        <n v="64.583333333333329"/>
        <n v="46.31666666666667"/>
        <n v="72.00277777777778"/>
        <n v="73.711111111111109"/>
        <n v="67.644444444444446"/>
        <n v="65.052777777777777"/>
        <n v="47.511111111111113"/>
        <n v="64.525000000000006"/>
        <n v="56.5"/>
        <n v="41.352777777777774"/>
        <n v="43.733333333333334"/>
        <n v="66.547222222222217"/>
        <n v="48.758333333333333"/>
        <n v="45.791666666666664"/>
        <n v="46.18333333333333"/>
        <n v="60.966666666666669"/>
        <n v="39.702777777777776"/>
        <n v="40.18888888888889"/>
        <n v="63.522222222222226"/>
        <n v="63.030555555555559"/>
        <n v="42.822222222222223"/>
        <n v="63.197222222222223"/>
        <n v="58.527777777777779"/>
        <n v="47.116666666666667"/>
        <n v="73.236111111111114"/>
        <n v="67.522222222222226"/>
        <n v="48.544444444444444"/>
        <n v="71.716666666666669"/>
        <n v="67.138888888888886"/>
        <n v="70.674999999999997"/>
        <n v="59.702777777777776"/>
        <n v="59.888888888888886"/>
        <n v="44.638888888888886"/>
        <n v="44.836111111111109"/>
        <n v="45.777777777777779"/>
        <n v="53.713888888888889"/>
        <n v="65.25555555555556"/>
        <n v="41.136111111111113"/>
        <n v="59.961111111111109"/>
        <n v="41.424999999999997"/>
        <n v="73.50277777777778"/>
        <n v="46.847222222222221"/>
        <n v="62.630555555555553"/>
        <n v="59.55"/>
        <n v="66.375"/>
        <n v="63.322222222222223"/>
        <n v="63.305555555555557"/>
        <n v="49.12222222222222"/>
        <n v="51.81388888888889"/>
        <n v="72.311111111111117"/>
        <n v="39.238888888888887"/>
        <n v="67.12222222222222"/>
        <n v="80.436111111111117"/>
        <n v="50.93333333333333"/>
        <n v="75.083333333333329"/>
        <n v="68.988888888888894"/>
        <n v="64.86944444444444"/>
        <n v="66.266666666666666"/>
        <n v="54.494444444444447"/>
        <n v="61.833333333333336"/>
        <n v="61.005555555555553"/>
        <n v="64.563888888888883"/>
        <n v="66.344444444444449"/>
        <n v="80.95"/>
        <n v="36.602777777777774"/>
        <n v="62.302777777777777"/>
        <n v="64.61944444444444"/>
        <n v="63.605555555555554"/>
        <n v="46.869444444444447"/>
        <n v="53.669444444444444"/>
        <n v="64.125"/>
        <n v="59.472222222222221"/>
        <n v="65.519444444444446"/>
        <n v="48.75277777777778"/>
        <n v="77.38055555555556"/>
        <n v="43.930555555555557"/>
        <n v="42.802777777777777"/>
        <n v="67.719444444444449"/>
        <n v="59.644444444444446"/>
        <n v="70.152777777777771"/>
        <n v="61.869444444444447"/>
        <n v="67.080555555555549"/>
        <n v="48.18888888888889"/>
        <n v="66.805555555555557"/>
        <n v="60.905555555555559"/>
        <n v="67.886111111111106"/>
        <n v="42.741666666666667"/>
        <n v="67.011111111111106"/>
        <n v="66.113888888888894"/>
        <n v="62.291666666666664"/>
        <n v="64.602777777777774"/>
        <n v="47.052777777777777"/>
        <n v="71.786111111111111"/>
        <n v="69.974999999999994"/>
        <n v="45.583333333333336"/>
        <n v="59.397222222222226"/>
        <n v="68.636111111111106"/>
        <n v="46.858333333333334"/>
        <n v="58.94166666666667"/>
        <n v="44.422222222222224"/>
        <n v="62.430555555555557"/>
        <n v="59.25"/>
        <n v="76.336111111111109"/>
        <n v="47.588888888888889"/>
        <n v="52.661111111111111"/>
        <n v="74.672222222222217"/>
        <n v="45.722222222222221"/>
        <n v="56.697222222222223"/>
        <n v="75.061111111111117"/>
        <n v="78.158333333333331"/>
        <n v="69.647222222222226"/>
        <n v="48.008333333333333"/>
        <n v="66.974999999999994"/>
        <n v="61.411111111111111"/>
        <n v="48.738888888888887"/>
        <n v="66.705555555555549"/>
        <n v="46.652777777777779"/>
        <n v="62.677777777777777"/>
        <n v="69.836111111111109"/>
        <n v="50.952777777777776"/>
        <n v="73.019444444444446"/>
        <n v="72.155555555555551"/>
        <n v="48"/>
        <n v="41.397222222222226"/>
        <n v="48.027777777777779"/>
        <n v="66.12777777777778"/>
        <n v="68.238888888888894"/>
        <n v="65.805555555555557"/>
        <n v="59.15"/>
        <n v="70.288888888888891"/>
        <n v="61.363888888888887"/>
        <n v="62.55833333333333"/>
        <n v="75.763888888888886"/>
        <n v="76.933333333333337"/>
        <n v="74.080555555555549"/>
        <n v="76.294444444444451"/>
        <n v="73.11666666666666"/>
        <n v="67.483333333333334"/>
        <n v="39.43611111111111"/>
        <n v="62.469444444444441"/>
        <n v="65.11666666666666"/>
      </sharedItems>
      <fieldGroup base="19">
        <rangePr autoStart="0" autoEnd="0" startNum="30" endNum="90" groupInterval="10"/>
        <groupItems count="8">
          <s v="&lt;30"/>
          <s v="30-40"/>
          <s v="40-50"/>
          <s v="50-60"/>
          <s v="60-70"/>
          <s v="70-80"/>
          <s v="80-90"/>
          <s v="&gt;90"/>
        </groupItems>
      </fieldGroup>
    </cacheField>
    <cacheField name="ANCIENNETE" numFmtId="1">
      <sharedItems containsSemiMixedTypes="0" containsString="0" containsNumber="1" minValue="0.97499999999999998" maxValue="24.661111111111111"/>
    </cacheField>
    <cacheField name="IT" numFmtId="1">
      <sharedItems containsSemiMixedTypes="0" containsString="0" containsNumber="1" minValue="22.224966045190762" maxValue="20571.4285714285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158865972226" createdVersion="8" refreshedVersion="8" minRefreshableVersion="3" recordCount="46" xr:uid="{1034B5A5-F7CF-45A7-A53A-39C65F53BF8A}">
  <cacheSource type="worksheet">
    <worksheetSource name="Tableau2"/>
  </cacheSource>
  <cacheFields count="27">
    <cacheField name="NOM" numFmtId="0">
      <sharedItems/>
    </cacheField>
    <cacheField name="PRENOM" numFmtId="0">
      <sharedItems/>
    </cacheField>
    <cacheField name="EMPLOYE" numFmtId="0">
      <sharedItems count="42">
        <s v="ABSCHEN Paul"/>
        <s v="AMARA Nicolas"/>
        <s v="BAH Paule"/>
        <s v="BENSIMHON Pascal"/>
        <s v="BSIRI Marie-Rose"/>
        <s v="CHAMBLAS Paule"/>
        <s v="CHAVES Thierry"/>
        <s v="CHI Nicole"/>
        <s v="COMTE Martin"/>
        <s v="CORBET Marie-Thérése"/>
        <s v="DESROSES Martine"/>
        <s v="EL KAABI Nicole"/>
        <s v="FALZON Patricia"/>
        <s v="FARIDI Marie-Thérése"/>
        <s v="FAUCHEUX Michel"/>
        <s v="FAUQUIER Mireille"/>
        <s v="FERNANDEZ Yvette"/>
        <s v="FERNANDEZ Suzanne"/>
        <s v="GEORGET Philippe"/>
        <s v="GHIBAUDO Nicole"/>
        <s v="GORZINSKY Odette"/>
        <s v="GUELT Monique"/>
        <s v="LAUB Nicole"/>
        <s v="LE LOCH Nicole"/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ZHOU Philippe"/>
      </sharedItems>
    </cacheField>
    <cacheField name="DIRECTION" numFmtId="0">
      <sharedItems/>
    </cacheField>
    <cacheField name="SITE" numFmtId="0">
      <sharedItems count="4">
        <s v="Lille"/>
        <s v="Nice"/>
        <s v="Paris"/>
        <s v="Strasbourg"/>
      </sharedItems>
    </cacheField>
    <cacheField name="DATE_COMMANDE" numFmtId="14">
      <sharedItems containsSemiMixedTypes="0" containsNonDate="0" containsDate="1" containsString="0" minDate="2019-06-19T00:00:00" maxDate="2020-06-27T00:00:00" count="40">
        <d v="2019-06-24T00:00:00"/>
        <d v="2019-07-13T00:00:00"/>
        <d v="2019-07-15T00:00:00"/>
        <d v="2020-02-09T00:00:00"/>
        <d v="2019-10-20T00:00:00"/>
        <d v="2019-09-06T00:00:00"/>
        <d v="2020-05-01T00:00:00"/>
        <d v="2019-07-07T00:00:00"/>
        <d v="2019-08-11T00:00:00"/>
        <d v="2020-01-29T00:00:00"/>
        <d v="2020-05-09T00:00:00"/>
        <d v="2019-07-21T00:00:00"/>
        <d v="2020-06-25T00:00:00"/>
        <d v="2019-07-12T00:00:00"/>
        <d v="2019-08-27T00:00:00"/>
        <d v="2019-10-16T00:00:00"/>
        <d v="2019-10-29T00:00:00"/>
        <d v="2019-11-03T00:00:00"/>
        <d v="2019-09-03T00:00:00"/>
        <d v="2019-08-03T00:00:00"/>
        <d v="2020-02-29T00:00:00"/>
        <d v="2019-10-26T00:00:00"/>
        <d v="2020-05-18T00:00:00"/>
        <d v="2019-06-19T00:00:00"/>
        <d v="2020-03-28T00:00:00"/>
        <d v="2020-04-17T00:00:00"/>
        <d v="2020-06-23T00:00:00"/>
        <d v="2020-03-16T00:00:00"/>
        <d v="2019-12-18T00:00:00"/>
        <d v="2019-11-09T00:00:00"/>
        <d v="2019-08-12T00:00:00"/>
        <d v="2019-08-13T00:00:00"/>
        <d v="2019-10-31T00:00:00"/>
        <d v="2019-06-28T00:00:00"/>
        <d v="2020-01-26T00:00:00"/>
        <d v="2020-06-03T00:00:00"/>
        <d v="2020-02-15T00:00:00"/>
        <d v="2020-06-26T00:00:00"/>
        <d v="2020-04-26T00:00:00"/>
        <d v="2019-08-05T00:00:00"/>
      </sharedItems>
      <fieldGroup par="24" base="5">
        <rangePr groupBy="months" startDate="2019-06-19T00:00:00" endDate="2020-06-27T00:00:00"/>
        <groupItems count="14">
          <s v="&lt;19/06/2019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7/06/2020"/>
        </groupItems>
      </fieldGroup>
    </cacheField>
    <cacheField name="REF" numFmtId="0">
      <sharedItems containsSemiMixedTypes="0" containsString="0" containsNumber="1" containsInteger="1" minValue="1" maxValue="10"/>
    </cacheField>
    <cacheField name="PRODUIT" numFmtId="0">
      <sharedItems count="10">
        <s v="Déploiement technique"/>
        <s v="Compétence Front"/>
        <s v="Gestion projet Agile"/>
        <s v="Compétence Fullstack"/>
        <s v="Conseil et architecture"/>
        <s v="Compétence Back"/>
        <s v="Support et TMA"/>
        <s v="Audit sécurité"/>
        <s v="Intervention sur site"/>
        <s v="Formation CRM"/>
      </sharedItems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1000" maxValue="45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 count="3">
        <s v="Espèce"/>
        <s v="Virement"/>
        <s v="Chèque"/>
      </sharedItems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homme"/>
        <s v="fe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8-03-18T00:00:00" maxDate="1983-06-14T00:00:00"/>
    </cacheField>
    <cacheField name="DATECHEZCLIENT" numFmtId="14">
      <sharedItems containsSemiMixedTypes="0" containsNonDate="0" containsDate="1" containsString="0" minDate="1998-04-13T00:00:00" maxDate="2020-01-23T00:00:00"/>
    </cacheField>
    <cacheField name="AGE" numFmtId="1">
      <sharedItems containsSemiMixedTypes="0" containsString="0" containsNumber="1" minValue="39.43611111111111" maxValue="74.672222222222217" count="42">
        <n v="48.024999999999999"/>
        <n v="73.083333333333329"/>
        <n v="62.975000000000001"/>
        <n v="66.224999999999994"/>
        <n v="48.219444444444441"/>
        <n v="48.708333333333336"/>
        <n v="51.55"/>
        <n v="60.636111111111113"/>
        <n v="56.205555555555556"/>
        <n v="46.044444444444444"/>
        <n v="51.480555555555554"/>
        <n v="62.736111111111114"/>
        <n v="65.036111111111111"/>
        <n v="58.347222222222221"/>
        <n v="58.730555555555554"/>
        <n v="69.108333333333334"/>
        <n v="62.62777777777778"/>
        <n v="73.052777777777777"/>
        <n v="64.74444444444444"/>
        <n v="66.988888888888894"/>
        <n v="50.322222222222223"/>
        <n v="67.344444444444449"/>
        <n v="73.236111111111114"/>
        <n v="71.716666666666669"/>
        <n v="65.25555555555556"/>
        <n v="41.424999999999997"/>
        <n v="66.266666666666666"/>
        <n v="61.833333333333336"/>
        <n v="65.519444444444446"/>
        <n v="66.805555555555557"/>
        <n v="66.113888888888894"/>
        <n v="47.052777777777777"/>
        <n v="44.422222222222224"/>
        <n v="52.661111111111111"/>
        <n v="74.672222222222217"/>
        <n v="56.697222222222223"/>
        <n v="62.677777777777777"/>
        <n v="69.836111111111109"/>
        <n v="73.019444444444446"/>
        <n v="48.027777777777779"/>
        <n v="65.805555555555557"/>
        <n v="39.43611111111111"/>
      </sharedItems>
      <fieldGroup base="19">
        <rangePr autoStart="0" autoEnd="0" startNum="30" endNum="80" groupInterval="10"/>
        <groupItems count="7">
          <s v="&lt;30"/>
          <s v="30-40"/>
          <s v="40-50"/>
          <s v="50-60"/>
          <s v="60-70"/>
          <s v="70-80"/>
          <s v="&gt;80"/>
        </groupItems>
      </fieldGroup>
    </cacheField>
    <cacheField name="ANCIENNETE" numFmtId="1">
      <sharedItems containsSemiMixedTypes="0" containsString="0" containsNumber="1" minValue="2.8277777777777779" maxValue="24.602777777777778" count="46">
        <n v="10.813888888888888"/>
        <n v="7.7527777777777782"/>
        <n v="21.744444444444444"/>
        <n v="16.894444444444446"/>
        <n v="13.475"/>
        <n v="11.697222222222223"/>
        <n v="24.602777777777778"/>
        <n v="19.547222222222221"/>
        <n v="18.625"/>
        <n v="8.5555555555555554"/>
        <n v="17.880555555555556"/>
        <n v="13.347222222222221"/>
        <n v="23.572222222222223"/>
        <n v="11.2"/>
        <n v="17.352777777777778"/>
        <n v="5.1638888888888888"/>
        <n v="22.669444444444444"/>
        <n v="14.966666666666667"/>
        <n v="22.108333333333334"/>
        <n v="18.305555555555557"/>
        <n v="10.46111111111111"/>
        <n v="3.713888888888889"/>
        <n v="16.880555555555556"/>
        <n v="7.6416666666666666"/>
        <n v="16.95"/>
        <n v="4.7861111111111114"/>
        <n v="8.35"/>
        <n v="24.477777777777778"/>
        <n v="3.9611111111111112"/>
        <n v="10.888888888888889"/>
        <n v="21.622222222222224"/>
        <n v="2.8277777777777779"/>
        <n v="23.258333333333333"/>
        <n v="21.180555555555557"/>
        <n v="4.8583333333333334"/>
        <n v="5.4555555555555557"/>
        <n v="9.9166666666666661"/>
        <n v="17.147222222222222"/>
        <n v="9.2277777777777779"/>
        <n v="5.4916666666666663"/>
        <n v="23.086111111111112"/>
        <n v="16.369444444444444"/>
        <n v="7.9194444444444443"/>
        <n v="21.863888888888887"/>
        <n v="16.502777777777776"/>
        <n v="4.1083333333333334"/>
      </sharedItems>
    </cacheField>
    <cacheField name="IT" numFmtId="1">
      <sharedItems containsSemiMixedTypes="0" containsString="0" containsNumber="1" minValue="40.853381752156153" maxValue="5259.7402597402597" count="46">
        <n v="601.07885949139484"/>
        <n v="838.4091723396632"/>
        <n v="91.977516607051612"/>
        <n v="153.89674449194342"/>
        <n v="667.90352504638224"/>
        <n v="333.41249109475183"/>
        <n v="158.5186857852546"/>
        <n v="286.48571834588603"/>
        <n v="214.76510067114094"/>
        <n v="5259.7402597402597"/>
        <n v="335.56004349852412"/>
        <n v="74.921956295525504"/>
        <n v="424.22814046665093"/>
        <n v="2678.5714285714289"/>
        <n v="207.45958059868738"/>
        <n v="387.30500268961811"/>
        <n v="247.02855042274231"/>
        <n v="267.26057906458794"/>
        <n v="135.69543912551828"/>
        <n v="131.10773899848255"/>
        <n v="334.57249070631974"/>
        <n v="269.25953627524308"/>
        <n v="284.35083100213922"/>
        <n v="340.23991275899675"/>
        <n v="147.49262536873158"/>
        <n v="1462.5652930934416"/>
        <n v="431.13772455089821"/>
        <n v="40.853381752156153"/>
        <n v="403.92706872370263"/>
        <n v="91.836734693877546"/>
        <n v="369.98972250770811"/>
        <n v="636.54223968565816"/>
        <n v="515.94410605517737"/>
        <n v="94.426229508196712"/>
        <n v="864.49399656946821"/>
        <n v="439.91853360488795"/>
        <n v="201.68067226890759"/>
        <n v="186.61914790215454"/>
        <n v="758.5791691751956"/>
        <n v="910.4704097116844"/>
        <n v="64.974130670196118"/>
        <n v="213.81299847276432"/>
        <n v="631.35741844966685"/>
        <n v="256.13009782746792"/>
        <n v="151.48964820737251"/>
        <n v="1217.0385395537526"/>
      </sharedItems>
    </cacheField>
    <cacheField name="RAV" numFmtId="0" formula=" (0.67*SALAIRE)/(2+'NB ENFANTS')" databaseField="0"/>
    <cacheField name="Trimestres" numFmtId="0" databaseField="0">
      <fieldGroup base="5">
        <rangePr groupBy="quarters" startDate="2019-06-19T00:00:00" endDate="2020-06-27T00:00:00"/>
        <groupItems count="6">
          <s v="&lt;19/06/2019"/>
          <s v="Trimestre1"/>
          <s v="Trimestre2"/>
          <s v="Trimestre3"/>
          <s v="Trimestre4"/>
          <s v="&gt;27/06/2020"/>
        </groupItems>
      </fieldGroup>
    </cacheField>
    <cacheField name="Années" numFmtId="0" databaseField="0">
      <fieldGroup base="5">
        <rangePr groupBy="years" startDate="2019-06-19T00:00:00" endDate="2020-06-27T00:00:00"/>
        <groupItems count="4">
          <s v="&lt;19/06/2019"/>
          <s v="2019"/>
          <s v="2020"/>
          <s v="&gt;27/06/2020"/>
        </groupItems>
      </fieldGroup>
    </cacheField>
    <cacheField name="IND TALENTS" numFmtId="0" formula="QUANTITE/ANCIENNETE" databaseField="0"/>
    <cacheField name="IND ATELIER" numFmtId="0" formula="FACTURATION/SALAIRE" databaseField="0"/>
  </cacheFields>
  <extLst>
    <ext xmlns:x14="http://schemas.microsoft.com/office/spreadsheetml/2009/9/main" uri="{725AE2AE-9491-48be-B2B4-4EB974FC3084}">
      <x14:pivotCacheDefinition pivotCacheId="68218785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372100231485" createdVersion="8" refreshedVersion="8" minRefreshableVersion="3" recordCount="46" xr:uid="{C9E6B12F-71C0-4010-8885-1E163EFC7792}">
  <cacheSource type="worksheet">
    <worksheetSource name="Tableau25"/>
  </cacheSource>
  <cacheFields count="27">
    <cacheField name="NOM" numFmtId="0">
      <sharedItems/>
    </cacheField>
    <cacheField name="PRENOM" numFmtId="0">
      <sharedItems/>
    </cacheField>
    <cacheField name="EMPLOYE" numFmtId="0">
      <sharedItems count="42">
        <s v="ABSCHEN Paul"/>
        <s v="AMARA Nicolas"/>
        <s v="BAH Paule"/>
        <s v="BENSIMHON Pascal"/>
        <s v="BSIRI Marie-Rose"/>
        <s v="CHAMBLAS Paule"/>
        <s v="CHAVES Thierry"/>
        <s v="CHI Nicole"/>
        <s v="COMTE Martin"/>
        <s v="CORBET Marie-Thérése"/>
        <s v="DESROSES Martine"/>
        <s v="EL KAABI Nicole"/>
        <s v="FALZON Patricia"/>
        <s v="FARIDI Marie-Thérése"/>
        <s v="FAUCHEUX Michel"/>
        <s v="FAUQUIER Mireille"/>
        <s v="FERNANDEZ Suzanne"/>
        <s v="FERNANDEZ Yvette"/>
        <s v="GEORGET Philippe"/>
        <s v="GHIBAUDO Nicole"/>
        <s v="GORZINSKY Odette"/>
        <s v="GUELT Monique"/>
        <s v="LAUB Nicole"/>
        <s v="LE LOCH Nicole"/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ZHOU Philippe"/>
      </sharedItems>
    </cacheField>
    <cacheField name="DIRECTION" numFmtId="0">
      <sharedItems/>
    </cacheField>
    <cacheField name="SITE" numFmtId="0">
      <sharedItems count="4">
        <s v="Lille"/>
        <s v="Nice"/>
        <s v="Paris"/>
        <s v="Strasbourg"/>
      </sharedItems>
    </cacheField>
    <cacheField name="DATE_COMMANDE" numFmtId="14">
      <sharedItems containsSemiMixedTypes="0" containsNonDate="0" containsDate="1" containsString="0" minDate="2020-06-10T00:00:00" maxDate="2021-06-24T00:00:00" count="43">
        <d v="2021-01-05T00:00:00"/>
        <d v="2021-02-25T00:00:00"/>
        <d v="2021-06-05T00:00:00"/>
        <d v="2021-06-06T00:00:00"/>
        <d v="2020-09-06T00:00:00"/>
        <d v="2020-07-09T00:00:00"/>
        <d v="2020-08-12T00:00:00"/>
        <d v="2020-06-13T00:00:00"/>
        <d v="2020-08-05T00:00:00"/>
        <d v="2020-06-10T00:00:00"/>
        <d v="2020-07-30T00:00:00"/>
        <d v="2020-06-18T00:00:00"/>
        <d v="2020-07-08T00:00:00"/>
        <d v="2020-06-23T00:00:00"/>
        <d v="2021-02-19T00:00:00"/>
        <d v="2021-05-11T00:00:00"/>
        <d v="2020-11-07T00:00:00"/>
        <d v="2021-02-21T00:00:00"/>
        <d v="2021-01-14T00:00:00"/>
        <d v="2020-09-17T00:00:00"/>
        <d v="2020-09-01T00:00:00"/>
        <d v="2020-07-01T00:00:00"/>
        <d v="2021-04-15T00:00:00"/>
        <d v="2020-11-08T00:00:00"/>
        <d v="2020-08-30T00:00:00"/>
        <d v="2020-06-26T00:00:00"/>
        <d v="2020-11-25T00:00:00"/>
        <d v="2021-05-15T00:00:00"/>
        <d v="2020-11-12T00:00:00"/>
        <d v="2020-10-08T00:00:00"/>
        <d v="2020-11-18T00:00:00"/>
        <d v="2020-08-16T00:00:00"/>
        <d v="2021-05-14T00:00:00"/>
        <d v="2021-03-12T00:00:00"/>
        <d v="2021-02-07T00:00:00"/>
        <d v="2021-03-27T00:00:00"/>
        <d v="2021-02-10T00:00:00"/>
        <d v="2021-03-05T00:00:00"/>
        <d v="2021-06-23T00:00:00"/>
        <d v="2020-12-17T00:00:00"/>
        <d v="2021-05-29T00:00:00"/>
        <d v="2020-12-19T00:00:00"/>
        <d v="2020-08-01T00:00:00"/>
      </sharedItems>
      <fieldGroup par="24" base="5">
        <rangePr groupBy="months" startDate="2020-06-10T00:00:00" endDate="2021-06-24T00:00:00"/>
        <groupItems count="14">
          <s v="&lt;10/06/2020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4/06/2021"/>
        </groupItems>
      </fieldGroup>
    </cacheField>
    <cacheField name="REF" numFmtId="0">
      <sharedItems containsSemiMixedTypes="0" containsString="0" containsNumber="1" containsInteger="1" minValue="1" maxValue="10"/>
    </cacheField>
    <cacheField name="PRODUIT" numFmtId="0">
      <sharedItems count="10">
        <s v="Audit sécurité"/>
        <s v="Support et TMA"/>
        <s v="Formation CRM"/>
        <s v="Compétence Back"/>
        <s v="Compétence Fullstack"/>
        <s v="Déploiement technique"/>
        <s v="Intervention sur site"/>
        <s v="Compétence Front"/>
        <s v="Conseil et architecture"/>
        <s v="Gestion projet Agile"/>
      </sharedItems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700" maxValue="35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 count="3">
        <s v="Virement"/>
        <s v="Chèque"/>
        <s v="Espèce"/>
      </sharedItems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homme"/>
        <s v="fe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8-03-18T00:00:00" maxDate="1983-06-14T00:00:00"/>
    </cacheField>
    <cacheField name="DATECHEZCLIENT" numFmtId="14">
      <sharedItems containsSemiMixedTypes="0" containsNonDate="0" containsDate="1" containsString="0" minDate="1998-05-31T00:00:00" maxDate="2021-10-18T00:00:00"/>
    </cacheField>
    <cacheField name="AGE" numFmtId="1">
      <sharedItems containsSemiMixedTypes="0" containsString="0" containsNumber="1" minValue="39.43611111111111" maxValue="74.672222222222217" count="42">
        <n v="48.024999999999999"/>
        <n v="73.083333333333329"/>
        <n v="62.975000000000001"/>
        <n v="66.224999999999994"/>
        <n v="48.219444444444441"/>
        <n v="48.708333333333336"/>
        <n v="51.55"/>
        <n v="60.636111111111113"/>
        <n v="56.205555555555556"/>
        <n v="46.044444444444444"/>
        <n v="51.480555555555554"/>
        <n v="62.736111111111114"/>
        <n v="65.036111111111111"/>
        <n v="58.347222222222221"/>
        <n v="58.730555555555554"/>
        <n v="69.108333333333334"/>
        <n v="73.052777777777777"/>
        <n v="62.62777777777778"/>
        <n v="64.74444444444444"/>
        <n v="66.988888888888894"/>
        <n v="50.322222222222223"/>
        <n v="67.344444444444449"/>
        <n v="73.236111111111114"/>
        <n v="71.716666666666669"/>
        <n v="65.25555555555556"/>
        <n v="41.424999999999997"/>
        <n v="66.266666666666666"/>
        <n v="61.833333333333336"/>
        <n v="65.519444444444446"/>
        <n v="66.805555555555557"/>
        <n v="66.113888888888894"/>
        <n v="47.052777777777777"/>
        <n v="44.422222222222224"/>
        <n v="52.661111111111111"/>
        <n v="74.672222222222217"/>
        <n v="56.697222222222223"/>
        <n v="62.677777777777777"/>
        <n v="69.836111111111109"/>
        <n v="73.019444444444446"/>
        <n v="48.027777777777779"/>
        <n v="65.805555555555557"/>
        <n v="39.43611111111111"/>
      </sharedItems>
      <fieldGroup base="19">
        <rangePr autoStart="0" autoEnd="0" startNum="30" endNum="80" groupInterval="10"/>
        <groupItems count="7">
          <s v="&lt;30"/>
          <s v="30-40"/>
          <s v="40-50"/>
          <s v="50-60"/>
          <s v="60-70"/>
          <s v="70-80"/>
          <s v="&gt;80"/>
        </groupItems>
      </fieldGroup>
    </cacheField>
    <cacheField name="ANCIENNETE" numFmtId="1">
      <sharedItems containsSemiMixedTypes="0" containsString="0" containsNumber="1" minValue="1.0916666666666666" maxValue="24.472222222222221"/>
    </cacheField>
    <cacheField name="IT" numFmtId="1">
      <sharedItems containsSemiMixedTypes="0" containsString="0" containsNumber="1" minValue="49.723756906077348" maxValue="9986.1303744798897"/>
    </cacheField>
    <cacheField name="RAVI" numFmtId="0" formula=" (SALAIRE*0.67)/('NB ENFANTS'+2)" databaseField="0"/>
    <cacheField name="Trimestres" numFmtId="0" databaseField="0">
      <fieldGroup base="5">
        <rangePr groupBy="quarters" startDate="2020-06-10T00:00:00" endDate="2021-06-24T00:00:00"/>
        <groupItems count="6">
          <s v="&lt;10/06/2020"/>
          <s v="Trimestre1"/>
          <s v="Trimestre2"/>
          <s v="Trimestre3"/>
          <s v="Trimestre4"/>
          <s v="&gt;24/06/2021"/>
        </groupItems>
      </fieldGroup>
    </cacheField>
    <cacheField name="Années" numFmtId="0" databaseField="0">
      <fieldGroup base="5">
        <rangePr groupBy="years" startDate="2020-06-10T00:00:00" endDate="2021-06-24T00:00:00"/>
        <groupItems count="4">
          <s v="&lt;10/06/2020"/>
          <s v="2020"/>
          <s v="2021"/>
          <s v="&gt;24/06/2021"/>
        </groupItems>
      </fieldGroup>
    </cacheField>
    <cacheField name="IND TALENTS" numFmtId="0" formula="QUANTITE/ANCIENNETE" databaseField="0"/>
    <cacheField name="IND ATELIER" numFmtId="0" formula="FACTURATION/SALAIRE" databaseField="0"/>
  </cacheFields>
  <extLst>
    <ext xmlns:x14="http://schemas.microsoft.com/office/spreadsheetml/2009/9/main" uri="{725AE2AE-9491-48be-B2B4-4EB974FC3084}">
      <x14:pivotCacheDefinition pivotCacheId="1323049722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na kfoury" refreshedDate="44886.476474768519" backgroundQuery="1" createdVersion="8" refreshedVersion="8" minRefreshableVersion="3" recordCount="0" supportSubquery="1" supportAdvancedDrill="1" xr:uid="{CE370EC2-F57C-406A-B24B-4A7AE15F9BF1}">
  <cacheSource type="external" connectionId="1"/>
  <cacheFields count="9">
    <cacheField name="[Tableau25].[SITE].[SITE]" caption="SITE" numFmtId="0" hierarchy="26" level="1">
      <sharedItems count="4">
        <s v="Lille"/>
        <s v="Nice"/>
        <s v="Paris"/>
        <s v="Strasbourg"/>
      </sharedItems>
    </cacheField>
    <cacheField name="[Tableau25].[EMPLOYE].[EMPLOYE]" caption="EMPLOYE" numFmtId="0" hierarchy="24" level="1">
      <sharedItems containsNonDate="0" count="40"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AMARA Nicolas" u="1"/>
        <s v="BAH Paule" u="1"/>
        <s v="BENSIMHON Pascal" u="1"/>
        <s v="BSIRI Marie-Rose" u="1"/>
        <s v="CHAMBLAS Paule" u="1"/>
        <s v="CHAVES Thierry" u="1"/>
        <s v="CHI Nicole" u="1"/>
        <s v="COMTE Martin" u="1"/>
        <s v="CORBET Marie-Thérése" u="1"/>
        <s v="DESROSES Martine" u="1"/>
        <s v="EL KAABI Nicole" u="1"/>
        <s v="FALZON Patricia" u="1"/>
        <s v="FARIDI Marie-Thérése" u="1"/>
        <s v="FAUCHEUX Michel" u="1"/>
        <s v="FAUQUIER Mireille" u="1"/>
        <s v="FERNANDEZ Suzanne" u="1"/>
        <s v="FERNANDEZ Yvette" u="1"/>
        <s v="GEORGET Philippe" u="1"/>
        <s v="GHIBAUDO Nicole" u="1"/>
        <s v="GORZINSKY Odette" u="1"/>
        <s v="GUELT Monique" u="1"/>
        <s v="LAUB Nicole" u="1"/>
        <s v="LE LOCH Nicole" u="1"/>
      </sharedItems>
    </cacheField>
    <cacheField name="[Measures].[Total distinct de EMPLOYE 2]" caption="Total distinct de EMPLOYE 2" numFmtId="0" hierarchy="48" level="32767"/>
    <cacheField name="[Measures].[Somme de SALAIRE 2]" caption="Somme de SALAIRE 2" numFmtId="0" hierarchy="49" level="32767"/>
    <cacheField name="[Measures].[Moyenne de SALAIRE 2]" caption="Moyenne de SALAIRE 2" numFmtId="0" hierarchy="50" level="32767"/>
    <cacheField name="[Measures].[Somme de PRIME 2]" caption="Somme de PRIME 2" numFmtId="0" hierarchy="51" level="32767"/>
    <cacheField name="[Measures].[Moyenne de PRIME 2]" caption="Moyenne de PRIME 2" numFmtId="0" hierarchy="52" level="32767"/>
    <cacheField name="[Tableau25].[GENRE].[GENRE]" caption="GENRE" numFmtId="0" hierarchy="37" level="1">
      <sharedItems containsSemiMixedTypes="0" containsNonDate="0" containsString="0"/>
    </cacheField>
    <cacheField name="Dummy0" numFmtId="0" hierarchy="6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1">
    <cacheHierarchy uniqueName="[Tableau2].[NOM]" caption="NOM" attribute="1" defaultMemberUniqueName="[Tableau2].[NOM].[All]" allUniqueName="[Tableau2].[NOM].[All]" dimensionUniqueName="[Tableau2]" displayFolder="" count="0" memberValueDatatype="130" unbalanced="0"/>
    <cacheHierarchy uniqueName="[Tableau2].[PRENOM]" caption="PRENOM" attribute="1" defaultMemberUniqueName="[Tableau2].[PRENOM].[All]" allUniqueName="[Tableau2].[PRENOM].[All]" dimensionUniqueName="[Tableau2]" displayFolder="" count="0" memberValueDatatype="130" unbalanced="0"/>
    <cacheHierarchy uniqueName="[Tableau2].[EMPLOYE]" caption="EMPLOYE" attribute="1" defaultMemberUniqueName="[Tableau2].[EMPLOYE].[All]" allUniqueName="[Tableau2].[EMPLOYE].[All]" dimensionUniqueName="[Tableau2]" displayFolder="" count="0" memberValueDatatype="130" unbalanced="0"/>
    <cacheHierarchy uniqueName="[Tableau2].[DIRECTION]" caption="DIRECTION" attribute="1" defaultMemberUniqueName="[Tableau2].[DIRECTION].[All]" allUniqueName="[Tableau2].[DIRECTION].[All]" dimensionUniqueName="[Tableau2]" displayFolder="" count="0" memberValueDatatype="130" unbalanced="0"/>
    <cacheHierarchy uniqueName="[Tableau2].[SITE]" caption="SITE" attribute="1" defaultMemberUniqueName="[Tableau2].[SITE].[All]" allUniqueName="[Tableau2].[SITE].[All]" dimensionUniqueName="[Tableau2]" displayFolder="" count="0" memberValueDatatype="130" unbalanced="0"/>
    <cacheHierarchy uniqueName="[Tableau2].[DATE_COMMANDE]" caption="DATE_COMMANDE" attribute="1" time="1" defaultMemberUniqueName="[Tableau2].[DATE_COMMANDE].[All]" allUniqueName="[Tableau2].[DATE_COMMANDE].[All]" dimensionUniqueName="[Tableau2]" displayFolder="" count="0" memberValueDatatype="7" unbalanced="0"/>
    <cacheHierarchy uniqueName="[Tableau2].[REF]" caption="REF" attribute="1" defaultMemberUniqueName="[Tableau2].[REF].[All]" allUniqueName="[Tableau2].[REF].[All]" dimensionUniqueName="[Tableau2]" displayFolder="" count="0" memberValueDatatype="20" unbalanced="0"/>
    <cacheHierarchy uniqueName="[Tableau2].[PRODUIT]" caption="PRODUIT" attribute="1" defaultMemberUniqueName="[Tableau2].[PRODUIT].[All]" allUniqueName="[Tableau2].[PRODUIT].[All]" dimensionUniqueName="[Tableau2]" displayFolder="" count="0" memberValueDatatype="130" unbalanced="0"/>
    <cacheHierarchy uniqueName="[Tableau2].[QUANTITE]" caption="QUANTITE" attribute="1" defaultMemberUniqueName="[Tableau2].[QUANTITE].[All]" allUniqueName="[Tableau2].[QUANTITE].[All]" dimensionUniqueName="[Tableau2]" displayFolder="" count="0" memberValueDatatype="20" unbalanced="0"/>
    <cacheHierarchy uniqueName="[Tableau2].[PU]" caption="PU" attribute="1" defaultMemberUniqueName="[Tableau2].[PU].[All]" allUniqueName="[Tableau2].[PU].[All]" dimensionUniqueName="[Tableau2]" displayFolder="" count="0" memberValueDatatype="20" unbalanced="0"/>
    <cacheHierarchy uniqueName="[Tableau2].[FACTURATION]" caption="FACTURATION" attribute="1" defaultMemberUniqueName="[Tableau2].[FACTURATION].[All]" allUniqueName="[Tableau2].[FACTURATION].[All]" dimensionUniqueName="[Tableau2]" displayFolder="" count="0" memberValueDatatype="20" unbalanced="0"/>
    <cacheHierarchy uniqueName="[Tableau2].[PAIEMENT]" caption="PAIEMENT" attribute="1" defaultMemberUniqueName="[Tableau2].[PAIEMENT].[All]" allUniqueName="[Tableau2].[PAIEMENT].[All]" dimensionUniqueName="[Tableau2]" displayFolder="" count="0" memberValueDatatype="20" unbalanced="0"/>
    <cacheHierarchy uniqueName="[Tableau2].[PAIEMENT2]" caption="PAIEMENT2" attribute="1" defaultMemberUniqueName="[Tableau2].[PAIEMENT2].[All]" allUniqueName="[Tableau2].[PAIEMENT2].[All]" dimensionUniqueName="[Tableau2]" displayFolder="" count="0" memberValueDatatype="130" unbalanced="0"/>
    <cacheHierarchy uniqueName="[Tableau2].[SALAIRE]" caption="SALAIRE" attribute="1" defaultMemberUniqueName="[Tableau2].[SALAIRE].[All]" allUniqueName="[Tableau2].[SALAIRE].[All]" dimensionUniqueName="[Tableau2]" displayFolder="" count="0" memberValueDatatype="20" unbalanced="0"/>
    <cacheHierarchy uniqueName="[Tableau2].[PRIME]" caption="PRIME" attribute="1" defaultMemberUniqueName="[Tableau2].[PRIME].[All]" allUniqueName="[Tableau2].[PRIME].[All]" dimensionUniqueName="[Tableau2]" displayFolder="" count="0" memberValueDatatype="20" unbalanced="0"/>
    <cacheHierarchy uniqueName="[Tableau2].[GENRE]" caption="GENRE" attribute="1" defaultMemberUniqueName="[Tableau2].[GENRE].[All]" allUniqueName="[Tableau2].[GENRE].[All]" dimensionUniqueName="[Tableau2]" displayFolder="" count="0" memberValueDatatype="130" unbalanced="0"/>
    <cacheHierarchy uniqueName="[Tableau2].[NB ENFANTS]" caption="NB ENFANTS" attribute="1" defaultMemberUniqueName="[Tableau2].[NB ENFANTS].[All]" allUniqueName="[Tableau2].[NB ENFANTS].[All]" dimensionUniqueName="[Tableau2]" displayFolder="" count="0" memberValueDatatype="20" unbalanced="0"/>
    <cacheHierarchy uniqueName="[Tableau2].[NAISSANCE]" caption="NAISSANCE" attribute="1" time="1" defaultMemberUniqueName="[Tableau2].[NAISSANCE].[All]" allUniqueName="[Tableau2].[NAISSANCE].[All]" dimensionUniqueName="[Tableau2]" displayFolder="" count="0" memberValueDatatype="7" unbalanced="0"/>
    <cacheHierarchy uniqueName="[Tableau2].[DATECHEZCLIENT]" caption="DATECHEZCLIENT" attribute="1" time="1" defaultMemberUniqueName="[Tableau2].[DATECHEZCLIENT].[All]" allUniqueName="[Tableau2].[DATECHEZCLIENT].[All]" dimensionUniqueName="[Tableau2]" displayFolder="" count="0" memberValueDatatype="7" unbalanced="0"/>
    <cacheHierarchy uniqueName="[Tableau2].[AGE]" caption="AGE" attribute="1" defaultMemberUniqueName="[Tableau2].[AGE].[All]" allUniqueName="[Tableau2].[AGE].[All]" dimensionUniqueName="[Tableau2]" displayFolder="" count="0" memberValueDatatype="5" unbalanced="0"/>
    <cacheHierarchy uniqueName="[Tableau2].[ANCIENNETE]" caption="ANCIENNETE" attribute="1" defaultMemberUniqueName="[Tableau2].[ANCIENNETE].[All]" allUniqueName="[Tableau2].[ANCIENNETE].[All]" dimensionUniqueName="[Tableau2]" displayFolder="" count="0" memberValueDatatype="5" unbalanced="0"/>
    <cacheHierarchy uniqueName="[Tableau2].[IT]" caption="IT" attribute="1" defaultMemberUniqueName="[Tableau2].[IT].[All]" allUniqueName="[Tableau2].[IT].[All]" dimensionUniqueName="[Tableau2]" displayFolder="" count="0" memberValueDatatype="5" unbalanced="0"/>
    <cacheHierarchy uniqueName="[Tableau25].[NOM]" caption="NOM" attribute="1" defaultMemberUniqueName="[Tableau25].[NOM].[All]" allUniqueName="[Tableau25].[NOM].[All]" dimensionUniqueName="[Tableau25]" displayFolder="" count="0" memberValueDatatype="130" unbalanced="0"/>
    <cacheHierarchy uniqueName="[Tableau25].[PRENOM]" caption="PRENOM" attribute="1" defaultMemberUniqueName="[Tableau25].[PRENOM].[All]" allUniqueName="[Tableau25].[PRENOM].[All]" dimensionUniqueName="[Tableau25]" displayFolder="" count="0" memberValueDatatype="130" unbalanced="0"/>
    <cacheHierarchy uniqueName="[Tableau25].[EMPLOYE]" caption="EMPLOYE" attribute="1" defaultMemberUniqueName="[Tableau25].[EMPLOYE].[All]" allUniqueName="[Tableau25].[EMPLOYE].[All]" dimensionUniqueName="[Tableau25]" displayFolder="" count="2" memberValueDatatype="130" unbalanced="0">
      <fieldsUsage count="2">
        <fieldUsage x="-1"/>
        <fieldUsage x="1"/>
      </fieldsUsage>
    </cacheHierarchy>
    <cacheHierarchy uniqueName="[Tableau25].[DIRECTION]" caption="DIRECTION" attribute="1" defaultMemberUniqueName="[Tableau25].[DIRECTION].[All]" allUniqueName="[Tableau25].[DIRECTION].[All]" dimensionUniqueName="[Tableau25]" displayFolder="" count="0" memberValueDatatype="130" unbalanced="0"/>
    <cacheHierarchy uniqueName="[Tableau25].[SITE]" caption="SITE" attribute="1" defaultMemberUniqueName="[Tableau25].[SITE].[All]" allUniqueName="[Tableau25].[SITE].[All]" dimensionUniqueName="[Tableau25]" displayFolder="" count="2" memberValueDatatype="130" unbalanced="0">
      <fieldsUsage count="2">
        <fieldUsage x="-1"/>
        <fieldUsage x="0"/>
      </fieldsUsage>
    </cacheHierarchy>
    <cacheHierarchy uniqueName="[Tableau25].[DATE_COMMANDE]" caption="DATE_COMMANDE" attribute="1" time="1" defaultMemberUniqueName="[Tableau25].[DATE_COMMANDE].[All]" allUniqueName="[Tableau25].[DATE_COMMANDE].[All]" dimensionUniqueName="[Tableau25]" displayFolder="" count="0" memberValueDatatype="7" unbalanced="0"/>
    <cacheHierarchy uniqueName="[Tableau25].[REF]" caption="REF" attribute="1" defaultMemberUniqueName="[Tableau25].[REF].[All]" allUniqueName="[Tableau25].[REF].[All]" dimensionUniqueName="[Tableau25]" displayFolder="" count="0" memberValueDatatype="20" unbalanced="0"/>
    <cacheHierarchy uniqueName="[Tableau25].[PRODUIT]" caption="PRODUIT" attribute="1" defaultMemberUniqueName="[Tableau25].[PRODUIT].[All]" allUniqueName="[Tableau25].[PRODUIT].[All]" dimensionUniqueName="[Tableau25]" displayFolder="" count="0" memberValueDatatype="130" unbalanced="0"/>
    <cacheHierarchy uniqueName="[Tableau25].[QUANTITE]" caption="QUANTITE" attribute="1" defaultMemberUniqueName="[Tableau25].[QUANTITE].[All]" allUniqueName="[Tableau25].[QUANTITE].[All]" dimensionUniqueName="[Tableau25]" displayFolder="" count="0" memberValueDatatype="20" unbalanced="0"/>
    <cacheHierarchy uniqueName="[Tableau25].[PU]" caption="PU" attribute="1" defaultMemberUniqueName="[Tableau25].[PU].[All]" allUniqueName="[Tableau25].[PU].[All]" dimensionUniqueName="[Tableau25]" displayFolder="" count="0" memberValueDatatype="20" unbalanced="0"/>
    <cacheHierarchy uniqueName="[Tableau25].[FACTURATION]" caption="FACTURATION" attribute="1" defaultMemberUniqueName="[Tableau25].[FACTURATION].[All]" allUniqueName="[Tableau25].[FACTURATION].[All]" dimensionUniqueName="[Tableau25]" displayFolder="" count="0" memberValueDatatype="20" unbalanced="0"/>
    <cacheHierarchy uniqueName="[Tableau25].[PAIEMENT]" caption="PAIEMENT" attribute="1" defaultMemberUniqueName="[Tableau25].[PAIEMENT].[All]" allUniqueName="[Tableau25].[PAIEMENT].[All]" dimensionUniqueName="[Tableau25]" displayFolder="" count="0" memberValueDatatype="20" unbalanced="0"/>
    <cacheHierarchy uniqueName="[Tableau25].[PAIEMENT2]" caption="PAIEMENT2" attribute="1" defaultMemberUniqueName="[Tableau25].[PAIEMENT2].[All]" allUniqueName="[Tableau25].[PAIEMENT2].[All]" dimensionUniqueName="[Tableau25]" displayFolder="" count="0" memberValueDatatype="130" unbalanced="0"/>
    <cacheHierarchy uniqueName="[Tableau25].[SALAIRE]" caption="SALAIRE" attribute="1" defaultMemberUniqueName="[Tableau25].[SALAIRE].[All]" allUniqueName="[Tableau25].[SALAIRE].[All]" dimensionUniqueName="[Tableau25]" displayFolder="" count="0" memberValueDatatype="20" unbalanced="0"/>
    <cacheHierarchy uniqueName="[Tableau25].[PRIME]" caption="PRIME" attribute="1" defaultMemberUniqueName="[Tableau25].[PRIME].[All]" allUniqueName="[Tableau25].[PRIME].[All]" dimensionUniqueName="[Tableau25]" displayFolder="" count="0" memberValueDatatype="20" unbalanced="0"/>
    <cacheHierarchy uniqueName="[Tableau25].[GENRE]" caption="GENRE" attribute="1" defaultMemberUniqueName="[Tableau25].[GENRE].[All]" allUniqueName="[Tableau25].[GENRE].[All]" dimensionUniqueName="[Tableau25]" displayFolder="" count="2" memberValueDatatype="130" unbalanced="0">
      <fieldsUsage count="2">
        <fieldUsage x="-1"/>
        <fieldUsage x="7"/>
      </fieldsUsage>
    </cacheHierarchy>
    <cacheHierarchy uniqueName="[Tableau25].[NB ENFANTS]" caption="NB ENFANTS" attribute="1" defaultMemberUniqueName="[Tableau25].[NB ENFANTS].[All]" allUniqueName="[Tableau25].[NB ENFANTS].[All]" dimensionUniqueName="[Tableau25]" displayFolder="" count="0" memberValueDatatype="20" unbalanced="0"/>
    <cacheHierarchy uniqueName="[Tableau25].[NAISSANCE]" caption="NAISSANCE" attribute="1" time="1" defaultMemberUniqueName="[Tableau25].[NAISSANCE].[All]" allUniqueName="[Tableau25].[NAISSANCE].[All]" dimensionUniqueName="[Tableau25]" displayFolder="" count="0" memberValueDatatype="7" unbalanced="0"/>
    <cacheHierarchy uniqueName="[Tableau25].[DATECHEZCLIENT]" caption="DATECHEZCLIENT" attribute="1" time="1" defaultMemberUniqueName="[Tableau25].[DATECHEZCLIENT].[All]" allUniqueName="[Tableau25].[DATECHEZCLIENT].[All]" dimensionUniqueName="[Tableau25]" displayFolder="" count="0" memberValueDatatype="7" unbalanced="0"/>
    <cacheHierarchy uniqueName="[Tableau25].[AGE]" caption="AGE" attribute="1" defaultMemberUniqueName="[Tableau25].[AGE].[All]" allUniqueName="[Tableau25].[AGE].[All]" dimensionUniqueName="[Tableau25]" displayFolder="" count="0" memberValueDatatype="5" unbalanced="0"/>
    <cacheHierarchy uniqueName="[Tableau25].[ANCIENNETE]" caption="ANCIENNETE" attribute="1" defaultMemberUniqueName="[Tableau25].[ANCIENNETE].[All]" allUniqueName="[Tableau25].[ANCIENNETE].[All]" dimensionUniqueName="[Tableau25]" displayFolder="" count="0" memberValueDatatype="5" unbalanced="0"/>
    <cacheHierarchy uniqueName="[Tableau25].[IT]" caption="IT" attribute="1" defaultMemberUniqueName="[Tableau25].[IT].[All]" allUniqueName="[Tableau25].[IT].[All]" dimensionUniqueName="[Tableau25]" displayFolder="" count="0" memberValueDatatype="5" unbalanced="0"/>
    <cacheHierarchy uniqueName="[Measures].[__XL_Count Tableau25]" caption="__XL_Count Tableau25" measure="1" displayFolder="" measureGroup="Tableau25" count="0" hidden="1"/>
    <cacheHierarchy uniqueName="[Measures].[__XL_Count Tableau2]" caption="__XL_Count Tableau2" measure="1" displayFolder="" measureGroup="Tableau2" count="0" hidden="1"/>
    <cacheHierarchy uniqueName="[Measures].[__No measures defined]" caption="__No measures defined" measure="1" displayFolder="" count="0" hidden="1"/>
    <cacheHierarchy uniqueName="[Measures].[Nombre de EMPLOYE 2]" caption="Nombre de EMPLOYE 2" measure="1" displayFolder="" measureGroup="Tableau25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distinct de EMPLOYE 2]" caption="Total distinct de EMPLOYE 2" measure="1" displayFolder="" measureGroup="Tableau2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SALAIRE 2]" caption="Somme de SALAIRE 2" measure="1" displayFolder="" measureGroup="Tableau25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oyenne de SALAIRE 2]" caption="Moyenne de SALAIRE 2" measure="1" displayFolder="" measureGroup="Tableau25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e de PRIME 2]" caption="Somme de PRIME 2" measure="1" displayFolder="" measureGroup="Tableau25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Moyenne de PRIME 2]" caption="Moyenne de PRIME 2" measure="1" displayFolder="" measureGroup="Tableau25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NB ENFANTS 2]" caption="Somme de NB ENFANTS 2" measure="1" displayFolder="" measureGroup="Tableau25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Nombre de EMPLOYE]" caption="Nombre de EMPLOYE" measure="1" displayFolder="" measureGroup="Tableau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Total distinct de EMPLOYE]" caption="Total distinct de EMPLOYE" measure="1" displayFolder="" measureGroup="Tableau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me de SALAIRE]" caption="Somme de SALAIRE" measure="1" displayFolder="" measureGroup="Tableau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oyenne de SALAIRE]" caption="Moyenne de SALAIRE" measure="1" displayFolder="" measureGroup="Tableau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e de PRIME]" caption="Somme de PRIME" measure="1" displayFolder="" measureGroup="Tableau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oyenne de PRIME]" caption="Moyenne de PRIME" measure="1" displayFolder="" measureGroup="Tableau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Dummy0" caption="NOM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au2" uniqueName="[Tableau2]" caption="Tableau2"/>
    <dimension name="Tableau25" uniqueName="[Tableau25]" caption="Tableau25"/>
  </dimensions>
  <measureGroups count="2">
    <measureGroup name="Tableau2" caption="Tableau2"/>
    <measureGroup name="Tableau25" caption="Tableau2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na kfoury" refreshedDate="44886.674884953703" backgroundQuery="1" createdVersion="8" refreshedVersion="8" minRefreshableVersion="3" recordCount="0" supportSubquery="1" supportAdvancedDrill="1" xr:uid="{D7C9E894-D19A-47AB-90CE-FD3A1886BE82}">
  <cacheSource type="external" connectionId="1"/>
  <cacheFields count="9">
    <cacheField name="[Tableau2].[SITE].[SITE]" caption="SITE" numFmtId="0" hierarchy="4" level="1">
      <sharedItems count="4">
        <s v="Lille"/>
        <s v="Nice"/>
        <s v="Paris"/>
        <s v="Strasbourg"/>
      </sharedItems>
    </cacheField>
    <cacheField name="[Measures].[Total distinct de EMPLOYE]" caption="Total distinct de EMPLOYE" numFmtId="0" hierarchy="55" level="32767"/>
    <cacheField name="[Measures].[Somme de SALAIRE]" caption="Somme de SALAIRE" numFmtId="0" hierarchy="56" level="32767"/>
    <cacheField name="[Measures].[Moyenne de SALAIRE]" caption="Moyenne de SALAIRE" numFmtId="0" hierarchy="57" level="32767"/>
    <cacheField name="[Measures].[Somme de PRIME]" caption="Somme de PRIME" numFmtId="0" hierarchy="58" level="32767"/>
    <cacheField name="[Measures].[Moyenne de PRIME]" caption="Moyenne de PRIME" numFmtId="0" hierarchy="59" level="32767"/>
    <cacheField name="[Tableau2].[GENRE].[GENRE]" caption="GENRE" numFmtId="0" hierarchy="15" level="1">
      <sharedItems containsSemiMixedTypes="0" containsNonDate="0" containsString="0"/>
    </cacheField>
    <cacheField name="[Tableau2].[EMPLOYE].[EMPLOYE]" caption="EMPLOYE" numFmtId="0" hierarchy="2" level="1">
      <sharedItems containsNonDate="0" count="40"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AMARA Nicolas" u="1"/>
        <s v="BAH Paule" u="1"/>
        <s v="BENSIMHON Pascal" u="1"/>
        <s v="BSIRI Marie-Rose" u="1"/>
        <s v="CHAMBLAS Paule" u="1"/>
        <s v="CHAVES Thierry" u="1"/>
        <s v="CHI Nicole" u="1"/>
        <s v="COMTE Martin" u="1"/>
        <s v="CORBET Marie-Thérése" u="1"/>
        <s v="DESROSES Martine" u="1"/>
        <s v="EL KAABI Nicole" u="1"/>
        <s v="FALZON Patricia" u="1"/>
        <s v="FARIDI Marie-Thérése" u="1"/>
        <s v="FAUCHEUX Michel" u="1"/>
        <s v="FAUQUIER Mireille" u="1"/>
        <s v="FERNANDEZ Suzanne" u="1"/>
        <s v="FERNANDEZ Yvette" u="1"/>
        <s v="GEORGET Philippe" u="1"/>
        <s v="GHIBAUDO Nicole" u="1"/>
        <s v="GORZINSKY Odette" u="1"/>
        <s v="GUELT Monique" u="1"/>
        <s v="LAUB Nicole" u="1"/>
        <s v="LE LOCH Nicole" u="1"/>
      </sharedItems>
    </cacheField>
    <cacheField name="Dummy0" numFmtId="0" hierarchy="6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1">
    <cacheHierarchy uniqueName="[Tableau2].[NOM]" caption="NOM" attribute="1" defaultMemberUniqueName="[Tableau2].[NOM].[All]" allUniqueName="[Tableau2].[NOM].[All]" dimensionUniqueName="[Tableau2]" displayFolder="" count="0" memberValueDatatype="130" unbalanced="0"/>
    <cacheHierarchy uniqueName="[Tableau2].[PRENOM]" caption="PRENOM" attribute="1" defaultMemberUniqueName="[Tableau2].[PRENOM].[All]" allUniqueName="[Tableau2].[PRENOM].[All]" dimensionUniqueName="[Tableau2]" displayFolder="" count="0" memberValueDatatype="130" unbalanced="0"/>
    <cacheHierarchy uniqueName="[Tableau2].[EMPLOYE]" caption="EMPLOYE" attribute="1" defaultMemberUniqueName="[Tableau2].[EMPLOYE].[All]" allUniqueName="[Tableau2].[EMPLOYE].[All]" dimensionUniqueName="[Tableau2]" displayFolder="" count="2" memberValueDatatype="130" unbalanced="0">
      <fieldsUsage count="2">
        <fieldUsage x="-1"/>
        <fieldUsage x="7"/>
      </fieldsUsage>
    </cacheHierarchy>
    <cacheHierarchy uniqueName="[Tableau2].[DIRECTION]" caption="DIRECTION" attribute="1" defaultMemberUniqueName="[Tableau2].[DIRECTION].[All]" allUniqueName="[Tableau2].[DIRECTION].[All]" dimensionUniqueName="[Tableau2]" displayFolder="" count="0" memberValueDatatype="130" unbalanced="0"/>
    <cacheHierarchy uniqueName="[Tableau2].[SITE]" caption="SITE" attribute="1" defaultMemberUniqueName="[Tableau2].[SITE].[All]" allUniqueName="[Tableau2].[SITE].[All]" dimensionUniqueName="[Tableau2]" displayFolder="" count="2" memberValueDatatype="130" unbalanced="0">
      <fieldsUsage count="2">
        <fieldUsage x="-1"/>
        <fieldUsage x="0"/>
      </fieldsUsage>
    </cacheHierarchy>
    <cacheHierarchy uniqueName="[Tableau2].[DATE_COMMANDE]" caption="DATE_COMMANDE" attribute="1" time="1" defaultMemberUniqueName="[Tableau2].[DATE_COMMANDE].[All]" allUniqueName="[Tableau2].[DATE_COMMANDE].[All]" dimensionUniqueName="[Tableau2]" displayFolder="" count="0" memberValueDatatype="7" unbalanced="0"/>
    <cacheHierarchy uniqueName="[Tableau2].[REF]" caption="REF" attribute="1" defaultMemberUniqueName="[Tableau2].[REF].[All]" allUniqueName="[Tableau2].[REF].[All]" dimensionUniqueName="[Tableau2]" displayFolder="" count="0" memberValueDatatype="20" unbalanced="0"/>
    <cacheHierarchy uniqueName="[Tableau2].[PRODUIT]" caption="PRODUIT" attribute="1" defaultMemberUniqueName="[Tableau2].[PRODUIT].[All]" allUniqueName="[Tableau2].[PRODUIT].[All]" dimensionUniqueName="[Tableau2]" displayFolder="" count="0" memberValueDatatype="130" unbalanced="0"/>
    <cacheHierarchy uniqueName="[Tableau2].[QUANTITE]" caption="QUANTITE" attribute="1" defaultMemberUniqueName="[Tableau2].[QUANTITE].[All]" allUniqueName="[Tableau2].[QUANTITE].[All]" dimensionUniqueName="[Tableau2]" displayFolder="" count="0" memberValueDatatype="20" unbalanced="0"/>
    <cacheHierarchy uniqueName="[Tableau2].[PU]" caption="PU" attribute="1" defaultMemberUniqueName="[Tableau2].[PU].[All]" allUniqueName="[Tableau2].[PU].[All]" dimensionUniqueName="[Tableau2]" displayFolder="" count="0" memberValueDatatype="20" unbalanced="0"/>
    <cacheHierarchy uniqueName="[Tableau2].[FACTURATION]" caption="FACTURATION" attribute="1" defaultMemberUniqueName="[Tableau2].[FACTURATION].[All]" allUniqueName="[Tableau2].[FACTURATION].[All]" dimensionUniqueName="[Tableau2]" displayFolder="" count="0" memberValueDatatype="20" unbalanced="0"/>
    <cacheHierarchy uniqueName="[Tableau2].[PAIEMENT]" caption="PAIEMENT" attribute="1" defaultMemberUniqueName="[Tableau2].[PAIEMENT].[All]" allUniqueName="[Tableau2].[PAIEMENT].[All]" dimensionUniqueName="[Tableau2]" displayFolder="" count="0" memberValueDatatype="20" unbalanced="0"/>
    <cacheHierarchy uniqueName="[Tableau2].[PAIEMENT2]" caption="PAIEMENT2" attribute="1" defaultMemberUniqueName="[Tableau2].[PAIEMENT2].[All]" allUniqueName="[Tableau2].[PAIEMENT2].[All]" dimensionUniqueName="[Tableau2]" displayFolder="" count="0" memberValueDatatype="130" unbalanced="0"/>
    <cacheHierarchy uniqueName="[Tableau2].[SALAIRE]" caption="SALAIRE" attribute="1" defaultMemberUniqueName="[Tableau2].[SALAIRE].[All]" allUniqueName="[Tableau2].[SALAIRE].[All]" dimensionUniqueName="[Tableau2]" displayFolder="" count="0" memberValueDatatype="20" unbalanced="0"/>
    <cacheHierarchy uniqueName="[Tableau2].[PRIME]" caption="PRIME" attribute="1" defaultMemberUniqueName="[Tableau2].[PRIME].[All]" allUniqueName="[Tableau2].[PRIME].[All]" dimensionUniqueName="[Tableau2]" displayFolder="" count="0" memberValueDatatype="20" unbalanced="0"/>
    <cacheHierarchy uniqueName="[Tableau2].[GENRE]" caption="GENRE" attribute="1" defaultMemberUniqueName="[Tableau2].[GENRE].[All]" allUniqueName="[Tableau2].[GENRE].[All]" dimensionUniqueName="[Tableau2]" displayFolder="" count="2" memberValueDatatype="130" unbalanced="0">
      <fieldsUsage count="2">
        <fieldUsage x="-1"/>
        <fieldUsage x="6"/>
      </fieldsUsage>
    </cacheHierarchy>
    <cacheHierarchy uniqueName="[Tableau2].[NB ENFANTS]" caption="NB ENFANTS" attribute="1" defaultMemberUniqueName="[Tableau2].[NB ENFANTS].[All]" allUniqueName="[Tableau2].[NB ENFANTS].[All]" dimensionUniqueName="[Tableau2]" displayFolder="" count="0" memberValueDatatype="20" unbalanced="0"/>
    <cacheHierarchy uniqueName="[Tableau2].[NAISSANCE]" caption="NAISSANCE" attribute="1" time="1" defaultMemberUniqueName="[Tableau2].[NAISSANCE].[All]" allUniqueName="[Tableau2].[NAISSANCE].[All]" dimensionUniqueName="[Tableau2]" displayFolder="" count="0" memberValueDatatype="7" unbalanced="0"/>
    <cacheHierarchy uniqueName="[Tableau2].[DATECHEZCLIENT]" caption="DATECHEZCLIENT" attribute="1" time="1" defaultMemberUniqueName="[Tableau2].[DATECHEZCLIENT].[All]" allUniqueName="[Tableau2].[DATECHEZCLIENT].[All]" dimensionUniqueName="[Tableau2]" displayFolder="" count="0" memberValueDatatype="7" unbalanced="0"/>
    <cacheHierarchy uniqueName="[Tableau2].[AGE]" caption="AGE" attribute="1" defaultMemberUniqueName="[Tableau2].[AGE].[All]" allUniqueName="[Tableau2].[AGE].[All]" dimensionUniqueName="[Tableau2]" displayFolder="" count="0" memberValueDatatype="5" unbalanced="0"/>
    <cacheHierarchy uniqueName="[Tableau2].[ANCIENNETE]" caption="ANCIENNETE" attribute="1" defaultMemberUniqueName="[Tableau2].[ANCIENNETE].[All]" allUniqueName="[Tableau2].[ANCIENNETE].[All]" dimensionUniqueName="[Tableau2]" displayFolder="" count="0" memberValueDatatype="5" unbalanced="0"/>
    <cacheHierarchy uniqueName="[Tableau2].[IT]" caption="IT" attribute="1" defaultMemberUniqueName="[Tableau2].[IT].[All]" allUniqueName="[Tableau2].[IT].[All]" dimensionUniqueName="[Tableau2]" displayFolder="" count="0" memberValueDatatype="5" unbalanced="0"/>
    <cacheHierarchy uniqueName="[Tableau25].[NOM]" caption="NOM" attribute="1" defaultMemberUniqueName="[Tableau25].[NOM].[All]" allUniqueName="[Tableau25].[NOM].[All]" dimensionUniqueName="[Tableau25]" displayFolder="" count="0" memberValueDatatype="130" unbalanced="0"/>
    <cacheHierarchy uniqueName="[Tableau25].[PRENOM]" caption="PRENOM" attribute="1" defaultMemberUniqueName="[Tableau25].[PRENOM].[All]" allUniqueName="[Tableau25].[PRENOM].[All]" dimensionUniqueName="[Tableau25]" displayFolder="" count="0" memberValueDatatype="130" unbalanced="0"/>
    <cacheHierarchy uniqueName="[Tableau25].[EMPLOYE]" caption="EMPLOYE" attribute="1" defaultMemberUniqueName="[Tableau25].[EMPLOYE].[All]" allUniqueName="[Tableau25].[EMPLOYE].[All]" dimensionUniqueName="[Tableau25]" displayFolder="" count="0" memberValueDatatype="130" unbalanced="0"/>
    <cacheHierarchy uniqueName="[Tableau25].[DIRECTION]" caption="DIRECTION" attribute="1" defaultMemberUniqueName="[Tableau25].[DIRECTION].[All]" allUniqueName="[Tableau25].[DIRECTION].[All]" dimensionUniqueName="[Tableau25]" displayFolder="" count="0" memberValueDatatype="130" unbalanced="0"/>
    <cacheHierarchy uniqueName="[Tableau25].[SITE]" caption="SITE" attribute="1" defaultMemberUniqueName="[Tableau25].[SITE].[All]" allUniqueName="[Tableau25].[SITE].[All]" dimensionUniqueName="[Tableau25]" displayFolder="" count="0" memberValueDatatype="130" unbalanced="0"/>
    <cacheHierarchy uniqueName="[Tableau25].[DATE_COMMANDE]" caption="DATE_COMMANDE" attribute="1" time="1" defaultMemberUniqueName="[Tableau25].[DATE_COMMANDE].[All]" allUniqueName="[Tableau25].[DATE_COMMANDE].[All]" dimensionUniqueName="[Tableau25]" displayFolder="" count="0" memberValueDatatype="7" unbalanced="0"/>
    <cacheHierarchy uniqueName="[Tableau25].[REF]" caption="REF" attribute="1" defaultMemberUniqueName="[Tableau25].[REF].[All]" allUniqueName="[Tableau25].[REF].[All]" dimensionUniqueName="[Tableau25]" displayFolder="" count="0" memberValueDatatype="20" unbalanced="0"/>
    <cacheHierarchy uniqueName="[Tableau25].[PRODUIT]" caption="PRODUIT" attribute="1" defaultMemberUniqueName="[Tableau25].[PRODUIT].[All]" allUniqueName="[Tableau25].[PRODUIT].[All]" dimensionUniqueName="[Tableau25]" displayFolder="" count="0" memberValueDatatype="130" unbalanced="0"/>
    <cacheHierarchy uniqueName="[Tableau25].[QUANTITE]" caption="QUANTITE" attribute="1" defaultMemberUniqueName="[Tableau25].[QUANTITE].[All]" allUniqueName="[Tableau25].[QUANTITE].[All]" dimensionUniqueName="[Tableau25]" displayFolder="" count="0" memberValueDatatype="20" unbalanced="0"/>
    <cacheHierarchy uniqueName="[Tableau25].[PU]" caption="PU" attribute="1" defaultMemberUniqueName="[Tableau25].[PU].[All]" allUniqueName="[Tableau25].[PU].[All]" dimensionUniqueName="[Tableau25]" displayFolder="" count="0" memberValueDatatype="20" unbalanced="0"/>
    <cacheHierarchy uniqueName="[Tableau25].[FACTURATION]" caption="FACTURATION" attribute="1" defaultMemberUniqueName="[Tableau25].[FACTURATION].[All]" allUniqueName="[Tableau25].[FACTURATION].[All]" dimensionUniqueName="[Tableau25]" displayFolder="" count="0" memberValueDatatype="20" unbalanced="0"/>
    <cacheHierarchy uniqueName="[Tableau25].[PAIEMENT]" caption="PAIEMENT" attribute="1" defaultMemberUniqueName="[Tableau25].[PAIEMENT].[All]" allUniqueName="[Tableau25].[PAIEMENT].[All]" dimensionUniqueName="[Tableau25]" displayFolder="" count="0" memberValueDatatype="20" unbalanced="0"/>
    <cacheHierarchy uniqueName="[Tableau25].[PAIEMENT2]" caption="PAIEMENT2" attribute="1" defaultMemberUniqueName="[Tableau25].[PAIEMENT2].[All]" allUniqueName="[Tableau25].[PAIEMENT2].[All]" dimensionUniqueName="[Tableau25]" displayFolder="" count="0" memberValueDatatype="130" unbalanced="0"/>
    <cacheHierarchy uniqueName="[Tableau25].[SALAIRE]" caption="SALAIRE" attribute="1" defaultMemberUniqueName="[Tableau25].[SALAIRE].[All]" allUniqueName="[Tableau25].[SALAIRE].[All]" dimensionUniqueName="[Tableau25]" displayFolder="" count="0" memberValueDatatype="20" unbalanced="0"/>
    <cacheHierarchy uniqueName="[Tableau25].[PRIME]" caption="PRIME" attribute="1" defaultMemberUniqueName="[Tableau25].[PRIME].[All]" allUniqueName="[Tableau25].[PRIME].[All]" dimensionUniqueName="[Tableau25]" displayFolder="" count="0" memberValueDatatype="20" unbalanced="0"/>
    <cacheHierarchy uniqueName="[Tableau25].[GENRE]" caption="GENRE" attribute="1" defaultMemberUniqueName="[Tableau25].[GENRE].[All]" allUniqueName="[Tableau25].[GENRE].[All]" dimensionUniqueName="[Tableau25]" displayFolder="" count="0" memberValueDatatype="130" unbalanced="0"/>
    <cacheHierarchy uniqueName="[Tableau25].[NB ENFANTS]" caption="NB ENFANTS" attribute="1" defaultMemberUniqueName="[Tableau25].[NB ENFANTS].[All]" allUniqueName="[Tableau25].[NB ENFANTS].[All]" dimensionUniqueName="[Tableau25]" displayFolder="" count="0" memberValueDatatype="20" unbalanced="0"/>
    <cacheHierarchy uniqueName="[Tableau25].[NAISSANCE]" caption="NAISSANCE" attribute="1" time="1" defaultMemberUniqueName="[Tableau25].[NAISSANCE].[All]" allUniqueName="[Tableau25].[NAISSANCE].[All]" dimensionUniqueName="[Tableau25]" displayFolder="" count="0" memberValueDatatype="7" unbalanced="0"/>
    <cacheHierarchy uniqueName="[Tableau25].[DATECHEZCLIENT]" caption="DATECHEZCLIENT" attribute="1" time="1" defaultMemberUniqueName="[Tableau25].[DATECHEZCLIENT].[All]" allUniqueName="[Tableau25].[DATECHEZCLIENT].[All]" dimensionUniqueName="[Tableau25]" displayFolder="" count="0" memberValueDatatype="7" unbalanced="0"/>
    <cacheHierarchy uniqueName="[Tableau25].[AGE]" caption="AGE" attribute="1" defaultMemberUniqueName="[Tableau25].[AGE].[All]" allUniqueName="[Tableau25].[AGE].[All]" dimensionUniqueName="[Tableau25]" displayFolder="" count="0" memberValueDatatype="5" unbalanced="0"/>
    <cacheHierarchy uniqueName="[Tableau25].[ANCIENNETE]" caption="ANCIENNETE" attribute="1" defaultMemberUniqueName="[Tableau25].[ANCIENNETE].[All]" allUniqueName="[Tableau25].[ANCIENNETE].[All]" dimensionUniqueName="[Tableau25]" displayFolder="" count="0" memberValueDatatype="5" unbalanced="0"/>
    <cacheHierarchy uniqueName="[Tableau25].[IT]" caption="IT" attribute="1" defaultMemberUniqueName="[Tableau25].[IT].[All]" allUniqueName="[Tableau25].[IT].[All]" dimensionUniqueName="[Tableau25]" displayFolder="" count="0" memberValueDatatype="5" unbalanced="0"/>
    <cacheHierarchy uniqueName="[Measures].[__XL_Count Tableau25]" caption="__XL_Count Tableau25" measure="1" displayFolder="" measureGroup="Tableau25" count="0" hidden="1"/>
    <cacheHierarchy uniqueName="[Measures].[__XL_Count Tableau2]" caption="__XL_Count Tableau2" measure="1" displayFolder="" measureGroup="Tableau2" count="0" hidden="1"/>
    <cacheHierarchy uniqueName="[Measures].[__No measures defined]" caption="__No measures defined" measure="1" displayFolder="" count="0" hidden="1"/>
    <cacheHierarchy uniqueName="[Measures].[Nombre de EMPLOYE 2]" caption="Nombre de EMPLOYE 2" measure="1" displayFolder="" measureGroup="Tableau25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distinct de EMPLOYE 2]" caption="Total distinct de EMPLOYE 2" measure="1" displayFolder="" measureGroup="Tableau25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SALAIRE 2]" caption="Somme de SALAIRE 2" measure="1" displayFolder="" measureGroup="Tableau25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oyenne de SALAIRE 2]" caption="Moyenne de SALAIRE 2" measure="1" displayFolder="" measureGroup="Tableau25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e de PRIME 2]" caption="Somme de PRIME 2" measure="1" displayFolder="" measureGroup="Tableau25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Moyenne de PRIME 2]" caption="Moyenne de PRIME 2" measure="1" displayFolder="" measureGroup="Tableau25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NB ENFANTS 2]" caption="Somme de NB ENFANTS 2" measure="1" displayFolder="" measureGroup="Tableau25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Nombre de EMPLOYE]" caption="Nombre de EMPLOYE" measure="1" displayFolder="" measureGroup="Tableau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Total distinct de EMPLOYE]" caption="Total distinct de EMPLOYE" measure="1" displayFolder="" measureGroup="Tableau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me de SALAIRE]" caption="Somme de SALAIRE" measure="1" displayFolder="" measureGroup="Tableau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oyenne de SALAIRE]" caption="Moyenne de SALAIRE" measure="1" displayFolder="" measureGroup="Tableau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e de PRIME]" caption="Somme de PRIME" measure="1" displayFolder="" measureGroup="Tableau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oyenne de PRIME]" caption="Moyenne de PRIME" measure="1" displayFolder="" measureGroup="Tableau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Dummy0" caption="NOM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au2" uniqueName="[Tableau2]" caption="Tableau2"/>
    <dimension name="Tableau25" uniqueName="[Tableau25]" caption="Tableau25"/>
  </dimensions>
  <measureGroups count="2">
    <measureGroup name="Tableau2" caption="Tableau2"/>
    <measureGroup name="Tableau25" caption="Tableau2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">
  <r>
    <s v="ABENHAÏM"/>
    <s v="Myriam"/>
    <s v="ABENHAÏM Myriam"/>
    <x v="0"/>
    <s v="Lille"/>
    <d v="2019-10-07T00:00:00"/>
    <n v="10"/>
    <s v="Gestion projet Agile"/>
    <n v="2"/>
    <n v="1000"/>
    <n v="2000"/>
    <n v="2"/>
    <s v="Virement"/>
    <n v="2257"/>
    <n v="40"/>
    <x v="0"/>
    <n v="1"/>
    <d v="1953-10-29T00:00:00"/>
    <d v="2006-12-02T00:00:00"/>
    <x v="0"/>
    <n v="15.966666666666667"/>
    <n v="125.26096033402922"/>
  </r>
  <r>
    <s v="ZHOU"/>
    <s v="Philippe"/>
    <s v="ZHOU Philippe"/>
    <x v="1"/>
    <s v="Strasbourg"/>
    <d v="2019-08-05T00:00:00"/>
    <n v="4"/>
    <s v="Conseil et architecture"/>
    <n v="1"/>
    <n v="5000"/>
    <n v="5000"/>
    <n v="1"/>
    <s v="Chèque"/>
    <n v="2392"/>
    <n v="36"/>
    <x v="1"/>
    <n v="2"/>
    <d v="1983-06-13T00:00:00"/>
    <d v="2018-10-11T00:00:00"/>
    <x v="1"/>
    <n v="4.1083333333333334"/>
    <n v="1217.0385395537526"/>
  </r>
  <r>
    <s v="ADAMO"/>
    <s v="Stéphane"/>
    <s v="ADAMO Stéphane"/>
    <x v="2"/>
    <s v="Lille"/>
    <d v="2019-10-30T00:00:00"/>
    <n v="4"/>
    <s v="Conseil et architecture"/>
    <n v="6"/>
    <n v="5000"/>
    <n v="30000"/>
    <n v="2"/>
    <s v="Virement"/>
    <n v="2982"/>
    <n v="68"/>
    <x v="1"/>
    <n v="3"/>
    <d v="1963-12-16T00:00:00"/>
    <d v="2002-05-27T00:00:00"/>
    <x v="2"/>
    <n v="20.480555555555554"/>
    <n v="1464.8040146480403"/>
  </r>
  <r>
    <s v="AGAPOF"/>
    <s v="Brigitte"/>
    <s v="AGAPOF Brigitte"/>
    <x v="3"/>
    <s v="Nice"/>
    <d v="2020-02-06T00:00:00"/>
    <n v="8"/>
    <s v="Compétence Fullstack"/>
    <n v="5"/>
    <n v="800"/>
    <n v="4000"/>
    <n v="3"/>
    <s v="Espèce"/>
    <n v="926"/>
    <n v="67"/>
    <x v="0"/>
    <n v="3"/>
    <d v="1976-03-24T00:00:00"/>
    <d v="2009-05-11T00:00:00"/>
    <x v="3"/>
    <n v="13.525"/>
    <n v="295.74861367837337"/>
  </r>
  <r>
    <s v="ALEMBERT"/>
    <s v="Jean"/>
    <s v="ALEMBERT Jean"/>
    <x v="0"/>
    <s v="Nice"/>
    <d v="2020-05-04T00:00:00"/>
    <n v="2"/>
    <s v="Formation CRM"/>
    <n v="5"/>
    <n v="700"/>
    <n v="3500"/>
    <n v="3"/>
    <s v="Espèce"/>
    <n v="1325"/>
    <n v="97"/>
    <x v="1"/>
    <n v="2"/>
    <d v="1974-01-12T00:00:00"/>
    <d v="2014-08-23T00:00:00"/>
    <x v="4"/>
    <n v="8.2416666666666671"/>
    <n v="424.67138523761372"/>
  </r>
  <r>
    <s v="LOBJOY"/>
    <s v="Patrick"/>
    <s v="LOBJOY Patrick"/>
    <x v="1"/>
    <s v="Paris"/>
    <d v="2020-03-28T00:00:00"/>
    <n v="2"/>
    <s v="Formation CRM"/>
    <n v="10"/>
    <n v="700"/>
    <n v="7000"/>
    <n v="2"/>
    <s v="Virement"/>
    <n v="1759"/>
    <n v="71"/>
    <x v="1"/>
    <n v="4"/>
    <d v="1981-06-17T00:00:00"/>
    <d v="2018-02-07T00:00:00"/>
    <x v="5"/>
    <n v="4.7861111111111114"/>
    <n v="1462.5652930934416"/>
  </r>
  <r>
    <s v="AMELLAL"/>
    <s v="Henri"/>
    <s v="AMELLAL Henri"/>
    <x v="3"/>
    <s v="Nice"/>
    <d v="2020-03-13T00:00:00"/>
    <n v="6"/>
    <s v="Compétence Front"/>
    <n v="4"/>
    <n v="500"/>
    <n v="2000"/>
    <n v="3"/>
    <s v="Espèce"/>
    <n v="4417"/>
    <n v="57"/>
    <x v="1"/>
    <n v="1"/>
    <d v="1947-12-25T00:00:00"/>
    <d v="2006-03-02T00:00:00"/>
    <x v="6"/>
    <n v="16.716666666666665"/>
    <n v="119.64107676969094"/>
  </r>
  <r>
    <s v="AMELLAL"/>
    <s v="Viviane"/>
    <s v="AMELLAL Viviane"/>
    <x v="0"/>
    <s v="Nice"/>
    <d v="2020-06-07T00:00:00"/>
    <n v="4"/>
    <s v="Conseil et architecture"/>
    <n v="10"/>
    <n v="5000"/>
    <n v="50000"/>
    <n v="1"/>
    <s v="Chèque"/>
    <n v="2808"/>
    <n v="82"/>
    <x v="0"/>
    <n v="1"/>
    <d v="1962-05-20T00:00:00"/>
    <d v="2006-01-29T00:00:00"/>
    <x v="7"/>
    <n v="16.808333333333334"/>
    <n v="2974.7149231531976"/>
  </r>
  <r>
    <s v="AMELLAL"/>
    <s v="Jean-Marc"/>
    <s v="AMELLAL Jean-Marc"/>
    <x v="3"/>
    <s v="Nice"/>
    <d v="2020-03-17T00:00:00"/>
    <n v="1"/>
    <s v="Intervention sur site"/>
    <n v="3"/>
    <n v="1200"/>
    <n v="3600"/>
    <n v="1"/>
    <s v="Chèque"/>
    <n v="2051"/>
    <n v="91"/>
    <x v="1"/>
    <n v="4"/>
    <d v="1959-01-19T00:00:00"/>
    <d v="2010-05-21T00:00:00"/>
    <x v="8"/>
    <n v="12.497222222222222"/>
    <n v="288.0640142253834"/>
  </r>
  <r>
    <s v="ANGONIN"/>
    <s v="Jean-Pierre"/>
    <s v="ANGONIN Jean-Pierre"/>
    <x v="4"/>
    <s v="Nice"/>
    <d v="2019-08-01T00:00:00"/>
    <n v="6"/>
    <s v="Compétence Front"/>
    <n v="8"/>
    <n v="500"/>
    <n v="4000"/>
    <n v="3"/>
    <s v="Espèce"/>
    <n v="2990"/>
    <n v="65"/>
    <x v="1"/>
    <n v="1"/>
    <d v="1958-09-19T00:00:00"/>
    <d v="2003-06-24T00:00:00"/>
    <x v="9"/>
    <n v="19.405555555555555"/>
    <n v="206.12653879186945"/>
  </r>
  <r>
    <s v="AZOURA"/>
    <s v="Marie-France"/>
    <s v="AZOURA Marie-France"/>
    <x v="0"/>
    <s v="Nice"/>
    <d v="2020-02-23T00:00:00"/>
    <n v="10"/>
    <s v="Gestion projet Agile"/>
    <n v="8"/>
    <n v="1000"/>
    <n v="8000"/>
    <n v="1"/>
    <s v="Chèque"/>
    <n v="3342"/>
    <n v="41"/>
    <x v="0"/>
    <n v="0"/>
    <d v="1961-04-12T00:00:00"/>
    <d v="2011-12-24T00:00:00"/>
    <x v="10"/>
    <n v="10.905555555555555"/>
    <n v="733.57106469689256"/>
  </r>
  <r>
    <s v="AZRIA"/>
    <s v="Maryse"/>
    <s v="AZRIA Maryse"/>
    <x v="2"/>
    <s v="Nice"/>
    <d v="2020-01-17T00:00:00"/>
    <n v="1"/>
    <s v="Intervention sur site"/>
    <n v="8"/>
    <n v="1200"/>
    <n v="9600"/>
    <n v="3"/>
    <s v="Espèce"/>
    <n v="1767"/>
    <n v="37"/>
    <x v="0"/>
    <n v="3"/>
    <d v="1960-01-22T00:00:00"/>
    <d v="2015-01-28T00:00:00"/>
    <x v="11"/>
    <n v="7.8111111111111109"/>
    <n v="1229.0184921763869"/>
  </r>
  <r>
    <s v="BACH"/>
    <s v="Ginette"/>
    <s v="BACH Ginette"/>
    <x v="3"/>
    <s v="Nice"/>
    <d v="2019-09-28T00:00:00"/>
    <n v="2"/>
    <s v="Formation CRM"/>
    <n v="8"/>
    <n v="700"/>
    <n v="5600"/>
    <n v="3"/>
    <s v="Espèce"/>
    <n v="3114"/>
    <n v="45"/>
    <x v="0"/>
    <n v="2"/>
    <d v="1959-01-20T00:00:00"/>
    <d v="2016-09-09T00:00:00"/>
    <x v="12"/>
    <n v="6.197222222222222"/>
    <n v="903.63065889735549"/>
  </r>
  <r>
    <s v="ROLLAND"/>
    <s v="Nathalie"/>
    <s v="ROLLAND Nathalie"/>
    <x v="1"/>
    <s v="Paris"/>
    <d v="2019-08-13T00:00:00"/>
    <n v="10"/>
    <s v="Gestion projet Agile"/>
    <n v="2"/>
    <n v="1000"/>
    <n v="2000"/>
    <n v="2"/>
    <s v="Virement"/>
    <n v="2448"/>
    <n v="57"/>
    <x v="0"/>
    <n v="3"/>
    <d v="1978-06-18T00:00:00"/>
    <d v="2012-12-20T00:00:00"/>
    <x v="13"/>
    <n v="9.9166666666666661"/>
    <n v="201.68067226890759"/>
  </r>
  <r>
    <s v="BARNAUD"/>
    <s v="Janine"/>
    <s v="BARNAUD Janine"/>
    <x v="5"/>
    <s v="Nice"/>
    <d v="2019-08-13T00:00:00"/>
    <n v="3"/>
    <s v="Déploiement technique"/>
    <n v="2"/>
    <n v="1300"/>
    <n v="2600"/>
    <n v="3"/>
    <s v="Espèce"/>
    <n v="2362"/>
    <n v="52"/>
    <x v="0"/>
    <n v="1"/>
    <d v="1947-10-23T00:00:00"/>
    <d v="2013-01-07T00:00:00"/>
    <x v="14"/>
    <n v="9.8694444444444436"/>
    <n v="263.43934703067833"/>
  </r>
  <r>
    <s v="BARRACHINA"/>
    <s v="Monique"/>
    <s v="BARRACHINA Monique"/>
    <x v="2"/>
    <s v="Nice"/>
    <d v="2020-03-08T00:00:00"/>
    <n v="1"/>
    <s v="Intervention sur site"/>
    <n v="5"/>
    <n v="1200"/>
    <n v="6000"/>
    <n v="1"/>
    <s v="Chèque"/>
    <n v="1624"/>
    <n v="94"/>
    <x v="0"/>
    <n v="0"/>
    <d v="1967-06-04T00:00:00"/>
    <d v="2006-06-19T00:00:00"/>
    <x v="15"/>
    <n v="16.419444444444444"/>
    <n v="365.42040263914737"/>
  </r>
  <r>
    <s v="BARRANDON"/>
    <s v="Margaret"/>
    <s v="BARRANDON Margaret"/>
    <x v="4"/>
    <s v="Nice"/>
    <d v="2019-07-31T00:00:00"/>
    <n v="6"/>
    <s v="Compétence Front"/>
    <n v="2"/>
    <n v="500"/>
    <n v="1000"/>
    <n v="2"/>
    <s v="Virement"/>
    <n v="1586"/>
    <n v="58"/>
    <x v="0"/>
    <n v="2"/>
    <d v="1985-01-26T00:00:00"/>
    <d v="2017-01-29T00:00:00"/>
    <x v="16"/>
    <n v="5.8083333333333336"/>
    <n v="172.1664275466284"/>
  </r>
  <r>
    <s v="BARRANDON"/>
    <s v="Margaret"/>
    <s v="BARRANDON Margaret"/>
    <x v="4"/>
    <s v="Nice"/>
    <d v="2019-11-24T00:00:00"/>
    <n v="6"/>
    <s v="Compétence Front"/>
    <n v="6"/>
    <n v="500"/>
    <n v="3000"/>
    <n v="3"/>
    <s v="Espèce"/>
    <n v="1586"/>
    <n v="58"/>
    <x v="0"/>
    <n v="1"/>
    <d v="1985-01-26T00:00:00"/>
    <d v="2008-06-01T00:00:00"/>
    <x v="16"/>
    <n v="14.469444444444445"/>
    <n v="207.33346131695143"/>
  </r>
  <r>
    <s v="BASS"/>
    <s v="Thierry"/>
    <s v="BASS Thierry"/>
    <x v="0"/>
    <s v="Nice"/>
    <d v="2019-07-05T00:00:00"/>
    <n v="2"/>
    <s v="Formation CRM"/>
    <n v="6"/>
    <n v="700"/>
    <n v="4200"/>
    <n v="3"/>
    <s v="Espèce"/>
    <n v="2271"/>
    <n v="34"/>
    <x v="1"/>
    <n v="5"/>
    <d v="1964-02-04T00:00:00"/>
    <d v="2004-03-04T00:00:00"/>
    <x v="17"/>
    <n v="18.711111111111112"/>
    <n v="224.46555819477433"/>
  </r>
  <r>
    <s v="BASS"/>
    <s v="Thierry"/>
    <s v="BASS Thierry"/>
    <x v="0"/>
    <s v="Nice"/>
    <d v="2020-01-09T00:00:00"/>
    <n v="4"/>
    <s v="Conseil et architecture"/>
    <n v="10"/>
    <n v="5000"/>
    <n v="50000"/>
    <n v="1"/>
    <s v="Chèque"/>
    <n v="2271"/>
    <n v="34"/>
    <x v="1"/>
    <n v="1"/>
    <d v="1964-02-04T00:00:00"/>
    <d v="2005-08-15T00:00:00"/>
    <x v="17"/>
    <n v="17.263888888888889"/>
    <n v="2896.2188254223652"/>
  </r>
  <r>
    <s v="BAUDET"/>
    <s v="Arlette"/>
    <s v="BAUDET Arlette"/>
    <x v="4"/>
    <s v="Nice"/>
    <d v="2020-05-17T00:00:00"/>
    <n v="10"/>
    <s v="Gestion projet Agile"/>
    <n v="7"/>
    <n v="1000"/>
    <n v="7000"/>
    <n v="3"/>
    <s v="Espèce"/>
    <n v="3092"/>
    <n v="88"/>
    <x v="0"/>
    <n v="2"/>
    <d v="1959-12-11T00:00:00"/>
    <d v="2013-04-18T00:00:00"/>
    <x v="18"/>
    <n v="9.5888888888888886"/>
    <n v="730.01158748551563"/>
  </r>
  <r>
    <s v="BAUDET"/>
    <s v="Michele"/>
    <s v="BAUDET Michele"/>
    <x v="0"/>
    <s v="Nice"/>
    <d v="2019-10-10T00:00:00"/>
    <n v="8"/>
    <s v="Compétence Fullstack"/>
    <n v="7"/>
    <n v="800"/>
    <n v="5600"/>
    <n v="2"/>
    <s v="Virement"/>
    <n v="3018"/>
    <n v="26"/>
    <x v="0"/>
    <n v="5"/>
    <d v="1967-04-04T00:00:00"/>
    <d v="2002-08-18T00:00:00"/>
    <x v="19"/>
    <n v="20.255555555555556"/>
    <n v="276.46736149204605"/>
  </r>
  <r>
    <s v="BAUDET"/>
    <s v="Arlette"/>
    <s v="BAUDET Arlette"/>
    <x v="4"/>
    <s v="Nice"/>
    <d v="2020-05-02T00:00:00"/>
    <n v="9"/>
    <s v="Support et TMA"/>
    <n v="2"/>
    <n v="500"/>
    <n v="1000"/>
    <n v="1"/>
    <s v="Chèque"/>
    <n v="3092"/>
    <n v="88"/>
    <x v="0"/>
    <n v="4"/>
    <d v="1959-12-11T00:00:00"/>
    <d v="2017-09-01T00:00:00"/>
    <x v="18"/>
    <n v="5.2194444444444441"/>
    <n v="191.5912719531666"/>
  </r>
  <r>
    <s v="BAUDET"/>
    <s v="Michele"/>
    <s v="BAUDET Michele"/>
    <x v="0"/>
    <s v="Nice"/>
    <d v="2019-06-20T00:00:00"/>
    <n v="3"/>
    <s v="Déploiement technique"/>
    <n v="2"/>
    <n v="1300"/>
    <n v="2600"/>
    <n v="1"/>
    <s v="Chèque"/>
    <n v="3018"/>
    <n v="26"/>
    <x v="0"/>
    <n v="4"/>
    <d v="1967-04-04T00:00:00"/>
    <d v="2007-04-26T00:00:00"/>
    <x v="19"/>
    <n v="15.566666666666666"/>
    <n v="167.02355460385439"/>
  </r>
  <r>
    <s v="BEAUDEAU"/>
    <s v="Gérard"/>
    <s v="BEAUDEAU Gérard"/>
    <x v="5"/>
    <s v="Nice"/>
    <d v="2020-06-16T00:00:00"/>
    <n v="10"/>
    <s v="Gestion projet Agile"/>
    <n v="4"/>
    <n v="1000"/>
    <n v="4000"/>
    <n v="2"/>
    <s v="Virement"/>
    <n v="1541"/>
    <n v="11"/>
    <x v="1"/>
    <n v="1"/>
    <d v="1978-04-04T00:00:00"/>
    <d v="2007-02-18T00:00:00"/>
    <x v="20"/>
    <n v="15.755555555555556"/>
    <n v="253.8787023977433"/>
  </r>
  <r>
    <s v="BEAUDEAU"/>
    <s v="Gérard"/>
    <s v="BEAUDEAU Gérard"/>
    <x v="5"/>
    <s v="Nice"/>
    <d v="2020-06-08T00:00:00"/>
    <n v="3"/>
    <s v="Déploiement technique"/>
    <n v="5"/>
    <n v="1300"/>
    <n v="6500"/>
    <n v="2"/>
    <s v="Virement"/>
    <n v="1541"/>
    <n v="11"/>
    <x v="1"/>
    <n v="0"/>
    <d v="1978-04-04T00:00:00"/>
    <d v="2010-07-17T00:00:00"/>
    <x v="20"/>
    <n v="12.341666666666667"/>
    <n v="526.67116812964218"/>
  </r>
  <r>
    <s v="BEAUMIER"/>
    <s v="Isabelle"/>
    <s v="BEAUMIER Isabelle"/>
    <x v="5"/>
    <s v="Nice"/>
    <d v="2019-12-14T00:00:00"/>
    <n v="1"/>
    <s v="Intervention sur site"/>
    <n v="1"/>
    <n v="1200"/>
    <n v="1200"/>
    <n v="2"/>
    <s v="Virement"/>
    <n v="1275"/>
    <n v="64"/>
    <x v="0"/>
    <n v="1"/>
    <d v="1971-12-09T00:00:00"/>
    <d v="2017-10-17T00:00:00"/>
    <x v="21"/>
    <n v="5.0916666666666668"/>
    <n v="235.67921440261864"/>
  </r>
  <r>
    <s v="BEAUMIER"/>
    <s v="Isabelle"/>
    <s v="BEAUMIER Isabelle"/>
    <x v="5"/>
    <s v="Nice"/>
    <d v="2019-09-12T00:00:00"/>
    <n v="8"/>
    <s v="Compétence Fullstack"/>
    <n v="9"/>
    <n v="800"/>
    <n v="7200"/>
    <n v="2"/>
    <s v="Virement"/>
    <n v="1275"/>
    <n v="64"/>
    <x v="0"/>
    <n v="0"/>
    <d v="1971-12-09T00:00:00"/>
    <d v="2016-11-24T00:00:00"/>
    <x v="21"/>
    <n v="5.9888888888888889"/>
    <n v="1202.226345083488"/>
  </r>
  <r>
    <s v="BEDO"/>
    <s v="Jean"/>
    <s v="BEDO Jean"/>
    <x v="5"/>
    <s v="Nice"/>
    <d v="2020-03-11T00:00:00"/>
    <n v="4"/>
    <s v="Conseil et architecture"/>
    <n v="9"/>
    <n v="5000"/>
    <n v="45000"/>
    <n v="2"/>
    <s v="Virement"/>
    <n v="1580"/>
    <n v="22"/>
    <x v="1"/>
    <n v="0"/>
    <d v="1978-09-01T00:00:00"/>
    <d v="2020-11-01T00:00:00"/>
    <x v="22"/>
    <n v="2.0527777777777776"/>
    <n v="21921.515561569689"/>
  </r>
  <r>
    <s v="BEDO"/>
    <s v="Jean"/>
    <s v="BEDO Jean"/>
    <x v="5"/>
    <s v="Nice"/>
    <d v="2019-10-23T00:00:00"/>
    <n v="3"/>
    <s v="Déploiement technique"/>
    <n v="6"/>
    <n v="1300"/>
    <n v="7800"/>
    <n v="3"/>
    <s v="Espèce"/>
    <n v="1580"/>
    <n v="22"/>
    <x v="1"/>
    <n v="3"/>
    <d v="1978-09-01T00:00:00"/>
    <d v="2015-04-17T00:00:00"/>
    <x v="22"/>
    <n v="7.5916666666666668"/>
    <n v="1027.4423710208562"/>
  </r>
  <r>
    <s v="BEETHOVEN"/>
    <s v="Michele"/>
    <s v="BEETHOVEN Michele"/>
    <x v="2"/>
    <s v="Nice"/>
    <d v="2019-07-22T00:00:00"/>
    <n v="5"/>
    <s v="Audit sécurité"/>
    <n v="6"/>
    <n v="2000"/>
    <n v="12000"/>
    <n v="1"/>
    <s v="Chèque"/>
    <n v="1240"/>
    <n v="6"/>
    <x v="0"/>
    <n v="4"/>
    <d v="1957-02-23T00:00:00"/>
    <d v="2018-10-09T00:00:00"/>
    <x v="23"/>
    <n v="4.1138888888888889"/>
    <n v="2916.9480081026331"/>
  </r>
  <r>
    <s v="BEETHOVEN"/>
    <s v="Michele"/>
    <s v="BEETHOVEN Michele"/>
    <x v="2"/>
    <s v="Nice"/>
    <d v="2019-10-26T00:00:00"/>
    <n v="6"/>
    <s v="Compétence Front"/>
    <n v="9"/>
    <n v="500"/>
    <n v="4500"/>
    <n v="2"/>
    <s v="Virement"/>
    <n v="1240"/>
    <n v="6"/>
    <x v="0"/>
    <n v="3"/>
    <d v="1957-02-23T00:00:00"/>
    <d v="2006-12-04T00:00:00"/>
    <x v="23"/>
    <n v="15.96111111111111"/>
    <n v="281.93525931082496"/>
  </r>
  <r>
    <s v="BENHAMOU"/>
    <s v="Jeanine"/>
    <s v="BENHAMOU Jeanine"/>
    <x v="3"/>
    <s v="Nice"/>
    <d v="2020-02-16T00:00:00"/>
    <n v="6"/>
    <s v="Compétence Front"/>
    <n v="9"/>
    <n v="500"/>
    <n v="4500"/>
    <n v="3"/>
    <s v="Espèce"/>
    <n v="1971"/>
    <n v="84"/>
    <x v="0"/>
    <n v="2"/>
    <d v="1970-07-24T00:00:00"/>
    <d v="1999-02-20T00:00:00"/>
    <x v="24"/>
    <n v="23.75"/>
    <n v="189.47368421052633"/>
  </r>
  <r>
    <s v="BENHAMOU"/>
    <s v="Jeanine"/>
    <s v="BENHAMOU Jeanine"/>
    <x v="3"/>
    <s v="Nice"/>
    <d v="2019-09-09T00:00:00"/>
    <n v="3"/>
    <s v="Déploiement technique"/>
    <n v="8"/>
    <n v="1300"/>
    <n v="10400"/>
    <n v="3"/>
    <s v="Espèce"/>
    <n v="1971"/>
    <n v="84"/>
    <x v="0"/>
    <n v="2"/>
    <d v="1970-07-24T00:00:00"/>
    <d v="2014-01-12T00:00:00"/>
    <x v="24"/>
    <n v="8.8555555555555561"/>
    <n v="1174.4040150564617"/>
  </r>
  <r>
    <s v="CORBET"/>
    <s v="Marie-Thérése"/>
    <s v="CORBET Marie-Thérése"/>
    <x v="1"/>
    <s v="Nice"/>
    <d v="2020-01-29T00:00:00"/>
    <n v="4"/>
    <s v="Conseil et architecture"/>
    <n v="9"/>
    <n v="5000"/>
    <n v="45000"/>
    <n v="2"/>
    <s v="Virement"/>
    <n v="870"/>
    <n v="69"/>
    <x v="0"/>
    <n v="5"/>
    <d v="1976-11-04T00:00:00"/>
    <d v="2014-04-30T00:00:00"/>
    <x v="25"/>
    <n v="8.5555555555555554"/>
    <n v="5259.7402597402597"/>
  </r>
  <r>
    <s v="BENSIMON"/>
    <s v="Elisabeth"/>
    <s v="BENSIMON Elisabeth"/>
    <x v="4"/>
    <s v="Nice"/>
    <d v="2019-07-10T00:00:00"/>
    <n v="5"/>
    <s v="Audit sécurité"/>
    <n v="9"/>
    <n v="2000"/>
    <n v="18000"/>
    <n v="3"/>
    <s v="Espèce"/>
    <n v="2347"/>
    <n v="59"/>
    <x v="0"/>
    <n v="5"/>
    <d v="1947-04-22T00:00:00"/>
    <d v="2003-01-16T00:00:00"/>
    <x v="26"/>
    <n v="19.844444444444445"/>
    <n v="907.0548712206047"/>
  </r>
  <r>
    <s v="BÉRAUD"/>
    <s v="Giséle"/>
    <s v="BÉRAUD Giséle"/>
    <x v="3"/>
    <s v="Nice"/>
    <d v="2019-10-26T00:00:00"/>
    <n v="3"/>
    <s v="Déploiement technique"/>
    <n v="3"/>
    <n v="1300"/>
    <n v="3900"/>
    <n v="3"/>
    <s v="Espèce"/>
    <n v="1624"/>
    <n v="2"/>
    <x v="0"/>
    <n v="4"/>
    <d v="1975-07-11T00:00:00"/>
    <d v="2011-12-06T00:00:00"/>
    <x v="27"/>
    <n v="10.955555555555556"/>
    <n v="355.98377281947262"/>
  </r>
  <r>
    <s v="BERDUGO"/>
    <s v="Bernadette"/>
    <s v="BERDUGO Bernadette"/>
    <x v="4"/>
    <s v="Nice"/>
    <d v="2019-07-13T00:00:00"/>
    <n v="10"/>
    <s v="Gestion projet Agile"/>
    <n v="1"/>
    <n v="1000"/>
    <n v="1000"/>
    <n v="2"/>
    <s v="Virement"/>
    <n v="2658"/>
    <n v="19"/>
    <x v="0"/>
    <n v="1"/>
    <d v="1946-03-31T00:00:00"/>
    <d v="2019-11-04T00:00:00"/>
    <x v="28"/>
    <n v="3.0444444444444443"/>
    <n v="328.46715328467155"/>
  </r>
  <r>
    <s v="BERTOLO"/>
    <s v="Claudie"/>
    <s v="BERTOLO Claudie"/>
    <x v="3"/>
    <s v="Nice"/>
    <d v="2019-06-20T00:00:00"/>
    <n v="8"/>
    <s v="Compétence Fullstack"/>
    <n v="9"/>
    <n v="800"/>
    <n v="7200"/>
    <n v="1"/>
    <s v="Chèque"/>
    <n v="1898"/>
    <n v="66"/>
    <x v="0"/>
    <n v="4"/>
    <d v="1953-04-16T00:00:00"/>
    <d v="1998-03-31T00:00:00"/>
    <x v="29"/>
    <n v="24.638888888888889"/>
    <n v="292.22096956031567"/>
  </r>
  <r>
    <s v="BERTRAND"/>
    <s v="Roger"/>
    <s v="BERTRAND Roger"/>
    <x v="2"/>
    <s v="Nice"/>
    <d v="2019-06-24T00:00:00"/>
    <n v="6"/>
    <s v="Compétence Front"/>
    <n v="2"/>
    <n v="500"/>
    <n v="1000"/>
    <n v="1"/>
    <s v="Chèque"/>
    <n v="2529"/>
    <n v="70"/>
    <x v="1"/>
    <n v="3"/>
    <d v="1959-01-11T00:00:00"/>
    <d v="2009-01-03T00:00:00"/>
    <x v="30"/>
    <n v="13.880555555555556"/>
    <n v="72.043225935561338"/>
  </r>
  <r>
    <s v="BIDAULT"/>
    <s v="Marie-Reine"/>
    <s v="BIDAULT Marie-Reine"/>
    <x v="4"/>
    <s v="Nice"/>
    <d v="2020-01-22T00:00:00"/>
    <n v="5"/>
    <s v="Audit sécurité"/>
    <n v="1"/>
    <n v="2000"/>
    <n v="2000"/>
    <n v="3"/>
    <s v="Espèce"/>
    <n v="2142"/>
    <n v="83"/>
    <x v="0"/>
    <n v="4"/>
    <d v="1942-06-26T00:00:00"/>
    <d v="1998-05-06T00:00:00"/>
    <x v="31"/>
    <n v="24.538888888888888"/>
    <n v="81.503282771111614"/>
  </r>
  <r>
    <s v="BINET"/>
    <s v="Jacques"/>
    <s v="BINET Jacques"/>
    <x v="3"/>
    <s v="Nice"/>
    <d v="2019-07-01T00:00:00"/>
    <n v="8"/>
    <s v="Compétence Fullstack"/>
    <n v="1"/>
    <n v="800"/>
    <n v="800"/>
    <n v="2"/>
    <s v="Virement"/>
    <n v="2306"/>
    <n v="93"/>
    <x v="1"/>
    <n v="2"/>
    <d v="1981-07-22T00:00:00"/>
    <d v="2008-10-19T00:00:00"/>
    <x v="32"/>
    <n v="14.08611111111111"/>
    <n v="56.793531847761784"/>
  </r>
  <r>
    <s v="BINET"/>
    <s v="Emmanuel"/>
    <s v="BINET Emmanuel"/>
    <x v="3"/>
    <s v="Nice"/>
    <d v="2019-12-02T00:00:00"/>
    <n v="2"/>
    <s v="Formation CRM"/>
    <n v="10"/>
    <n v="700"/>
    <n v="7000"/>
    <n v="3"/>
    <s v="Espèce"/>
    <n v="2521"/>
    <n v="54"/>
    <x v="1"/>
    <n v="5"/>
    <d v="1956-08-23T00:00:00"/>
    <d v="1998-09-07T00:00:00"/>
    <x v="33"/>
    <n v="24.202777777777779"/>
    <n v="289.22300011477103"/>
  </r>
  <r>
    <s v="BLANC"/>
    <s v="Giséle"/>
    <s v="BLANC Giséle"/>
    <x v="3"/>
    <s v="Nice"/>
    <d v="2019-09-11T00:00:00"/>
    <n v="8"/>
    <s v="Compétence Fullstack"/>
    <n v="8"/>
    <n v="800"/>
    <n v="6400"/>
    <n v="3"/>
    <s v="Espèce"/>
    <n v="3224"/>
    <n v="7"/>
    <x v="0"/>
    <n v="0"/>
    <d v="1952-02-17T00:00:00"/>
    <d v="2017-11-21T00:00:00"/>
    <x v="34"/>
    <n v="4.9972222222222218"/>
    <n v="1280.7115063924405"/>
  </r>
  <r>
    <s v="BLANCHOT"/>
    <s v="Guy"/>
    <s v="BLANCHOT Guy"/>
    <x v="4"/>
    <s v="Nice"/>
    <d v="2019-10-09T00:00:00"/>
    <n v="5"/>
    <s v="Audit sécurité"/>
    <n v="9"/>
    <n v="2000"/>
    <n v="18000"/>
    <n v="2"/>
    <s v="Virement"/>
    <n v="3383"/>
    <n v="69"/>
    <x v="1"/>
    <n v="2"/>
    <d v="1954-06-01T00:00:00"/>
    <d v="2007-01-04T00:00:00"/>
    <x v="35"/>
    <n v="15.877777777777778"/>
    <n v="1133.6599020293911"/>
  </r>
  <r>
    <s v="BOLLO"/>
    <s v="René"/>
    <s v="BOLLO René"/>
    <x v="3"/>
    <s v="Nice"/>
    <d v="2019-07-20T00:00:00"/>
    <n v="7"/>
    <s v="Compétence Back"/>
    <n v="4"/>
    <n v="600"/>
    <n v="2400"/>
    <n v="3"/>
    <s v="Espèce"/>
    <n v="1088"/>
    <n v="15"/>
    <x v="1"/>
    <n v="1"/>
    <d v="1973-10-11T00:00:00"/>
    <d v="2011-02-17T00:00:00"/>
    <x v="36"/>
    <n v="11.758333333333333"/>
    <n v="204.11055988660524"/>
  </r>
  <r>
    <s v="BONNAY"/>
    <s v="Nadège"/>
    <s v="BONNAY Nadège"/>
    <x v="2"/>
    <s v="Nice"/>
    <d v="2019-11-08T00:00:00"/>
    <n v="5"/>
    <s v="Audit sécurité"/>
    <n v="4"/>
    <n v="2000"/>
    <n v="8000"/>
    <n v="3"/>
    <s v="Espèce"/>
    <n v="1703"/>
    <n v="72"/>
    <x v="0"/>
    <n v="3"/>
    <d v="1978-09-27T00:00:00"/>
    <d v="2013-05-28T00:00:00"/>
    <x v="37"/>
    <n v="9.4777777777777779"/>
    <n v="844.0797186400938"/>
  </r>
  <r>
    <s v="BOUCHET"/>
    <s v="Nadège"/>
    <s v="BOUCHET Nadège"/>
    <x v="0"/>
    <s v="Nice"/>
    <d v="2019-06-24T00:00:00"/>
    <n v="3"/>
    <s v="Déploiement technique"/>
    <n v="6"/>
    <n v="1300"/>
    <n v="7800"/>
    <n v="2"/>
    <s v="Virement"/>
    <n v="2128"/>
    <n v="59"/>
    <x v="0"/>
    <n v="5"/>
    <d v="1983-05-21T00:00:00"/>
    <d v="2015-12-31T00:00:00"/>
    <x v="38"/>
    <n v="6.8888888888888893"/>
    <n v="1132.258064516129"/>
  </r>
  <r>
    <s v="BOUCHET"/>
    <s v="Micheline"/>
    <s v="BOUCHET Micheline"/>
    <x v="0"/>
    <s v="Nice"/>
    <d v="2019-07-18T00:00:00"/>
    <n v="4"/>
    <s v="Conseil et architecture"/>
    <n v="5"/>
    <n v="5000"/>
    <n v="25000"/>
    <n v="3"/>
    <s v="Espèce"/>
    <n v="2258"/>
    <n v="78"/>
    <x v="0"/>
    <n v="1"/>
    <d v="1959-12-20T00:00:00"/>
    <d v="2004-06-26T00:00:00"/>
    <x v="39"/>
    <n v="18.399999999999999"/>
    <n v="1358.6956521739132"/>
  </r>
  <r>
    <s v="BOUDART"/>
    <s v="Martine"/>
    <s v="BOUDART Martine"/>
    <x v="0"/>
    <s v="Nice"/>
    <d v="2020-01-09T00:00:00"/>
    <n v="5"/>
    <s v="Audit sécurité"/>
    <n v="2"/>
    <n v="2000"/>
    <n v="4000"/>
    <n v="1"/>
    <s v="Chèque"/>
    <n v="2878"/>
    <n v="71"/>
    <x v="0"/>
    <n v="3"/>
    <d v="1978-05-28T00:00:00"/>
    <d v="2010-03-12T00:00:00"/>
    <x v="40"/>
    <n v="12.688888888888888"/>
    <n v="315.23642732049041"/>
  </r>
  <r>
    <s v="BOULLICAUD"/>
    <s v="Jean-Paul"/>
    <s v="BOULLICAUD Jean-Paul"/>
    <x v="4"/>
    <s v="Nice"/>
    <d v="2019-11-15T00:00:00"/>
    <n v="2"/>
    <s v="Formation CRM"/>
    <n v="1"/>
    <n v="700"/>
    <n v="700"/>
    <n v="1"/>
    <s v="Chèque"/>
    <n v="2620"/>
    <n v="16"/>
    <x v="1"/>
    <n v="5"/>
    <d v="1975-10-29T00:00:00"/>
    <d v="2016-08-13T00:00:00"/>
    <x v="41"/>
    <n v="6.2694444444444448"/>
    <n v="111.65263624280017"/>
  </r>
  <r>
    <s v="BOUN"/>
    <s v="Jeanine"/>
    <s v="BOUN Jeanine"/>
    <x v="0"/>
    <s v="Nice"/>
    <d v="2019-08-07T00:00:00"/>
    <n v="5"/>
    <s v="Audit sécurité"/>
    <n v="8"/>
    <n v="2000"/>
    <n v="16000"/>
    <n v="1"/>
    <s v="Chèque"/>
    <n v="2328"/>
    <n v="6"/>
    <x v="0"/>
    <n v="5"/>
    <d v="1965-01-03T00:00:00"/>
    <d v="2013-09-15T00:00:00"/>
    <x v="42"/>
    <n v="9.1805555555555554"/>
    <n v="1742.8139183055976"/>
  </r>
  <r>
    <s v="BOUSLAH"/>
    <s v="Fabien"/>
    <s v="BOUSLAH Fabien"/>
    <x v="5"/>
    <s v="Nice"/>
    <d v="2020-05-28T00:00:00"/>
    <n v="3"/>
    <s v="Déploiement technique"/>
    <n v="4"/>
    <n v="1300"/>
    <n v="5200"/>
    <n v="3"/>
    <s v="Espèce"/>
    <n v="1850"/>
    <n v="98"/>
    <x v="1"/>
    <n v="3"/>
    <d v="1958-05-14T00:00:00"/>
    <d v="2000-08-02T00:00:00"/>
    <x v="43"/>
    <n v="22.3"/>
    <n v="233.18385650224215"/>
  </r>
  <r>
    <s v="BOUZCKAR"/>
    <s v="Ghislaine"/>
    <s v="BOUZCKAR Ghislaine"/>
    <x v="3"/>
    <s v="Nice"/>
    <d v="2020-04-28T00:00:00"/>
    <n v="10"/>
    <s v="Gestion projet Agile"/>
    <n v="7"/>
    <n v="1000"/>
    <n v="7000"/>
    <n v="1"/>
    <s v="Chèque"/>
    <n v="4172"/>
    <n v="59"/>
    <x v="0"/>
    <n v="0"/>
    <d v="1948-07-27T00:00:00"/>
    <d v="2014-05-31T00:00:00"/>
    <x v="44"/>
    <n v="8.4722222222222214"/>
    <n v="826.22950819672144"/>
  </r>
  <r>
    <s v="BOVERO"/>
    <s v="Gilbert"/>
    <s v="BOVERO Gilbert"/>
    <x v="3"/>
    <s v="Nice"/>
    <d v="2019-09-18T00:00:00"/>
    <n v="9"/>
    <s v="Support et TMA"/>
    <n v="5"/>
    <n v="500"/>
    <n v="2500"/>
    <n v="1"/>
    <s v="Chèque"/>
    <n v="3392"/>
    <n v="87"/>
    <x v="1"/>
    <n v="4"/>
    <d v="1959-11-26T00:00:00"/>
    <d v="2008-07-02T00:00:00"/>
    <x v="45"/>
    <n v="14.383333333333333"/>
    <n v="173.8122827346466"/>
  </r>
  <r>
    <s v="BRELEUR"/>
    <s v="Jacques"/>
    <s v="BRELEUR Jacques"/>
    <x v="5"/>
    <s v="Nice"/>
    <d v="2019-10-17T00:00:00"/>
    <n v="7"/>
    <s v="Compétence Back"/>
    <n v="9"/>
    <n v="600"/>
    <n v="5400"/>
    <n v="1"/>
    <s v="Chèque"/>
    <n v="2860"/>
    <n v="27"/>
    <x v="1"/>
    <n v="1"/>
    <d v="1977-12-25T00:00:00"/>
    <d v="2015-02-20T00:00:00"/>
    <x v="46"/>
    <n v="7.75"/>
    <n v="696.77419354838707"/>
  </r>
  <r>
    <s v="BRON"/>
    <s v="Géneviéve"/>
    <s v="BRON Géneviéve"/>
    <x v="3"/>
    <s v="Nice"/>
    <d v="2020-02-20T00:00:00"/>
    <n v="1"/>
    <s v="Intervention sur site"/>
    <n v="6"/>
    <n v="1200"/>
    <n v="7200"/>
    <n v="3"/>
    <s v="Espèce"/>
    <n v="2233"/>
    <n v="44"/>
    <x v="0"/>
    <n v="1"/>
    <d v="1964-03-09T00:00:00"/>
    <d v="2004-08-25T00:00:00"/>
    <x v="47"/>
    <n v="18.236111111111111"/>
    <n v="394.82102056359486"/>
  </r>
  <r>
    <s v="BRUNET"/>
    <s v="Françoise"/>
    <s v="BRUNET Françoise"/>
    <x v="3"/>
    <s v="Nice"/>
    <d v="2019-11-13T00:00:00"/>
    <n v="6"/>
    <s v="Compétence Front"/>
    <n v="10"/>
    <n v="500"/>
    <n v="5000"/>
    <n v="3"/>
    <s v="Espèce"/>
    <n v="973"/>
    <n v="96"/>
    <x v="0"/>
    <n v="4"/>
    <d v="1982-10-11T00:00:00"/>
    <d v="2001-04-08T00:00:00"/>
    <x v="48"/>
    <n v="21.616666666666667"/>
    <n v="231.30300693909021"/>
  </r>
  <r>
    <s v="RIDEAU"/>
    <s v="Paul"/>
    <s v="RIDEAU Paul"/>
    <x v="1"/>
    <s v="Paris"/>
    <d v="2019-08-03T00:00:00"/>
    <n v="8"/>
    <s v="Compétence Fullstack"/>
    <n v="3"/>
    <n v="800"/>
    <n v="2400"/>
    <n v="1"/>
    <s v="Chèque"/>
    <n v="2862"/>
    <n v="68"/>
    <x v="1"/>
    <n v="4"/>
    <d v="1975-11-01T00:00:00"/>
    <d v="2017-06-06T00:00:00"/>
    <x v="49"/>
    <n v="5.4555555555555557"/>
    <n v="439.91853360488795"/>
  </r>
  <r>
    <s v="CAILLOT"/>
    <s v="Jocelyne"/>
    <s v="CAILLOT Jocelyne"/>
    <x v="4"/>
    <s v="Nice"/>
    <d v="2019-09-19T00:00:00"/>
    <n v="6"/>
    <s v="Compétence Front"/>
    <n v="7"/>
    <n v="500"/>
    <n v="3500"/>
    <n v="2"/>
    <s v="Virement"/>
    <n v="2671"/>
    <n v="42"/>
    <x v="0"/>
    <n v="1"/>
    <d v="1956-01-22T00:00:00"/>
    <d v="2013-10-26T00:00:00"/>
    <x v="50"/>
    <n v="9.0666666666666664"/>
    <n v="386.02941176470591"/>
  </r>
  <r>
    <s v="CALVET"/>
    <s v="Christine"/>
    <s v="CALVET Christine"/>
    <x v="4"/>
    <s v="Nice"/>
    <d v="2019-11-13T00:00:00"/>
    <n v="4"/>
    <s v="Conseil et architecture"/>
    <n v="7"/>
    <n v="5000"/>
    <n v="35000"/>
    <n v="3"/>
    <s v="Espèce"/>
    <n v="2510"/>
    <n v="19"/>
    <x v="0"/>
    <n v="3"/>
    <d v="1975-04-02T00:00:00"/>
    <d v="2018-09-02T00:00:00"/>
    <x v="51"/>
    <n v="4.2166666666666668"/>
    <n v="8300.395256916996"/>
  </r>
  <r>
    <s v="CAPRON"/>
    <s v="Claude"/>
    <s v="CAPRON Claude"/>
    <x v="3"/>
    <s v="Nice"/>
    <d v="2019-11-25T00:00:00"/>
    <n v="6"/>
    <s v="Compétence Front"/>
    <n v="9"/>
    <n v="500"/>
    <n v="4500"/>
    <n v="3"/>
    <s v="Espèce"/>
    <n v="3043"/>
    <n v="17"/>
    <x v="1"/>
    <n v="0"/>
    <d v="1945-08-23T00:00:00"/>
    <d v="2006-02-11T00:00:00"/>
    <x v="52"/>
    <n v="16.774999999999999"/>
    <n v="268.25633383010432"/>
  </r>
  <r>
    <s v="CARRERA"/>
    <s v="Victor"/>
    <s v="CARRERA Victor"/>
    <x v="0"/>
    <s v="Nice"/>
    <d v="2020-06-27T00:00:00"/>
    <n v="2"/>
    <s v="Formation CRM"/>
    <n v="8"/>
    <n v="700"/>
    <n v="5600"/>
    <n v="1"/>
    <s v="Chèque"/>
    <n v="1474"/>
    <n v="70"/>
    <x v="1"/>
    <n v="0"/>
    <d v="1949-03-22T00:00:00"/>
    <d v="2016-05-24T00:00:00"/>
    <x v="53"/>
    <n v="6.4888888888888889"/>
    <n v="863.01369863013701"/>
  </r>
  <r>
    <s v="ABSCHEN"/>
    <s v="Paul"/>
    <s v="ABSCHEN Paul"/>
    <x v="1"/>
    <s v="Lille"/>
    <d v="2019-06-24T00:00:00"/>
    <n v="3"/>
    <s v="Déploiement technique"/>
    <n v="5"/>
    <n v="1300"/>
    <n v="6500"/>
    <n v="3"/>
    <s v="Espèce"/>
    <n v="2746"/>
    <n v="46"/>
    <x v="1"/>
    <n v="0"/>
    <d v="1974-11-11T00:00:00"/>
    <d v="2012-01-27T00:00:00"/>
    <x v="54"/>
    <n v="10.813888888888888"/>
    <n v="601.07885949139484"/>
  </r>
  <r>
    <s v="CHARDON"/>
    <s v="Annick"/>
    <s v="CHARDON Annick"/>
    <x v="5"/>
    <s v="Nice"/>
    <d v="2019-06-13T00:00:00"/>
    <n v="4"/>
    <s v="Conseil et architecture"/>
    <n v="5"/>
    <n v="5000"/>
    <n v="25000"/>
    <n v="3"/>
    <s v="Espèce"/>
    <n v="2340"/>
    <n v="72"/>
    <x v="0"/>
    <n v="0"/>
    <d v="1978-08-20T00:00:00"/>
    <d v="2020-01-12T00:00:00"/>
    <x v="55"/>
    <n v="2.8555555555555556"/>
    <n v="8754.863813229571"/>
  </r>
  <r>
    <s v="CHAUBEAU"/>
    <s v="Louis"/>
    <s v="CHAUBEAU Louis"/>
    <x v="4"/>
    <s v="Nice"/>
    <d v="2019-11-28T00:00:00"/>
    <n v="3"/>
    <s v="Déploiement technique"/>
    <n v="3"/>
    <n v="1300"/>
    <n v="3900"/>
    <n v="2"/>
    <s v="Virement"/>
    <n v="2837"/>
    <n v="30"/>
    <x v="1"/>
    <n v="3"/>
    <d v="1982-11-01T00:00:00"/>
    <d v="2015-06-16T00:00:00"/>
    <x v="56"/>
    <n v="7.427777777777778"/>
    <n v="525.05609573672405"/>
  </r>
  <r>
    <s v="TAN"/>
    <s v="Nathalie"/>
    <s v="TAN Nathalie"/>
    <x v="1"/>
    <s v="Paris"/>
    <d v="2020-06-26T00:00:00"/>
    <n v="8"/>
    <s v="Compétence Fullstack"/>
    <n v="7"/>
    <n v="800"/>
    <n v="5600"/>
    <n v="1"/>
    <s v="Chèque"/>
    <n v="1786"/>
    <n v="79"/>
    <x v="0"/>
    <n v="0"/>
    <d v="1974-11-10T00:00:00"/>
    <d v="2001-01-09T00:00:00"/>
    <x v="57"/>
    <n v="21.863888888888887"/>
    <n v="256.13009782746792"/>
  </r>
  <r>
    <s v="CHEHMAT"/>
    <s v="Jocelyne"/>
    <s v="CHEHMAT Jocelyne"/>
    <x v="4"/>
    <s v="Nice"/>
    <d v="2019-10-06T00:00:00"/>
    <n v="2"/>
    <s v="Formation CRM"/>
    <n v="10"/>
    <n v="700"/>
    <n v="7000"/>
    <n v="2"/>
    <s v="Virement"/>
    <n v="2289"/>
    <n v="70"/>
    <x v="0"/>
    <n v="5"/>
    <d v="1947-03-12T00:00:00"/>
    <d v="1998-11-15T00:00:00"/>
    <x v="58"/>
    <n v="24.013888888888889"/>
    <n v="291.497975708502"/>
  </r>
  <r>
    <s v="CHHUOR"/>
    <s v="Anne-Marie"/>
    <s v="CHHUOR Anne-Marie"/>
    <x v="5"/>
    <s v="Nice"/>
    <d v="2020-02-06T00:00:00"/>
    <n v="7"/>
    <s v="Compétence Back"/>
    <n v="4"/>
    <n v="600"/>
    <n v="2400"/>
    <n v="2"/>
    <s v="Virement"/>
    <n v="3630"/>
    <n v="4"/>
    <x v="0"/>
    <n v="5"/>
    <d v="1950-09-01T00:00:00"/>
    <d v="2018-05-21T00:00:00"/>
    <x v="59"/>
    <n v="4.4972222222222218"/>
    <n v="533.66275478690557"/>
  </r>
  <r>
    <s v="BSIRI"/>
    <s v="Marie-Rose"/>
    <s v="BSIRI Marie-Rose"/>
    <x v="1"/>
    <s v="Nice"/>
    <d v="2019-10-20T00:00:00"/>
    <n v="10"/>
    <s v="Gestion projet Agile"/>
    <n v="9"/>
    <n v="1000"/>
    <n v="9000"/>
    <n v="1"/>
    <s v="Chèque"/>
    <n v="2193"/>
    <n v="26"/>
    <x v="0"/>
    <n v="5"/>
    <d v="1974-09-01T00:00:00"/>
    <d v="2009-05-29T00:00:00"/>
    <x v="60"/>
    <n v="13.475"/>
    <n v="667.90352504638224"/>
  </r>
  <r>
    <s v="CHICHE"/>
    <s v="Vincent"/>
    <s v="CHICHE Vincent"/>
    <x v="0"/>
    <s v="Nice"/>
    <d v="2020-02-17T00:00:00"/>
    <n v="3"/>
    <s v="Déploiement technique"/>
    <n v="9"/>
    <n v="1300"/>
    <n v="11700"/>
    <n v="2"/>
    <s v="Virement"/>
    <n v="3704"/>
    <n v="49"/>
    <x v="1"/>
    <n v="1"/>
    <d v="1959-10-07T00:00:00"/>
    <d v="1998-12-04T00:00:00"/>
    <x v="61"/>
    <n v="23.961111111111112"/>
    <n v="488.29121261303032"/>
  </r>
  <r>
    <s v="CHIFFLET"/>
    <s v="Ingrid"/>
    <s v="CHIFFLET Ingrid"/>
    <x v="3"/>
    <s v="Nice"/>
    <d v="2020-01-23T00:00:00"/>
    <n v="10"/>
    <s v="Gestion projet Agile"/>
    <n v="5"/>
    <n v="1000"/>
    <n v="5000"/>
    <n v="3"/>
    <s v="Espèce"/>
    <n v="2801"/>
    <n v="0"/>
    <x v="0"/>
    <n v="2"/>
    <d v="1976-03-21T00:00:00"/>
    <d v="2006-01-08T00:00:00"/>
    <x v="62"/>
    <n v="16.866666666666667"/>
    <n v="296.44268774703556"/>
  </r>
  <r>
    <s v="CHRISTOPHE"/>
    <s v="Giséle"/>
    <s v="CHRISTOPHE Giséle"/>
    <x v="3"/>
    <s v="Nice"/>
    <d v="2019-06-01T00:00:00"/>
    <n v="4"/>
    <s v="Conseil et architecture"/>
    <n v="3"/>
    <n v="5000"/>
    <n v="15000"/>
    <n v="2"/>
    <s v="Virement"/>
    <n v="2359"/>
    <n v="95"/>
    <x v="0"/>
    <n v="1"/>
    <d v="1984-06-06T00:00:00"/>
    <d v="2007-03-15T00:00:00"/>
    <x v="63"/>
    <n v="15.680555555555555"/>
    <n v="956.59875996457038"/>
  </r>
  <r>
    <s v="CLAVERIE"/>
    <s v="Chantal"/>
    <s v="CLAVERIE Chantal"/>
    <x v="3"/>
    <s v="Nice"/>
    <d v="2020-02-23T00:00:00"/>
    <n v="5"/>
    <s v="Audit sécurité"/>
    <n v="1"/>
    <n v="2000"/>
    <n v="2000"/>
    <n v="2"/>
    <s v="Virement"/>
    <n v="2281"/>
    <n v="23"/>
    <x v="0"/>
    <n v="1"/>
    <d v="1959-05-28T00:00:00"/>
    <d v="2015-12-22T00:00:00"/>
    <x v="64"/>
    <n v="6.9111111111111114"/>
    <n v="289.38906752411572"/>
  </r>
  <r>
    <s v="COHEN"/>
    <s v="Gérard"/>
    <s v="COHEN Gérard"/>
    <x v="5"/>
    <s v="Nice"/>
    <d v="2019-10-23T00:00:00"/>
    <n v="7"/>
    <s v="Compétence Back"/>
    <n v="5"/>
    <n v="600"/>
    <n v="3000"/>
    <n v="1"/>
    <s v="Chèque"/>
    <n v="2572"/>
    <n v="44"/>
    <x v="1"/>
    <n v="5"/>
    <d v="1978-02-04T00:00:00"/>
    <d v="2004-10-02T00:00:00"/>
    <x v="65"/>
    <n v="18.133333333333333"/>
    <n v="165.44117647058823"/>
  </r>
  <r>
    <s v="COHEN"/>
    <s v="Christian"/>
    <s v="COHEN Christian"/>
    <x v="4"/>
    <s v="Nice"/>
    <d v="2019-07-07T00:00:00"/>
    <n v="8"/>
    <s v="Compétence Fullstack"/>
    <n v="2"/>
    <n v="800"/>
    <n v="1600"/>
    <n v="1"/>
    <s v="Chèque"/>
    <n v="2276"/>
    <n v="77"/>
    <x v="1"/>
    <n v="1"/>
    <d v="1970-09-30T00:00:00"/>
    <d v="2005-06-07T00:00:00"/>
    <x v="66"/>
    <n v="17.452777777777779"/>
    <n v="91.675950978831764"/>
  </r>
  <r>
    <s v="CHAMBLAS"/>
    <s v="Paule"/>
    <s v="CHAMBLAS Paule"/>
    <x v="1"/>
    <s v="Nice"/>
    <d v="2019-09-06T00:00:00"/>
    <n v="3"/>
    <s v="Déploiement technique"/>
    <n v="3"/>
    <n v="1300"/>
    <n v="3900"/>
    <n v="1"/>
    <s v="Chèque"/>
    <n v="1516"/>
    <n v="61"/>
    <x v="0"/>
    <n v="3"/>
    <d v="1974-03-05T00:00:00"/>
    <d v="2011-03-09T00:00:00"/>
    <x v="67"/>
    <n v="11.697222222222223"/>
    <n v="333.41249109475183"/>
  </r>
  <r>
    <s v="GORZINSKY"/>
    <s v="Odette"/>
    <s v="GORZINSKY Odette"/>
    <x v="1"/>
    <s v="Nice"/>
    <d v="2019-08-03T00:00:00"/>
    <n v="2"/>
    <s v="Formation CRM"/>
    <n v="5"/>
    <n v="700"/>
    <n v="3500"/>
    <n v="2"/>
    <s v="Virement"/>
    <n v="2866"/>
    <n v="35"/>
    <x v="0"/>
    <n v="4"/>
    <d v="1972-07-24T00:00:00"/>
    <d v="2012-06-04T00:00:00"/>
    <x v="68"/>
    <n v="10.46111111111111"/>
    <n v="334.57249070631974"/>
  </r>
  <r>
    <s v="COUDERC"/>
    <s v="Marie-Louise"/>
    <s v="COUDERC Marie-Louise"/>
    <x v="3"/>
    <s v="Nice"/>
    <d v="2019-06-20T00:00:00"/>
    <n v="3"/>
    <s v="Déploiement technique"/>
    <n v="7"/>
    <n v="1300"/>
    <n v="9100"/>
    <n v="1"/>
    <s v="Chèque"/>
    <n v="3146"/>
    <n v="16"/>
    <x v="0"/>
    <n v="2"/>
    <d v="1964-08-13T00:00:00"/>
    <d v="2007-10-28T00:00:00"/>
    <x v="69"/>
    <n v="15.061111111111112"/>
    <n v="604.20509037255624"/>
  </r>
  <r>
    <s v="COUGET"/>
    <s v="Denis"/>
    <s v="COUGET Denis"/>
    <x v="5"/>
    <s v="Nice"/>
    <d v="2019-08-10T00:00:00"/>
    <n v="1"/>
    <s v="Intervention sur site"/>
    <n v="4"/>
    <n v="1200"/>
    <n v="4800"/>
    <n v="1"/>
    <s v="Chèque"/>
    <n v="2184"/>
    <n v="54"/>
    <x v="0"/>
    <n v="2"/>
    <d v="1974-11-09T00:00:00"/>
    <d v="2005-06-07T00:00:00"/>
    <x v="70"/>
    <n v="17.452777777777779"/>
    <n v="275.02785293649526"/>
  </r>
  <r>
    <s v="CRIÉ"/>
    <s v="Michel"/>
    <s v="CRIÉ Michel"/>
    <x v="0"/>
    <s v="Nice"/>
    <d v="2020-05-18T00:00:00"/>
    <n v="4"/>
    <s v="Conseil et architecture"/>
    <n v="4"/>
    <n v="5000"/>
    <n v="20000"/>
    <n v="2"/>
    <s v="Virement"/>
    <n v="3915"/>
    <n v="4"/>
    <x v="1"/>
    <n v="5"/>
    <d v="1949-01-18T00:00:00"/>
    <d v="2002-08-16T00:00:00"/>
    <x v="71"/>
    <n v="20.261111111111113"/>
    <n v="987.11269536605425"/>
  </r>
  <r>
    <s v="CROMBEZ"/>
    <s v="Katherine"/>
    <s v="CROMBEZ Katherine"/>
    <x v="4"/>
    <s v="Nice"/>
    <d v="2020-01-21T00:00:00"/>
    <n v="7"/>
    <s v="Compétence Back"/>
    <n v="2"/>
    <n v="600"/>
    <n v="1200"/>
    <n v="2"/>
    <s v="Virement"/>
    <n v="2447"/>
    <n v="26"/>
    <x v="0"/>
    <n v="4"/>
    <d v="1977-09-16T00:00:00"/>
    <d v="2016-09-24T00:00:00"/>
    <x v="72"/>
    <n v="6.1555555555555559"/>
    <n v="194.94584837545125"/>
  </r>
  <r>
    <s v="CUCIT"/>
    <s v="Marie-Louise"/>
    <s v="CUCIT Marie-Louise"/>
    <x v="3"/>
    <s v="Nice"/>
    <d v="2020-05-26T00:00:00"/>
    <n v="5"/>
    <s v="Audit sécurité"/>
    <n v="3"/>
    <n v="2000"/>
    <n v="6000"/>
    <n v="1"/>
    <s v="Chèque"/>
    <n v="1771"/>
    <n v="62"/>
    <x v="0"/>
    <n v="4"/>
    <d v="1973-11-14T00:00:00"/>
    <d v="1998-06-03T00:00:00"/>
    <x v="73"/>
    <n v="24.463888888888889"/>
    <n v="245.25945270807313"/>
  </r>
  <r>
    <s v="CYMBALIST"/>
    <s v="Gérard"/>
    <s v="CYMBALIST Gérard"/>
    <x v="3"/>
    <s v="Nice"/>
    <d v="2020-01-29T00:00:00"/>
    <n v="7"/>
    <s v="Compétence Back"/>
    <n v="7"/>
    <n v="600"/>
    <n v="4200"/>
    <n v="1"/>
    <s v="Chèque"/>
    <n v="1355"/>
    <n v="58"/>
    <x v="1"/>
    <n v="0"/>
    <d v="1960-04-25T00:00:00"/>
    <d v="2009-07-19T00:00:00"/>
    <x v="74"/>
    <n v="13.33611111111111"/>
    <n v="314.93438866902733"/>
  </r>
  <r>
    <s v="DAMBSKI"/>
    <s v="René"/>
    <s v="DAMBSKI René"/>
    <x v="2"/>
    <s v="Nice"/>
    <d v="2019-09-16T00:00:00"/>
    <n v="6"/>
    <s v="Compétence Front"/>
    <n v="3"/>
    <n v="500"/>
    <n v="1500"/>
    <n v="2"/>
    <s v="Virement"/>
    <n v="1562"/>
    <n v="37"/>
    <x v="1"/>
    <n v="4"/>
    <d v="1962-12-27T00:00:00"/>
    <d v="2009-04-12T00:00:00"/>
    <x v="75"/>
    <n v="13.605555555555556"/>
    <n v="110.24908125765619"/>
  </r>
  <r>
    <s v="DANIEL"/>
    <s v="Marie-Louise"/>
    <s v="DANIEL Marie-Louise"/>
    <x v="4"/>
    <s v="Nice"/>
    <d v="2019-07-18T00:00:00"/>
    <n v="10"/>
    <s v="Gestion projet Agile"/>
    <n v="9"/>
    <n v="1000"/>
    <n v="9000"/>
    <n v="1"/>
    <s v="Chèque"/>
    <n v="1683"/>
    <n v="53"/>
    <x v="0"/>
    <n v="0"/>
    <d v="1973-08-07T00:00:00"/>
    <d v="2004-01-26T00:00:00"/>
    <x v="76"/>
    <n v="18.816666666666666"/>
    <n v="478.29937998228519"/>
  </r>
  <r>
    <s v="DEAUCOURT"/>
    <s v="Christine"/>
    <s v="DEAUCOURT Christine"/>
    <x v="3"/>
    <s v="Nice"/>
    <d v="2019-08-28T00:00:00"/>
    <n v="7"/>
    <s v="Compétence Back"/>
    <n v="9"/>
    <n v="600"/>
    <n v="5400"/>
    <n v="1"/>
    <s v="Chèque"/>
    <n v="3408"/>
    <n v="83"/>
    <x v="0"/>
    <n v="1"/>
    <d v="1954-09-30T00:00:00"/>
    <d v="2009-06-24T00:00:00"/>
    <x v="77"/>
    <n v="13.405555555555555"/>
    <n v="402.81806879403234"/>
  </r>
  <r>
    <s v="DEDIEU"/>
    <s v="Josselaine"/>
    <s v="DEDIEU Josselaine"/>
    <x v="4"/>
    <s v="Nice"/>
    <d v="2019-11-16T00:00:00"/>
    <n v="4"/>
    <s v="Conseil et architecture"/>
    <n v="9"/>
    <n v="5000"/>
    <n v="45000"/>
    <n v="3"/>
    <s v="Espèce"/>
    <n v="2354"/>
    <n v="7"/>
    <x v="0"/>
    <n v="0"/>
    <d v="1979-02-03T00:00:00"/>
    <d v="2009-01-29T00:00:00"/>
    <x v="78"/>
    <n v="13.808333333333334"/>
    <n v="3258.9016294508147"/>
  </r>
  <r>
    <s v="DEFRANCE"/>
    <s v="Sylvanna"/>
    <s v="DEFRANCE Sylvanna"/>
    <x v="2"/>
    <s v="Nice"/>
    <d v="2020-04-28T00:00:00"/>
    <n v="7"/>
    <s v="Compétence Back"/>
    <n v="5"/>
    <n v="600"/>
    <n v="3000"/>
    <n v="3"/>
    <s v="Espèce"/>
    <n v="2785"/>
    <n v="3"/>
    <x v="0"/>
    <n v="5"/>
    <d v="1955-05-27T00:00:00"/>
    <d v="2008-08-07T00:00:00"/>
    <x v="79"/>
    <n v="14.286111111111111"/>
    <n v="209.99416682869921"/>
  </r>
  <r>
    <s v="DEGRENDEL"/>
    <s v="Hubert"/>
    <s v="DEGRENDEL Hubert"/>
    <x v="5"/>
    <s v="Nice"/>
    <d v="2019-10-26T00:00:00"/>
    <n v="4"/>
    <s v="Conseil et architecture"/>
    <n v="9"/>
    <n v="5000"/>
    <n v="45000"/>
    <n v="2"/>
    <s v="Virement"/>
    <n v="2613"/>
    <n v="1"/>
    <x v="1"/>
    <n v="3"/>
    <d v="1978-09-24T00:00:00"/>
    <d v="2007-02-13T00:00:00"/>
    <x v="80"/>
    <n v="15.769444444444444"/>
    <n v="2853.619869649463"/>
  </r>
  <r>
    <s v="DEIXONNE"/>
    <s v="Nadine"/>
    <s v="DEIXONNE Nadine"/>
    <x v="0"/>
    <s v="Nice"/>
    <d v="2019-09-18T00:00:00"/>
    <n v="5"/>
    <s v="Audit sécurité"/>
    <n v="3"/>
    <n v="2000"/>
    <n v="6000"/>
    <n v="3"/>
    <s v="Espèce"/>
    <n v="1191"/>
    <n v="97"/>
    <x v="0"/>
    <n v="2"/>
    <d v="1964-02-02T00:00:00"/>
    <d v="2009-04-05T00:00:00"/>
    <x v="81"/>
    <n v="13.625"/>
    <n v="440.36697247706422"/>
  </r>
  <r>
    <s v="DELAMARRE"/>
    <s v="Jean-Luc"/>
    <s v="DELAMARRE Jean-Luc"/>
    <x v="3"/>
    <s v="Nice"/>
    <d v="2019-06-12T00:00:00"/>
    <n v="6"/>
    <s v="Compétence Front"/>
    <n v="4"/>
    <n v="500"/>
    <n v="2000"/>
    <n v="2"/>
    <s v="Virement"/>
    <n v="1192"/>
    <n v="17"/>
    <x v="1"/>
    <n v="2"/>
    <d v="1972-05-14T00:00:00"/>
    <d v="2001-06-09T00:00:00"/>
    <x v="82"/>
    <n v="21.447222222222223"/>
    <n v="93.252169408107761"/>
  </r>
  <r>
    <s v="DELUC"/>
    <s v="Pascal"/>
    <s v="DELUC Pascal"/>
    <x v="0"/>
    <s v="Nice"/>
    <d v="2019-11-27T00:00:00"/>
    <n v="8"/>
    <s v="Compétence Fullstack"/>
    <n v="1"/>
    <n v="800"/>
    <n v="800"/>
    <n v="3"/>
    <s v="Espèce"/>
    <n v="3932"/>
    <n v="18"/>
    <x v="1"/>
    <n v="4"/>
    <d v="1956-09-02T00:00:00"/>
    <d v="2019-09-09T00:00:00"/>
    <x v="83"/>
    <n v="3.1972222222222224"/>
    <n v="250.21720243266722"/>
  </r>
  <r>
    <s v="DENIS"/>
    <s v="Claudine"/>
    <s v="DENIS Claudine"/>
    <x v="5"/>
    <s v="Nice"/>
    <d v="2020-03-01T00:00:00"/>
    <n v="1"/>
    <s v="Intervention sur site"/>
    <n v="2"/>
    <n v="1200"/>
    <n v="2400"/>
    <n v="1"/>
    <s v="Chèque"/>
    <n v="1240"/>
    <n v="75"/>
    <x v="0"/>
    <n v="4"/>
    <d v="1964-12-12T00:00:00"/>
    <d v="2005-02-21T00:00:00"/>
    <x v="84"/>
    <n v="17.747222222222224"/>
    <n v="135.23243074033493"/>
  </r>
  <r>
    <s v="DESHAYES"/>
    <s v="Isabelle"/>
    <s v="DESHAYES Isabelle"/>
    <x v="5"/>
    <s v="Nice"/>
    <d v="2019-06-22T00:00:00"/>
    <n v="7"/>
    <s v="Compétence Back"/>
    <n v="10"/>
    <n v="600"/>
    <n v="6000"/>
    <n v="3"/>
    <s v="Espèce"/>
    <n v="1328"/>
    <n v="38"/>
    <x v="0"/>
    <n v="1"/>
    <d v="1960-04-27T00:00:00"/>
    <d v="2012-10-18T00:00:00"/>
    <x v="85"/>
    <n v="10.088888888888889"/>
    <n v="594.7136563876652"/>
  </r>
  <r>
    <s v="DESROSES"/>
    <s v="Martine"/>
    <s v="DESROSES Martine"/>
    <x v="1"/>
    <s v="Nice"/>
    <d v="2020-05-09T00:00:00"/>
    <n v="7"/>
    <s v="Compétence Back"/>
    <n v="10"/>
    <n v="600"/>
    <n v="6000"/>
    <n v="3"/>
    <s v="Espèce"/>
    <n v="2860"/>
    <n v="60"/>
    <x v="0"/>
    <n v="3"/>
    <d v="1971-05-27T00:00:00"/>
    <d v="2005-01-03T00:00:00"/>
    <x v="86"/>
    <n v="17.880555555555556"/>
    <n v="335.56004349852412"/>
  </r>
  <r>
    <s v="DESTAIN"/>
    <s v="Roseline"/>
    <s v="DESTAIN Roseline"/>
    <x v="0"/>
    <s v="Nice"/>
    <d v="2020-05-19T00:00:00"/>
    <n v="10"/>
    <s v="Gestion projet Agile"/>
    <n v="6"/>
    <n v="1000"/>
    <n v="6000"/>
    <n v="3"/>
    <s v="Espèce"/>
    <n v="1946"/>
    <n v="89"/>
    <x v="0"/>
    <n v="4"/>
    <d v="1959-02-27T00:00:00"/>
    <d v="2004-04-13T00:00:00"/>
    <x v="87"/>
    <n v="18.602777777777778"/>
    <n v="322.53247722860982"/>
  </r>
  <r>
    <s v="D'HÉROUVILLE"/>
    <s v="Yolande"/>
    <s v="D'HÉROUVILLE Yolande"/>
    <x v="5"/>
    <s v="Nice"/>
    <d v="2019-09-15T00:00:00"/>
    <n v="3"/>
    <s v="Déploiement technique"/>
    <n v="2"/>
    <n v="1300"/>
    <n v="2600"/>
    <n v="3"/>
    <s v="Espèce"/>
    <n v="2192"/>
    <n v="35"/>
    <x v="0"/>
    <n v="3"/>
    <d v="1953-02-08T00:00:00"/>
    <d v="2014-03-04T00:00:00"/>
    <x v="88"/>
    <n v="8.7111111111111104"/>
    <n v="298.46938775510205"/>
  </r>
  <r>
    <s v="DI"/>
    <s v="Nadine"/>
    <s v="DI Nadine"/>
    <x v="0"/>
    <s v="Nice"/>
    <d v="2019-09-20T00:00:00"/>
    <n v="3"/>
    <s v="Déploiement technique"/>
    <n v="8"/>
    <n v="1300"/>
    <n v="10400"/>
    <n v="3"/>
    <s v="Espèce"/>
    <n v="1512"/>
    <n v="91"/>
    <x v="0"/>
    <n v="5"/>
    <d v="1958-04-25T00:00:00"/>
    <d v="2002-01-25T00:00:00"/>
    <x v="89"/>
    <n v="20.819444444444443"/>
    <n v="499.53302201467648"/>
  </r>
  <r>
    <s v="DINIC"/>
    <s v="Jean-François"/>
    <s v="DINIC Jean-François"/>
    <x v="4"/>
    <s v="Nice"/>
    <d v="2019-08-27T00:00:00"/>
    <n v="8"/>
    <s v="Compétence Fullstack"/>
    <n v="5"/>
    <n v="800"/>
    <n v="4000"/>
    <n v="3"/>
    <s v="Espèce"/>
    <n v="1208"/>
    <n v="69"/>
    <x v="1"/>
    <n v="2"/>
    <d v="1984-09-07T00:00:00"/>
    <d v="1999-01-04T00:00:00"/>
    <x v="90"/>
    <n v="23.877777777777776"/>
    <n v="167.51977664029783"/>
  </r>
  <r>
    <s v="DONG"/>
    <s v="Huguette"/>
    <s v="DONG Huguette"/>
    <x v="5"/>
    <s v="Nice"/>
    <d v="2020-03-23T00:00:00"/>
    <n v="2"/>
    <s v="Formation CRM"/>
    <n v="5"/>
    <n v="700"/>
    <n v="3500"/>
    <n v="3"/>
    <s v="Espèce"/>
    <n v="2338"/>
    <n v="21"/>
    <x v="0"/>
    <n v="1"/>
    <d v="1976-06-14T00:00:00"/>
    <d v="2001-06-23T00:00:00"/>
    <x v="91"/>
    <n v="21.408333333333335"/>
    <n v="163.48773841961852"/>
  </r>
  <r>
    <s v="DOUCOURE"/>
    <s v="Jean-Jacques"/>
    <s v="DOUCOURE Jean-Jacques"/>
    <x v="5"/>
    <s v="Nice"/>
    <d v="2020-02-14T00:00:00"/>
    <n v="3"/>
    <s v="Déploiement technique"/>
    <n v="1"/>
    <n v="1300"/>
    <n v="1300"/>
    <n v="1"/>
    <s v="Chèque"/>
    <n v="1136"/>
    <n v="89"/>
    <x v="1"/>
    <n v="0"/>
    <d v="1976-12-31T00:00:00"/>
    <d v="2011-10-23T00:00:00"/>
    <x v="92"/>
    <n v="11.074999999999999"/>
    <n v="117.38148984198646"/>
  </r>
  <r>
    <s v="DUPRÉ"/>
    <s v="Sophie"/>
    <s v="DUPRÉ Sophie"/>
    <x v="5"/>
    <s v="Nice"/>
    <d v="2019-09-17T00:00:00"/>
    <n v="5"/>
    <s v="Audit sécurité"/>
    <n v="9"/>
    <n v="2000"/>
    <n v="18000"/>
    <n v="2"/>
    <s v="Virement"/>
    <n v="2459"/>
    <n v="87"/>
    <x v="0"/>
    <n v="1"/>
    <d v="1947-09-26T00:00:00"/>
    <d v="2003-05-01T00:00:00"/>
    <x v="93"/>
    <n v="19.552777777777777"/>
    <n v="920.58531041341098"/>
  </r>
  <r>
    <s v="DURAND"/>
    <s v="Jean-Pierre"/>
    <s v="DURAND Jean-Pierre"/>
    <x v="3"/>
    <s v="Nice"/>
    <d v="2020-05-24T00:00:00"/>
    <n v="2"/>
    <s v="Formation CRM"/>
    <n v="4"/>
    <n v="700"/>
    <n v="2800"/>
    <n v="2"/>
    <s v="Virement"/>
    <n v="1993"/>
    <n v="66"/>
    <x v="1"/>
    <n v="0"/>
    <d v="1973-05-18T00:00:00"/>
    <d v="2019-05-28T00:00:00"/>
    <x v="94"/>
    <n v="3.4777777777777779"/>
    <n v="805.11182108626201"/>
  </r>
  <r>
    <s v="DURAND"/>
    <s v="Ginette"/>
    <s v="DURAND Ginette"/>
    <x v="3"/>
    <s v="Nice"/>
    <d v="2020-06-13T00:00:00"/>
    <n v="5"/>
    <s v="Audit sécurité"/>
    <n v="10"/>
    <n v="2000"/>
    <n v="20000"/>
    <n v="3"/>
    <s v="Espèce"/>
    <n v="3398"/>
    <n v="36"/>
    <x v="0"/>
    <n v="1"/>
    <d v="1958-02-18T00:00:00"/>
    <d v="2018-08-20T00:00:00"/>
    <x v="95"/>
    <n v="4.25"/>
    <n v="4705.8823529411766"/>
  </r>
  <r>
    <s v="DURAND-RENIER"/>
    <s v="Jean-François"/>
    <s v="DURAND-RENIER Jean-François"/>
    <x v="3"/>
    <s v="Nice"/>
    <d v="2020-05-07T00:00:00"/>
    <n v="2"/>
    <s v="Formation CRM"/>
    <n v="9"/>
    <n v="700"/>
    <n v="6300"/>
    <n v="1"/>
    <s v="Chèque"/>
    <n v="2122"/>
    <n v="38"/>
    <x v="1"/>
    <n v="3"/>
    <d v="1947-10-13T00:00:00"/>
    <d v="2003-09-08T00:00:00"/>
    <x v="96"/>
    <n v="19.2"/>
    <n v="328.125"/>
  </r>
  <r>
    <s v="DUROC"/>
    <s v="Annie"/>
    <s v="DUROC Annie"/>
    <x v="4"/>
    <s v="Nice"/>
    <d v="2019-08-06T00:00:00"/>
    <n v="2"/>
    <s v="Formation CRM"/>
    <n v="3"/>
    <n v="700"/>
    <n v="2100"/>
    <n v="3"/>
    <s v="Espèce"/>
    <n v="2568"/>
    <n v="91"/>
    <x v="0"/>
    <n v="4"/>
    <d v="1951-12-24T00:00:00"/>
    <d v="2016-02-29T00:00:00"/>
    <x v="97"/>
    <n v="6.7222222222222223"/>
    <n v="312.39669421487605"/>
  </r>
  <r>
    <s v="CHAVES"/>
    <s v="Thierry"/>
    <s v="CHAVES Thierry"/>
    <x v="1"/>
    <s v="Nice"/>
    <d v="2020-05-01T00:00:00"/>
    <n v="3"/>
    <s v="Déploiement technique"/>
    <n v="3"/>
    <n v="1300"/>
    <n v="3900"/>
    <n v="1"/>
    <s v="Chèque"/>
    <n v="2224"/>
    <n v="27"/>
    <x v="1"/>
    <n v="0"/>
    <d v="1971-05-02T00:00:00"/>
    <d v="1998-04-13T00:00:00"/>
    <x v="98"/>
    <n v="24.602777777777778"/>
    <n v="158.5186857852546"/>
  </r>
  <r>
    <s v="FABRE"/>
    <s v="Didier"/>
    <s v="FABRE Didier"/>
    <x v="3"/>
    <s v="Nice"/>
    <d v="2019-08-24T00:00:00"/>
    <n v="1"/>
    <s v="Intervention sur site"/>
    <n v="7"/>
    <n v="1200"/>
    <n v="8400"/>
    <n v="1"/>
    <s v="Chèque"/>
    <n v="3966"/>
    <n v="25"/>
    <x v="1"/>
    <n v="5"/>
    <d v="1962-06-22T00:00:00"/>
    <d v="2014-12-08T00:00:00"/>
    <x v="99"/>
    <n v="7.95"/>
    <n v="1056.6037735849056"/>
  </r>
  <r>
    <s v="SAADA"/>
    <s v="Martine"/>
    <s v="SAADA Martine"/>
    <x v="1"/>
    <s v="Paris"/>
    <d v="2019-10-31T00:00:00"/>
    <n v="8"/>
    <s v="Compétence Fullstack"/>
    <n v="4"/>
    <n v="800"/>
    <n v="3200"/>
    <n v="3"/>
    <s v="Espèce"/>
    <n v="1608"/>
    <n v="99"/>
    <x v="0"/>
    <n v="0"/>
    <d v="1970-03-22T00:00:00"/>
    <d v="2005-09-27T00:00:00"/>
    <x v="100"/>
    <n v="17.147222222222222"/>
    <n v="186.61914790215454"/>
  </r>
  <r>
    <s v="COMTE"/>
    <s v="Martin"/>
    <s v="COMTE Martin"/>
    <x v="1"/>
    <s v="Nice"/>
    <d v="2019-08-11T00:00:00"/>
    <n v="10"/>
    <s v="Gestion projet Agile"/>
    <n v="4"/>
    <n v="1000"/>
    <n v="4000"/>
    <n v="2"/>
    <s v="Virement"/>
    <n v="1208"/>
    <n v="11"/>
    <x v="1"/>
    <n v="0"/>
    <d v="1966-09-06T00:00:00"/>
    <d v="2004-04-05T00:00:00"/>
    <x v="101"/>
    <n v="18.625"/>
    <n v="214.76510067114094"/>
  </r>
  <r>
    <s v="SAPIENCE"/>
    <s v="Alain"/>
    <s v="SAPIENCE Alain"/>
    <x v="1"/>
    <s v="Paris"/>
    <d v="2020-01-26T00:00:00"/>
    <n v="6"/>
    <s v="Compétence Front"/>
    <n v="10"/>
    <n v="500"/>
    <n v="5000"/>
    <n v="3"/>
    <s v="Espèce"/>
    <n v="2832"/>
    <n v="72"/>
    <x v="1"/>
    <n v="0"/>
    <d v="1966-03-09T00:00:00"/>
    <d v="2017-05-23T00:00:00"/>
    <x v="102"/>
    <n v="5.4916666666666663"/>
    <n v="910.4704097116844"/>
  </r>
  <r>
    <s v="FARIDI"/>
    <s v="Marie-Thérése"/>
    <s v="FARIDI Marie-Thérése"/>
    <x v="1"/>
    <s v="Nice"/>
    <d v="2019-07-12T00:00:00"/>
    <n v="4"/>
    <s v="Conseil et architecture"/>
    <n v="6"/>
    <n v="5000"/>
    <n v="30000"/>
    <n v="3"/>
    <s v="Espèce"/>
    <n v="3228"/>
    <n v="89"/>
    <x v="0"/>
    <n v="0"/>
    <d v="1964-07-15T00:00:00"/>
    <d v="2011-09-08T00:00:00"/>
    <x v="103"/>
    <n v="11.2"/>
    <n v="2678.5714285714289"/>
  </r>
  <r>
    <s v="FAURE"/>
    <s v="Simone"/>
    <s v="FAURE Simone"/>
    <x v="2"/>
    <s v="Nice"/>
    <d v="2020-05-24T00:00:00"/>
    <n v="5"/>
    <s v="Audit sécurité"/>
    <n v="9"/>
    <n v="2000"/>
    <n v="18000"/>
    <n v="2"/>
    <s v="Virement"/>
    <n v="1114"/>
    <n v="68"/>
    <x v="0"/>
    <n v="1"/>
    <d v="1950-04-24T00:00:00"/>
    <d v="2007-08-19T00:00:00"/>
    <x v="104"/>
    <n v="15.252777777777778"/>
    <n v="1180.1129120378801"/>
  </r>
  <r>
    <s v="FAVRE"/>
    <s v="Dany"/>
    <s v="FAVRE Dany"/>
    <x v="5"/>
    <s v="Nice"/>
    <d v="2020-01-13T00:00:00"/>
    <n v="9"/>
    <s v="Support et TMA"/>
    <n v="7"/>
    <n v="500"/>
    <n v="3500"/>
    <n v="3"/>
    <s v="Espèce"/>
    <n v="2330"/>
    <n v="92"/>
    <x v="0"/>
    <n v="4"/>
    <d v="1953-03-09T00:00:00"/>
    <d v="2011-01-06T00:00:00"/>
    <x v="105"/>
    <n v="11.872222222222222"/>
    <n v="294.80580252690692"/>
  </r>
  <r>
    <s v="FEDON"/>
    <s v="Marie-Claude"/>
    <s v="FEDON Marie-Claude"/>
    <x v="0"/>
    <s v="Nice"/>
    <d v="2020-03-25T00:00:00"/>
    <n v="5"/>
    <s v="Audit sécurité"/>
    <n v="4"/>
    <n v="2000"/>
    <n v="8000"/>
    <n v="2"/>
    <s v="Virement"/>
    <n v="1285"/>
    <n v="66"/>
    <x v="0"/>
    <n v="4"/>
    <d v="1954-01-21T00:00:00"/>
    <d v="1999-02-16T00:00:00"/>
    <x v="106"/>
    <n v="23.761111111111113"/>
    <n v="336.68459200374093"/>
  </r>
  <r>
    <s v="FAUCHEUX"/>
    <s v="Michel"/>
    <s v="FAUCHEUX Michel"/>
    <x v="1"/>
    <s v="Nice"/>
    <d v="2019-08-27T00:00:00"/>
    <n v="1"/>
    <s v="Intervention sur site"/>
    <n v="3"/>
    <n v="1200"/>
    <n v="3600"/>
    <n v="2"/>
    <s v="Virement"/>
    <n v="1831"/>
    <n v="73"/>
    <x v="1"/>
    <n v="1"/>
    <d v="1964-02-27T00:00:00"/>
    <d v="2005-07-13T00:00:00"/>
    <x v="107"/>
    <n v="17.352777777777778"/>
    <n v="207.45958059868738"/>
  </r>
  <r>
    <s v="CHI"/>
    <s v="Nicole"/>
    <s v="CHI Nicole"/>
    <x v="1"/>
    <s v="Nice"/>
    <d v="2019-07-07T00:00:00"/>
    <n v="8"/>
    <s v="Compétence Fullstack"/>
    <n v="7"/>
    <n v="800"/>
    <n v="5600"/>
    <n v="2"/>
    <s v="Virement"/>
    <n v="2739"/>
    <n v="10"/>
    <x v="0"/>
    <n v="0"/>
    <d v="1962-04-01T00:00:00"/>
    <d v="2003-05-03T00:00:00"/>
    <x v="108"/>
    <n v="19.547222222222221"/>
    <n v="286.48571834588603"/>
  </r>
  <r>
    <s v="FERRAND"/>
    <s v="Danielle"/>
    <s v="FERRAND Danielle"/>
    <x v="5"/>
    <s v="Nice"/>
    <d v="2020-03-01T00:00:00"/>
    <n v="1"/>
    <s v="Intervention sur site"/>
    <n v="4"/>
    <n v="1200"/>
    <n v="4800"/>
    <n v="3"/>
    <s v="Espèce"/>
    <n v="1841"/>
    <n v="58"/>
    <x v="0"/>
    <n v="0"/>
    <d v="1981-07-12T00:00:00"/>
    <d v="2017-05-04T00:00:00"/>
    <x v="109"/>
    <n v="5.5444444444444443"/>
    <n v="865.7314629258517"/>
  </r>
  <r>
    <s v="FILLEAU"/>
    <s v="Sylvie"/>
    <s v="FILLEAU Sylvie"/>
    <x v="2"/>
    <s v="Nice"/>
    <d v="2019-10-19T00:00:00"/>
    <n v="3"/>
    <s v="Déploiement technique"/>
    <n v="9"/>
    <n v="1300"/>
    <n v="11700"/>
    <n v="1"/>
    <s v="Chèque"/>
    <n v="3002"/>
    <n v="62"/>
    <x v="0"/>
    <n v="5"/>
    <d v="1961-12-16T00:00:00"/>
    <d v="2018-12-17T00:00:00"/>
    <x v="110"/>
    <n v="3.9249999999999998"/>
    <n v="2980.8917197452229"/>
  </r>
  <r>
    <s v="FITOUSSI"/>
    <s v="Samuel"/>
    <s v="FITOUSSI Samuel"/>
    <x v="2"/>
    <s v="Nice"/>
    <d v="2020-05-29T00:00:00"/>
    <n v="5"/>
    <s v="Audit sécurité"/>
    <n v="4"/>
    <n v="2000"/>
    <n v="8000"/>
    <n v="1"/>
    <s v="Chèque"/>
    <n v="4017"/>
    <n v="52"/>
    <x v="1"/>
    <n v="1"/>
    <d v="1959-04-17T00:00:00"/>
    <d v="2000-11-12T00:00:00"/>
    <x v="111"/>
    <n v="22.022222222222222"/>
    <n v="363.2694248234107"/>
  </r>
  <r>
    <s v="FOURNOL"/>
    <s v="Michele"/>
    <s v="FOURNOL Michele"/>
    <x v="0"/>
    <s v="Nice"/>
    <d v="2020-05-06T00:00:00"/>
    <n v="8"/>
    <s v="Compétence Fullstack"/>
    <n v="8"/>
    <n v="800"/>
    <n v="6400"/>
    <n v="3"/>
    <s v="Espèce"/>
    <n v="2761"/>
    <n v="53"/>
    <x v="0"/>
    <n v="3"/>
    <d v="1973-10-26T00:00:00"/>
    <d v="2002-06-10T00:00:00"/>
    <x v="112"/>
    <n v="20.444444444444443"/>
    <n v="313.04347826086956"/>
  </r>
  <r>
    <s v="FRANÇOIS"/>
    <s v="Anne-Marie"/>
    <s v="FRANÇOIS Anne-Marie"/>
    <x v="5"/>
    <s v="Nice"/>
    <d v="2020-04-12T00:00:00"/>
    <n v="9"/>
    <s v="Support et TMA"/>
    <n v="2"/>
    <n v="500"/>
    <n v="1000"/>
    <n v="3"/>
    <s v="Espèce"/>
    <n v="2762"/>
    <n v="58"/>
    <x v="0"/>
    <n v="2"/>
    <d v="1981-12-01T00:00:00"/>
    <d v="2010-12-13T00:00:00"/>
    <x v="113"/>
    <n v="11.936111111111112"/>
    <n v="83.77938096346287"/>
  </r>
  <r>
    <s v="FRENOIS"/>
    <s v="Giséle"/>
    <s v="FRENOIS Giséle"/>
    <x v="5"/>
    <s v="Nice"/>
    <d v="2020-02-12T00:00:00"/>
    <n v="5"/>
    <s v="Audit sécurité"/>
    <n v="5"/>
    <n v="2000"/>
    <n v="10000"/>
    <n v="1"/>
    <s v="Chèque"/>
    <n v="3494"/>
    <n v="59"/>
    <x v="0"/>
    <n v="5"/>
    <d v="1956-03-31T00:00:00"/>
    <d v="2001-11-02T00:00:00"/>
    <x v="114"/>
    <n v="21.05"/>
    <n v="475.05938242280286"/>
  </r>
  <r>
    <s v="FRETTE"/>
    <s v="Daniel"/>
    <s v="FRETTE Daniel"/>
    <x v="5"/>
    <s v="Nice"/>
    <d v="2020-02-06T00:00:00"/>
    <n v="4"/>
    <s v="Conseil et architecture"/>
    <n v="10"/>
    <n v="5000"/>
    <n v="50000"/>
    <n v="1"/>
    <s v="Chèque"/>
    <n v="1273"/>
    <n v="20"/>
    <x v="1"/>
    <n v="4"/>
    <d v="1974-10-16T00:00:00"/>
    <d v="2010-11-14T00:00:00"/>
    <x v="115"/>
    <n v="12.016666666666667"/>
    <n v="4160.8876560332865"/>
  </r>
  <r>
    <s v="FRISA"/>
    <s v="Brigitte"/>
    <s v="FRISA Brigitte"/>
    <x v="4"/>
    <s v="Nice"/>
    <d v="2019-06-15T00:00:00"/>
    <n v="9"/>
    <s v="Support et TMA"/>
    <n v="4"/>
    <n v="500"/>
    <n v="2000"/>
    <n v="1"/>
    <s v="Chèque"/>
    <n v="951"/>
    <n v="66"/>
    <x v="0"/>
    <n v="0"/>
    <d v="1975-06-17T00:00:00"/>
    <d v="1998-05-08T00:00:00"/>
    <x v="116"/>
    <n v="24.533333333333335"/>
    <n v="81.521739130434781"/>
  </r>
  <r>
    <s v="GARCIA"/>
    <s v="Ghyslaine"/>
    <s v="GARCIA Ghyslaine"/>
    <x v="3"/>
    <s v="Nice"/>
    <d v="2019-11-02T00:00:00"/>
    <n v="6"/>
    <s v="Compétence Front"/>
    <n v="9"/>
    <n v="500"/>
    <n v="4500"/>
    <n v="2"/>
    <s v="Virement"/>
    <n v="3034"/>
    <n v="14"/>
    <x v="0"/>
    <n v="0"/>
    <d v="1946-09-07T00:00:00"/>
    <d v="2020-12-16T00:00:00"/>
    <x v="117"/>
    <n v="1.9277777777777778"/>
    <n v="2334.2939481268013"/>
  </r>
  <r>
    <s v="GEIL"/>
    <s v="Dominique"/>
    <s v="GEIL Dominique"/>
    <x v="3"/>
    <s v="Nice"/>
    <d v="2019-08-15T00:00:00"/>
    <n v="4"/>
    <s v="Conseil et architecture"/>
    <n v="9"/>
    <n v="5000"/>
    <n v="45000"/>
    <n v="2"/>
    <s v="Virement"/>
    <n v="3785"/>
    <n v="68"/>
    <x v="1"/>
    <n v="0"/>
    <d v="1963-05-06T00:00:00"/>
    <d v="2004-06-18T00:00:00"/>
    <x v="118"/>
    <n v="18.422222222222221"/>
    <n v="2442.7020506634503"/>
  </r>
  <r>
    <s v="GENTIL"/>
    <s v="Michelle"/>
    <s v="GENTIL Michelle"/>
    <x v="0"/>
    <s v="Nice"/>
    <d v="2019-09-19T00:00:00"/>
    <n v="8"/>
    <s v="Compétence Fullstack"/>
    <n v="1"/>
    <n v="800"/>
    <n v="800"/>
    <n v="2"/>
    <s v="Virement"/>
    <n v="1687"/>
    <n v="80"/>
    <x v="0"/>
    <n v="4"/>
    <d v="1960-02-17T00:00:00"/>
    <d v="2018-07-08T00:00:00"/>
    <x v="119"/>
    <n v="4.3666666666666663"/>
    <n v="183.20610687022904"/>
  </r>
  <r>
    <s v="MILLET"/>
    <s v="Pasquale"/>
    <s v="MILLET Pasquale"/>
    <x v="1"/>
    <s v="Paris"/>
    <d v="2019-12-18T00:00:00"/>
    <n v="10"/>
    <s v="Gestion projet Agile"/>
    <n v="1"/>
    <n v="1000"/>
    <n v="1000"/>
    <n v="2"/>
    <s v="Virement"/>
    <n v="2355"/>
    <n v="0"/>
    <x v="1"/>
    <n v="0"/>
    <d v="1961-01-20T00:00:00"/>
    <d v="2011-12-31T00:00:00"/>
    <x v="120"/>
    <n v="10.888888888888889"/>
    <n v="91.836734693877546"/>
  </r>
  <r>
    <s v="GHAFFAR"/>
    <s v="Ghislaine"/>
    <s v="GHAFFAR Ghislaine"/>
    <x v="3"/>
    <s v="Nice"/>
    <d v="2020-05-27T00:00:00"/>
    <n v="7"/>
    <s v="Compétence Back"/>
    <n v="5"/>
    <n v="600"/>
    <n v="3000"/>
    <n v="3"/>
    <s v="Espèce"/>
    <n v="2633"/>
    <n v="13"/>
    <x v="0"/>
    <n v="5"/>
    <d v="1960-05-31T00:00:00"/>
    <d v="2019-08-08T00:00:00"/>
    <x v="121"/>
    <n v="3.2833333333333332"/>
    <n v="913.70558375634516"/>
  </r>
  <r>
    <s v="MILLET"/>
    <s v="Pasquale"/>
    <s v="MILLET Pasquale"/>
    <x v="1"/>
    <s v="Paris"/>
    <d v="2019-06-19T00:00:00"/>
    <n v="8"/>
    <s v="Compétence Fullstack"/>
    <n v="10"/>
    <n v="800"/>
    <n v="8000"/>
    <n v="3"/>
    <s v="Espèce"/>
    <n v="2355"/>
    <n v="0"/>
    <x v="1"/>
    <n v="0"/>
    <d v="1961-01-20T00:00:00"/>
    <d v="2001-04-06T00:00:00"/>
    <x v="120"/>
    <n v="21.622222222222224"/>
    <n v="369.98972250770811"/>
  </r>
  <r>
    <s v="GILLINGHAM"/>
    <s v="Magdeleine"/>
    <s v="GILLINGHAM Magdeleine"/>
    <x v="4"/>
    <s v="Nice"/>
    <d v="2020-04-05T00:00:00"/>
    <n v="8"/>
    <s v="Compétence Fullstack"/>
    <n v="10"/>
    <n v="800"/>
    <n v="8000"/>
    <n v="1"/>
    <s v="Chèque"/>
    <n v="1519"/>
    <n v="0"/>
    <x v="0"/>
    <n v="2"/>
    <d v="1958-11-08T00:00:00"/>
    <d v="2004-06-23T00:00:00"/>
    <x v="122"/>
    <n v="18.408333333333335"/>
    <n v="434.58578542326842"/>
  </r>
  <r>
    <s v="GIRARD"/>
    <s v="André"/>
    <s v="GIRARD André"/>
    <x v="5"/>
    <s v="Nice"/>
    <d v="2020-04-15T00:00:00"/>
    <n v="10"/>
    <s v="Gestion projet Agile"/>
    <n v="8"/>
    <n v="1000"/>
    <n v="8000"/>
    <n v="1"/>
    <s v="Chèque"/>
    <n v="1750"/>
    <n v="3"/>
    <x v="1"/>
    <n v="2"/>
    <d v="1960-01-21T00:00:00"/>
    <d v="2016-04-02T00:00:00"/>
    <x v="123"/>
    <n v="6.6333333333333337"/>
    <n v="1206.0301507537688"/>
  </r>
  <r>
    <s v="GIRAUDO"/>
    <s v="Jean"/>
    <s v="GIRAUDO Jean"/>
    <x v="5"/>
    <s v="Nice"/>
    <d v="2020-06-04T00:00:00"/>
    <n v="10"/>
    <s v="Gestion projet Agile"/>
    <n v="1"/>
    <n v="1000"/>
    <n v="1000"/>
    <n v="3"/>
    <s v="Espèce"/>
    <n v="1462"/>
    <n v="45"/>
    <x v="1"/>
    <n v="5"/>
    <d v="1965-08-27T00:00:00"/>
    <d v="2005-01-06T00:00:00"/>
    <x v="124"/>
    <n v="17.872222222222224"/>
    <n v="55.952751010257998"/>
  </r>
  <r>
    <s v="GIRON"/>
    <s v="Anne-Marie"/>
    <s v="GIRON Anne-Marie"/>
    <x v="5"/>
    <s v="Nice"/>
    <d v="2019-08-27T00:00:00"/>
    <n v="9"/>
    <s v="Support et TMA"/>
    <n v="9"/>
    <n v="500"/>
    <n v="4500"/>
    <n v="2"/>
    <s v="Virement"/>
    <n v="3081"/>
    <n v="67"/>
    <x v="0"/>
    <n v="2"/>
    <d v="1960-03-22T00:00:00"/>
    <d v="2014-02-12T00:00:00"/>
    <x v="125"/>
    <n v="8.7722222222222221"/>
    <n v="512.98290056998098"/>
  </r>
  <r>
    <s v="GLYNATSIS"/>
    <s v="Hervé"/>
    <s v="GLYNATSIS Hervé"/>
    <x v="4"/>
    <s v="Nice"/>
    <d v="2019-08-11T00:00:00"/>
    <n v="3"/>
    <s v="Déploiement technique"/>
    <n v="9"/>
    <n v="1300"/>
    <n v="11700"/>
    <n v="1"/>
    <s v="Chèque"/>
    <n v="2576"/>
    <n v="30"/>
    <x v="0"/>
    <n v="2"/>
    <d v="1974-03-09T00:00:00"/>
    <d v="2003-08-05T00:00:00"/>
    <x v="126"/>
    <n v="19.291666666666668"/>
    <n v="606.47948164146862"/>
  </r>
  <r>
    <s v="GONDOUIN"/>
    <s v="Bernard"/>
    <s v="GONDOUIN Bernard"/>
    <x v="4"/>
    <s v="Nice"/>
    <d v="2019-06-17T00:00:00"/>
    <n v="1"/>
    <s v="Intervention sur site"/>
    <n v="6"/>
    <n v="1200"/>
    <n v="7200"/>
    <n v="1"/>
    <s v="Chèque"/>
    <n v="2629"/>
    <n v="92"/>
    <x v="1"/>
    <n v="3"/>
    <d v="1959-02-15T00:00:00"/>
    <d v="2002-10-30T00:00:00"/>
    <x v="127"/>
    <n v="20.055555555555557"/>
    <n v="359.00277008310246"/>
  </r>
  <r>
    <s v="MILLET"/>
    <s v="Pasquale"/>
    <s v="MILLET Pasquale"/>
    <x v="1"/>
    <s v="Paris"/>
    <d v="2019-11-09T00:00:00"/>
    <n v="7"/>
    <s v="Compétence Back"/>
    <n v="3"/>
    <n v="600"/>
    <n v="1800"/>
    <n v="1"/>
    <s v="Chèque"/>
    <n v="2355"/>
    <n v="0"/>
    <x v="1"/>
    <n v="0"/>
    <d v="1961-01-20T00:00:00"/>
    <d v="2020-01-22T00:00:00"/>
    <x v="120"/>
    <n v="2.8277777777777779"/>
    <n v="636.54223968565816"/>
  </r>
  <r>
    <s v="GOUILLON"/>
    <s v="Chantal"/>
    <s v="GOUILLON Chantal"/>
    <x v="4"/>
    <s v="Nice"/>
    <d v="2019-11-18T00:00:00"/>
    <n v="1"/>
    <s v="Intervention sur site"/>
    <n v="1"/>
    <n v="1200"/>
    <n v="1200"/>
    <n v="3"/>
    <s v="Espèce"/>
    <n v="1868"/>
    <n v="96"/>
    <x v="0"/>
    <n v="1"/>
    <d v="1965-08-25T00:00:00"/>
    <d v="2016-01-02T00:00:00"/>
    <x v="128"/>
    <n v="6.8833333333333337"/>
    <n v="174.33414043583534"/>
  </r>
  <r>
    <s v="GOYER"/>
    <s v="Brigitte"/>
    <s v="GOYER Brigitte"/>
    <x v="4"/>
    <s v="Nice"/>
    <d v="2020-03-22T00:00:00"/>
    <n v="1"/>
    <s v="Intervention sur site"/>
    <n v="2"/>
    <n v="1200"/>
    <n v="2400"/>
    <n v="2"/>
    <s v="Virement"/>
    <n v="1976"/>
    <n v="27"/>
    <x v="0"/>
    <n v="3"/>
    <d v="1960-01-29T00:00:00"/>
    <d v="2018-12-26T00:00:00"/>
    <x v="129"/>
    <n v="3.9"/>
    <n v="615.38461538461536"/>
  </r>
  <r>
    <s v="GRAIN"/>
    <s v="Françoise"/>
    <s v="GRAIN Françoise"/>
    <x v="3"/>
    <s v="Nice"/>
    <d v="2020-05-08T00:00:00"/>
    <n v="5"/>
    <s v="Audit sécurité"/>
    <n v="3"/>
    <n v="2000"/>
    <n v="6000"/>
    <n v="3"/>
    <s v="Espèce"/>
    <n v="2394"/>
    <n v="82"/>
    <x v="0"/>
    <n v="1"/>
    <d v="1978-02-08T00:00:00"/>
    <d v="2006-09-10T00:00:00"/>
    <x v="130"/>
    <n v="16.194444444444443"/>
    <n v="370.49742710120074"/>
  </r>
  <r>
    <s v="FERNANDEZ"/>
    <s v="Yvette"/>
    <s v="FERNANDEZ Yvette"/>
    <x v="1"/>
    <s v="Nice"/>
    <d v="2019-10-16T00:00:00"/>
    <n v="2"/>
    <s v="Formation CRM"/>
    <n v="8"/>
    <n v="700"/>
    <n v="5600"/>
    <n v="1"/>
    <s v="Chèque"/>
    <n v="2752"/>
    <n v="62"/>
    <x v="0"/>
    <n v="2"/>
    <d v="1960-04-04T00:00:00"/>
    <d v="2000-03-19T00:00:00"/>
    <x v="131"/>
    <n v="22.669444444444444"/>
    <n v="247.02855042274231"/>
  </r>
  <r>
    <s v="GUILLE"/>
    <s v="Jean"/>
    <s v="GUILLE Jean"/>
    <x v="5"/>
    <s v="Nice"/>
    <d v="2019-07-22T00:00:00"/>
    <n v="1"/>
    <s v="Intervention sur site"/>
    <n v="5"/>
    <n v="1200"/>
    <n v="6000"/>
    <n v="2"/>
    <s v="Virement"/>
    <n v="2164"/>
    <n v="84"/>
    <x v="1"/>
    <n v="4"/>
    <d v="1952-01-24T00:00:00"/>
    <d v="2015-12-12T00:00:00"/>
    <x v="132"/>
    <n v="6.9388888888888891"/>
    <n v="864.69175340272216"/>
  </r>
  <r>
    <s v="GUITTON"/>
    <s v="Francis"/>
    <s v="GUITTON Francis"/>
    <x v="3"/>
    <s v="Nice"/>
    <d v="2019-10-27T00:00:00"/>
    <n v="3"/>
    <s v="Déploiement technique"/>
    <n v="10"/>
    <n v="1300"/>
    <n v="13000"/>
    <n v="3"/>
    <s v="Espèce"/>
    <n v="1530"/>
    <n v="41"/>
    <x v="1"/>
    <n v="2"/>
    <d v="1979-04-28T00:00:00"/>
    <d v="2018-12-14T00:00:00"/>
    <x v="133"/>
    <n v="3.9333333333333331"/>
    <n v="3305.0847457627119"/>
  </r>
  <r>
    <s v="GUTFREUND"/>
    <s v="Dominique"/>
    <s v="GUTFREUND Dominique"/>
    <x v="3"/>
    <s v="Nice"/>
    <d v="2019-12-25T00:00:00"/>
    <n v="8"/>
    <s v="Compétence Fullstack"/>
    <n v="8"/>
    <n v="800"/>
    <n v="6400"/>
    <n v="3"/>
    <s v="Espèce"/>
    <n v="1171"/>
    <n v="55"/>
    <x v="0"/>
    <n v="1"/>
    <d v="1963-06-12T00:00:00"/>
    <d v="2004-04-20T00:00:00"/>
    <x v="134"/>
    <n v="18.583333333333332"/>
    <n v="344.39461883408075"/>
  </r>
  <r>
    <s v="GUYOT"/>
    <s v="Pierre"/>
    <s v="GUYOT Pierre"/>
    <x v="0"/>
    <s v="Nice"/>
    <d v="2020-06-03T00:00:00"/>
    <n v="7"/>
    <s v="Compétence Back"/>
    <n v="10"/>
    <n v="600"/>
    <n v="6000"/>
    <n v="2"/>
    <s v="Virement"/>
    <n v="1821"/>
    <n v="28"/>
    <x v="1"/>
    <n v="0"/>
    <d v="1978-05-20T00:00:00"/>
    <d v="2001-10-21T00:00:00"/>
    <x v="135"/>
    <n v="21.080555555555556"/>
    <n v="284.62247990512583"/>
  </r>
  <r>
    <s v="HABRANT"/>
    <s v="Moïse"/>
    <s v="HABRANT Moïse"/>
    <x v="2"/>
    <s v="Nice"/>
    <d v="2020-06-04T00:00:00"/>
    <n v="10"/>
    <s v="Gestion projet Agile"/>
    <n v="3"/>
    <n v="1000"/>
    <n v="3000"/>
    <n v="1"/>
    <s v="Chèque"/>
    <n v="2420"/>
    <n v="26"/>
    <x v="1"/>
    <n v="3"/>
    <d v="1979-10-20T00:00:00"/>
    <d v="2004-05-01T00:00:00"/>
    <x v="136"/>
    <n v="18.552777777777777"/>
    <n v="161.70085342117085"/>
  </r>
  <r>
    <s v="HARAULT"/>
    <s v="Armelle"/>
    <s v="HARAULT Armelle"/>
    <x v="4"/>
    <s v="Nice"/>
    <d v="2019-12-22T00:00:00"/>
    <n v="5"/>
    <s v="Audit sécurité"/>
    <n v="3"/>
    <n v="2000"/>
    <n v="6000"/>
    <n v="2"/>
    <s v="Virement"/>
    <n v="1995"/>
    <n v="70"/>
    <x v="0"/>
    <n v="1"/>
    <d v="1958-04-20T00:00:00"/>
    <d v="2012-01-11T00:00:00"/>
    <x v="137"/>
    <n v="10.858333333333333"/>
    <n v="552.5709900230238"/>
  </r>
  <r>
    <s v="HERCLICH"/>
    <s v="Myriam"/>
    <s v="HERCLICH Myriam"/>
    <x v="0"/>
    <s v="Nice"/>
    <d v="2020-05-17T00:00:00"/>
    <n v="9"/>
    <s v="Support et TMA"/>
    <n v="7"/>
    <n v="500"/>
    <n v="3500"/>
    <n v="1"/>
    <s v="Chèque"/>
    <n v="2728"/>
    <n v="82"/>
    <x v="0"/>
    <n v="5"/>
    <d v="1976-07-26T00:00:00"/>
    <d v="2000-02-15T00:00:00"/>
    <x v="138"/>
    <n v="22.763888888888889"/>
    <n v="153.7522879804759"/>
  </r>
  <r>
    <s v="HERMANT"/>
    <s v="Jean-Pierre"/>
    <s v="HERMANT Jean-Pierre"/>
    <x v="3"/>
    <s v="Nice"/>
    <d v="2019-08-29T00:00:00"/>
    <n v="4"/>
    <s v="Conseil et architecture"/>
    <n v="3"/>
    <n v="5000"/>
    <n v="15000"/>
    <n v="3"/>
    <s v="Espèce"/>
    <n v="3200"/>
    <n v="92"/>
    <x v="1"/>
    <n v="0"/>
    <d v="1950-11-19T00:00:00"/>
    <d v="2012-07-16T00:00:00"/>
    <x v="139"/>
    <n v="10.344444444444445"/>
    <n v="1450.0537056928033"/>
  </r>
  <r>
    <s v="HERSELIN"/>
    <s v="Brigitte"/>
    <s v="HERSELIN Brigitte"/>
    <x v="4"/>
    <s v="Nice"/>
    <d v="2020-06-05T00:00:00"/>
    <n v="6"/>
    <s v="Compétence Front"/>
    <n v="3"/>
    <n v="500"/>
    <n v="1500"/>
    <n v="1"/>
    <s v="Chèque"/>
    <n v="1587"/>
    <n v="25"/>
    <x v="0"/>
    <n v="1"/>
    <d v="1949-03-04T00:00:00"/>
    <d v="2010-09-25T00:00:00"/>
    <x v="140"/>
    <n v="12.152777777777779"/>
    <n v="123.42857142857142"/>
  </r>
  <r>
    <s v="HEURAUX"/>
    <s v="Catherine"/>
    <s v="HEURAUX Catherine"/>
    <x v="4"/>
    <s v="Nice"/>
    <d v="2020-03-24T00:00:00"/>
    <n v="10"/>
    <s v="Gestion projet Agile"/>
    <n v="5"/>
    <n v="1000"/>
    <n v="5000"/>
    <n v="3"/>
    <s v="Espèce"/>
    <n v="2864"/>
    <n v="17"/>
    <x v="0"/>
    <n v="5"/>
    <d v="1955-03-28T00:00:00"/>
    <d v="2012-07-28T00:00:00"/>
    <x v="141"/>
    <n v="10.311111111111112"/>
    <n v="484.91379310344826"/>
  </r>
  <r>
    <s v="HUSETOWSKI"/>
    <s v="Franca"/>
    <s v="HUSETOWSKI Franca"/>
    <x v="3"/>
    <s v="Nice"/>
    <d v="2020-03-13T00:00:00"/>
    <n v="9"/>
    <s v="Support et TMA"/>
    <n v="1"/>
    <n v="500"/>
    <n v="500"/>
    <n v="3"/>
    <s v="Espèce"/>
    <n v="1539"/>
    <n v="52"/>
    <x v="0"/>
    <n v="3"/>
    <d v="1957-11-01T00:00:00"/>
    <d v="2000-07-17T00:00:00"/>
    <x v="142"/>
    <n v="22.341666666666665"/>
    <n v="22.379709063782173"/>
  </r>
  <r>
    <s v="ILARDO"/>
    <s v="Sylvie"/>
    <s v="ILARDO Sylvie"/>
    <x v="2"/>
    <s v="Nice"/>
    <d v="2019-07-22T00:00:00"/>
    <n v="2"/>
    <s v="Formation CRM"/>
    <n v="1"/>
    <n v="700"/>
    <n v="700"/>
    <n v="3"/>
    <s v="Espèce"/>
    <n v="2819"/>
    <n v="32"/>
    <x v="0"/>
    <n v="2"/>
    <d v="1975-05-16T00:00:00"/>
    <d v="2011-10-28T00:00:00"/>
    <x v="143"/>
    <n v="11.061111111111112"/>
    <n v="63.28478151682571"/>
  </r>
  <r>
    <s v="IMMEUBLE"/>
    <s v="Sylvie"/>
    <s v="IMMEUBLE Sylvie"/>
    <x v="2"/>
    <s v="Nice"/>
    <d v="2019-08-05T00:00:00"/>
    <n v="6"/>
    <s v="Compétence Front"/>
    <n v="1"/>
    <n v="500"/>
    <n v="500"/>
    <n v="2"/>
    <s v="Virement"/>
    <n v="1512"/>
    <n v="80"/>
    <x v="0"/>
    <n v="1"/>
    <d v="1958-05-11T00:00:00"/>
    <d v="2020-10-03T00:00:00"/>
    <x v="144"/>
    <n v="2.1305555555555555"/>
    <n v="234.6805736636245"/>
  </r>
  <r>
    <s v="JOLIBOIS"/>
    <s v="Michele"/>
    <s v="JOLIBOIS Michele"/>
    <x v="2"/>
    <s v="Nice"/>
    <d v="2019-10-30T00:00:00"/>
    <n v="10"/>
    <s v="Gestion projet Agile"/>
    <n v="2"/>
    <n v="1000"/>
    <n v="2000"/>
    <n v="2"/>
    <s v="Virement"/>
    <n v="3015"/>
    <n v="36"/>
    <x v="0"/>
    <n v="0"/>
    <d v="1966-05-20T00:00:00"/>
    <d v="2015-02-24T00:00:00"/>
    <x v="145"/>
    <n v="7.7388888888888889"/>
    <n v="258.43503230437904"/>
  </r>
  <r>
    <s v="JOLY"/>
    <s v="Daniel"/>
    <s v="JOLY Daniel"/>
    <x v="3"/>
    <s v="Nice"/>
    <d v="2019-11-19T00:00:00"/>
    <n v="9"/>
    <s v="Support et TMA"/>
    <n v="8"/>
    <n v="500"/>
    <n v="4000"/>
    <n v="3"/>
    <s v="Espèce"/>
    <n v="3104"/>
    <n v="34"/>
    <x v="1"/>
    <n v="2"/>
    <d v="1981-07-13T00:00:00"/>
    <d v="2012-04-07T00:00:00"/>
    <x v="146"/>
    <n v="10.619444444444444"/>
    <n v="376.66753858226525"/>
  </r>
  <r>
    <s v="JUDITH"/>
    <s v="Marie-Hélène"/>
    <s v="JUDITH Marie-Hélène"/>
    <x v="2"/>
    <s v="Nice"/>
    <d v="2019-11-23T00:00:00"/>
    <n v="4"/>
    <s v="Conseil et architecture"/>
    <n v="7"/>
    <n v="5000"/>
    <n v="35000"/>
    <n v="2"/>
    <s v="Virement"/>
    <n v="1713"/>
    <n v="9"/>
    <x v="0"/>
    <n v="3"/>
    <d v="1979-02-26T00:00:00"/>
    <d v="2020-09-29T00:00:00"/>
    <x v="147"/>
    <n v="2.1416666666666666"/>
    <n v="16342.412451361868"/>
  </r>
  <r>
    <s v="KAC"/>
    <s v="Christine"/>
    <s v="KAC Christine"/>
    <x v="3"/>
    <s v="Nice"/>
    <d v="2019-12-13T00:00:00"/>
    <n v="6"/>
    <s v="Compétence Front"/>
    <n v="8"/>
    <n v="500"/>
    <n v="4000"/>
    <n v="1"/>
    <s v="Chèque"/>
    <n v="1599"/>
    <n v="85"/>
    <x v="0"/>
    <n v="3"/>
    <d v="1956-05-03T00:00:00"/>
    <d v="2007-12-22T00:00:00"/>
    <x v="148"/>
    <n v="14.911111111111111"/>
    <n v="268.25633383010432"/>
  </r>
  <r>
    <s v="KARSENTY"/>
    <s v="Christian"/>
    <s v="KARSENTY Christian"/>
    <x v="4"/>
    <s v="Nice"/>
    <d v="2019-11-09T00:00:00"/>
    <n v="9"/>
    <s v="Support et TMA"/>
    <n v="5"/>
    <n v="500"/>
    <n v="2500"/>
    <n v="2"/>
    <s v="Virement"/>
    <n v="1091"/>
    <n v="70"/>
    <x v="1"/>
    <n v="5"/>
    <d v="1974-02-17T00:00:00"/>
    <d v="1998-06-14T00:00:00"/>
    <x v="149"/>
    <n v="24.433333333333334"/>
    <n v="102.31923601637108"/>
  </r>
  <r>
    <s v="KILBURG"/>
    <s v="Sylvie"/>
    <s v="KILBURG Sylvie"/>
    <x v="2"/>
    <s v="Nice"/>
    <d v="2020-06-13T00:00:00"/>
    <n v="7"/>
    <s v="Compétence Back"/>
    <n v="3"/>
    <n v="600"/>
    <n v="1800"/>
    <n v="1"/>
    <s v="Chèque"/>
    <n v="2734"/>
    <n v="39"/>
    <x v="0"/>
    <n v="2"/>
    <d v="1977-02-05T00:00:00"/>
    <d v="2013-01-26T00:00:00"/>
    <x v="150"/>
    <n v="9.8166666666666664"/>
    <n v="183.3616298811545"/>
  </r>
  <r>
    <s v="KONGOLO"/>
    <s v="Bernard"/>
    <s v="KONGOLO Bernard"/>
    <x v="4"/>
    <s v="Nice"/>
    <d v="2020-01-13T00:00:00"/>
    <n v="5"/>
    <s v="Audit sécurité"/>
    <n v="2"/>
    <n v="2000"/>
    <n v="4000"/>
    <n v="2"/>
    <s v="Virement"/>
    <n v="1107"/>
    <n v="51"/>
    <x v="1"/>
    <n v="5"/>
    <d v="1976-09-14T00:00:00"/>
    <d v="2000-10-06T00:00:00"/>
    <x v="151"/>
    <n v="22.122222222222224"/>
    <n v="180.81366147664488"/>
  </r>
  <r>
    <s v="KRIEF"/>
    <s v="Arlette"/>
    <s v="KRIEF Arlette"/>
    <x v="4"/>
    <s v="Nice"/>
    <d v="2019-10-04T00:00:00"/>
    <n v="6"/>
    <s v="Compétence Front"/>
    <n v="1"/>
    <n v="500"/>
    <n v="500"/>
    <n v="3"/>
    <s v="Espèce"/>
    <n v="2325"/>
    <n v="16"/>
    <x v="0"/>
    <n v="4"/>
    <d v="1961-12-02T00:00:00"/>
    <d v="2016-08-13T00:00:00"/>
    <x v="152"/>
    <n v="6.2694444444444448"/>
    <n v="79.751883030571548"/>
  </r>
  <r>
    <s v="KTORZA"/>
    <s v="Juliette"/>
    <s v="KTORZA Juliette"/>
    <x v="4"/>
    <s v="Nice"/>
    <d v="2019-07-29T00:00:00"/>
    <n v="1"/>
    <s v="Intervention sur site"/>
    <n v="1"/>
    <n v="1200"/>
    <n v="1200"/>
    <n v="2"/>
    <s v="Virement"/>
    <n v="1624"/>
    <n v="81"/>
    <x v="0"/>
    <n v="4"/>
    <d v="1983-03-07T00:00:00"/>
    <d v="2020-04-07T00:00:00"/>
    <x v="153"/>
    <n v="2.6194444444444445"/>
    <n v="458.11240721102865"/>
  </r>
  <r>
    <s v="LACHAUSSÉE"/>
    <s v="Annie"/>
    <s v="LACHAUSSÉE Annie"/>
    <x v="3"/>
    <s v="Nice"/>
    <d v="2019-07-02T00:00:00"/>
    <n v="1"/>
    <s v="Intervention sur site"/>
    <n v="3"/>
    <n v="1200"/>
    <n v="3600"/>
    <n v="2"/>
    <s v="Virement"/>
    <n v="1189"/>
    <n v="6"/>
    <x v="0"/>
    <n v="5"/>
    <d v="1982-09-12T00:00:00"/>
    <d v="2012-10-11T00:00:00"/>
    <x v="154"/>
    <n v="10.108333333333333"/>
    <n v="356.14179719703219"/>
  </r>
  <r>
    <s v="LACIRE"/>
    <s v="Vincent"/>
    <s v="LACIRE Vincent"/>
    <x v="0"/>
    <s v="Nice"/>
    <d v="2019-10-06T00:00:00"/>
    <n v="3"/>
    <s v="Déploiement technique"/>
    <n v="7"/>
    <n v="1300"/>
    <n v="9100"/>
    <n v="3"/>
    <s v="Espèce"/>
    <n v="3286"/>
    <n v="95"/>
    <x v="1"/>
    <n v="5"/>
    <d v="1959-05-12T00:00:00"/>
    <d v="1999-08-04T00:00:00"/>
    <x v="155"/>
    <n v="23.294444444444444"/>
    <n v="390.6510851419032"/>
  </r>
  <r>
    <s v="LADD"/>
    <s v="Claude"/>
    <s v="LADD Claude"/>
    <x v="3"/>
    <s v="Nice"/>
    <d v="2020-06-01T00:00:00"/>
    <n v="1"/>
    <s v="Intervention sur site"/>
    <n v="1"/>
    <n v="1200"/>
    <n v="1200"/>
    <n v="1"/>
    <s v="Chèque"/>
    <n v="1759"/>
    <n v="65"/>
    <x v="0"/>
    <n v="4"/>
    <d v="1959-11-09T00:00:00"/>
    <d v="2016-07-19T00:00:00"/>
    <x v="156"/>
    <n v="6.3361111111111112"/>
    <n v="189.39061814993423"/>
  </r>
  <r>
    <s v="LAIGUILLON"/>
    <s v="Michelle"/>
    <s v="LAIGUILLON Michelle"/>
    <x v="0"/>
    <s v="Nice"/>
    <d v="2019-09-08T00:00:00"/>
    <n v="10"/>
    <s v="Gestion projet Agile"/>
    <n v="8"/>
    <n v="1000"/>
    <n v="8000"/>
    <n v="2"/>
    <s v="Virement"/>
    <n v="2712"/>
    <n v="81"/>
    <x v="0"/>
    <n v="3"/>
    <d v="1980-01-24T00:00:00"/>
    <d v="2019-11-04T00:00:00"/>
    <x v="157"/>
    <n v="3.0444444444444443"/>
    <n v="2627.7372262773724"/>
  </r>
  <r>
    <s v="LAM"/>
    <s v="Pierrette"/>
    <s v="LAM Pierrette"/>
    <x v="0"/>
    <s v="Nice"/>
    <d v="2019-12-15T00:00:00"/>
    <n v="10"/>
    <s v="Gestion projet Agile"/>
    <n v="8"/>
    <n v="1000"/>
    <n v="8000"/>
    <n v="2"/>
    <s v="Virement"/>
    <n v="1289"/>
    <n v="32"/>
    <x v="0"/>
    <n v="5"/>
    <d v="1959-09-09T00:00:00"/>
    <d v="2003-07-27T00:00:00"/>
    <x v="158"/>
    <n v="19.31388888888889"/>
    <n v="414.20969365741405"/>
  </r>
  <r>
    <s v="LAMBERT"/>
    <s v="Géneviéve"/>
    <s v="LAMBERT Géneviéve"/>
    <x v="3"/>
    <s v="Nice"/>
    <d v="2019-11-16T00:00:00"/>
    <n v="3"/>
    <s v="Déploiement technique"/>
    <n v="10"/>
    <n v="1300"/>
    <n v="13000"/>
    <n v="3"/>
    <s v="Espèce"/>
    <n v="1754"/>
    <n v="62"/>
    <x v="0"/>
    <n v="2"/>
    <d v="1964-05-10T00:00:00"/>
    <d v="1999-10-13T00:00:00"/>
    <x v="159"/>
    <n v="23.102777777777778"/>
    <n v="562.70289767945178"/>
  </r>
  <r>
    <s v="LANLO"/>
    <s v="Catherine"/>
    <s v="LANLO Catherine"/>
    <x v="4"/>
    <s v="Nice"/>
    <d v="2020-04-17T00:00:00"/>
    <n v="10"/>
    <s v="Gestion projet Agile"/>
    <n v="2"/>
    <n v="1000"/>
    <n v="2000"/>
    <n v="3"/>
    <s v="Espèce"/>
    <n v="1147"/>
    <n v="88"/>
    <x v="0"/>
    <n v="4"/>
    <d v="1975-10-08T00:00:00"/>
    <d v="2013-12-17T00:00:00"/>
    <x v="160"/>
    <n v="8.9250000000000007"/>
    <n v="224.08963585434171"/>
  </r>
  <r>
    <s v="SONG"/>
    <s v="Aline"/>
    <s v="SONG Aline"/>
    <x v="1"/>
    <s v="Paris"/>
    <d v="2020-06-03T00:00:00"/>
    <n v="9"/>
    <s v="Support et TMA"/>
    <n v="3"/>
    <n v="500"/>
    <n v="1500"/>
    <n v="3"/>
    <s v="Espèce"/>
    <n v="2058"/>
    <n v="97"/>
    <x v="0"/>
    <n v="3"/>
    <d v="1960-03-16T00:00:00"/>
    <d v="1999-10-19T00:00:00"/>
    <x v="161"/>
    <n v="23.086111111111112"/>
    <n v="64.974130670196118"/>
  </r>
  <r>
    <s v="LE BARBANCHON"/>
    <s v="Jeanine"/>
    <s v="LE BARBANCHON Jeanine"/>
    <x v="3"/>
    <s v="Nice"/>
    <d v="2020-05-27T00:00:00"/>
    <n v="1"/>
    <s v="Intervention sur site"/>
    <n v="3"/>
    <n v="1200"/>
    <n v="3600"/>
    <n v="2"/>
    <s v="Virement"/>
    <n v="3538"/>
    <n v="28"/>
    <x v="0"/>
    <n v="5"/>
    <d v="1955-05-12T00:00:00"/>
    <d v="2001-03-21T00:00:00"/>
    <x v="162"/>
    <n v="21.663888888888888"/>
    <n v="166.17515066034107"/>
  </r>
  <r>
    <s v="LE HYARIC"/>
    <s v="Marie-Hélène"/>
    <s v="LE HYARIC Marie-Hélène"/>
    <x v="0"/>
    <s v="Nice"/>
    <d v="2019-08-14T00:00:00"/>
    <n v="9"/>
    <s v="Support et TMA"/>
    <n v="4"/>
    <n v="500"/>
    <n v="2000"/>
    <n v="2"/>
    <s v="Virement"/>
    <n v="2272"/>
    <n v="76"/>
    <x v="0"/>
    <n v="1"/>
    <d v="1974-05-04T00:00:00"/>
    <d v="2011-01-09T00:00:00"/>
    <x v="163"/>
    <n v="11.863888888888889"/>
    <n v="168.57878716928118"/>
  </r>
  <r>
    <s v="EL KAABI"/>
    <s v="Nicole"/>
    <s v="EL KAABI Nicole"/>
    <x v="1"/>
    <s v="Nice"/>
    <d v="2019-07-21T00:00:00"/>
    <n v="9"/>
    <s v="Support et TMA"/>
    <n v="2"/>
    <n v="500"/>
    <n v="1000"/>
    <n v="3"/>
    <s v="Espèce"/>
    <n v="2106"/>
    <n v="50"/>
    <x v="0"/>
    <n v="3"/>
    <d v="1960-02-25T00:00:00"/>
    <d v="2009-07-15T00:00:00"/>
    <x v="164"/>
    <n v="13.347222222222221"/>
    <n v="74.921956295525504"/>
  </r>
  <r>
    <s v="LE PREVOST"/>
    <s v="Giséle"/>
    <s v="LE PREVOST Giséle"/>
    <x v="3"/>
    <s v="Nice"/>
    <d v="2019-07-15T00:00:00"/>
    <n v="3"/>
    <s v="Déploiement technique"/>
    <n v="2"/>
    <n v="1300"/>
    <n v="2600"/>
    <n v="3"/>
    <s v="Espèce"/>
    <n v="3412"/>
    <n v="5"/>
    <x v="0"/>
    <n v="2"/>
    <d v="1955-09-30T00:00:00"/>
    <d v="2017-10-03T00:00:00"/>
    <x v="165"/>
    <n v="5.1305555555555555"/>
    <n v="506.76773145641579"/>
  </r>
  <r>
    <s v="LEBAS"/>
    <s v="Eliane"/>
    <s v="LEBAS Eliane"/>
    <x v="3"/>
    <s v="Nice"/>
    <d v="2020-06-25T00:00:00"/>
    <n v="10"/>
    <s v="Gestion projet Agile"/>
    <n v="2"/>
    <n v="1000"/>
    <n v="2000"/>
    <n v="3"/>
    <s v="Espèce"/>
    <n v="2695"/>
    <n v="35"/>
    <x v="0"/>
    <n v="4"/>
    <d v="1952-03-17T00:00:00"/>
    <d v="2020-01-02T00:00:00"/>
    <x v="166"/>
    <n v="2.8833333333333333"/>
    <n v="693.64161849710979"/>
  </r>
  <r>
    <s v="LEBRETON"/>
    <s v="Olivier"/>
    <s v="LEBRETON Olivier"/>
    <x v="2"/>
    <s v="Nice"/>
    <d v="2020-03-28T00:00:00"/>
    <n v="5"/>
    <s v="Audit sécurité"/>
    <n v="2"/>
    <n v="2000"/>
    <n v="4000"/>
    <n v="2"/>
    <s v="Virement"/>
    <n v="1321"/>
    <n v="28"/>
    <x v="1"/>
    <n v="3"/>
    <d v="1963-03-07T00:00:00"/>
    <d v="2009-07-25T00:00:00"/>
    <x v="167"/>
    <n v="13.319444444444445"/>
    <n v="300.31282586027112"/>
  </r>
  <r>
    <s v="LEDOUX"/>
    <s v="Madeleine"/>
    <s v="LEDOUX Madeleine"/>
    <x v="4"/>
    <s v="Nice"/>
    <d v="2020-03-13T00:00:00"/>
    <n v="4"/>
    <s v="Conseil et architecture"/>
    <n v="1"/>
    <n v="5000"/>
    <n v="5000"/>
    <n v="1"/>
    <s v="Chèque"/>
    <n v="1033"/>
    <n v="32"/>
    <x v="0"/>
    <n v="1"/>
    <d v="1962-12-31T00:00:00"/>
    <d v="2001-12-11T00:00:00"/>
    <x v="168"/>
    <n v="20.941666666666666"/>
    <n v="238.75845602865101"/>
  </r>
  <r>
    <s v="LEE"/>
    <s v="Monique"/>
    <s v="LEE Monique"/>
    <x v="2"/>
    <s v="Nice"/>
    <d v="2019-10-11T00:00:00"/>
    <n v="3"/>
    <s v="Déploiement technique"/>
    <n v="1"/>
    <n v="1300"/>
    <n v="1300"/>
    <n v="3"/>
    <s v="Espèce"/>
    <n v="1453"/>
    <n v="90"/>
    <x v="0"/>
    <n v="5"/>
    <d v="1978-03-31T00:00:00"/>
    <d v="2003-10-02T00:00:00"/>
    <x v="169"/>
    <n v="19.133333333333333"/>
    <n v="67.944250871080143"/>
  </r>
  <r>
    <s v="LEFORT"/>
    <s v="Françoise"/>
    <s v="LEFORT Françoise"/>
    <x v="3"/>
    <s v="Nice"/>
    <d v="2020-02-04T00:00:00"/>
    <n v="3"/>
    <s v="Déploiement technique"/>
    <n v="7"/>
    <n v="1300"/>
    <n v="9100"/>
    <n v="1"/>
    <s v="Chèque"/>
    <n v="1951"/>
    <n v="51"/>
    <x v="0"/>
    <n v="3"/>
    <d v="1978-01-19T00:00:00"/>
    <d v="2016-12-02T00:00:00"/>
    <x v="170"/>
    <n v="5.9666666666666668"/>
    <n v="1525.1396648044692"/>
  </r>
  <r>
    <s v="LEGRAND"/>
    <s v="Stéphane"/>
    <s v="LEGRAND Stéphane"/>
    <x v="2"/>
    <s v="Nice"/>
    <d v="2020-06-20T00:00:00"/>
    <n v="1"/>
    <s v="Intervention sur site"/>
    <n v="4"/>
    <n v="1200"/>
    <n v="4800"/>
    <n v="1"/>
    <s v="Chèque"/>
    <n v="2920"/>
    <n v="91"/>
    <x v="1"/>
    <n v="3"/>
    <d v="1977-02-10T00:00:00"/>
    <d v="2000-10-16T00:00:00"/>
    <x v="171"/>
    <n v="22.094444444444445"/>
    <n v="217.24918280110634"/>
  </r>
  <r>
    <s v="LEKA"/>
    <s v="Bernadette"/>
    <s v="LEKA Bernadette"/>
    <x v="4"/>
    <s v="Paris"/>
    <d v="2020-06-07T00:00:00"/>
    <n v="6"/>
    <s v="Compétence Front"/>
    <n v="10"/>
    <n v="500"/>
    <n v="5000"/>
    <n v="3"/>
    <s v="Espèce"/>
    <n v="2383"/>
    <n v="81"/>
    <x v="0"/>
    <n v="2"/>
    <d v="1969-03-03T00:00:00"/>
    <d v="2003-09-23T00:00:00"/>
    <x v="172"/>
    <n v="19.158333333333335"/>
    <n v="260.98303610265333"/>
  </r>
  <r>
    <s v="BAH"/>
    <s v="Paule"/>
    <s v="BAH Paule"/>
    <x v="1"/>
    <s v="Nice"/>
    <d v="2019-07-15T00:00:00"/>
    <n v="6"/>
    <s v="Compétence Front"/>
    <n v="4"/>
    <n v="500"/>
    <n v="2000"/>
    <n v="1"/>
    <s v="Chèque"/>
    <n v="1187"/>
    <n v="42"/>
    <x v="0"/>
    <n v="5"/>
    <d v="1959-11-29T00:00:00"/>
    <d v="2001-02-22T00:00:00"/>
    <x v="173"/>
    <n v="21.744444444444444"/>
    <n v="91.977516607051612"/>
  </r>
  <r>
    <s v="LEMARIÉ"/>
    <s v="Hervé"/>
    <s v="LEMARIÉ Hervé"/>
    <x v="5"/>
    <s v="Paris"/>
    <d v="2020-05-18T00:00:00"/>
    <n v="5"/>
    <s v="Audit sécurité"/>
    <n v="7"/>
    <n v="2000"/>
    <n v="14000"/>
    <n v="2"/>
    <s v="Virement"/>
    <n v="1733"/>
    <n v="9"/>
    <x v="1"/>
    <n v="2"/>
    <d v="1981-10-01T00:00:00"/>
    <d v="2003-12-05T00:00:00"/>
    <x v="174"/>
    <n v="18.958333333333332"/>
    <n v="738.46153846153845"/>
  </r>
  <r>
    <s v="LÉVY"/>
    <s v="Denise"/>
    <s v="LÉVY Denise"/>
    <x v="3"/>
    <s v="Paris"/>
    <d v="2020-01-09T00:00:00"/>
    <n v="4"/>
    <s v="Conseil et architecture"/>
    <n v="7"/>
    <n v="5000"/>
    <n v="35000"/>
    <n v="2"/>
    <s v="Virement"/>
    <n v="2716"/>
    <n v="75"/>
    <x v="0"/>
    <n v="5"/>
    <d v="1962-12-04T00:00:00"/>
    <d v="2013-03-03T00:00:00"/>
    <x v="175"/>
    <n v="9.7138888888888886"/>
    <n v="3603.0883614526738"/>
  </r>
  <r>
    <s v="GEORGET"/>
    <s v="Philippe"/>
    <s v="GEORGET Philippe"/>
    <x v="1"/>
    <s v="Nice"/>
    <d v="2019-11-03T00:00:00"/>
    <n v="7"/>
    <s v="Compétence Back"/>
    <n v="5"/>
    <n v="600"/>
    <n v="3000"/>
    <n v="3"/>
    <s v="Espèce"/>
    <n v="2283"/>
    <n v="97"/>
    <x v="1"/>
    <n v="2"/>
    <d v="1958-02-22T00:00:00"/>
    <d v="2000-10-11T00:00:00"/>
    <x v="176"/>
    <n v="22.108333333333334"/>
    <n v="135.69543912551828"/>
  </r>
  <r>
    <s v="LOUAPRE"/>
    <s v="Louisette"/>
    <s v="LOUAPRE Louisette"/>
    <x v="2"/>
    <s v="Paris"/>
    <d v="2019-06-09T00:00:00"/>
    <n v="5"/>
    <s v="Audit sécurité"/>
    <n v="5"/>
    <n v="2000"/>
    <n v="10000"/>
    <n v="1"/>
    <s v="Chèque"/>
    <n v="3383"/>
    <n v="31"/>
    <x v="0"/>
    <n v="4"/>
    <d v="1949-05-19T00:00:00"/>
    <d v="2017-08-02T00:00:00"/>
    <x v="177"/>
    <n v="5.3"/>
    <n v="1886.7924528301887"/>
  </r>
  <r>
    <s v="LY"/>
    <s v="Jean-Claude"/>
    <s v="LY Jean-Claude"/>
    <x v="5"/>
    <s v="Paris"/>
    <d v="2019-07-07T00:00:00"/>
    <n v="4"/>
    <s v="Conseil et architecture"/>
    <n v="2"/>
    <n v="5000"/>
    <n v="10000"/>
    <n v="3"/>
    <s v="Espèce"/>
    <n v="2319"/>
    <n v="99"/>
    <x v="1"/>
    <n v="1"/>
    <d v="1976-01-15T00:00:00"/>
    <d v="2000-01-23T00:00:00"/>
    <x v="178"/>
    <n v="22.824999999999999"/>
    <n v="438.1161007667032"/>
  </r>
  <r>
    <s v="MARECHAL"/>
    <s v="Géneviéve"/>
    <s v="MARECHAL Géneviéve"/>
    <x v="3"/>
    <s v="Paris"/>
    <d v="2020-05-18T00:00:00"/>
    <n v="8"/>
    <s v="Compétence Fullstack"/>
    <n v="7"/>
    <n v="800"/>
    <n v="5600"/>
    <n v="1"/>
    <s v="Chèque"/>
    <n v="1444"/>
    <n v="29"/>
    <x v="0"/>
    <n v="0"/>
    <d v="1960-04-03T00:00:00"/>
    <d v="2001-04-12T00:00:00"/>
    <x v="179"/>
    <n v="21.605555555555554"/>
    <n v="259.19259449730009"/>
  </r>
  <r>
    <s v="MARINIER"/>
    <s v="Marcel"/>
    <s v="MARINIER Marcel"/>
    <x v="4"/>
    <s v="Paris"/>
    <d v="2019-10-23T00:00:00"/>
    <n v="6"/>
    <s v="Compétence Front"/>
    <n v="8"/>
    <n v="500"/>
    <n v="4000"/>
    <n v="2"/>
    <s v="Virement"/>
    <n v="3072"/>
    <n v="81"/>
    <x v="1"/>
    <n v="5"/>
    <d v="1963-05-02T00:00:00"/>
    <d v="2001-06-12T00:00:00"/>
    <x v="180"/>
    <n v="21.43888888888889"/>
    <n v="186.57683337652242"/>
  </r>
  <r>
    <s v="MARINIER"/>
    <s v="Christiane"/>
    <s v="MARINIER Christiane"/>
    <x v="4"/>
    <s v="Paris"/>
    <d v="2019-08-06T00:00:00"/>
    <n v="3"/>
    <s v="Déploiement technique"/>
    <n v="9"/>
    <n v="1300"/>
    <n v="11700"/>
    <n v="3"/>
    <s v="Espèce"/>
    <n v="3063"/>
    <n v="77"/>
    <x v="0"/>
    <n v="1"/>
    <d v="1956-07-05T00:00:00"/>
    <d v="2013-11-05T00:00:00"/>
    <x v="181"/>
    <n v="9.0416666666666661"/>
    <n v="1294.0092165898618"/>
  </r>
  <r>
    <s v="MARQUEZ"/>
    <s v="Marie-Cecile"/>
    <s v="MARQUEZ Marie-Cecile"/>
    <x v="2"/>
    <s v="Paris"/>
    <d v="2019-12-13T00:00:00"/>
    <n v="5"/>
    <s v="Audit sécurité"/>
    <n v="7"/>
    <n v="2000"/>
    <n v="14000"/>
    <n v="2"/>
    <s v="Virement"/>
    <n v="3297"/>
    <n v="49"/>
    <x v="0"/>
    <n v="4"/>
    <d v="1959-07-24T00:00:00"/>
    <d v="2018-11-05T00:00:00"/>
    <x v="182"/>
    <n v="4.041666666666667"/>
    <n v="3463.9175257731958"/>
  </r>
  <r>
    <s v="MARTAUD"/>
    <s v="Daniel"/>
    <s v="MARTAUD Daniel"/>
    <x v="4"/>
    <s v="Paris"/>
    <d v="2020-01-24T00:00:00"/>
    <n v="6"/>
    <s v="Compétence Front"/>
    <n v="10"/>
    <n v="500"/>
    <n v="5000"/>
    <n v="2"/>
    <s v="Virement"/>
    <n v="1362"/>
    <n v="92"/>
    <x v="1"/>
    <n v="5"/>
    <d v="1959-07-30T00:00:00"/>
    <d v="2020-07-04T00:00:00"/>
    <x v="183"/>
    <n v="2.3777777777777778"/>
    <n v="2102.8037383177571"/>
  </r>
  <r>
    <s v="MARTEL"/>
    <s v="Jean-Claude"/>
    <s v="MARTEL Jean-Claude"/>
    <x v="5"/>
    <s v="Paris"/>
    <d v="2020-02-04T00:00:00"/>
    <n v="7"/>
    <s v="Compétence Back"/>
    <n v="2"/>
    <n v="600"/>
    <n v="1200"/>
    <n v="1"/>
    <s v="Chèque"/>
    <n v="2207"/>
    <n v="22"/>
    <x v="1"/>
    <n v="0"/>
    <d v="1973-10-06T00:00:00"/>
    <d v="2002-07-24T00:00:00"/>
    <x v="184"/>
    <n v="20.322222222222223"/>
    <n v="59.048660470202293"/>
  </r>
  <r>
    <s v="MARTI"/>
    <s v="Anne"/>
    <s v="MARTI Anne"/>
    <x v="0"/>
    <s v="Paris"/>
    <d v="2019-11-02T00:00:00"/>
    <n v="7"/>
    <s v="Compétence Back"/>
    <n v="4"/>
    <n v="600"/>
    <n v="2400"/>
    <n v="2"/>
    <s v="Virement"/>
    <n v="2943"/>
    <n v="86"/>
    <x v="0"/>
    <n v="2"/>
    <d v="1971-01-27T00:00:00"/>
    <d v="2000-03-05T00:00:00"/>
    <x v="185"/>
    <n v="22.708333333333332"/>
    <n v="105.68807339449542"/>
  </r>
  <r>
    <s v="MARTIN"/>
    <s v="Franz"/>
    <s v="MARTIN Franz"/>
    <x v="3"/>
    <s v="Paris"/>
    <d v="2020-06-24T00:00:00"/>
    <n v="2"/>
    <s v="Formation CRM"/>
    <n v="3"/>
    <n v="700"/>
    <n v="2100"/>
    <n v="2"/>
    <s v="Virement"/>
    <n v="2436"/>
    <n v="51"/>
    <x v="1"/>
    <n v="0"/>
    <d v="1950-07-28T00:00:00"/>
    <d v="2011-09-27T00:00:00"/>
    <x v="186"/>
    <n v="11.147222222222222"/>
    <n v="188.38773984550213"/>
  </r>
  <r>
    <s v="MARTIN"/>
    <s v="Laurent"/>
    <s v="MARTIN Laurent"/>
    <x v="5"/>
    <s v="Paris"/>
    <d v="2019-10-29T00:00:00"/>
    <n v="2"/>
    <s v="Formation CRM"/>
    <n v="4"/>
    <n v="700"/>
    <n v="2800"/>
    <n v="1"/>
    <s v="Chèque"/>
    <n v="1063"/>
    <n v="32"/>
    <x v="1"/>
    <n v="4"/>
    <d v="1983-08-24T00:00:00"/>
    <d v="2005-04-11T00:00:00"/>
    <x v="187"/>
    <n v="17.608333333333334"/>
    <n v="159.01561760530052"/>
  </r>
  <r>
    <s v="MARTIN"/>
    <s v="France"/>
    <s v="MARTIN France"/>
    <x v="3"/>
    <s v="Paris"/>
    <d v="2019-08-02T00:00:00"/>
    <n v="3"/>
    <s v="Déploiement technique"/>
    <n v="6"/>
    <n v="1300"/>
    <n v="7800"/>
    <n v="2"/>
    <s v="Virement"/>
    <n v="1241"/>
    <n v="49"/>
    <x v="0"/>
    <n v="4"/>
    <d v="1955-10-06T00:00:00"/>
    <d v="2012-03-18T00:00:00"/>
    <x v="188"/>
    <n v="10.672222222222222"/>
    <n v="730.86933888599685"/>
  </r>
  <r>
    <s v="MARTIN"/>
    <s v="Jacqueline"/>
    <s v="MARTIN Jacqueline"/>
    <x v="5"/>
    <s v="Paris"/>
    <d v="2019-06-23T00:00:00"/>
    <n v="6"/>
    <s v="Compétence Front"/>
    <n v="6"/>
    <n v="500"/>
    <n v="3000"/>
    <n v="2"/>
    <s v="Virement"/>
    <n v="2382"/>
    <n v="74"/>
    <x v="0"/>
    <n v="2"/>
    <d v="1942-06-13T00:00:00"/>
    <d v="1998-04-11T00:00:00"/>
    <x v="189"/>
    <n v="24.608333333333334"/>
    <n v="121.90992211310531"/>
  </r>
  <r>
    <s v="MECHARD"/>
    <s v="Véronique"/>
    <s v="MECHARD Véronique"/>
    <x v="0"/>
    <s v="Paris"/>
    <d v="2020-02-21T00:00:00"/>
    <n v="4"/>
    <s v="Conseil et architecture"/>
    <n v="9"/>
    <n v="5000"/>
    <n v="45000"/>
    <n v="3"/>
    <s v="Espèce"/>
    <n v="3084"/>
    <n v="39"/>
    <x v="0"/>
    <n v="3"/>
    <d v="1971-12-14T00:00:00"/>
    <d v="2010-06-10T00:00:00"/>
    <x v="190"/>
    <n v="12.444444444444445"/>
    <n v="3616.0714285714284"/>
  </r>
  <r>
    <s v="MERCIER"/>
    <s v="Evelyne"/>
    <s v="MERCIER Evelyne"/>
    <x v="5"/>
    <s v="Paris"/>
    <d v="2019-08-23T00:00:00"/>
    <n v="7"/>
    <s v="Compétence Back"/>
    <n v="2"/>
    <n v="600"/>
    <n v="1200"/>
    <n v="1"/>
    <s v="Chèque"/>
    <n v="3701"/>
    <n v="96"/>
    <x v="0"/>
    <n v="5"/>
    <d v="1947-10-20T00:00:00"/>
    <d v="2016-05-31T00:00:00"/>
    <x v="191"/>
    <n v="6.4722222222222223"/>
    <n v="185.40772532188842"/>
  </r>
  <r>
    <s v="MERLAUD"/>
    <s v="Jacqueline"/>
    <s v="MERLAUD Jacqueline"/>
    <x v="5"/>
    <s v="Paris"/>
    <d v="2019-09-02T00:00:00"/>
    <n v="8"/>
    <s v="Compétence Fullstack"/>
    <n v="5"/>
    <n v="800"/>
    <n v="4000"/>
    <n v="1"/>
    <s v="Chèque"/>
    <n v="1124"/>
    <n v="3"/>
    <x v="0"/>
    <n v="4"/>
    <d v="1953-11-24T00:00:00"/>
    <d v="2016-06-27T00:00:00"/>
    <x v="192"/>
    <n v="6.3972222222222221"/>
    <n v="625.27138514980459"/>
  </r>
  <r>
    <s v="MERLAUD"/>
    <s v="Jacqueline"/>
    <s v="MERLAUD Jacqueline"/>
    <x v="5"/>
    <s v="Paris"/>
    <d v="2020-02-08T00:00:00"/>
    <n v="9"/>
    <s v="Support et TMA"/>
    <n v="7"/>
    <n v="500"/>
    <n v="3500"/>
    <n v="3"/>
    <s v="Espèce"/>
    <n v="1124"/>
    <n v="3"/>
    <x v="0"/>
    <n v="4"/>
    <d v="1953-11-24T00:00:00"/>
    <d v="2011-03-14T00:00:00"/>
    <x v="192"/>
    <n v="11.683333333333334"/>
    <n v="299.57203994293866"/>
  </r>
  <r>
    <s v="MERLAUD"/>
    <s v="Jacqueline"/>
    <s v="MERLAUD Jacqueline"/>
    <x v="5"/>
    <s v="Paris"/>
    <d v="2020-05-02T00:00:00"/>
    <n v="9"/>
    <s v="Support et TMA"/>
    <n v="2"/>
    <n v="500"/>
    <n v="1000"/>
    <n v="1"/>
    <s v="Chèque"/>
    <n v="1124"/>
    <n v="3"/>
    <x v="0"/>
    <n v="1"/>
    <d v="1953-11-24T00:00:00"/>
    <d v="2003-02-02T00:00:00"/>
    <x v="192"/>
    <n v="19.8"/>
    <n v="50.505050505050505"/>
  </r>
  <r>
    <s v="MESROBIAN"/>
    <s v="Joël"/>
    <s v="MESROBIAN Joël"/>
    <x v="3"/>
    <s v="Paris"/>
    <d v="2020-03-12T00:00:00"/>
    <n v="8"/>
    <s v="Compétence Fullstack"/>
    <n v="6"/>
    <n v="800"/>
    <n v="4800"/>
    <n v="3"/>
    <s v="Espèce"/>
    <n v="1407"/>
    <n v="3"/>
    <x v="1"/>
    <n v="0"/>
    <d v="1958-01-07T00:00:00"/>
    <d v="2006-09-02T00:00:00"/>
    <x v="193"/>
    <n v="16.216666666666665"/>
    <n v="295.9917780061665"/>
  </r>
  <r>
    <s v="MESROBIAN"/>
    <s v="Joël"/>
    <s v="MESROBIAN Joël"/>
    <x v="3"/>
    <s v="Paris"/>
    <d v="2019-07-13T00:00:00"/>
    <n v="5"/>
    <s v="Audit sécurité"/>
    <n v="1"/>
    <n v="2000"/>
    <n v="2000"/>
    <n v="3"/>
    <s v="Espèce"/>
    <n v="1407"/>
    <n v="3"/>
    <x v="1"/>
    <n v="3"/>
    <d v="1958-01-07T00:00:00"/>
    <d v="2002-07-21T00:00:00"/>
    <x v="193"/>
    <n v="20.330555555555556"/>
    <n v="98.374094821696957"/>
  </r>
  <r>
    <s v="MESROBIAN"/>
    <s v="Joël"/>
    <s v="MESROBIAN Joël"/>
    <x v="3"/>
    <s v="Paris"/>
    <d v="2020-01-18T00:00:00"/>
    <n v="4"/>
    <s v="Conseil et architecture"/>
    <n v="6"/>
    <n v="5000"/>
    <n v="30000"/>
    <n v="2"/>
    <s v="Virement"/>
    <n v="1407"/>
    <n v="3"/>
    <x v="1"/>
    <n v="3"/>
    <d v="1958-01-07T00:00:00"/>
    <d v="1998-07-06T00:00:00"/>
    <x v="193"/>
    <n v="24.372222222222224"/>
    <n v="1230.9095053567357"/>
  </r>
  <r>
    <s v="MIANET"/>
    <s v="Georges"/>
    <s v="MIANET Georges"/>
    <x v="4"/>
    <s v="Paris"/>
    <d v="2020-04-03T00:00:00"/>
    <n v="3"/>
    <s v="Déploiement technique"/>
    <n v="6"/>
    <n v="1300"/>
    <n v="7800"/>
    <n v="1"/>
    <s v="Chèque"/>
    <n v="3733"/>
    <n v="85"/>
    <x v="1"/>
    <n v="4"/>
    <d v="1950-04-24T00:00:00"/>
    <d v="2012-03-13T00:00:00"/>
    <x v="104"/>
    <n v="10.686111111111112"/>
    <n v="729.9194177280998"/>
  </r>
  <r>
    <s v="FALZON"/>
    <s v="Patricia"/>
    <s v="FALZON Patricia"/>
    <x v="1"/>
    <s v="Nice"/>
    <d v="2020-06-25T00:00:00"/>
    <n v="5"/>
    <s v="Audit sécurité"/>
    <n v="5"/>
    <n v="2000"/>
    <n v="10000"/>
    <n v="1"/>
    <s v="Chèque"/>
    <n v="1626"/>
    <n v="76"/>
    <x v="0"/>
    <n v="1"/>
    <d v="1957-11-07T00:00:00"/>
    <d v="1999-04-24T00:00:00"/>
    <x v="194"/>
    <n v="23.572222222222223"/>
    <n v="424.22814046665093"/>
  </r>
  <r>
    <s v="MIANET"/>
    <s v="Georges"/>
    <s v="MIANET Georges"/>
    <x v="4"/>
    <s v="Paris"/>
    <d v="2020-01-31T00:00:00"/>
    <n v="6"/>
    <s v="Compétence Front"/>
    <n v="6"/>
    <n v="500"/>
    <n v="3000"/>
    <n v="1"/>
    <s v="Chèque"/>
    <n v="3733"/>
    <n v="85"/>
    <x v="1"/>
    <n v="5"/>
    <d v="1950-04-24T00:00:00"/>
    <d v="2012-05-20T00:00:00"/>
    <x v="104"/>
    <n v="10.5"/>
    <n v="285.71428571428572"/>
  </r>
  <r>
    <s v="LEMAIRE"/>
    <s v="Philippe"/>
    <s v="LEMAIRE Philippe"/>
    <x v="1"/>
    <s v="Paris"/>
    <d v="2019-06-19T00:00:00"/>
    <n v="9"/>
    <s v="Support et TMA"/>
    <n v="5"/>
    <n v="500"/>
    <n v="2500"/>
    <n v="2"/>
    <s v="Virement"/>
    <n v="3388"/>
    <n v="30"/>
    <x v="1"/>
    <n v="4"/>
    <d v="1957-08-18T00:00:00"/>
    <d v="2005-12-08T00:00:00"/>
    <x v="195"/>
    <n v="16.95"/>
    <n v="147.49262536873158"/>
  </r>
  <r>
    <s v="MIANET"/>
    <s v="Georges"/>
    <s v="MIANET Georges"/>
    <x v="4"/>
    <s v="Paris"/>
    <d v="2020-02-26T00:00:00"/>
    <n v="3"/>
    <s v="Déploiement technique"/>
    <n v="5"/>
    <n v="1300"/>
    <n v="6500"/>
    <n v="3"/>
    <s v="Espèce"/>
    <n v="3733"/>
    <n v="85"/>
    <x v="1"/>
    <n v="2"/>
    <d v="1950-04-24T00:00:00"/>
    <d v="2008-10-05T00:00:00"/>
    <x v="104"/>
    <n v="14.125"/>
    <n v="460.17699115044246"/>
  </r>
  <r>
    <s v="PERFETTO"/>
    <s v="Pascal"/>
    <s v="PERFETTO Pascal"/>
    <x v="1"/>
    <s v="Paris"/>
    <d v="2019-08-12T00:00:00"/>
    <n v="1"/>
    <s v="Intervention sur site"/>
    <n v="10"/>
    <n v="1200"/>
    <n v="12000"/>
    <n v="1"/>
    <s v="Chèque"/>
    <n v="3544"/>
    <n v="65"/>
    <x v="1"/>
    <n v="3"/>
    <d v="1957-05-13T00:00:00"/>
    <d v="1999-08-17T00:00:00"/>
    <x v="196"/>
    <n v="23.258333333333333"/>
    <n v="515.94410605517737"/>
  </r>
  <r>
    <s v="MICELI"/>
    <s v="Stéphane"/>
    <s v="MICELI Stéphane"/>
    <x v="2"/>
    <s v="Paris"/>
    <d v="2019-12-28T00:00:00"/>
    <n v="10"/>
    <s v="Gestion projet Agile"/>
    <n v="5"/>
    <n v="1000"/>
    <n v="5000"/>
    <n v="2"/>
    <s v="Virement"/>
    <n v="2748"/>
    <n v="1"/>
    <x v="1"/>
    <n v="0"/>
    <d v="1968-05-22T00:00:00"/>
    <d v="2010-09-11T00:00:00"/>
    <x v="197"/>
    <n v="12.191666666666666"/>
    <n v="410.11619958988382"/>
  </r>
  <r>
    <s v="MICELI"/>
    <s v="Stéphane"/>
    <s v="MICELI Stéphane"/>
    <x v="2"/>
    <s v="Paris"/>
    <d v="2020-06-09T00:00:00"/>
    <n v="8"/>
    <s v="Compétence Fullstack"/>
    <n v="8"/>
    <n v="800"/>
    <n v="6400"/>
    <n v="3"/>
    <s v="Espèce"/>
    <n v="2748"/>
    <n v="1"/>
    <x v="1"/>
    <n v="2"/>
    <d v="1968-05-22T00:00:00"/>
    <d v="2010-07-27T00:00:00"/>
    <x v="197"/>
    <n v="12.313888888888888"/>
    <n v="519.73832618993913"/>
  </r>
  <r>
    <s v="MICELI"/>
    <s v="Stéphane"/>
    <s v="MICELI Stéphane"/>
    <x v="2"/>
    <s v="Paris"/>
    <d v="2019-08-19T00:00:00"/>
    <n v="2"/>
    <s v="Formation CRM"/>
    <n v="10"/>
    <n v="700"/>
    <n v="7000"/>
    <n v="2"/>
    <s v="Virement"/>
    <n v="2748"/>
    <n v="1"/>
    <x v="1"/>
    <n v="1"/>
    <d v="1968-05-22T00:00:00"/>
    <d v="2011-09-14T00:00:00"/>
    <x v="197"/>
    <n v="11.183333333333334"/>
    <n v="625.93144560357678"/>
  </r>
  <r>
    <s v="THAO"/>
    <s v="Sylvain"/>
    <s v="THAO Sylvain"/>
    <x v="1"/>
    <s v="Paris"/>
    <d v="2020-04-26T00:00:00"/>
    <n v="9"/>
    <s v="Support et TMA"/>
    <n v="5"/>
    <n v="500"/>
    <n v="2500"/>
    <n v="2"/>
    <s v="Virement"/>
    <n v="4067"/>
    <n v="34"/>
    <x v="1"/>
    <n v="4"/>
    <d v="1957-01-30T00:00:00"/>
    <d v="2006-05-19T00:00:00"/>
    <x v="198"/>
    <n v="16.502777777777776"/>
    <n v="151.48964820737251"/>
  </r>
  <r>
    <s v="REMUND"/>
    <s v="Marie-Marthe"/>
    <s v="REMUND Marie-Marthe"/>
    <x v="1"/>
    <s v="Paris"/>
    <d v="2019-08-12T00:00:00"/>
    <n v="2"/>
    <s v="Formation CRM"/>
    <n v="6"/>
    <n v="700"/>
    <n v="4200"/>
    <n v="1"/>
    <s v="Chèque"/>
    <n v="1467"/>
    <n v="34"/>
    <x v="0"/>
    <n v="2"/>
    <d v="1956-10-09T00:00:00"/>
    <d v="2018-01-11T00:00:00"/>
    <x v="199"/>
    <n v="4.8583333333333334"/>
    <n v="864.49399656946821"/>
  </r>
  <r>
    <s v="BENSIMHON"/>
    <s v="Pascal"/>
    <s v="BENSIMHON Pascal"/>
    <x v="1"/>
    <s v="Nice"/>
    <d v="2020-02-09T00:00:00"/>
    <n v="3"/>
    <s v="Déploiement technique"/>
    <n v="2"/>
    <n v="1300"/>
    <n v="2600"/>
    <n v="3"/>
    <s v="Espèce"/>
    <n v="3123"/>
    <n v="40"/>
    <x v="1"/>
    <n v="4"/>
    <d v="1956-08-29T00:00:00"/>
    <d v="2005-12-28T00:00:00"/>
    <x v="200"/>
    <n v="16.894444444444446"/>
    <n v="153.89674449194342"/>
  </r>
  <r>
    <s v="MOINARD"/>
    <s v="Loïc"/>
    <s v="MOINARD Loïc"/>
    <x v="3"/>
    <s v="Paris"/>
    <d v="2019-06-07T00:00:00"/>
    <n v="7"/>
    <s v="Compétence Back"/>
    <n v="8"/>
    <n v="600"/>
    <n v="4800"/>
    <n v="3"/>
    <s v="Espèce"/>
    <n v="2113"/>
    <n v="58"/>
    <x v="1"/>
    <n v="5"/>
    <d v="1961-11-18T00:00:00"/>
    <d v="2012-09-09T00:00:00"/>
    <x v="201"/>
    <n v="10.197222222222223"/>
    <n v="470.7164260419504"/>
  </r>
  <r>
    <s v="MOINARD"/>
    <s v="Loïc"/>
    <s v="MOINARD Loïc"/>
    <x v="3"/>
    <s v="Paris"/>
    <d v="2019-06-20T00:00:00"/>
    <n v="7"/>
    <s v="Compétence Back"/>
    <n v="3"/>
    <n v="600"/>
    <n v="1800"/>
    <n v="3"/>
    <s v="Espèce"/>
    <n v="2113"/>
    <n v="58"/>
    <x v="1"/>
    <n v="0"/>
    <d v="1961-11-18T00:00:00"/>
    <d v="2020-07-21T00:00:00"/>
    <x v="201"/>
    <n v="2.3305555555555557"/>
    <n v="772.34803337306312"/>
  </r>
  <r>
    <s v="MOINARD"/>
    <s v="Loïc"/>
    <s v="MOINARD Loïc"/>
    <x v="3"/>
    <s v="Paris"/>
    <d v="2020-05-05T00:00:00"/>
    <n v="2"/>
    <s v="Formation CRM"/>
    <n v="10"/>
    <n v="700"/>
    <n v="7000"/>
    <n v="3"/>
    <s v="Espèce"/>
    <n v="2113"/>
    <n v="58"/>
    <x v="1"/>
    <n v="3"/>
    <d v="1961-11-18T00:00:00"/>
    <d v="2003-10-06T00:00:00"/>
    <x v="201"/>
    <n v="19.122222222222224"/>
    <n v="366.06624055781521"/>
  </r>
  <r>
    <s v="MOITA"/>
    <s v="Jeanne-Marie"/>
    <s v="MOITA Jeanne-Marie"/>
    <x v="0"/>
    <s v="Paris"/>
    <d v="2020-05-24T00:00:00"/>
    <n v="3"/>
    <s v="Déploiement technique"/>
    <n v="7"/>
    <n v="1300"/>
    <n v="9100"/>
    <n v="3"/>
    <s v="Espèce"/>
    <n v="1658"/>
    <n v="65"/>
    <x v="0"/>
    <n v="4"/>
    <d v="1958-04-27T00:00:00"/>
    <d v="2018-06-03T00:00:00"/>
    <x v="202"/>
    <n v="4.4638888888888886"/>
    <n v="2038.5812072184196"/>
  </r>
  <r>
    <s v="MOITA"/>
    <s v="Jeanne-Marie"/>
    <s v="MOITA Jeanne-Marie"/>
    <x v="0"/>
    <s v="Paris"/>
    <d v="2020-05-05T00:00:00"/>
    <n v="5"/>
    <s v="Audit sécurité"/>
    <n v="3"/>
    <n v="2000"/>
    <n v="6000"/>
    <n v="3"/>
    <s v="Espèce"/>
    <n v="1658"/>
    <n v="65"/>
    <x v="0"/>
    <n v="2"/>
    <d v="1958-04-27T00:00:00"/>
    <d v="2009-08-02T00:00:00"/>
    <x v="202"/>
    <n v="13.3"/>
    <n v="451.12781954887214"/>
  </r>
  <r>
    <s v="MOITA"/>
    <s v="Jeanne-Marie"/>
    <s v="MOITA Jeanne-Marie"/>
    <x v="0"/>
    <s v="Paris"/>
    <d v="2019-11-01T00:00:00"/>
    <n v="5"/>
    <s v="Audit sécurité"/>
    <n v="5"/>
    <n v="2000"/>
    <n v="10000"/>
    <n v="2"/>
    <s v="Virement"/>
    <n v="1658"/>
    <n v="65"/>
    <x v="0"/>
    <n v="0"/>
    <d v="1958-04-27T00:00:00"/>
    <d v="2009-06-11T00:00:00"/>
    <x v="202"/>
    <n v="13.441666666666666"/>
    <n v="743.95536267823934"/>
  </r>
  <r>
    <s v="MONTFORT"/>
    <s v="Huong"/>
    <s v="MONTFORT Huong"/>
    <x v="5"/>
    <s v="Paris"/>
    <d v="2020-03-23T00:00:00"/>
    <n v="3"/>
    <s v="Déploiement technique"/>
    <n v="3"/>
    <n v="1300"/>
    <n v="3900"/>
    <n v="3"/>
    <s v="Espèce"/>
    <n v="2273"/>
    <n v="60"/>
    <x v="1"/>
    <n v="2"/>
    <d v="1956-07-16T00:00:00"/>
    <d v="2000-05-03T00:00:00"/>
    <x v="203"/>
    <n v="22.547222222222221"/>
    <n v="172.97030922754715"/>
  </r>
  <r>
    <s v="MONTFORT"/>
    <s v="Huong"/>
    <s v="MONTFORT Huong"/>
    <x v="5"/>
    <s v="Paris"/>
    <d v="2020-05-29T00:00:00"/>
    <n v="3"/>
    <s v="Déploiement technique"/>
    <n v="4"/>
    <n v="1300"/>
    <n v="5200"/>
    <n v="1"/>
    <s v="Chèque"/>
    <n v="2273"/>
    <n v="60"/>
    <x v="1"/>
    <n v="2"/>
    <d v="1956-07-16T00:00:00"/>
    <d v="2015-10-29T00:00:00"/>
    <x v="203"/>
    <n v="7.0583333333333336"/>
    <n v="736.71782762691851"/>
  </r>
  <r>
    <s v="MONTFORT"/>
    <s v="Huong"/>
    <s v="MONTFORT Huong"/>
    <x v="5"/>
    <s v="Paris"/>
    <d v="2020-05-07T00:00:00"/>
    <n v="2"/>
    <s v="Formation CRM"/>
    <n v="5"/>
    <n v="700"/>
    <n v="3500"/>
    <n v="3"/>
    <s v="Espèce"/>
    <n v="2273"/>
    <n v="60"/>
    <x v="1"/>
    <n v="1"/>
    <d v="1956-07-16T00:00:00"/>
    <d v="2003-04-02T00:00:00"/>
    <x v="203"/>
    <n v="19.633333333333333"/>
    <n v="178.26825127334465"/>
  </r>
  <r>
    <s v="NAIMI"/>
    <s v="Chantal"/>
    <s v="NAIMI Chantal"/>
    <x v="4"/>
    <s v="Paris"/>
    <d v="2019-12-04T00:00:00"/>
    <n v="1"/>
    <s v="Intervention sur site"/>
    <n v="4"/>
    <n v="1200"/>
    <n v="4800"/>
    <n v="2"/>
    <s v="Virement"/>
    <n v="1552"/>
    <n v="96"/>
    <x v="0"/>
    <n v="2"/>
    <d v="1941-12-08T00:00:00"/>
    <d v="1999-05-05T00:00:00"/>
    <x v="204"/>
    <n v="23.541666666666668"/>
    <n v="203.89380530973449"/>
  </r>
  <r>
    <s v="NICOLLE"/>
    <s v="Françoise"/>
    <s v="NICOLLE Françoise"/>
    <x v="3"/>
    <s v="Paris"/>
    <d v="2020-06-01T00:00:00"/>
    <n v="7"/>
    <s v="Compétence Back"/>
    <n v="2"/>
    <n v="600"/>
    <n v="1200"/>
    <n v="1"/>
    <s v="Chèque"/>
    <n v="1887"/>
    <n v="96"/>
    <x v="0"/>
    <n v="1"/>
    <d v="1986-04-13T00:00:00"/>
    <d v="1998-02-16T00:00:00"/>
    <x v="205"/>
    <n v="24.761111111111113"/>
    <n v="48.463091765761718"/>
  </r>
  <r>
    <s v="OBEL"/>
    <s v="Rolande"/>
    <s v="OBEL Rolande"/>
    <x v="2"/>
    <s v="Paris"/>
    <d v="2020-06-28T00:00:00"/>
    <n v="6"/>
    <s v="Compétence Front"/>
    <n v="10"/>
    <n v="500"/>
    <n v="5000"/>
    <n v="3"/>
    <s v="Espèce"/>
    <n v="1623"/>
    <n v="44"/>
    <x v="0"/>
    <n v="4"/>
    <d v="1960-08-01T00:00:00"/>
    <d v="2010-12-10T00:00:00"/>
    <x v="206"/>
    <n v="11.944444444444445"/>
    <n v="418.60465116279067"/>
  </r>
  <r>
    <s v="OCLOO"/>
    <s v="Thérése"/>
    <s v="OCLOO Thérése"/>
    <x v="2"/>
    <s v="Paris"/>
    <d v="2020-01-23T00:00:00"/>
    <n v="1"/>
    <s v="Intervention sur site"/>
    <n v="3"/>
    <n v="1200"/>
    <n v="3600"/>
    <n v="3"/>
    <s v="Espèce"/>
    <n v="3385"/>
    <n v="24"/>
    <x v="0"/>
    <n v="5"/>
    <d v="1958-04-07T00:00:00"/>
    <d v="2001-12-14T00:00:00"/>
    <x v="207"/>
    <n v="20.933333333333334"/>
    <n v="171.97452229299364"/>
  </r>
  <r>
    <s v="ONG"/>
    <s v="Daniel"/>
    <s v="ONG Daniel"/>
    <x v="4"/>
    <s v="Paris"/>
    <d v="2020-05-30T00:00:00"/>
    <n v="4"/>
    <s v="Conseil et architecture"/>
    <n v="10"/>
    <n v="5000"/>
    <n v="50000"/>
    <n v="2"/>
    <s v="Virement"/>
    <n v="3639"/>
    <n v="67"/>
    <x v="1"/>
    <n v="5"/>
    <d v="1959-04-12T00:00:00"/>
    <d v="2018-09-03T00:00:00"/>
    <x v="208"/>
    <n v="4.2138888888888886"/>
    <n v="11865.524060646012"/>
  </r>
  <r>
    <s v="PARINET"/>
    <s v="Jean-Louis"/>
    <s v="PARINET Jean-Louis"/>
    <x v="4"/>
    <s v="Paris"/>
    <d v="2020-05-15T00:00:00"/>
    <n v="3"/>
    <s v="Déploiement technique"/>
    <n v="10"/>
    <n v="1300"/>
    <n v="13000"/>
    <n v="2"/>
    <s v="Virement"/>
    <n v="1091"/>
    <n v="37"/>
    <x v="1"/>
    <n v="3"/>
    <d v="1976-01-07T00:00:00"/>
    <d v="1998-03-28T00:00:00"/>
    <x v="209"/>
    <n v="24.644444444444446"/>
    <n v="527.50225428313797"/>
  </r>
  <r>
    <s v="PARTOUCHE"/>
    <s v="Robert"/>
    <s v="PARTOUCHE Robert"/>
    <x v="2"/>
    <s v="Paris"/>
    <d v="2019-07-13T00:00:00"/>
    <n v="7"/>
    <s v="Compétence Back"/>
    <n v="8"/>
    <n v="600"/>
    <n v="4800"/>
    <n v="1"/>
    <s v="Chèque"/>
    <n v="3389"/>
    <n v="77"/>
    <x v="1"/>
    <n v="3"/>
    <d v="1969-03-19T00:00:00"/>
    <d v="2016-02-27T00:00:00"/>
    <x v="210"/>
    <n v="6.7305555555555552"/>
    <n v="713.16549731737518"/>
  </r>
  <r>
    <s v="PAVARD"/>
    <s v="Annie"/>
    <s v="PAVARD Annie"/>
    <x v="4"/>
    <s v="Paris"/>
    <d v="2019-11-05T00:00:00"/>
    <n v="1"/>
    <s v="Intervention sur site"/>
    <n v="10"/>
    <n v="1200"/>
    <n v="12000"/>
    <n v="3"/>
    <s v="Espèce"/>
    <n v="2686"/>
    <n v="20"/>
    <x v="0"/>
    <n v="1"/>
    <d v="1964-02-04T00:00:00"/>
    <d v="2010-06-06T00:00:00"/>
    <x v="17"/>
    <n v="12.455555555555556"/>
    <n v="963.42551293487952"/>
  </r>
  <r>
    <s v="PEDRO"/>
    <s v="Francis"/>
    <s v="PEDRO Francis"/>
    <x v="3"/>
    <s v="Paris"/>
    <d v="2019-06-06T00:00:00"/>
    <n v="2"/>
    <s v="Formation CRM"/>
    <n v="10"/>
    <n v="700"/>
    <n v="7000"/>
    <n v="1"/>
    <s v="Chèque"/>
    <n v="2239"/>
    <n v="52"/>
    <x v="1"/>
    <n v="5"/>
    <d v="1958-10-05T00:00:00"/>
    <d v="2019-01-28T00:00:00"/>
    <x v="211"/>
    <n v="3.8111111111111109"/>
    <n v="1836.7346938775511"/>
  </r>
  <r>
    <s v="PENALVA"/>
    <s v="Isabelle"/>
    <s v="PENALVA Isabelle"/>
    <x v="5"/>
    <s v="Paris"/>
    <d v="2019-09-25T00:00:00"/>
    <n v="5"/>
    <s v="Audit sécurité"/>
    <n v="10"/>
    <n v="2000"/>
    <n v="20000"/>
    <n v="2"/>
    <s v="Virement"/>
    <n v="2842"/>
    <n v="18"/>
    <x v="0"/>
    <n v="3"/>
    <d v="1963-05-31T00:00:00"/>
    <d v="2015-11-25T00:00:00"/>
    <x v="212"/>
    <n v="6.9861111111111107"/>
    <n v="2862.8230616302189"/>
  </r>
  <r>
    <s v="MIANET"/>
    <s v="Marie-Thérése"/>
    <s v="MIANET Marie-Thérése"/>
    <x v="1"/>
    <s v="Paris"/>
    <d v="2020-04-17T00:00:00"/>
    <n v="7"/>
    <s v="Compétence Back"/>
    <n v="6"/>
    <n v="600"/>
    <n v="3600"/>
    <n v="1"/>
    <s v="Chèque"/>
    <n v="1039"/>
    <n v="52"/>
    <x v="0"/>
    <n v="3"/>
    <d v="1956-08-14T00:00:00"/>
    <d v="2014-07-14T00:00:00"/>
    <x v="213"/>
    <n v="8.35"/>
    <n v="431.13772455089821"/>
  </r>
  <r>
    <s v="PERRUCHON"/>
    <s v="Fabrice"/>
    <s v="PERRUCHON Fabrice"/>
    <x v="3"/>
    <s v="Paris"/>
    <d v="2019-11-01T00:00:00"/>
    <n v="3"/>
    <s v="Déploiement technique"/>
    <n v="10"/>
    <n v="1300"/>
    <n v="13000"/>
    <n v="1"/>
    <s v="Chèque"/>
    <n v="1235"/>
    <n v="15"/>
    <x v="1"/>
    <n v="4"/>
    <d v="1974-02-19T00:00:00"/>
    <d v="2000-01-16T00:00:00"/>
    <x v="214"/>
    <n v="22.844444444444445"/>
    <n v="569.06614785992213"/>
  </r>
  <r>
    <s v="PESNOT"/>
    <s v="Laurent"/>
    <s v="PESNOT Laurent"/>
    <x v="3"/>
    <s v="Paris"/>
    <d v="2019-10-02T00:00:00"/>
    <n v="2"/>
    <s v="Formation CRM"/>
    <n v="1"/>
    <n v="700"/>
    <n v="700"/>
    <n v="3"/>
    <s v="Espèce"/>
    <n v="1694"/>
    <n v="55"/>
    <x v="1"/>
    <n v="0"/>
    <d v="1945-07-03T00:00:00"/>
    <d v="2020-06-01T00:00:00"/>
    <x v="215"/>
    <n v="2.4694444444444446"/>
    <n v="283.46456692913387"/>
  </r>
  <r>
    <s v="PIDERIT"/>
    <s v="Claude"/>
    <s v="PIDERIT Claude"/>
    <x v="4"/>
    <s v="Paris"/>
    <d v="2019-10-18T00:00:00"/>
    <n v="1"/>
    <s v="Intervention sur site"/>
    <n v="8"/>
    <n v="1200"/>
    <n v="9600"/>
    <n v="2"/>
    <s v="Virement"/>
    <n v="2766"/>
    <n v="90"/>
    <x v="0"/>
    <n v="1"/>
    <d v="1978-12-15T00:00:00"/>
    <d v="2008-04-19T00:00:00"/>
    <x v="216"/>
    <n v="14.58611111111111"/>
    <n v="658.16035040944587"/>
  </r>
  <r>
    <s v="POINSOT"/>
    <s v="Pierre"/>
    <s v="POINSOT Pierre"/>
    <x v="0"/>
    <s v="Paris"/>
    <d v="2019-11-05T00:00:00"/>
    <n v="2"/>
    <s v="Formation CRM"/>
    <n v="1"/>
    <n v="700"/>
    <n v="700"/>
    <n v="2"/>
    <s v="Virement"/>
    <n v="2088"/>
    <n v="94"/>
    <x v="1"/>
    <n v="4"/>
    <d v="1980-02-01T00:00:00"/>
    <d v="2005-05-02T00:00:00"/>
    <x v="217"/>
    <n v="17.55"/>
    <n v="39.886039886039882"/>
  </r>
  <r>
    <s v="POISSON"/>
    <s v="Daniel"/>
    <s v="POISSON Daniel"/>
    <x v="4"/>
    <s v="Paris"/>
    <d v="2019-10-24T00:00:00"/>
    <n v="5"/>
    <s v="Audit sécurité"/>
    <n v="4"/>
    <n v="2000"/>
    <n v="8000"/>
    <n v="1"/>
    <s v="Chèque"/>
    <n v="1929"/>
    <n v="18"/>
    <x v="1"/>
    <n v="1"/>
    <d v="1955-03-01T00:00:00"/>
    <d v="2016-09-24T00:00:00"/>
    <x v="218"/>
    <n v="6.1555555555555559"/>
    <n v="1299.6389891696749"/>
  </r>
  <r>
    <s v="PONTALIER"/>
    <s v="Thierry"/>
    <s v="PONTALIER Thierry"/>
    <x v="0"/>
    <s v="Paris"/>
    <d v="2020-03-14T00:00:00"/>
    <n v="5"/>
    <s v="Audit sécurité"/>
    <n v="2"/>
    <n v="2000"/>
    <n v="4000"/>
    <n v="3"/>
    <s v="Espèce"/>
    <n v="1567"/>
    <n v="75"/>
    <x v="1"/>
    <n v="3"/>
    <d v="1963-03-28T00:00:00"/>
    <d v="2009-04-21T00:00:00"/>
    <x v="219"/>
    <n v="13.580555555555556"/>
    <n v="294.53876048271627"/>
  </r>
  <r>
    <s v="POTRIQUET"/>
    <s v="Claudette"/>
    <s v="POTRIQUET Claudette"/>
    <x v="3"/>
    <s v="Paris"/>
    <d v="2019-07-28T00:00:00"/>
    <n v="2"/>
    <s v="Formation CRM"/>
    <n v="3"/>
    <n v="700"/>
    <n v="2100"/>
    <n v="2"/>
    <s v="Virement"/>
    <n v="2310"/>
    <n v="34"/>
    <x v="0"/>
    <n v="3"/>
    <d v="1952-09-25T00:00:00"/>
    <d v="2003-08-12T00:00:00"/>
    <x v="220"/>
    <n v="19.272222222222222"/>
    <n v="108.96511963101759"/>
  </r>
  <r>
    <s v="POUYADOU"/>
    <s v="Josette"/>
    <s v="POUYADOU Josette"/>
    <x v="5"/>
    <s v="Paris"/>
    <d v="2020-06-14T00:00:00"/>
    <n v="2"/>
    <s v="Formation CRM"/>
    <n v="3"/>
    <n v="700"/>
    <n v="2100"/>
    <n v="3"/>
    <s v="Espèce"/>
    <n v="2951"/>
    <n v="23"/>
    <x v="0"/>
    <n v="2"/>
    <d v="1961-01-07T00:00:00"/>
    <d v="2001-08-27T00:00:00"/>
    <x v="221"/>
    <n v="21.230555555555554"/>
    <n v="98.91403898992543"/>
  </r>
  <r>
    <s v="PUAULT"/>
    <s v="Françoise"/>
    <s v="PUAULT Françoise"/>
    <x v="3"/>
    <s v="Paris"/>
    <d v="2019-07-18T00:00:00"/>
    <n v="5"/>
    <s v="Audit sécurité"/>
    <n v="8"/>
    <n v="2000"/>
    <n v="16000"/>
    <n v="1"/>
    <s v="Chèque"/>
    <n v="2420"/>
    <n v="66"/>
    <x v="0"/>
    <n v="0"/>
    <d v="1955-10-21T00:00:00"/>
    <d v="1998-10-26T00:00:00"/>
    <x v="222"/>
    <n v="24.066666666666666"/>
    <n v="664.819944598338"/>
  </r>
  <r>
    <s v="QUINTIN"/>
    <s v="Martine"/>
    <s v="QUINTIN Martine"/>
    <x v="0"/>
    <s v="Paris"/>
    <d v="2019-10-12T00:00:00"/>
    <n v="6"/>
    <s v="Compétence Front"/>
    <n v="3"/>
    <n v="500"/>
    <n v="1500"/>
    <n v="3"/>
    <s v="Espèce"/>
    <n v="1109"/>
    <n v="93"/>
    <x v="0"/>
    <n v="3"/>
    <d v="1974-09-12T00:00:00"/>
    <d v="1999-10-05T00:00:00"/>
    <x v="223"/>
    <n v="23.125"/>
    <n v="64.86486486486487"/>
  </r>
  <r>
    <s v="MIANET"/>
    <s v="Marie-Thérése"/>
    <s v="MIANET Marie-Thérése"/>
    <x v="1"/>
    <s v="Paris"/>
    <d v="2020-06-23T00:00:00"/>
    <n v="9"/>
    <s v="Support et TMA"/>
    <n v="2"/>
    <n v="500"/>
    <n v="1000"/>
    <n v="3"/>
    <s v="Espèce"/>
    <n v="1039"/>
    <n v="52"/>
    <x v="0"/>
    <n v="3"/>
    <d v="1956-08-14T00:00:00"/>
    <d v="1998-05-28T00:00:00"/>
    <x v="213"/>
    <n v="24.477777777777778"/>
    <n v="40.853381752156153"/>
  </r>
  <r>
    <s v="RAMBEAUD"/>
    <s v="Christian"/>
    <s v="RAMBEAUD Christian"/>
    <x v="3"/>
    <s v="Paris"/>
    <d v="2019-09-10T00:00:00"/>
    <n v="6"/>
    <s v="Compétence Front"/>
    <n v="6"/>
    <n v="500"/>
    <n v="3000"/>
    <n v="3"/>
    <s v="Espèce"/>
    <n v="3586"/>
    <n v="33"/>
    <x v="1"/>
    <n v="0"/>
    <d v="1961-12-24T00:00:00"/>
    <d v="2009-11-04T00:00:00"/>
    <x v="224"/>
    <n v="13.044444444444444"/>
    <n v="229.98296422487223"/>
  </r>
  <r>
    <s v="RAMOND"/>
    <s v="Vincent"/>
    <s v="RAMOND Vincent"/>
    <x v="0"/>
    <s v="Paris"/>
    <d v="2019-10-21T00:00:00"/>
    <n v="8"/>
    <s v="Compétence Fullstack"/>
    <n v="4"/>
    <n v="800"/>
    <n v="3200"/>
    <n v="1"/>
    <s v="Chèque"/>
    <n v="1684"/>
    <n v="59"/>
    <x v="1"/>
    <n v="1"/>
    <d v="1955-01-01T00:00:00"/>
    <d v="1999-01-04T00:00:00"/>
    <x v="225"/>
    <n v="23.877777777777776"/>
    <n v="134.01582131223824"/>
  </r>
  <r>
    <s v="RAMOS"/>
    <s v="Yvan"/>
    <s v="RAMOS Yvan"/>
    <x v="0"/>
    <s v="Paris"/>
    <d v="2020-01-15T00:00:00"/>
    <n v="9"/>
    <s v="Support et TMA"/>
    <n v="2"/>
    <n v="500"/>
    <n v="1000"/>
    <n v="1"/>
    <s v="Chèque"/>
    <n v="2540"/>
    <n v="34"/>
    <x v="1"/>
    <n v="1"/>
    <d v="1980-02-23T00:00:00"/>
    <d v="2008-10-03T00:00:00"/>
    <x v="226"/>
    <n v="14.130555555555556"/>
    <n v="70.768625909180258"/>
  </r>
  <r>
    <s v="REBY-FAYARD"/>
    <s v="Luc"/>
    <s v="REBY-FAYARD Luc"/>
    <x v="5"/>
    <s v="Paris"/>
    <d v="2019-07-25T00:00:00"/>
    <n v="1"/>
    <s v="Intervention sur site"/>
    <n v="9"/>
    <n v="1200"/>
    <n v="10800"/>
    <n v="1"/>
    <s v="Chèque"/>
    <n v="2446"/>
    <n v="34"/>
    <x v="1"/>
    <n v="3"/>
    <d v="1955-11-16T00:00:00"/>
    <d v="2009-05-10T00:00:00"/>
    <x v="227"/>
    <n v="13.527777777777779"/>
    <n v="798.3572895277207"/>
  </r>
  <r>
    <s v="MIANET"/>
    <s v="Marie-Thérése"/>
    <s v="MIANET Marie-Thérése"/>
    <x v="1"/>
    <s v="Paris"/>
    <d v="2020-03-16T00:00:00"/>
    <n v="8"/>
    <s v="Compétence Fullstack"/>
    <n v="2"/>
    <n v="800"/>
    <n v="1600"/>
    <n v="2"/>
    <s v="Virement"/>
    <n v="1039"/>
    <n v="52"/>
    <x v="0"/>
    <n v="3"/>
    <d v="1956-08-14T00:00:00"/>
    <d v="2018-12-04T00:00:00"/>
    <x v="213"/>
    <n v="3.9611111111111112"/>
    <n v="403.92706872370263"/>
  </r>
  <r>
    <s v="RENIER"/>
    <s v="Monique"/>
    <s v="RENIER Monique"/>
    <x v="0"/>
    <s v="Paris"/>
    <d v="2020-05-07T00:00:00"/>
    <n v="5"/>
    <s v="Audit sécurité"/>
    <n v="7"/>
    <n v="2000"/>
    <n v="14000"/>
    <n v="1"/>
    <s v="Chèque"/>
    <n v="1034"/>
    <n v="35"/>
    <x v="0"/>
    <n v="1"/>
    <d v="1960-08-05T00:00:00"/>
    <d v="2011-07-06T00:00:00"/>
    <x v="228"/>
    <n v="11.372222222222222"/>
    <n v="1231.0698583292624"/>
  </r>
  <r>
    <s v="REVERDITO"/>
    <s v="Marie-Jeanne"/>
    <s v="REVERDITO Marie-Jeanne"/>
    <x v="2"/>
    <s v="Paris"/>
    <d v="2020-03-04T00:00:00"/>
    <n v="10"/>
    <s v="Gestion projet Agile"/>
    <n v="2"/>
    <n v="1000"/>
    <n v="2000"/>
    <n v="3"/>
    <s v="Espèce"/>
    <n v="1605"/>
    <n v="42"/>
    <x v="0"/>
    <n v="5"/>
    <d v="1958-04-13T00:00:00"/>
    <d v="2002-03-21T00:00:00"/>
    <x v="229"/>
    <n v="20.663888888888888"/>
    <n v="96.787202580992073"/>
  </r>
  <r>
    <s v="RAGEUL"/>
    <s v="Marielle"/>
    <s v="RAGEUL Marielle"/>
    <x v="1"/>
    <s v="Paris"/>
    <d v="2020-05-18T00:00:00"/>
    <n v="6"/>
    <s v="Compétence Front"/>
    <n v="4"/>
    <n v="500"/>
    <n v="2000"/>
    <n v="3"/>
    <s v="Espèce"/>
    <n v="1201"/>
    <n v="91"/>
    <x v="0"/>
    <n v="1"/>
    <d v="1956-01-31T00:00:00"/>
    <d v="2001-09-15T00:00:00"/>
    <x v="230"/>
    <n v="21.180555555555557"/>
    <n v="94.426229508196712"/>
  </r>
  <r>
    <s v="RIEGERT"/>
    <s v="Raymonde"/>
    <s v="RIEGERT Raymonde"/>
    <x v="0"/>
    <s v="Paris"/>
    <d v="2019-12-23T00:00:00"/>
    <n v="4"/>
    <s v="Conseil et architecture"/>
    <n v="4"/>
    <n v="5000"/>
    <n v="20000"/>
    <n v="3"/>
    <s v="Espèce"/>
    <n v="2923"/>
    <n v="66"/>
    <x v="0"/>
    <n v="3"/>
    <d v="1951-02-07T00:00:00"/>
    <d v="2011-08-06T00:00:00"/>
    <x v="231"/>
    <n v="11.28888888888889"/>
    <n v="1771.6535433070865"/>
  </r>
  <r>
    <s v="RIESI"/>
    <s v="François"/>
    <s v="RIESI François"/>
    <x v="3"/>
    <s v="Paris"/>
    <d v="2019-10-22T00:00:00"/>
    <n v="7"/>
    <s v="Compétence Back"/>
    <n v="8"/>
    <n v="600"/>
    <n v="4800"/>
    <n v="3"/>
    <s v="Espèce"/>
    <n v="3546"/>
    <n v="74"/>
    <x v="1"/>
    <n v="1"/>
    <d v="1952-11-29T00:00:00"/>
    <d v="2002-03-13T00:00:00"/>
    <x v="232"/>
    <n v="20.68611111111111"/>
    <n v="232.03974754934873"/>
  </r>
  <r>
    <s v="ROBERT"/>
    <s v="Marie-Josée"/>
    <s v="ROBERT Marie-Josée"/>
    <x v="0"/>
    <s v="Paris"/>
    <d v="2020-02-16T00:00:00"/>
    <n v="9"/>
    <s v="Support et TMA"/>
    <n v="10"/>
    <n v="500"/>
    <n v="5000"/>
    <n v="1"/>
    <s v="Chèque"/>
    <n v="2348"/>
    <n v="16"/>
    <x v="0"/>
    <n v="1"/>
    <d v="1977-04-20T00:00:00"/>
    <d v="2019-03-22T00:00:00"/>
    <x v="233"/>
    <n v="3.661111111111111"/>
    <n v="1365.7056145675267"/>
  </r>
  <r>
    <s v="ROBERT"/>
    <s v="Viviane"/>
    <s v="ROBERT Viviane"/>
    <x v="0"/>
    <s v="Paris"/>
    <d v="2019-08-27T00:00:00"/>
    <n v="8"/>
    <s v="Compétence Fullstack"/>
    <n v="2"/>
    <n v="800"/>
    <n v="1600"/>
    <n v="3"/>
    <s v="Espèce"/>
    <n v="1577"/>
    <n v="39"/>
    <x v="0"/>
    <n v="4"/>
    <d v="1963-06-27T00:00:00"/>
    <d v="2020-02-12T00:00:00"/>
    <x v="234"/>
    <n v="2.7722222222222221"/>
    <n v="577.15430861723451"/>
  </r>
  <r>
    <s v="RODIER"/>
    <s v="Régis"/>
    <s v="RODIER Régis"/>
    <x v="2"/>
    <s v="Paris"/>
    <d v="2019-06-12T00:00:00"/>
    <n v="3"/>
    <s v="Déploiement technique"/>
    <n v="7"/>
    <n v="1300"/>
    <n v="9100"/>
    <n v="3"/>
    <s v="Espèce"/>
    <n v="1499"/>
    <n v="52"/>
    <x v="1"/>
    <n v="1"/>
    <d v="1954-04-01T00:00:00"/>
    <d v="2002-11-29T00:00:00"/>
    <x v="235"/>
    <n v="19.975000000000001"/>
    <n v="455.56946182728404"/>
  </r>
  <r>
    <s v="ROGUET"/>
    <s v="Daniel"/>
    <s v="ROGUET Daniel"/>
    <x v="5"/>
    <s v="Paris"/>
    <d v="2020-04-09T00:00:00"/>
    <n v="6"/>
    <s v="Compétence Front"/>
    <n v="9"/>
    <n v="500"/>
    <n v="4500"/>
    <n v="3"/>
    <s v="Espèce"/>
    <n v="2677"/>
    <n v="48"/>
    <x v="1"/>
    <n v="0"/>
    <d v="1976-01-11T00:00:00"/>
    <d v="2000-02-25T00:00:00"/>
    <x v="236"/>
    <n v="22.736111111111111"/>
    <n v="197.9230299328039"/>
  </r>
  <r>
    <s v="ROLLAIS-LARROUSSE"/>
    <s v="Colette"/>
    <s v="ROLLAIS-LARROUSSE Colette"/>
    <x v="5"/>
    <s v="Paris"/>
    <d v="2019-11-21T00:00:00"/>
    <n v="2"/>
    <s v="Formation CRM"/>
    <n v="9"/>
    <n v="700"/>
    <n v="6300"/>
    <n v="2"/>
    <s v="Virement"/>
    <n v="2307"/>
    <n v="10"/>
    <x v="0"/>
    <n v="3"/>
    <d v="1963-12-11T00:00:00"/>
    <d v="2004-08-07T00:00:00"/>
    <x v="237"/>
    <n v="18.286111111111111"/>
    <n v="344.52377335561295"/>
  </r>
  <r>
    <s v="GHIBAUDO"/>
    <s v="Nicole"/>
    <s v="GHIBAUDO Nicole"/>
    <x v="1"/>
    <s v="Nice"/>
    <d v="2019-09-03T00:00:00"/>
    <n v="1"/>
    <s v="Intervention sur site"/>
    <n v="2"/>
    <n v="1200"/>
    <n v="2400"/>
    <n v="3"/>
    <s v="Espèce"/>
    <n v="1445"/>
    <n v="4"/>
    <x v="0"/>
    <n v="0"/>
    <d v="1955-11-24T00:00:00"/>
    <d v="2004-07-31T00:00:00"/>
    <x v="238"/>
    <n v="18.305555555555557"/>
    <n v="131.10773899848255"/>
  </r>
  <r>
    <s v="ROSAR"/>
    <s v="Georgette"/>
    <s v="ROSAR Georgette"/>
    <x v="3"/>
    <s v="Paris"/>
    <d v="2019-08-12T00:00:00"/>
    <n v="10"/>
    <s v="Gestion projet Agile"/>
    <n v="10"/>
    <n v="1000"/>
    <n v="10000"/>
    <n v="2"/>
    <s v="Virement"/>
    <n v="2240"/>
    <n v="99"/>
    <x v="0"/>
    <n v="4"/>
    <d v="1960-06-15T00:00:00"/>
    <d v="2017-11-21T00:00:00"/>
    <x v="239"/>
    <n v="4.9972222222222218"/>
    <n v="2001.111728738188"/>
  </r>
  <r>
    <s v="ROSSO"/>
    <s v="Robert"/>
    <s v="ROSSO Robert"/>
    <x v="2"/>
    <s v="Paris"/>
    <d v="2020-04-24T00:00:00"/>
    <n v="3"/>
    <s v="Déploiement technique"/>
    <n v="8"/>
    <n v="1300"/>
    <n v="10400"/>
    <n v="1"/>
    <s v="Chèque"/>
    <n v="1643"/>
    <n v="84"/>
    <x v="1"/>
    <n v="3"/>
    <d v="1963-08-20T00:00:00"/>
    <d v="2005-10-28T00:00:00"/>
    <x v="240"/>
    <n v="17.06111111111111"/>
    <n v="609.57342885053731"/>
  </r>
  <r>
    <s v="ROTENBERG"/>
    <s v="Michel"/>
    <s v="ROTENBERG Michel"/>
    <x v="0"/>
    <s v="Paris"/>
    <d v="2019-09-09T00:00:00"/>
    <n v="10"/>
    <s v="Gestion projet Agile"/>
    <n v="5"/>
    <n v="1000"/>
    <n v="5000"/>
    <n v="2"/>
    <s v="Virement"/>
    <n v="3455"/>
    <n v="16"/>
    <x v="1"/>
    <n v="4"/>
    <d v="1946-07-19T00:00:00"/>
    <d v="2014-08-26T00:00:00"/>
    <x v="241"/>
    <n v="8.2333333333333325"/>
    <n v="607.28744939271257"/>
  </r>
  <r>
    <s v="ROULET"/>
    <s v="Christiane"/>
    <s v="ROULET Christiane"/>
    <x v="4"/>
    <s v="Paris"/>
    <d v="2020-02-07T00:00:00"/>
    <n v="3"/>
    <s v="Déploiement technique"/>
    <n v="8"/>
    <n v="1300"/>
    <n v="10400"/>
    <n v="2"/>
    <s v="Virement"/>
    <n v="1341"/>
    <n v="96"/>
    <x v="0"/>
    <n v="4"/>
    <d v="1975-04-18T00:00:00"/>
    <d v="2001-08-02T00:00:00"/>
    <x v="242"/>
    <n v="21.3"/>
    <n v="488.26291079812205"/>
  </r>
  <r>
    <s v="GUELT"/>
    <s v="Monique"/>
    <s v="GUELT Monique"/>
    <x v="1"/>
    <s v="Nice"/>
    <d v="2020-02-29T00:00:00"/>
    <n v="6"/>
    <s v="Compétence Front"/>
    <n v="2"/>
    <n v="500"/>
    <n v="1000"/>
    <n v="2"/>
    <s v="Virement"/>
    <n v="2833"/>
    <n v="61"/>
    <x v="0"/>
    <n v="4"/>
    <d v="1955-07-16T00:00:00"/>
    <d v="2019-03-03T00:00:00"/>
    <x v="243"/>
    <n v="3.713888888888889"/>
    <n v="269.25953627524308"/>
  </r>
  <r>
    <s v="FAUQUIER"/>
    <s v="Mireille"/>
    <s v="FAUQUIER Mireille"/>
    <x v="1"/>
    <s v="Nice"/>
    <d v="2019-10-16T00:00:00"/>
    <n v="6"/>
    <s v="Compétence Front"/>
    <n v="4"/>
    <n v="500"/>
    <n v="2000"/>
    <n v="2"/>
    <s v="Virement"/>
    <n v="1942"/>
    <n v="56"/>
    <x v="0"/>
    <n v="5"/>
    <d v="1953-10-11T00:00:00"/>
    <d v="2017-09-21T00:00:00"/>
    <x v="244"/>
    <n v="5.1638888888888888"/>
    <n v="387.30500268961811"/>
  </r>
  <r>
    <s v="SAILLANT"/>
    <s v="Marie-Claude"/>
    <s v="SAILLANT Marie-Claude"/>
    <x v="2"/>
    <s v="Paris"/>
    <d v="2019-06-19T00:00:00"/>
    <n v="2"/>
    <s v="Formation CRM"/>
    <n v="1"/>
    <n v="700"/>
    <n v="700"/>
    <n v="3"/>
    <s v="Espèce"/>
    <n v="1776"/>
    <n v="89"/>
    <x v="0"/>
    <n v="2"/>
    <d v="1977-02-28T00:00:00"/>
    <d v="2006-08-27T00:00:00"/>
    <x v="245"/>
    <n v="16.230555555555554"/>
    <n v="43.128529864795482"/>
  </r>
  <r>
    <s v="STOEFFLER"/>
    <s v="Jean-Marc"/>
    <s v="STOEFFLER Jean-Marc"/>
    <x v="1"/>
    <s v="Paris"/>
    <d v="2020-02-15T00:00:00"/>
    <n v="9"/>
    <s v="Support et TMA"/>
    <n v="7"/>
    <n v="500"/>
    <n v="3500"/>
    <n v="1"/>
    <s v="Chèque"/>
    <n v="3257"/>
    <n v="48"/>
    <x v="1"/>
    <n v="4"/>
    <d v="1953-01-19T00:00:00"/>
    <d v="2006-07-07T00:00:00"/>
    <x v="246"/>
    <n v="16.369444444444444"/>
    <n v="213.81299847276432"/>
  </r>
  <r>
    <s v="SARFATI"/>
    <s v="Pascal"/>
    <s v="SARFATI Pascal"/>
    <x v="2"/>
    <s v="Paris"/>
    <d v="2020-06-30T00:00:00"/>
    <n v="8"/>
    <s v="Compétence Fullstack"/>
    <n v="8"/>
    <n v="800"/>
    <n v="6400"/>
    <n v="2"/>
    <s v="Virement"/>
    <n v="1459"/>
    <n v="3"/>
    <x v="1"/>
    <n v="4"/>
    <d v="1947-10-28T00:00:00"/>
    <d v="2017-10-01T00:00:00"/>
    <x v="247"/>
    <n v="5.1361111111111111"/>
    <n v="1246.0789616008653"/>
  </r>
  <r>
    <s v="SAYAVONG"/>
    <s v="Henriette"/>
    <s v="SAYAVONG Henriette"/>
    <x v="4"/>
    <s v="Paris"/>
    <d v="2019-07-09T00:00:00"/>
    <n v="5"/>
    <s v="Audit sécurité"/>
    <n v="2"/>
    <n v="2000"/>
    <n v="4000"/>
    <n v="2"/>
    <s v="Virement"/>
    <n v="2506"/>
    <n v="45"/>
    <x v="0"/>
    <n v="3"/>
    <d v="1944-09-23T00:00:00"/>
    <d v="2000-12-17T00:00:00"/>
    <x v="248"/>
    <n v="21.925000000000001"/>
    <n v="182.4401368301026"/>
  </r>
  <r>
    <s v="SCHUSTER"/>
    <s v="Bernadette"/>
    <s v="SCHUSTER Bernadette"/>
    <x v="4"/>
    <s v="Paris"/>
    <d v="2019-11-08T00:00:00"/>
    <n v="3"/>
    <s v="Déploiement technique"/>
    <n v="9"/>
    <n v="1300"/>
    <n v="11700"/>
    <n v="2"/>
    <s v="Virement"/>
    <n v="2684"/>
    <n v="74"/>
    <x v="0"/>
    <n v="0"/>
    <d v="1953-03-27T00:00:00"/>
    <d v="2007-08-08T00:00:00"/>
    <x v="249"/>
    <n v="15.283333333333333"/>
    <n v="765.53980370774264"/>
  </r>
  <r>
    <s v="SCOTTI"/>
    <s v="Georgette"/>
    <s v="SCOTTI Georgette"/>
    <x v="3"/>
    <s v="Paris"/>
    <d v="2019-07-20T00:00:00"/>
    <n v="2"/>
    <s v="Formation CRM"/>
    <n v="3"/>
    <n v="700"/>
    <n v="2100"/>
    <n v="1"/>
    <s v="Chèque"/>
    <n v="2035"/>
    <n v="99"/>
    <x v="0"/>
    <n v="0"/>
    <d v="1974-11-17T00:00:00"/>
    <d v="2007-03-29T00:00:00"/>
    <x v="250"/>
    <n v="15.641666666666667"/>
    <n v="134.25679275439529"/>
  </r>
  <r>
    <s v="SENG"/>
    <s v="Cécile"/>
    <s v="SENG Cécile"/>
    <x v="0"/>
    <s v="Paris"/>
    <d v="2020-03-15T00:00:00"/>
    <n v="1"/>
    <s v="Intervention sur site"/>
    <n v="1"/>
    <n v="1200"/>
    <n v="1200"/>
    <n v="1"/>
    <s v="Chèque"/>
    <n v="1399"/>
    <n v="35"/>
    <x v="0"/>
    <n v="2"/>
    <d v="1955-11-29T00:00:00"/>
    <d v="2012-07-30T00:00:00"/>
    <x v="251"/>
    <n v="10.305555555555555"/>
    <n v="116.44204851752022"/>
  </r>
  <r>
    <s v="SENILLE"/>
    <s v="Marthe"/>
    <s v="SENILLE Marthe"/>
    <x v="0"/>
    <s v="Paris"/>
    <d v="2019-08-14T00:00:00"/>
    <n v="2"/>
    <s v="Formation CRM"/>
    <n v="4"/>
    <n v="700"/>
    <n v="2800"/>
    <n v="2"/>
    <s v="Virement"/>
    <n v="2466"/>
    <n v="73"/>
    <x v="0"/>
    <n v="3"/>
    <d v="1961-06-22T00:00:00"/>
    <d v="2000-04-03T00:00:00"/>
    <x v="252"/>
    <n v="22.630555555555556"/>
    <n v="123.72652510126426"/>
  </r>
  <r>
    <s v="SENTEX"/>
    <s v="Stéphane"/>
    <s v="SENTEX Stéphane"/>
    <x v="2"/>
    <s v="Paris"/>
    <d v="2020-06-01T00:00:00"/>
    <n v="6"/>
    <s v="Compétence Front"/>
    <n v="4"/>
    <n v="500"/>
    <n v="2000"/>
    <n v="3"/>
    <s v="Espèce"/>
    <n v="2449"/>
    <n v="47"/>
    <x v="1"/>
    <n v="1"/>
    <d v="1974-02-24T00:00:00"/>
    <d v="2013-10-16T00:00:00"/>
    <x v="253"/>
    <n v="9.094444444444445"/>
    <n v="219.91447770311544"/>
  </r>
  <r>
    <s v="SINSEAU"/>
    <s v="Annie"/>
    <s v="SINSEAU Annie"/>
    <x v="5"/>
    <s v="Paris"/>
    <d v="2019-06-28T00:00:00"/>
    <n v="7"/>
    <s v="Compétence Back"/>
    <n v="1"/>
    <n v="600"/>
    <n v="600"/>
    <n v="3"/>
    <s v="Espèce"/>
    <n v="2428"/>
    <n v="34"/>
    <x v="0"/>
    <n v="1"/>
    <d v="1956-03-06T00:00:00"/>
    <d v="2005-11-23T00:00:00"/>
    <x v="254"/>
    <n v="16.991666666666667"/>
    <n v="35.31142717018146"/>
  </r>
  <r>
    <s v="SOK"/>
    <s v="Myriam"/>
    <s v="SOK Myriam"/>
    <x v="2"/>
    <s v="Paris"/>
    <d v="2019-06-01T00:00:00"/>
    <n v="7"/>
    <s v="Compétence Back"/>
    <n v="2"/>
    <n v="600"/>
    <n v="1200"/>
    <n v="2"/>
    <s v="Virement"/>
    <n v="2967"/>
    <n v="88"/>
    <x v="0"/>
    <n v="1"/>
    <d v="1976-03-25T00:00:00"/>
    <d v="2001-10-07T00:00:00"/>
    <x v="255"/>
    <n v="21.119444444444444"/>
    <n v="56.819676443509145"/>
  </r>
  <r>
    <s v="LE LOCH"/>
    <s v="Nicole"/>
    <s v="LE LOCH Nicole"/>
    <x v="1"/>
    <s v="Nice"/>
    <d v="2020-05-18T00:00:00"/>
    <n v="3"/>
    <s v="Déploiement technique"/>
    <n v="2"/>
    <n v="1300"/>
    <n v="2600"/>
    <n v="1"/>
    <s v="Chèque"/>
    <n v="3596"/>
    <n v="54"/>
    <x v="0"/>
    <n v="4"/>
    <d v="1951-03-02T00:00:00"/>
    <d v="2015-03-29T00:00:00"/>
    <x v="256"/>
    <n v="7.6416666666666666"/>
    <n v="340.23991275899675"/>
  </r>
  <r>
    <s v="SURENA"/>
    <s v="Adrienne"/>
    <s v="SURENA Adrienne"/>
    <x v="1"/>
    <s v="Paris"/>
    <d v="2019-10-26T00:00:00"/>
    <n v="9"/>
    <s v="Support et TMA"/>
    <n v="10"/>
    <n v="500"/>
    <n v="5000"/>
    <n v="1"/>
    <s v="Chèque"/>
    <n v="2919"/>
    <n v="15"/>
    <x v="0"/>
    <n v="4"/>
    <d v="1949-11-13T00:00:00"/>
    <d v="2014-12-19T00:00:00"/>
    <x v="257"/>
    <n v="7.9194444444444443"/>
    <n v="631.35741844966685"/>
  </r>
  <r>
    <s v="SUON"/>
    <s v="William"/>
    <s v="SUON William"/>
    <x v="0"/>
    <s v="Paris"/>
    <d v="2019-06-09T00:00:00"/>
    <n v="4"/>
    <s v="Conseil et architecture"/>
    <n v="9"/>
    <n v="5000"/>
    <n v="45000"/>
    <n v="2"/>
    <s v="Virement"/>
    <n v="3562"/>
    <n v="89"/>
    <x v="1"/>
    <n v="2"/>
    <d v="1971-12-07T00:00:00"/>
    <d v="2000-07-01T00:00:00"/>
    <x v="258"/>
    <n v="22.386111111111113"/>
    <n v="2010.1749596724158"/>
  </r>
  <r>
    <s v="FERNANDEZ"/>
    <s v="Suzanne"/>
    <s v="FERNANDEZ Suzanne"/>
    <x v="1"/>
    <s v="Nice"/>
    <d v="2019-10-29T00:00:00"/>
    <n v="5"/>
    <s v="Audit sécurité"/>
    <n v="2"/>
    <n v="2000"/>
    <n v="4000"/>
    <n v="1"/>
    <s v="Chèque"/>
    <n v="3691"/>
    <n v="57"/>
    <x v="0"/>
    <n v="0"/>
    <d v="1949-11-01T00:00:00"/>
    <d v="2007-12-02T00:00:00"/>
    <x v="259"/>
    <n v="14.966666666666667"/>
    <n v="267.26057906458794"/>
  </r>
  <r>
    <s v="TAIEB"/>
    <s v="Michel"/>
    <s v="TAIEB Michel"/>
    <x v="0"/>
    <s v="Paris"/>
    <d v="2019-12-30T00:00:00"/>
    <n v="2"/>
    <s v="Formation CRM"/>
    <n v="6"/>
    <n v="700"/>
    <n v="4200"/>
    <n v="2"/>
    <s v="Virement"/>
    <n v="3076"/>
    <n v="88"/>
    <x v="1"/>
    <n v="3"/>
    <d v="1950-09-24T00:00:00"/>
    <d v="2002-09-19T00:00:00"/>
    <x v="260"/>
    <n v="20.169444444444444"/>
    <n v="208.23578019556535"/>
  </r>
  <r>
    <s v="TAMBURRINI"/>
    <s v="Marie-Claire"/>
    <s v="TAMBURRINI Marie-Claire"/>
    <x v="4"/>
    <s v="Paris"/>
    <d v="2019-08-26T00:00:00"/>
    <n v="6"/>
    <s v="Compétence Front"/>
    <n v="2"/>
    <n v="500"/>
    <n v="1000"/>
    <n v="3"/>
    <s v="Espèce"/>
    <n v="1588"/>
    <n v="48"/>
    <x v="0"/>
    <n v="2"/>
    <d v="1974-11-20T00:00:00"/>
    <d v="2007-10-18T00:00:00"/>
    <x v="261"/>
    <n v="15.088888888888889"/>
    <n v="66.273932253313703"/>
  </r>
  <r>
    <s v="TAN"/>
    <s v="Joelle"/>
    <s v="TAN Joelle"/>
    <x v="4"/>
    <s v="Paris"/>
    <d v="2019-06-04T00:00:00"/>
    <n v="7"/>
    <s v="Compétence Back"/>
    <n v="4"/>
    <n v="600"/>
    <n v="2400"/>
    <n v="2"/>
    <s v="Virement"/>
    <n v="1379"/>
    <n v="12"/>
    <x v="0"/>
    <n v="3"/>
    <d v="1981-06-27T00:00:00"/>
    <d v="1999-11-28T00:00:00"/>
    <x v="262"/>
    <n v="22.977777777777778"/>
    <n v="104.44874274661508"/>
  </r>
  <r>
    <s v="AMARA"/>
    <s v="Nicolas"/>
    <s v="AMARA Nicolas"/>
    <x v="1"/>
    <s v="Nice"/>
    <d v="2019-07-13T00:00:00"/>
    <n v="3"/>
    <s v="Déploiement technique"/>
    <n v="5"/>
    <n v="1300"/>
    <n v="6500"/>
    <n v="2"/>
    <s v="Virement"/>
    <n v="5646"/>
    <n v="65"/>
    <x v="1"/>
    <n v="3"/>
    <d v="1949-10-20T00:00:00"/>
    <d v="2015-02-19T00:00:00"/>
    <x v="263"/>
    <n v="7.7527777777777782"/>
    <n v="838.4091723396632"/>
  </r>
  <r>
    <s v="TANG"/>
    <s v="Armelle"/>
    <s v="TANG Armelle"/>
    <x v="4"/>
    <s v="Paris"/>
    <d v="2020-03-31T00:00:00"/>
    <n v="3"/>
    <s v="Déploiement technique"/>
    <n v="8"/>
    <n v="1300"/>
    <n v="10400"/>
    <n v="2"/>
    <s v="Virement"/>
    <n v="1539"/>
    <n v="65"/>
    <x v="0"/>
    <n v="5"/>
    <d v="1956-10-04T00:00:00"/>
    <d v="2012-02-18T00:00:00"/>
    <x v="264"/>
    <n v="10.755555555555556"/>
    <n v="966.9421487603305"/>
  </r>
  <r>
    <s v="TARDIF"/>
    <s v="Marie-Paule"/>
    <s v="TARDIF Marie-Paule"/>
    <x v="2"/>
    <s v="Paris"/>
    <d v="2019-10-10T00:00:00"/>
    <n v="8"/>
    <s v="Compétence Fullstack"/>
    <n v="4"/>
    <n v="800"/>
    <n v="3200"/>
    <n v="2"/>
    <s v="Virement"/>
    <n v="1570"/>
    <n v="69"/>
    <x v="0"/>
    <n v="2"/>
    <d v="1954-08-24T00:00:00"/>
    <d v="2013-09-08T00:00:00"/>
    <x v="265"/>
    <n v="9.1999999999999993"/>
    <n v="347.82608695652175"/>
  </r>
  <r>
    <s v="LAUB"/>
    <s v="Nicole"/>
    <s v="LAUB Nicole"/>
    <x v="1"/>
    <s v="Nice"/>
    <d v="2019-10-26T00:00:00"/>
    <n v="1"/>
    <s v="Intervention sur site"/>
    <n v="4"/>
    <n v="1200"/>
    <n v="4800"/>
    <n v="1"/>
    <s v="Chèque"/>
    <n v="2121"/>
    <n v="87"/>
    <x v="0"/>
    <n v="5"/>
    <d v="1949-08-25T00:00:00"/>
    <d v="2006-01-03T00:00:00"/>
    <x v="266"/>
    <n v="16.880555555555556"/>
    <n v="284.35083100213922"/>
  </r>
  <r>
    <s v="THIAM"/>
    <s v="Anne-Marie"/>
    <s v="THIAM Anne-Marie"/>
    <x v="4"/>
    <s v="Paris"/>
    <d v="2020-03-27T00:00:00"/>
    <n v="10"/>
    <s v="Gestion projet Agile"/>
    <n v="9"/>
    <n v="1000"/>
    <n v="9000"/>
    <n v="1"/>
    <s v="Chèque"/>
    <n v="1259"/>
    <n v="2"/>
    <x v="0"/>
    <n v="4"/>
    <d v="1963-09-26T00:00:00"/>
    <d v="2019-07-03T00:00:00"/>
    <x v="267"/>
    <n v="3.3805555555555555"/>
    <n v="2662.2843056696797"/>
  </r>
  <r>
    <s v="THOQUENNE"/>
    <s v="Lydia"/>
    <s v="THOQUENNE Lydia"/>
    <x v="3"/>
    <s v="Paris"/>
    <d v="2019-09-18T00:00:00"/>
    <n v="3"/>
    <s v="Déploiement technique"/>
    <n v="3"/>
    <n v="1300"/>
    <n v="3900"/>
    <n v="1"/>
    <s v="Chèque"/>
    <n v="1307"/>
    <n v="64"/>
    <x v="0"/>
    <n v="0"/>
    <d v="1952-08-06T00:00:00"/>
    <d v="2004-11-10T00:00:00"/>
    <x v="268"/>
    <n v="18.027777777777779"/>
    <n v="216.33281972265021"/>
  </r>
  <r>
    <s v="VANNAXAY"/>
    <s v="Francis"/>
    <s v="VANNAXAY Francis"/>
    <x v="3"/>
    <s v="Strasbourg"/>
    <d v="2019-09-03T00:00:00"/>
    <n v="8"/>
    <s v="Compétence Fullstack"/>
    <n v="8"/>
    <n v="800"/>
    <n v="6400"/>
    <n v="1"/>
    <s v="Chèque"/>
    <n v="3578"/>
    <n v="47"/>
    <x v="1"/>
    <n v="3"/>
    <d v="1961-07-09T00:00:00"/>
    <d v="2004-10-29T00:00:00"/>
    <x v="269"/>
    <n v="18.058333333333334"/>
    <n v="354.40701430549149"/>
  </r>
  <r>
    <s v="VANNAXAY"/>
    <s v="Francis"/>
    <s v="VANNAXAY Francis"/>
    <x v="3"/>
    <s v="Strasbourg"/>
    <d v="2019-12-13T00:00:00"/>
    <n v="6"/>
    <s v="Compétence Front"/>
    <n v="8"/>
    <n v="500"/>
    <n v="4000"/>
    <n v="2"/>
    <s v="Virement"/>
    <n v="3578"/>
    <n v="47"/>
    <x v="1"/>
    <n v="4"/>
    <d v="1961-07-09T00:00:00"/>
    <d v="2013-07-29T00:00:00"/>
    <x v="269"/>
    <n v="9.3083333333333336"/>
    <n v="429.72247090420768"/>
  </r>
  <r>
    <s v="VASSEUR"/>
    <s v="Christiane"/>
    <s v="VASSEUR Christiane"/>
    <x v="4"/>
    <s v="Strasbourg"/>
    <d v="2019-10-21T00:00:00"/>
    <n v="1"/>
    <s v="Intervention sur site"/>
    <n v="1"/>
    <n v="1200"/>
    <n v="1200"/>
    <n v="3"/>
    <s v="Espèce"/>
    <n v="2181"/>
    <n v="90"/>
    <x v="0"/>
    <n v="4"/>
    <d v="1960-04-29T00:00:00"/>
    <d v="1999-09-19T00:00:00"/>
    <x v="270"/>
    <n v="23.169444444444444"/>
    <n v="51.792351037045918"/>
  </r>
  <r>
    <s v="VASSEUR"/>
    <s v="Christiane"/>
    <s v="VASSEUR Christiane"/>
    <x v="4"/>
    <s v="Strasbourg"/>
    <d v="2020-05-13T00:00:00"/>
    <n v="9"/>
    <s v="Support et TMA"/>
    <n v="8"/>
    <n v="500"/>
    <n v="4000"/>
    <n v="2"/>
    <s v="Virement"/>
    <n v="2181"/>
    <n v="90"/>
    <x v="0"/>
    <n v="4"/>
    <d v="1960-04-29T00:00:00"/>
    <d v="2014-02-24T00:00:00"/>
    <x v="270"/>
    <n v="8.7388888888888889"/>
    <n v="457.72409408773046"/>
  </r>
  <r>
    <s v="VIAND"/>
    <s v="Monique"/>
    <s v="VIAND Monique"/>
    <x v="4"/>
    <s v="Strasbourg"/>
    <d v="2019-12-05T00:00:00"/>
    <n v="5"/>
    <s v="Audit sécurité"/>
    <n v="4"/>
    <n v="2000"/>
    <n v="8000"/>
    <n v="3"/>
    <s v="Espèce"/>
    <n v="1891"/>
    <n v="47"/>
    <x v="0"/>
    <n v="1"/>
    <d v="1947-02-15T00:00:00"/>
    <d v="2011-05-26T00:00:00"/>
    <x v="271"/>
    <n v="11.483333333333333"/>
    <n v="696.66182873730054"/>
  </r>
  <r>
    <s v="VIAND"/>
    <s v="Monique"/>
    <s v="VIAND Monique"/>
    <x v="4"/>
    <s v="Strasbourg"/>
    <d v="2020-02-19T00:00:00"/>
    <n v="3"/>
    <s v="Déploiement technique"/>
    <n v="6"/>
    <n v="1300"/>
    <n v="7800"/>
    <n v="3"/>
    <s v="Espèce"/>
    <n v="1891"/>
    <n v="47"/>
    <x v="0"/>
    <n v="4"/>
    <d v="1947-02-15T00:00:00"/>
    <d v="2017-10-10T00:00:00"/>
    <x v="271"/>
    <n v="5.1111111111111107"/>
    <n v="1526.0869565217392"/>
  </r>
  <r>
    <s v="VIDON"/>
    <s v="Marie-Louise"/>
    <s v="VIDON Marie-Louise"/>
    <x v="4"/>
    <s v="Strasbourg"/>
    <d v="2020-02-22T00:00:00"/>
    <n v="4"/>
    <s v="Conseil et architecture"/>
    <n v="5"/>
    <n v="5000"/>
    <n v="25000"/>
    <n v="3"/>
    <s v="Espèce"/>
    <n v="1994"/>
    <n v="49"/>
    <x v="0"/>
    <n v="3"/>
    <d v="1945-12-14T00:00:00"/>
    <d v="2010-03-19T00:00:00"/>
    <x v="272"/>
    <n v="12.669444444444444"/>
    <n v="1973.2514799386099"/>
  </r>
  <r>
    <s v="VIDON"/>
    <s v="Marie-Louise"/>
    <s v="VIDON Marie-Louise"/>
    <x v="4"/>
    <s v="Strasbourg"/>
    <d v="2020-05-17T00:00:00"/>
    <n v="7"/>
    <s v="Compétence Back"/>
    <n v="2"/>
    <n v="600"/>
    <n v="1200"/>
    <n v="1"/>
    <s v="Chèque"/>
    <n v="1994"/>
    <n v="49"/>
    <x v="0"/>
    <n v="1"/>
    <d v="1945-12-14T00:00:00"/>
    <d v="2006-12-06T00:00:00"/>
    <x v="272"/>
    <n v="15.955555555555556"/>
    <n v="75.208913649025064"/>
  </r>
  <r>
    <s v="VINET"/>
    <s v="Marie-José"/>
    <s v="VINET Marie-José"/>
    <x v="0"/>
    <s v="Strasbourg"/>
    <d v="2020-03-08T00:00:00"/>
    <n v="3"/>
    <s v="Déploiement technique"/>
    <n v="10"/>
    <n v="1300"/>
    <n v="13000"/>
    <n v="1"/>
    <s v="Chèque"/>
    <n v="3465"/>
    <n v="59"/>
    <x v="0"/>
    <n v="1"/>
    <d v="1948-10-21T00:00:00"/>
    <d v="2008-10-05T00:00:00"/>
    <x v="273"/>
    <n v="14.125"/>
    <n v="920.35398230088492"/>
  </r>
  <r>
    <s v="VINET"/>
    <s v="Marie-José"/>
    <s v="VINET Marie-José"/>
    <x v="0"/>
    <s v="Strasbourg"/>
    <d v="2020-04-12T00:00:00"/>
    <n v="1"/>
    <s v="Intervention sur site"/>
    <n v="7"/>
    <n v="1200"/>
    <n v="8400"/>
    <n v="2"/>
    <s v="Virement"/>
    <n v="3465"/>
    <n v="59"/>
    <x v="0"/>
    <n v="1"/>
    <d v="1948-10-21T00:00:00"/>
    <d v="2018-03-05T00:00:00"/>
    <x v="273"/>
    <n v="4.708333333333333"/>
    <n v="1784.070796460177"/>
  </r>
  <r>
    <s v="ZANOTI"/>
    <s v="Monique"/>
    <s v="ZANOTI Monique"/>
    <x v="2"/>
    <s v="Strasbourg"/>
    <d v="2019-12-12T00:00:00"/>
    <n v="5"/>
    <s v="Audit sécurité"/>
    <n v="5"/>
    <n v="2000"/>
    <n v="10000"/>
    <n v="2"/>
    <s v="Virement"/>
    <n v="2720"/>
    <n v="17"/>
    <x v="0"/>
    <n v="4"/>
    <d v="1946-08-04T00:00:00"/>
    <d v="2017-08-19T00:00:00"/>
    <x v="274"/>
    <n v="5.2527777777777782"/>
    <n v="1903.7546271813853"/>
  </r>
  <r>
    <s v="ZANOTI"/>
    <s v="Monique"/>
    <s v="ZANOTI Monique"/>
    <x v="2"/>
    <s v="Strasbourg"/>
    <d v="2019-07-18T00:00:00"/>
    <n v="3"/>
    <s v="Déploiement technique"/>
    <n v="5"/>
    <n v="1300"/>
    <n v="6500"/>
    <n v="2"/>
    <s v="Virement"/>
    <n v="2720"/>
    <n v="17"/>
    <x v="0"/>
    <n v="5"/>
    <d v="1946-08-04T00:00:00"/>
    <d v="2005-07-21T00:00:00"/>
    <x v="274"/>
    <n v="17.330555555555556"/>
    <n v="375.06010578618367"/>
  </r>
  <r>
    <s v="ZAOUI"/>
    <s v="Liliane"/>
    <s v="ZAOUI Liliane"/>
    <x v="4"/>
    <s v="Strasbourg"/>
    <d v="2020-06-14T00:00:00"/>
    <n v="3"/>
    <s v="Déploiement technique"/>
    <n v="4"/>
    <n v="1300"/>
    <n v="5200"/>
    <n v="1"/>
    <s v="Chèque"/>
    <n v="1602"/>
    <n v="13"/>
    <x v="0"/>
    <n v="1"/>
    <d v="1949-10-08T00:00:00"/>
    <d v="2013-09-29T00:00:00"/>
    <x v="275"/>
    <n v="9.1416666666666675"/>
    <n v="568.82406563354596"/>
  </r>
  <r>
    <s v="ZAOUI"/>
    <s v="Liliane"/>
    <s v="ZAOUI Liliane"/>
    <x v="4"/>
    <s v="Strasbourg"/>
    <d v="2020-02-18T00:00:00"/>
    <n v="9"/>
    <s v="Support et TMA"/>
    <n v="6"/>
    <n v="500"/>
    <n v="3000"/>
    <n v="3"/>
    <s v="Espèce"/>
    <n v="1602"/>
    <n v="13"/>
    <x v="0"/>
    <n v="2"/>
    <d v="1949-10-08T00:00:00"/>
    <d v="2011-02-17T00:00:00"/>
    <x v="275"/>
    <n v="11.758333333333333"/>
    <n v="255.13819985825657"/>
  </r>
  <r>
    <s v="ZENOU"/>
    <s v="Robert"/>
    <s v="ZENOU Robert"/>
    <x v="2"/>
    <s v="Strasbourg"/>
    <d v="2020-05-08T00:00:00"/>
    <n v="1"/>
    <s v="Intervention sur site"/>
    <n v="2"/>
    <n v="1200"/>
    <n v="2400"/>
    <n v="3"/>
    <s v="Espèce"/>
    <n v="2189"/>
    <n v="39"/>
    <x v="1"/>
    <n v="1"/>
    <d v="1955-05-26T00:00:00"/>
    <d v="2002-04-25T00:00:00"/>
    <x v="276"/>
    <n v="20.569444444444443"/>
    <n v="116.67792032410534"/>
  </r>
  <r>
    <s v="ZENOU"/>
    <s v="Robert"/>
    <s v="ZENOU Robert"/>
    <x v="2"/>
    <s v="Strasbourg"/>
    <d v="2019-07-13T00:00:00"/>
    <n v="5"/>
    <s v="Audit sécurité"/>
    <n v="7"/>
    <n v="2000"/>
    <n v="14000"/>
    <n v="2"/>
    <s v="Virement"/>
    <n v="2189"/>
    <n v="39"/>
    <x v="1"/>
    <n v="5"/>
    <d v="1955-05-26T00:00:00"/>
    <d v="1999-07-01T00:00:00"/>
    <x v="276"/>
    <n v="23.386111111111113"/>
    <n v="598.6459199429861"/>
  </r>
  <r>
    <s v="SACCHET"/>
    <s v="Marie-Thérése"/>
    <s v="SACCHET Marie-Thérése"/>
    <x v="1"/>
    <s v="Paris"/>
    <d v="2019-06-28T00:00:00"/>
    <n v="10"/>
    <s v="Gestion projet Agile"/>
    <n v="7"/>
    <n v="1000"/>
    <n v="7000"/>
    <n v="1"/>
    <s v="Chèque"/>
    <n v="2058"/>
    <n v="76"/>
    <x v="0"/>
    <n v="1"/>
    <d v="1948-03-18T00:00:00"/>
    <d v="2013-08-28T00:00:00"/>
    <x v="277"/>
    <n v="9.2277777777777779"/>
    <n v="758.5791691751956"/>
  </r>
  <r>
    <s v="ZIHOUNE"/>
    <s v="Christiane"/>
    <s v="ZIHOUNE Christiane"/>
    <x v="4"/>
    <s v="Strasbourg"/>
    <d v="2020-06-07T00:00:00"/>
    <n v="6"/>
    <s v="Compétence Front"/>
    <n v="5"/>
    <n v="500"/>
    <n v="2500"/>
    <n v="2"/>
    <s v="Virement"/>
    <n v="1088"/>
    <n v="18"/>
    <x v="0"/>
    <n v="0"/>
    <d v="1960-06-01T00:00:00"/>
    <d v="2011-12-08T00:00:00"/>
    <x v="278"/>
    <n v="10.95"/>
    <n v="228.31050228310502"/>
  </r>
  <r>
    <s v="ZOUC"/>
    <s v="Fred"/>
    <s v="ZOUC Fred"/>
    <x v="3"/>
    <s v="Strasbourg"/>
    <d v="2020-02-15T00:00:00"/>
    <n v="8"/>
    <s v="Compétence Fullstack"/>
    <n v="6"/>
    <n v="800"/>
    <n v="4800"/>
    <n v="2"/>
    <s v="Virement"/>
    <n v="3552"/>
    <n v="19"/>
    <x v="1"/>
    <n v="4"/>
    <d v="1957-10-08T00:00:00"/>
    <d v="2003-12-07T00:00:00"/>
    <x v="279"/>
    <n v="18.952777777777779"/>
    <n v="253.261028872929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">
  <r>
    <s v="ABENHAÏM"/>
    <s v="Myriam"/>
    <s v="ABENHAÏM Myriam"/>
    <x v="0"/>
    <s v="Lille"/>
    <d v="2020-09-29T00:00:00"/>
    <n v="10"/>
    <s v="Gestion projet Agile"/>
    <n v="7"/>
    <n v="1000"/>
    <n v="7000"/>
    <n v="2"/>
    <s v="Virement"/>
    <n v="2257"/>
    <n v="40"/>
    <x v="0"/>
    <n v="1"/>
    <d v="1953-10-29T00:00:00"/>
    <d v="2001-09-09T00:00:00"/>
    <x v="0"/>
    <n v="21.197222222222223"/>
    <n v="330.23194863058575"/>
  </r>
  <r>
    <s v="ABSCHEN"/>
    <s v="Paul"/>
    <s v="ABSCHEN Paul"/>
    <x v="1"/>
    <s v="Lille"/>
    <d v="2021-01-05T00:00:00"/>
    <n v="5"/>
    <s v="Audit sécurité"/>
    <n v="10"/>
    <n v="2000"/>
    <n v="20000"/>
    <n v="2"/>
    <s v="Virement"/>
    <n v="2746"/>
    <n v="46"/>
    <x v="1"/>
    <n v="3"/>
    <d v="1974-11-11T00:00:00"/>
    <d v="2000-12-16T00:00:00"/>
    <x v="1"/>
    <n v="21.927777777777777"/>
    <n v="912.08512794527496"/>
  </r>
  <r>
    <s v="ADAMO"/>
    <s v="Stéphane"/>
    <s v="ADAMO Stéphane"/>
    <x v="2"/>
    <s v="Lille"/>
    <d v="2020-07-07T00:00:00"/>
    <n v="10"/>
    <s v="Gestion projet Agile"/>
    <n v="10"/>
    <n v="1000"/>
    <n v="10000"/>
    <n v="1"/>
    <s v="Chèque"/>
    <n v="2982"/>
    <n v="68"/>
    <x v="1"/>
    <n v="0"/>
    <d v="1963-12-16T00:00:00"/>
    <d v="2003-01-22T00:00:00"/>
    <x v="2"/>
    <n v="19.827777777777779"/>
    <n v="504.34295320818154"/>
  </r>
  <r>
    <s v="AGAPOF"/>
    <s v="Brigitte"/>
    <s v="AGAPOF Brigitte"/>
    <x v="3"/>
    <s v="Nice"/>
    <d v="2020-07-04T00:00:00"/>
    <n v="3"/>
    <s v="Déploiement technique"/>
    <n v="4"/>
    <n v="1300"/>
    <n v="5200"/>
    <n v="3"/>
    <s v="Espèce"/>
    <n v="926"/>
    <n v="67"/>
    <x v="0"/>
    <n v="2"/>
    <d v="1976-03-24T00:00:00"/>
    <d v="2015-04-09T00:00:00"/>
    <x v="3"/>
    <n v="7.6138888888888889"/>
    <n v="682.96242247354985"/>
  </r>
  <r>
    <s v="ALEMBERT"/>
    <s v="Jean"/>
    <s v="ALEMBERT Jean"/>
    <x v="0"/>
    <s v="Nice"/>
    <d v="2021-02-18T00:00:00"/>
    <n v="7"/>
    <s v="Compétence Back"/>
    <n v="8"/>
    <n v="600"/>
    <n v="4800"/>
    <n v="3"/>
    <s v="Espèce"/>
    <n v="1325"/>
    <n v="97"/>
    <x v="1"/>
    <n v="4"/>
    <d v="1974-01-12T00:00:00"/>
    <d v="2007-10-04T00:00:00"/>
    <x v="4"/>
    <n v="15.127777777777778"/>
    <n v="317.29709878810132"/>
  </r>
  <r>
    <s v="AMARA"/>
    <s v="Nicolas"/>
    <s v="AMARA Nicolas"/>
    <x v="1"/>
    <s v="Nice"/>
    <d v="2021-02-25T00:00:00"/>
    <n v="9"/>
    <s v="Support et TMA"/>
    <n v="9"/>
    <n v="500"/>
    <n v="4500"/>
    <n v="1"/>
    <s v="Chèque"/>
    <n v="5646"/>
    <n v="65"/>
    <x v="1"/>
    <n v="5"/>
    <d v="1949-10-20T00:00:00"/>
    <d v="1998-05-31T00:00:00"/>
    <x v="5"/>
    <n v="24.472222222222221"/>
    <n v="183.88195232690126"/>
  </r>
  <r>
    <s v="AMELLAL"/>
    <s v="Henri"/>
    <s v="AMELLAL Henri"/>
    <x v="3"/>
    <s v="Nice"/>
    <d v="2020-07-05T00:00:00"/>
    <n v="9"/>
    <s v="Support et TMA"/>
    <n v="2"/>
    <n v="500"/>
    <n v="1000"/>
    <n v="1"/>
    <s v="Chèque"/>
    <n v="4417"/>
    <n v="57"/>
    <x v="1"/>
    <n v="5"/>
    <d v="1947-12-25T00:00:00"/>
    <d v="2012-12-05T00:00:00"/>
    <x v="6"/>
    <n v="9.9583333333333339"/>
    <n v="100.418410041841"/>
  </r>
  <r>
    <s v="AMELLAL"/>
    <s v="Viviane"/>
    <s v="AMELLAL Viviane"/>
    <x v="0"/>
    <s v="Nice"/>
    <d v="2021-03-08T00:00:00"/>
    <n v="9"/>
    <s v="Support et TMA"/>
    <n v="9"/>
    <n v="500"/>
    <n v="4500"/>
    <n v="3"/>
    <s v="Espèce"/>
    <n v="2808"/>
    <n v="82"/>
    <x v="0"/>
    <n v="2"/>
    <d v="1962-05-20T00:00:00"/>
    <d v="2009-06-01T00:00:00"/>
    <x v="7"/>
    <n v="13.469444444444445"/>
    <n v="334.08950299030727"/>
  </r>
  <r>
    <s v="AMELLAL"/>
    <s v="Jean-Marc"/>
    <s v="AMELLAL Jean-Marc"/>
    <x v="3"/>
    <s v="Nice"/>
    <d v="2021-03-04T00:00:00"/>
    <n v="5"/>
    <s v="Audit sécurité"/>
    <n v="9"/>
    <n v="2000"/>
    <n v="18000"/>
    <n v="1"/>
    <s v="Chèque"/>
    <n v="2051"/>
    <n v="91"/>
    <x v="1"/>
    <n v="4"/>
    <d v="1959-01-19T00:00:00"/>
    <d v="2015-02-26T00:00:00"/>
    <x v="8"/>
    <n v="7.7333333333333334"/>
    <n v="2327.5862068965516"/>
  </r>
  <r>
    <s v="ANGONIN"/>
    <s v="Jean-Pierre"/>
    <s v="ANGONIN Jean-Pierre"/>
    <x v="4"/>
    <s v="Nice"/>
    <d v="2021-03-17T00:00:00"/>
    <n v="9"/>
    <s v="Support et TMA"/>
    <n v="5"/>
    <n v="500"/>
    <n v="2500"/>
    <n v="1"/>
    <s v="Chèque"/>
    <n v="2990"/>
    <n v="65"/>
    <x v="1"/>
    <n v="3"/>
    <d v="1958-09-19T00:00:00"/>
    <d v="2001-07-20T00:00:00"/>
    <x v="9"/>
    <n v="21.333333333333332"/>
    <n v="117.1875"/>
  </r>
  <r>
    <s v="AZOURA"/>
    <s v="Marie-France"/>
    <s v="AZOURA Marie-France"/>
    <x v="0"/>
    <s v="Nice"/>
    <d v="2021-02-24T00:00:00"/>
    <n v="4"/>
    <s v="Conseil et architecture"/>
    <n v="1"/>
    <n v="5000"/>
    <n v="5000"/>
    <n v="3"/>
    <s v="Espèce"/>
    <n v="3342"/>
    <n v="41"/>
    <x v="0"/>
    <n v="0"/>
    <d v="1961-04-12T00:00:00"/>
    <d v="2013-09-30T00:00:00"/>
    <x v="10"/>
    <n v="9.1388888888888893"/>
    <n v="547.112462006079"/>
  </r>
  <r>
    <s v="AZRIA"/>
    <s v="Maryse"/>
    <s v="AZRIA Maryse"/>
    <x v="2"/>
    <s v="Nice"/>
    <d v="2021-01-18T00:00:00"/>
    <n v="8"/>
    <s v="Compétence Fullstack"/>
    <n v="5"/>
    <n v="800"/>
    <n v="4000"/>
    <n v="3"/>
    <s v="Espèce"/>
    <n v="1767"/>
    <n v="37"/>
    <x v="0"/>
    <n v="1"/>
    <d v="1960-01-22T00:00:00"/>
    <d v="2007-06-06T00:00:00"/>
    <x v="11"/>
    <n v="15.455555555555556"/>
    <n v="258.80661394680084"/>
  </r>
  <r>
    <s v="BACH"/>
    <s v="Ginette"/>
    <s v="BACH Ginette"/>
    <x v="3"/>
    <s v="Nice"/>
    <d v="2020-01-28T00:00:00"/>
    <n v="4"/>
    <s v="Conseil et architecture"/>
    <n v="5"/>
    <n v="5000"/>
    <n v="25000"/>
    <n v="3"/>
    <s v="Espèce"/>
    <n v="3114"/>
    <n v="45"/>
    <x v="0"/>
    <n v="2"/>
    <d v="1959-01-20T00:00:00"/>
    <d v="2005-08-02T00:00:00"/>
    <x v="12"/>
    <n v="17.3"/>
    <n v="1445.086705202312"/>
  </r>
  <r>
    <s v="BAH"/>
    <s v="Paule"/>
    <s v="BAH Paule"/>
    <x v="1"/>
    <s v="Nice"/>
    <d v="2021-06-05T00:00:00"/>
    <n v="2"/>
    <s v="Formation CRM"/>
    <n v="1"/>
    <n v="700"/>
    <n v="700"/>
    <n v="3"/>
    <s v="Espèce"/>
    <n v="1187"/>
    <n v="42"/>
    <x v="0"/>
    <n v="5"/>
    <d v="1959-11-29T00:00:00"/>
    <d v="2008-10-22T00:00:00"/>
    <x v="13"/>
    <n v="14.077777777777778"/>
    <n v="49.723756906077348"/>
  </r>
  <r>
    <s v="BARNAUD"/>
    <s v="Janine"/>
    <s v="BARNAUD Janine"/>
    <x v="5"/>
    <s v="Nice"/>
    <d v="2021-01-05T00:00:00"/>
    <n v="2"/>
    <s v="Formation CRM"/>
    <n v="10"/>
    <n v="700"/>
    <n v="7000"/>
    <n v="3"/>
    <s v="Espèce"/>
    <n v="2362"/>
    <n v="52"/>
    <x v="0"/>
    <n v="4"/>
    <d v="1947-10-23T00:00:00"/>
    <d v="2006-08-04T00:00:00"/>
    <x v="14"/>
    <n v="16.294444444444444"/>
    <n v="429.59427207637231"/>
  </r>
  <r>
    <s v="BARRACHINA"/>
    <s v="Monique"/>
    <s v="BARRACHINA Monique"/>
    <x v="2"/>
    <s v="Nice"/>
    <d v="2020-10-14T00:00:00"/>
    <n v="4"/>
    <s v="Conseil et architecture"/>
    <n v="7"/>
    <n v="5000"/>
    <n v="35000"/>
    <n v="2"/>
    <s v="Virement"/>
    <n v="1624"/>
    <n v="94"/>
    <x v="0"/>
    <n v="1"/>
    <d v="1967-06-04T00:00:00"/>
    <d v="2012-06-29T00:00:00"/>
    <x v="15"/>
    <n v="10.391666666666667"/>
    <n v="3368.0834001603848"/>
  </r>
  <r>
    <s v="BARRANDON"/>
    <s v="Margaret"/>
    <s v="BARRANDON Margaret"/>
    <x v="4"/>
    <s v="Nice"/>
    <d v="2020-08-23T00:00:00"/>
    <n v="7"/>
    <s v="Compétence Back"/>
    <n v="10"/>
    <n v="600"/>
    <n v="6000"/>
    <n v="3"/>
    <s v="Espèce"/>
    <n v="1586"/>
    <n v="58"/>
    <x v="0"/>
    <n v="4"/>
    <d v="1985-01-26T00:00:00"/>
    <d v="2012-08-08T00:00:00"/>
    <x v="16"/>
    <n v="10.283333333333333"/>
    <n v="583.46839546191245"/>
  </r>
  <r>
    <s v="BARRANDON"/>
    <s v="Margaret"/>
    <s v="BARRANDON Margaret"/>
    <x v="4"/>
    <s v="Nice"/>
    <d v="2021-03-03T00:00:00"/>
    <n v="7"/>
    <s v="Compétence Back"/>
    <n v="1"/>
    <n v="600"/>
    <n v="600"/>
    <n v="3"/>
    <s v="Espèce"/>
    <n v="1586"/>
    <n v="58"/>
    <x v="0"/>
    <n v="0"/>
    <d v="1985-01-26T00:00:00"/>
    <d v="2000-12-02T00:00:00"/>
    <x v="16"/>
    <n v="21.966666666666665"/>
    <n v="27.314112291350533"/>
  </r>
  <r>
    <s v="BASS"/>
    <s v="Thierry"/>
    <s v="BASS Thierry"/>
    <x v="0"/>
    <s v="Nice"/>
    <d v="2020-12-30T00:00:00"/>
    <n v="2"/>
    <s v="Formation CRM"/>
    <n v="3"/>
    <n v="700"/>
    <n v="2100"/>
    <n v="1"/>
    <s v="Chèque"/>
    <n v="2271"/>
    <n v="34"/>
    <x v="1"/>
    <n v="0"/>
    <d v="1964-02-04T00:00:00"/>
    <d v="1999-07-07T00:00:00"/>
    <x v="17"/>
    <n v="23.369444444444444"/>
    <n v="89.860929513847623"/>
  </r>
  <r>
    <s v="BASS"/>
    <s v="Thierry"/>
    <s v="BASS Thierry"/>
    <x v="0"/>
    <s v="Nice"/>
    <d v="2020-06-18T00:00:00"/>
    <n v="4"/>
    <s v="Conseil et architecture"/>
    <n v="2"/>
    <n v="5000"/>
    <n v="10000"/>
    <n v="2"/>
    <s v="Virement"/>
    <n v="2271"/>
    <n v="34"/>
    <x v="1"/>
    <n v="4"/>
    <d v="1964-02-04T00:00:00"/>
    <d v="2012-10-16T00:00:00"/>
    <x v="17"/>
    <n v="10.094444444444445"/>
    <n v="990.64391854705548"/>
  </r>
  <r>
    <s v="BAUDET"/>
    <s v="Arlette"/>
    <s v="BAUDET Arlette"/>
    <x v="4"/>
    <s v="Nice"/>
    <d v="2021-05-27T00:00:00"/>
    <n v="8"/>
    <s v="Compétence Fullstack"/>
    <n v="9"/>
    <n v="800"/>
    <n v="7200"/>
    <n v="2"/>
    <s v="Virement"/>
    <n v="3092"/>
    <n v="88"/>
    <x v="0"/>
    <n v="1"/>
    <d v="1959-12-11T00:00:00"/>
    <d v="1998-12-21T00:00:00"/>
    <x v="18"/>
    <n v="23.913888888888888"/>
    <n v="301.08026483912187"/>
  </r>
  <r>
    <s v="BAUDET"/>
    <s v="Michele"/>
    <s v="BAUDET Michele"/>
    <x v="0"/>
    <s v="Nice"/>
    <d v="2021-05-06T00:00:00"/>
    <n v="7"/>
    <s v="Compétence Back"/>
    <n v="4"/>
    <n v="600"/>
    <n v="2400"/>
    <n v="1"/>
    <s v="Chèque"/>
    <n v="3018"/>
    <n v="26"/>
    <x v="0"/>
    <n v="4"/>
    <d v="1967-04-04T00:00:00"/>
    <d v="1998-12-11T00:00:00"/>
    <x v="19"/>
    <n v="23.941666666666666"/>
    <n v="100.24364775495998"/>
  </r>
  <r>
    <s v="BAUDET"/>
    <s v="Arlette"/>
    <s v="BAUDET Arlette"/>
    <x v="4"/>
    <s v="Nice"/>
    <d v="2021-04-27T00:00:00"/>
    <n v="8"/>
    <s v="Compétence Fullstack"/>
    <n v="8"/>
    <n v="800"/>
    <n v="6400"/>
    <n v="1"/>
    <s v="Chèque"/>
    <n v="3092"/>
    <n v="88"/>
    <x v="0"/>
    <n v="1"/>
    <d v="1959-12-11T00:00:00"/>
    <d v="2013-09-03T00:00:00"/>
    <x v="18"/>
    <n v="9.2138888888888886"/>
    <n v="694.60355743141395"/>
  </r>
  <r>
    <s v="BAUDET"/>
    <s v="Michele"/>
    <s v="BAUDET Michele"/>
    <x v="0"/>
    <s v="Nice"/>
    <d v="2021-06-06T00:00:00"/>
    <n v="6"/>
    <s v="Compétence Front"/>
    <n v="8"/>
    <n v="500"/>
    <n v="4000"/>
    <n v="1"/>
    <s v="Chèque"/>
    <n v="3018"/>
    <n v="26"/>
    <x v="0"/>
    <n v="0"/>
    <d v="1967-04-04T00:00:00"/>
    <d v="2009-09-11T00:00:00"/>
    <x v="19"/>
    <n v="13.191666666666666"/>
    <n v="303.22173089071384"/>
  </r>
  <r>
    <s v="BEAUDEAU"/>
    <s v="Gérard"/>
    <s v="BEAUDEAU Gérard"/>
    <x v="5"/>
    <s v="Nice"/>
    <d v="2021-02-28T00:00:00"/>
    <n v="6"/>
    <s v="Compétence Front"/>
    <n v="3"/>
    <n v="500"/>
    <n v="1500"/>
    <n v="3"/>
    <s v="Espèce"/>
    <n v="1541"/>
    <n v="11"/>
    <x v="1"/>
    <n v="3"/>
    <d v="1978-04-04T00:00:00"/>
    <d v="2003-01-30T00:00:00"/>
    <x v="20"/>
    <n v="19.805555555555557"/>
    <n v="75.736325385694244"/>
  </r>
  <r>
    <s v="BEAUDEAU"/>
    <s v="Gérard"/>
    <s v="BEAUDEAU Gérard"/>
    <x v="5"/>
    <s v="Nice"/>
    <d v="2021-02-15T00:00:00"/>
    <n v="1"/>
    <s v="Intervention sur site"/>
    <n v="10"/>
    <n v="1200"/>
    <n v="12000"/>
    <n v="2"/>
    <s v="Virement"/>
    <n v="1541"/>
    <n v="11"/>
    <x v="1"/>
    <n v="2"/>
    <d v="1978-04-04T00:00:00"/>
    <d v="2013-09-20T00:00:00"/>
    <x v="20"/>
    <n v="9.1666666666666661"/>
    <n v="1309.0909090909092"/>
  </r>
  <r>
    <s v="BEAUMIER"/>
    <s v="Isabelle"/>
    <s v="BEAUMIER Isabelle"/>
    <x v="5"/>
    <s v="Nice"/>
    <d v="2021-05-26T00:00:00"/>
    <n v="9"/>
    <s v="Support et TMA"/>
    <n v="1"/>
    <n v="500"/>
    <n v="500"/>
    <n v="2"/>
    <s v="Virement"/>
    <n v="1275"/>
    <n v="64"/>
    <x v="0"/>
    <n v="4"/>
    <d v="1971-12-09T00:00:00"/>
    <d v="2017-02-04T00:00:00"/>
    <x v="21"/>
    <n v="5.7944444444444443"/>
    <n v="86.289549376797694"/>
  </r>
  <r>
    <s v="BEAUMIER"/>
    <s v="Isabelle"/>
    <s v="BEAUMIER Isabelle"/>
    <x v="5"/>
    <s v="Nice"/>
    <d v="2020-12-29T00:00:00"/>
    <n v="5"/>
    <s v="Audit sécurité"/>
    <n v="1"/>
    <n v="2000"/>
    <n v="2000"/>
    <n v="2"/>
    <s v="Virement"/>
    <n v="1275"/>
    <n v="64"/>
    <x v="0"/>
    <n v="3"/>
    <d v="1971-12-09T00:00:00"/>
    <d v="2004-04-21T00:00:00"/>
    <x v="21"/>
    <n v="18.580555555555556"/>
    <n v="107.63940798325609"/>
  </r>
  <r>
    <s v="BEDO"/>
    <s v="Jean"/>
    <s v="BEDO Jean"/>
    <x v="5"/>
    <s v="Nice"/>
    <d v="2020-10-25T00:00:00"/>
    <n v="7"/>
    <s v="Compétence Back"/>
    <n v="1"/>
    <n v="600"/>
    <n v="600"/>
    <n v="3"/>
    <s v="Espèce"/>
    <n v="1580"/>
    <n v="22"/>
    <x v="1"/>
    <n v="4"/>
    <d v="1978-09-01T00:00:00"/>
    <d v="2008-04-01T00:00:00"/>
    <x v="22"/>
    <n v="14.636111111111111"/>
    <n v="40.994496109318654"/>
  </r>
  <r>
    <s v="BEDO"/>
    <s v="Jean"/>
    <s v="BEDO Jean"/>
    <x v="5"/>
    <s v="Nice"/>
    <d v="2020-11-05T00:00:00"/>
    <n v="5"/>
    <s v="Audit sécurité"/>
    <n v="3"/>
    <n v="2000"/>
    <n v="6000"/>
    <n v="2"/>
    <s v="Virement"/>
    <n v="1580"/>
    <n v="22"/>
    <x v="1"/>
    <n v="1"/>
    <d v="1978-09-01T00:00:00"/>
    <d v="2009-01-19T00:00:00"/>
    <x v="22"/>
    <n v="13.83611111111111"/>
    <n v="433.6478618751255"/>
  </r>
  <r>
    <s v="BEETHOVEN"/>
    <s v="Michele"/>
    <s v="BEETHOVEN Michele"/>
    <x v="2"/>
    <s v="Nice"/>
    <d v="2021-03-30T00:00:00"/>
    <n v="9"/>
    <s v="Support et TMA"/>
    <n v="7"/>
    <n v="500"/>
    <n v="3500"/>
    <n v="2"/>
    <s v="Virement"/>
    <n v="1240"/>
    <n v="6"/>
    <x v="0"/>
    <n v="5"/>
    <d v="1957-02-23T00:00:00"/>
    <d v="2018-10-08T00:00:00"/>
    <x v="23"/>
    <n v="4.1166666666666663"/>
    <n v="850.20242914979769"/>
  </r>
  <r>
    <s v="BEETHOVEN"/>
    <s v="Michele"/>
    <s v="BEETHOVEN Michele"/>
    <x v="2"/>
    <s v="Nice"/>
    <d v="2020-06-21T00:00:00"/>
    <n v="6"/>
    <s v="Compétence Front"/>
    <n v="8"/>
    <n v="500"/>
    <n v="4000"/>
    <n v="2"/>
    <s v="Virement"/>
    <n v="1240"/>
    <n v="6"/>
    <x v="0"/>
    <n v="2"/>
    <d v="1957-02-23T00:00:00"/>
    <d v="2005-04-04T00:00:00"/>
    <x v="23"/>
    <n v="17.627777777777776"/>
    <n v="226.91459186889381"/>
  </r>
  <r>
    <s v="BENHAMOU"/>
    <s v="Jeanine"/>
    <s v="BENHAMOU Jeanine"/>
    <x v="3"/>
    <s v="Nice"/>
    <d v="2020-11-12T00:00:00"/>
    <n v="9"/>
    <s v="Support et TMA"/>
    <n v="6"/>
    <n v="500"/>
    <n v="3000"/>
    <n v="2"/>
    <s v="Virement"/>
    <n v="1971"/>
    <n v="84"/>
    <x v="0"/>
    <n v="4"/>
    <d v="1970-07-24T00:00:00"/>
    <d v="2001-04-22T00:00:00"/>
    <x v="24"/>
    <n v="21.577777777777779"/>
    <n v="139.03192584963955"/>
  </r>
  <r>
    <s v="BENHAMOU"/>
    <s v="Jeanine"/>
    <s v="BENHAMOU Jeanine"/>
    <x v="3"/>
    <s v="Nice"/>
    <d v="2020-06-03T00:00:00"/>
    <n v="3"/>
    <s v="Déploiement technique"/>
    <n v="10"/>
    <n v="1300"/>
    <n v="13000"/>
    <n v="1"/>
    <s v="Chèque"/>
    <n v="1971"/>
    <n v="84"/>
    <x v="0"/>
    <n v="5"/>
    <d v="1970-07-24T00:00:00"/>
    <d v="2005-11-16T00:00:00"/>
    <x v="24"/>
    <n v="17.011111111111113"/>
    <n v="764.20640104506856"/>
  </r>
  <r>
    <s v="BENSIMHON"/>
    <s v="Pascal"/>
    <s v="BENSIMHON Pascal"/>
    <x v="1"/>
    <s v="Nice"/>
    <d v="2021-06-06T00:00:00"/>
    <n v="9"/>
    <s v="Support et TMA"/>
    <n v="3"/>
    <n v="500"/>
    <n v="1500"/>
    <n v="1"/>
    <s v="Chèque"/>
    <n v="3123"/>
    <n v="40"/>
    <x v="1"/>
    <n v="3"/>
    <d v="1956-08-29T00:00:00"/>
    <d v="2011-03-21T00:00:00"/>
    <x v="25"/>
    <n v="11.66388888888889"/>
    <n v="128.60204810669205"/>
  </r>
  <r>
    <s v="BENSIMON"/>
    <s v="Elisabeth"/>
    <s v="BENSIMON Elisabeth"/>
    <x v="4"/>
    <s v="Nice"/>
    <d v="2020-08-13T00:00:00"/>
    <n v="2"/>
    <s v="Formation CRM"/>
    <n v="10"/>
    <n v="700"/>
    <n v="7000"/>
    <n v="1"/>
    <s v="Chèque"/>
    <n v="2347"/>
    <n v="59"/>
    <x v="0"/>
    <n v="1"/>
    <d v="1947-04-22T00:00:00"/>
    <d v="2017-02-06T00:00:00"/>
    <x v="26"/>
    <n v="5.7888888888888888"/>
    <n v="1209.2130518234164"/>
  </r>
  <r>
    <s v="BÉRAUD"/>
    <s v="Giséle"/>
    <s v="BÉRAUD Giséle"/>
    <x v="3"/>
    <s v="Nice"/>
    <d v="2020-07-01T00:00:00"/>
    <n v="2"/>
    <s v="Formation CRM"/>
    <n v="8"/>
    <n v="700"/>
    <n v="5600"/>
    <n v="1"/>
    <s v="Chèque"/>
    <n v="1624"/>
    <n v="2"/>
    <x v="0"/>
    <n v="5"/>
    <d v="1975-07-11T00:00:00"/>
    <d v="2006-12-03T00:00:00"/>
    <x v="27"/>
    <n v="15.963888888888889"/>
    <n v="350.79171741778322"/>
  </r>
  <r>
    <s v="BERDUGO"/>
    <s v="Bernadette"/>
    <s v="BERDUGO Bernadette"/>
    <x v="4"/>
    <s v="Nice"/>
    <d v="2020-08-26T00:00:00"/>
    <n v="3"/>
    <s v="Déploiement technique"/>
    <n v="5"/>
    <n v="1300"/>
    <n v="6500"/>
    <n v="2"/>
    <s v="Virement"/>
    <n v="2658"/>
    <n v="19"/>
    <x v="0"/>
    <n v="4"/>
    <d v="1946-03-31T00:00:00"/>
    <d v="2002-01-05T00:00:00"/>
    <x v="28"/>
    <n v="20.875"/>
    <n v="311.37724550898201"/>
  </r>
  <r>
    <s v="BERTOLO"/>
    <s v="Claudie"/>
    <s v="BERTOLO Claudie"/>
    <x v="3"/>
    <s v="Nice"/>
    <d v="2021-05-20T00:00:00"/>
    <n v="10"/>
    <s v="Gestion projet Agile"/>
    <n v="5"/>
    <n v="1000"/>
    <n v="5000"/>
    <n v="3"/>
    <s v="Espèce"/>
    <n v="1898"/>
    <n v="66"/>
    <x v="0"/>
    <n v="4"/>
    <d v="1953-04-16T00:00:00"/>
    <d v="2003-06-07T00:00:00"/>
    <x v="29"/>
    <n v="19.452777777777779"/>
    <n v="257.03270027131225"/>
  </r>
  <r>
    <s v="BERTRAND"/>
    <s v="Roger"/>
    <s v="BERTRAND Roger"/>
    <x v="2"/>
    <s v="Nice"/>
    <d v="2020-10-11T00:00:00"/>
    <n v="9"/>
    <s v="Support et TMA"/>
    <n v="1"/>
    <n v="500"/>
    <n v="500"/>
    <n v="1"/>
    <s v="Chèque"/>
    <n v="2529"/>
    <n v="70"/>
    <x v="1"/>
    <n v="0"/>
    <d v="1959-01-11T00:00:00"/>
    <d v="2000-05-21T00:00:00"/>
    <x v="30"/>
    <n v="22.497222222222224"/>
    <n v="22.224966045190762"/>
  </r>
  <r>
    <s v="BIDAULT"/>
    <s v="Marie-Reine"/>
    <s v="BIDAULT Marie-Reine"/>
    <x v="4"/>
    <s v="Nice"/>
    <d v="2021-05-26T00:00:00"/>
    <n v="10"/>
    <s v="Gestion projet Agile"/>
    <n v="5"/>
    <n v="1000"/>
    <n v="5000"/>
    <n v="3"/>
    <s v="Espèce"/>
    <n v="2142"/>
    <n v="83"/>
    <x v="0"/>
    <n v="5"/>
    <d v="1942-06-26T00:00:00"/>
    <d v="2020-12-11T00:00:00"/>
    <x v="31"/>
    <n v="1.9416666666666667"/>
    <n v="2575.1072961373393"/>
  </r>
  <r>
    <s v="BINET"/>
    <s v="Jacques"/>
    <s v="BINET Jacques"/>
    <x v="3"/>
    <s v="Nice"/>
    <d v="2020-09-07T00:00:00"/>
    <n v="8"/>
    <s v="Compétence Fullstack"/>
    <n v="10"/>
    <n v="800"/>
    <n v="8000"/>
    <n v="2"/>
    <s v="Virement"/>
    <n v="2306"/>
    <n v="93"/>
    <x v="1"/>
    <n v="0"/>
    <d v="1981-07-22T00:00:00"/>
    <d v="2002-05-16T00:00:00"/>
    <x v="32"/>
    <n v="20.511111111111113"/>
    <n v="390.03250270855904"/>
  </r>
  <r>
    <s v="BINET"/>
    <s v="Emmanuel"/>
    <s v="BINET Emmanuel"/>
    <x v="3"/>
    <s v="Nice"/>
    <d v="2020-06-11T00:00:00"/>
    <n v="7"/>
    <s v="Compétence Back"/>
    <n v="8"/>
    <n v="600"/>
    <n v="4800"/>
    <n v="2"/>
    <s v="Virement"/>
    <n v="2521"/>
    <n v="54"/>
    <x v="1"/>
    <n v="5"/>
    <d v="1956-08-23T00:00:00"/>
    <d v="2006-02-27T00:00:00"/>
    <x v="33"/>
    <n v="16.730555555555554"/>
    <n v="286.90021583928279"/>
  </r>
  <r>
    <s v="BLANC"/>
    <s v="Giséle"/>
    <s v="BLANC Giséle"/>
    <x v="3"/>
    <s v="Nice"/>
    <d v="2020-08-03T00:00:00"/>
    <n v="10"/>
    <s v="Gestion projet Agile"/>
    <n v="10"/>
    <n v="1000"/>
    <n v="10000"/>
    <n v="2"/>
    <s v="Virement"/>
    <n v="3224"/>
    <n v="7"/>
    <x v="0"/>
    <n v="5"/>
    <d v="1952-02-17T00:00:00"/>
    <d v="2011-08-04T00:00:00"/>
    <x v="34"/>
    <n v="11.294444444444444"/>
    <n v="885.39104771273981"/>
  </r>
  <r>
    <s v="BLANCHOT"/>
    <s v="Guy"/>
    <s v="BLANCHOT Guy"/>
    <x v="4"/>
    <s v="Nice"/>
    <d v="2021-01-19T00:00:00"/>
    <n v="10"/>
    <s v="Gestion projet Agile"/>
    <n v="8"/>
    <n v="1000"/>
    <n v="8000"/>
    <n v="1"/>
    <s v="Chèque"/>
    <n v="3383"/>
    <n v="69"/>
    <x v="1"/>
    <n v="1"/>
    <d v="1954-06-01T00:00:00"/>
    <d v="2010-01-08T00:00:00"/>
    <x v="35"/>
    <n v="12.866666666666667"/>
    <n v="621.76165803108802"/>
  </r>
  <r>
    <s v="BOLLO"/>
    <s v="René"/>
    <s v="BOLLO René"/>
    <x v="3"/>
    <s v="Nice"/>
    <d v="2021-04-10T00:00:00"/>
    <n v="10"/>
    <s v="Gestion projet Agile"/>
    <n v="10"/>
    <n v="1000"/>
    <n v="10000"/>
    <n v="3"/>
    <s v="Espèce"/>
    <n v="1088"/>
    <n v="15"/>
    <x v="1"/>
    <n v="5"/>
    <d v="1973-10-11T00:00:00"/>
    <d v="2016-05-06T00:00:00"/>
    <x v="36"/>
    <n v="6.5388888888888888"/>
    <n v="1529.3118096856415"/>
  </r>
  <r>
    <s v="BONNAY"/>
    <s v="Nadège"/>
    <s v="BONNAY Nadège"/>
    <x v="2"/>
    <s v="Nice"/>
    <d v="2020-10-19T00:00:00"/>
    <n v="7"/>
    <s v="Compétence Back"/>
    <n v="9"/>
    <n v="600"/>
    <n v="5400"/>
    <n v="2"/>
    <s v="Virement"/>
    <n v="1703"/>
    <n v="72"/>
    <x v="0"/>
    <n v="4"/>
    <d v="1978-09-27T00:00:00"/>
    <d v="2009-02-12T00:00:00"/>
    <x v="37"/>
    <n v="13.772222222222222"/>
    <n v="392.09358612343686"/>
  </r>
  <r>
    <s v="BOUCHET"/>
    <s v="Nadège"/>
    <s v="BOUCHET Nadège"/>
    <x v="0"/>
    <s v="Nice"/>
    <d v="2021-04-28T00:00:00"/>
    <n v="7"/>
    <s v="Compétence Back"/>
    <n v="3"/>
    <n v="600"/>
    <n v="1800"/>
    <n v="1"/>
    <s v="Chèque"/>
    <n v="2128"/>
    <n v="59"/>
    <x v="0"/>
    <n v="0"/>
    <d v="1983-05-21T00:00:00"/>
    <d v="2005-01-17T00:00:00"/>
    <x v="38"/>
    <n v="17.841666666666665"/>
    <n v="100.887435777674"/>
  </r>
  <r>
    <s v="BOUCHET"/>
    <s v="Micheline"/>
    <s v="BOUCHET Micheline"/>
    <x v="0"/>
    <s v="Nice"/>
    <d v="2021-06-03T00:00:00"/>
    <n v="10"/>
    <s v="Gestion projet Agile"/>
    <n v="10"/>
    <n v="1000"/>
    <n v="10000"/>
    <n v="2"/>
    <s v="Virement"/>
    <n v="2258"/>
    <n v="78"/>
    <x v="0"/>
    <n v="2"/>
    <d v="1959-12-20T00:00:00"/>
    <d v="2010-07-15T00:00:00"/>
    <x v="39"/>
    <n v="12.347222222222221"/>
    <n v="809.89876265466819"/>
  </r>
  <r>
    <s v="BOUDART"/>
    <s v="Martine"/>
    <s v="BOUDART Martine"/>
    <x v="0"/>
    <s v="Nice"/>
    <d v="2020-08-10T00:00:00"/>
    <n v="2"/>
    <s v="Formation CRM"/>
    <n v="10"/>
    <n v="700"/>
    <n v="7000"/>
    <n v="2"/>
    <s v="Virement"/>
    <n v="2878"/>
    <n v="71"/>
    <x v="0"/>
    <n v="1"/>
    <d v="1978-05-28T00:00:00"/>
    <d v="2012-10-13T00:00:00"/>
    <x v="40"/>
    <n v="10.102777777777778"/>
    <n v="692.8787462194116"/>
  </r>
  <r>
    <s v="BOULLICAUD"/>
    <s v="Jean-Paul"/>
    <s v="BOULLICAUD Jean-Paul"/>
    <x v="4"/>
    <s v="Nice"/>
    <d v="2020-08-23T00:00:00"/>
    <n v="6"/>
    <s v="Compétence Front"/>
    <n v="5"/>
    <n v="500"/>
    <n v="2500"/>
    <n v="1"/>
    <s v="Chèque"/>
    <n v="2620"/>
    <n v="16"/>
    <x v="1"/>
    <n v="3"/>
    <d v="1975-10-29T00:00:00"/>
    <d v="2002-05-20T00:00:00"/>
    <x v="41"/>
    <n v="20.5"/>
    <n v="121.95121951219512"/>
  </r>
  <r>
    <s v="BOUN"/>
    <s v="Jeanine"/>
    <s v="BOUN Jeanine"/>
    <x v="0"/>
    <s v="Nice"/>
    <d v="2020-08-25T00:00:00"/>
    <n v="10"/>
    <s v="Gestion projet Agile"/>
    <n v="4"/>
    <n v="1000"/>
    <n v="4000"/>
    <n v="2"/>
    <s v="Virement"/>
    <n v="2328"/>
    <n v="6"/>
    <x v="0"/>
    <n v="3"/>
    <d v="1965-01-03T00:00:00"/>
    <d v="2011-05-28T00:00:00"/>
    <x v="42"/>
    <n v="11.477777777777778"/>
    <n v="348.49951597289447"/>
  </r>
  <r>
    <s v="BOUSLAH"/>
    <s v="Fabien"/>
    <s v="BOUSLAH Fabien"/>
    <x v="5"/>
    <s v="Nice"/>
    <d v="2021-06-20T00:00:00"/>
    <n v="2"/>
    <s v="Formation CRM"/>
    <n v="6"/>
    <n v="700"/>
    <n v="4200"/>
    <n v="2"/>
    <s v="Virement"/>
    <n v="1850"/>
    <n v="98"/>
    <x v="1"/>
    <n v="3"/>
    <d v="1958-05-14T00:00:00"/>
    <d v="2020-02-03T00:00:00"/>
    <x v="43"/>
    <n v="2.7972222222222221"/>
    <n v="1501.4895729890766"/>
  </r>
  <r>
    <s v="BOUZCKAR"/>
    <s v="Ghislaine"/>
    <s v="BOUZCKAR Ghislaine"/>
    <x v="3"/>
    <s v="Nice"/>
    <d v="2020-10-30T00:00:00"/>
    <n v="1"/>
    <s v="Intervention sur site"/>
    <n v="9"/>
    <n v="1200"/>
    <n v="10800"/>
    <n v="1"/>
    <s v="Chèque"/>
    <n v="4172"/>
    <n v="59"/>
    <x v="0"/>
    <n v="3"/>
    <d v="1948-07-27T00:00:00"/>
    <d v="2006-07-29T00:00:00"/>
    <x v="44"/>
    <n v="16.308333333333334"/>
    <n v="662.23811957077157"/>
  </r>
  <r>
    <s v="BOVERO"/>
    <s v="Gilbert"/>
    <s v="BOVERO Gilbert"/>
    <x v="3"/>
    <s v="Nice"/>
    <d v="2020-07-23T00:00:00"/>
    <n v="8"/>
    <s v="Compétence Fullstack"/>
    <n v="3"/>
    <n v="800"/>
    <n v="2400"/>
    <n v="1"/>
    <s v="Chèque"/>
    <n v="3392"/>
    <n v="87"/>
    <x v="1"/>
    <n v="4"/>
    <d v="1959-11-26T00:00:00"/>
    <d v="2001-05-31T00:00:00"/>
    <x v="45"/>
    <n v="21.472222222222221"/>
    <n v="111.77231565329885"/>
  </r>
  <r>
    <s v="BRELEUR"/>
    <s v="Jacques"/>
    <s v="BRELEUR Jacques"/>
    <x v="5"/>
    <s v="Nice"/>
    <d v="2020-10-11T00:00:00"/>
    <n v="4"/>
    <s v="Conseil et architecture"/>
    <n v="2"/>
    <n v="5000"/>
    <n v="10000"/>
    <n v="3"/>
    <s v="Espèce"/>
    <n v="2860"/>
    <n v="27"/>
    <x v="1"/>
    <n v="4"/>
    <d v="1977-12-25T00:00:00"/>
    <d v="2020-02-08T00:00:00"/>
    <x v="46"/>
    <n v="2.7833333333333332"/>
    <n v="3592.8143712574852"/>
  </r>
  <r>
    <s v="BRON"/>
    <s v="Géneviéve"/>
    <s v="BRON Géneviéve"/>
    <x v="3"/>
    <s v="Nice"/>
    <d v="2021-02-18T00:00:00"/>
    <n v="1"/>
    <s v="Intervention sur site"/>
    <n v="3"/>
    <n v="1200"/>
    <n v="3600"/>
    <n v="1"/>
    <s v="Chèque"/>
    <n v="2233"/>
    <n v="44"/>
    <x v="0"/>
    <n v="4"/>
    <d v="1964-03-09T00:00:00"/>
    <d v="2021-02-15T00:00:00"/>
    <x v="47"/>
    <n v="1.7638888888888888"/>
    <n v="2040.9448818897638"/>
  </r>
  <r>
    <s v="BRUNET"/>
    <s v="Françoise"/>
    <s v="BRUNET Françoise"/>
    <x v="3"/>
    <s v="Nice"/>
    <d v="2020-06-16T00:00:00"/>
    <n v="3"/>
    <s v="Déploiement technique"/>
    <n v="1"/>
    <n v="1300"/>
    <n v="1300"/>
    <n v="1"/>
    <s v="Chèque"/>
    <n v="973"/>
    <n v="96"/>
    <x v="0"/>
    <n v="0"/>
    <d v="1982-10-11T00:00:00"/>
    <d v="2013-06-07T00:00:00"/>
    <x v="48"/>
    <n v="9.4527777777777775"/>
    <n v="137.52571260652365"/>
  </r>
  <r>
    <s v="BSIRI"/>
    <s v="Marie-Rose"/>
    <s v="BSIRI Marie-Rose"/>
    <x v="1"/>
    <s v="Nice"/>
    <d v="2020-09-06T00:00:00"/>
    <n v="7"/>
    <s v="Compétence Back"/>
    <n v="5"/>
    <n v="600"/>
    <n v="3000"/>
    <n v="1"/>
    <s v="Chèque"/>
    <n v="2193"/>
    <n v="26"/>
    <x v="0"/>
    <n v="1"/>
    <d v="1974-09-01T00:00:00"/>
    <d v="2001-12-01T00:00:00"/>
    <x v="49"/>
    <n v="20.969444444444445"/>
    <n v="143.06530666313418"/>
  </r>
  <r>
    <s v="CAILLOT"/>
    <s v="Jocelyne"/>
    <s v="CAILLOT Jocelyne"/>
    <x v="4"/>
    <s v="Nice"/>
    <d v="2020-10-04T00:00:00"/>
    <n v="9"/>
    <s v="Support et TMA"/>
    <n v="2"/>
    <n v="500"/>
    <n v="1000"/>
    <n v="1"/>
    <s v="Chèque"/>
    <n v="2671"/>
    <n v="42"/>
    <x v="0"/>
    <n v="1"/>
    <d v="1956-01-22T00:00:00"/>
    <d v="2012-03-15T00:00:00"/>
    <x v="50"/>
    <n v="10.680555555555555"/>
    <n v="93.628088426527967"/>
  </r>
  <r>
    <s v="CALVET"/>
    <s v="Christine"/>
    <s v="CALVET Christine"/>
    <x v="4"/>
    <s v="Nice"/>
    <d v="2021-04-16T00:00:00"/>
    <n v="7"/>
    <s v="Compétence Back"/>
    <n v="4"/>
    <n v="600"/>
    <n v="2400"/>
    <n v="2"/>
    <s v="Virement"/>
    <n v="2510"/>
    <n v="19"/>
    <x v="0"/>
    <n v="2"/>
    <d v="1975-04-02T00:00:00"/>
    <d v="2005-03-17T00:00:00"/>
    <x v="51"/>
    <n v="17.675000000000001"/>
    <n v="135.78500707213578"/>
  </r>
  <r>
    <s v="CAPRON"/>
    <s v="Claude"/>
    <s v="CAPRON Claude"/>
    <x v="3"/>
    <s v="Nice"/>
    <d v="2020-11-22T00:00:00"/>
    <n v="8"/>
    <s v="Compétence Fullstack"/>
    <n v="7"/>
    <n v="800"/>
    <n v="5600"/>
    <n v="3"/>
    <s v="Espèce"/>
    <n v="3043"/>
    <n v="17"/>
    <x v="1"/>
    <n v="4"/>
    <d v="1945-08-23T00:00:00"/>
    <d v="2007-03-22T00:00:00"/>
    <x v="52"/>
    <n v="15.661111111111111"/>
    <n v="357.57360766229158"/>
  </r>
  <r>
    <s v="CARRERA"/>
    <s v="Victor"/>
    <s v="CARRERA Victor"/>
    <x v="0"/>
    <s v="Nice"/>
    <d v="2020-12-11T00:00:00"/>
    <n v="2"/>
    <s v="Formation CRM"/>
    <n v="8"/>
    <n v="700"/>
    <n v="5600"/>
    <n v="1"/>
    <s v="Chèque"/>
    <n v="1474"/>
    <n v="70"/>
    <x v="1"/>
    <n v="2"/>
    <d v="1949-03-22T00:00:00"/>
    <d v="2001-08-19T00:00:00"/>
    <x v="53"/>
    <n v="21.252777777777776"/>
    <n v="263.4949679780421"/>
  </r>
  <r>
    <s v="CHAMBLAS"/>
    <s v="Paule"/>
    <s v="CHAMBLAS Paule"/>
    <x v="1"/>
    <s v="Nice"/>
    <d v="2020-07-09T00:00:00"/>
    <n v="8"/>
    <s v="Compétence Fullstack"/>
    <n v="7"/>
    <n v="800"/>
    <n v="5600"/>
    <n v="2"/>
    <s v="Virement"/>
    <n v="1516"/>
    <n v="61"/>
    <x v="0"/>
    <n v="5"/>
    <d v="1974-03-05T00:00:00"/>
    <d v="2003-07-22T00:00:00"/>
    <x v="54"/>
    <n v="19.327777777777779"/>
    <n v="289.73843058350099"/>
  </r>
  <r>
    <s v="CHARDON"/>
    <s v="Annick"/>
    <s v="CHARDON Annick"/>
    <x v="5"/>
    <s v="Nice"/>
    <d v="2020-06-01T00:00:00"/>
    <n v="5"/>
    <s v="Audit sécurité"/>
    <n v="5"/>
    <n v="2000"/>
    <n v="10000"/>
    <n v="1"/>
    <s v="Chèque"/>
    <n v="2340"/>
    <n v="72"/>
    <x v="0"/>
    <n v="4"/>
    <d v="1978-08-20T00:00:00"/>
    <d v="2013-04-02T00:00:00"/>
    <x v="55"/>
    <n v="9.6333333333333329"/>
    <n v="1038.0622837370242"/>
  </r>
  <r>
    <s v="CHAUBEAU"/>
    <s v="Louis"/>
    <s v="CHAUBEAU Louis"/>
    <x v="4"/>
    <s v="Nice"/>
    <d v="2020-10-15T00:00:00"/>
    <n v="3"/>
    <s v="Déploiement technique"/>
    <n v="10"/>
    <n v="1300"/>
    <n v="13000"/>
    <n v="1"/>
    <s v="Chèque"/>
    <n v="2837"/>
    <n v="30"/>
    <x v="1"/>
    <n v="1"/>
    <d v="1982-11-01T00:00:00"/>
    <d v="2014-01-25T00:00:00"/>
    <x v="56"/>
    <n v="8.8194444444444446"/>
    <n v="1474.0157480314961"/>
  </r>
  <r>
    <s v="CHAVES"/>
    <s v="Thierry"/>
    <s v="CHAVES Thierry"/>
    <x v="1"/>
    <s v="Nice"/>
    <d v="2020-08-12T00:00:00"/>
    <n v="3"/>
    <s v="Déploiement technique"/>
    <n v="5"/>
    <n v="1300"/>
    <n v="6500"/>
    <n v="2"/>
    <s v="Virement"/>
    <n v="2224"/>
    <n v="27"/>
    <x v="1"/>
    <n v="5"/>
    <d v="1971-05-02T00:00:00"/>
    <d v="2010-07-06T00:00:00"/>
    <x v="57"/>
    <n v="12.372222222222222"/>
    <n v="525.37045352492146"/>
  </r>
  <r>
    <s v="CHEHMAT"/>
    <s v="Jocelyne"/>
    <s v="CHEHMAT Jocelyne"/>
    <x v="4"/>
    <s v="Nice"/>
    <d v="2020-10-28T00:00:00"/>
    <n v="2"/>
    <s v="Formation CRM"/>
    <n v="3"/>
    <n v="700"/>
    <n v="2100"/>
    <n v="1"/>
    <s v="Chèque"/>
    <n v="2289"/>
    <n v="70"/>
    <x v="0"/>
    <n v="5"/>
    <d v="1947-03-12T00:00:00"/>
    <d v="2011-03-14T00:00:00"/>
    <x v="58"/>
    <n v="11.683333333333334"/>
    <n v="179.74322396576318"/>
  </r>
  <r>
    <s v="CHHUOR"/>
    <s v="Anne-Marie"/>
    <s v="CHHUOR Anne-Marie"/>
    <x v="5"/>
    <s v="Nice"/>
    <d v="2021-04-08T00:00:00"/>
    <n v="9"/>
    <s v="Support et TMA"/>
    <n v="7"/>
    <n v="500"/>
    <n v="3500"/>
    <n v="2"/>
    <s v="Virement"/>
    <n v="3630"/>
    <n v="4"/>
    <x v="0"/>
    <n v="5"/>
    <d v="1950-09-01T00:00:00"/>
    <d v="2015-03-11T00:00:00"/>
    <x v="59"/>
    <n v="7.6916666666666664"/>
    <n v="455.03791982665223"/>
  </r>
  <r>
    <s v="CHI"/>
    <s v="Nicole"/>
    <s v="CHI Nicole"/>
    <x v="1"/>
    <s v="Nice"/>
    <d v="2020-06-13T00:00:00"/>
    <n v="1"/>
    <s v="Intervention sur site"/>
    <n v="4"/>
    <n v="1200"/>
    <n v="4800"/>
    <n v="2"/>
    <s v="Virement"/>
    <n v="2739"/>
    <n v="10"/>
    <x v="0"/>
    <n v="4"/>
    <d v="1962-04-01T00:00:00"/>
    <d v="2010-11-01T00:00:00"/>
    <x v="60"/>
    <n v="12.052777777777777"/>
    <n v="398.2484443420143"/>
  </r>
  <r>
    <s v="CHICHE"/>
    <s v="Vincent"/>
    <s v="CHICHE Vincent"/>
    <x v="0"/>
    <s v="Nice"/>
    <d v="2021-04-25T00:00:00"/>
    <n v="9"/>
    <s v="Support et TMA"/>
    <n v="9"/>
    <n v="500"/>
    <n v="4500"/>
    <n v="2"/>
    <s v="Virement"/>
    <n v="3704"/>
    <n v="49"/>
    <x v="1"/>
    <n v="4"/>
    <d v="1959-10-07T00:00:00"/>
    <d v="2008-08-27T00:00:00"/>
    <x v="61"/>
    <n v="14.230555555555556"/>
    <n v="316.22096427874294"/>
  </r>
  <r>
    <s v="CHIFFLET"/>
    <s v="Ingrid"/>
    <s v="CHIFFLET Ingrid"/>
    <x v="3"/>
    <s v="Nice"/>
    <d v="2021-02-10T00:00:00"/>
    <n v="3"/>
    <s v="Déploiement technique"/>
    <n v="8"/>
    <n v="1300"/>
    <n v="10400"/>
    <n v="3"/>
    <s v="Espèce"/>
    <n v="2801"/>
    <n v="0"/>
    <x v="0"/>
    <n v="5"/>
    <d v="1976-03-21T00:00:00"/>
    <d v="2012-02-03T00:00:00"/>
    <x v="62"/>
    <n v="10.797222222222222"/>
    <n v="963.21070234113711"/>
  </r>
  <r>
    <s v="CHRISTOPHE"/>
    <s v="Giséle"/>
    <s v="CHRISTOPHE Giséle"/>
    <x v="3"/>
    <s v="Nice"/>
    <d v="2021-02-21T00:00:00"/>
    <n v="7"/>
    <s v="Compétence Back"/>
    <n v="3"/>
    <n v="600"/>
    <n v="1800"/>
    <n v="3"/>
    <s v="Espèce"/>
    <n v="2359"/>
    <n v="95"/>
    <x v="0"/>
    <n v="4"/>
    <d v="1984-06-06T00:00:00"/>
    <d v="2008-08-11T00:00:00"/>
    <x v="63"/>
    <n v="14.275"/>
    <n v="126.09457092819615"/>
  </r>
  <r>
    <s v="CLAVERIE"/>
    <s v="Chantal"/>
    <s v="CLAVERIE Chantal"/>
    <x v="3"/>
    <s v="Nice"/>
    <d v="2021-02-15T00:00:00"/>
    <n v="5"/>
    <s v="Audit sécurité"/>
    <n v="9"/>
    <n v="2000"/>
    <n v="18000"/>
    <n v="1"/>
    <s v="Chèque"/>
    <n v="2281"/>
    <n v="23"/>
    <x v="0"/>
    <n v="5"/>
    <d v="1959-05-28T00:00:00"/>
    <d v="2021-09-07T00:00:00"/>
    <x v="64"/>
    <n v="1.2027777777777777"/>
    <n v="14965.357967667438"/>
  </r>
  <r>
    <s v="COHEN"/>
    <s v="Gérard"/>
    <s v="COHEN Gérard"/>
    <x v="5"/>
    <s v="Nice"/>
    <d v="2020-10-26T00:00:00"/>
    <n v="7"/>
    <s v="Compétence Back"/>
    <n v="1"/>
    <n v="600"/>
    <n v="600"/>
    <n v="1"/>
    <s v="Chèque"/>
    <n v="2572"/>
    <n v="44"/>
    <x v="1"/>
    <n v="4"/>
    <d v="1978-02-04T00:00:00"/>
    <d v="2016-12-09T00:00:00"/>
    <x v="65"/>
    <n v="5.947222222222222"/>
    <n v="100.88743577767399"/>
  </r>
  <r>
    <s v="COHEN"/>
    <s v="Christian"/>
    <s v="COHEN Christian"/>
    <x v="4"/>
    <s v="Nice"/>
    <d v="2021-04-04T00:00:00"/>
    <n v="1"/>
    <s v="Intervention sur site"/>
    <n v="2"/>
    <n v="1200"/>
    <n v="2400"/>
    <n v="3"/>
    <s v="Espèce"/>
    <n v="2276"/>
    <n v="77"/>
    <x v="1"/>
    <n v="5"/>
    <d v="1970-09-30T00:00:00"/>
    <d v="1998-06-25T00:00:00"/>
    <x v="66"/>
    <n v="24.402777777777779"/>
    <n v="98.349459305634596"/>
  </r>
  <r>
    <s v="COMTE"/>
    <s v="Martin"/>
    <s v="COMTE Martin"/>
    <x v="1"/>
    <s v="Nice"/>
    <d v="2020-08-05T00:00:00"/>
    <n v="3"/>
    <s v="Déploiement technique"/>
    <n v="5"/>
    <n v="1300"/>
    <n v="6500"/>
    <n v="2"/>
    <s v="Virement"/>
    <n v="1208"/>
    <n v="11"/>
    <x v="1"/>
    <n v="2"/>
    <d v="1966-09-06T00:00:00"/>
    <d v="2007-07-25T00:00:00"/>
    <x v="67"/>
    <n v="15.319444444444445"/>
    <n v="424.29737080689029"/>
  </r>
  <r>
    <s v="CORBET"/>
    <s v="Marie-Thérése"/>
    <s v="CORBET Marie-Thérése"/>
    <x v="1"/>
    <s v="Nice"/>
    <d v="2020-06-10T00:00:00"/>
    <n v="7"/>
    <s v="Compétence Back"/>
    <n v="7"/>
    <n v="600"/>
    <n v="4200"/>
    <n v="3"/>
    <s v="Espèce"/>
    <n v="870"/>
    <n v="69"/>
    <x v="0"/>
    <n v="2"/>
    <d v="1976-11-04T00:00:00"/>
    <d v="2011-08-03T00:00:00"/>
    <x v="68"/>
    <n v="11.297222222222222"/>
    <n v="371.77280550774526"/>
  </r>
  <r>
    <s v="COUDERC"/>
    <s v="Marie-Louise"/>
    <s v="COUDERC Marie-Louise"/>
    <x v="3"/>
    <s v="Nice"/>
    <d v="2021-01-10T00:00:00"/>
    <n v="1"/>
    <s v="Intervention sur site"/>
    <n v="8"/>
    <n v="1200"/>
    <n v="9600"/>
    <n v="2"/>
    <s v="Virement"/>
    <n v="3146"/>
    <n v="16"/>
    <x v="0"/>
    <n v="0"/>
    <d v="1964-08-13T00:00:00"/>
    <d v="2010-07-23T00:00:00"/>
    <x v="69"/>
    <n v="12.324999999999999"/>
    <n v="778.90466531440165"/>
  </r>
  <r>
    <s v="COUGET"/>
    <s v="Denis"/>
    <s v="COUGET Denis"/>
    <x v="5"/>
    <s v="Nice"/>
    <d v="2020-06-18T00:00:00"/>
    <n v="1"/>
    <s v="Intervention sur site"/>
    <n v="9"/>
    <n v="1200"/>
    <n v="10800"/>
    <n v="3"/>
    <s v="Espèce"/>
    <n v="2184"/>
    <n v="54"/>
    <x v="0"/>
    <n v="5"/>
    <d v="1974-11-09T00:00:00"/>
    <d v="2006-12-14T00:00:00"/>
    <x v="70"/>
    <n v="15.933333333333334"/>
    <n v="677.82426778242677"/>
  </r>
  <r>
    <s v="CRIÉ"/>
    <s v="Michel"/>
    <s v="CRIÉ Michel"/>
    <x v="0"/>
    <s v="Nice"/>
    <d v="2021-06-27T00:00:00"/>
    <n v="9"/>
    <s v="Support et TMA"/>
    <n v="9"/>
    <n v="500"/>
    <n v="4500"/>
    <n v="1"/>
    <s v="Chèque"/>
    <n v="3915"/>
    <n v="4"/>
    <x v="1"/>
    <n v="4"/>
    <d v="1949-01-18T00:00:00"/>
    <d v="2007-08-27T00:00:00"/>
    <x v="71"/>
    <n v="15.230555555555556"/>
    <n v="295.45869049790258"/>
  </r>
  <r>
    <s v="CROMBEZ"/>
    <s v="Katherine"/>
    <s v="CROMBEZ Katherine"/>
    <x v="4"/>
    <s v="Nice"/>
    <d v="2020-07-09T00:00:00"/>
    <n v="4"/>
    <s v="Conseil et architecture"/>
    <n v="7"/>
    <n v="5000"/>
    <n v="35000"/>
    <n v="2"/>
    <s v="Virement"/>
    <n v="2447"/>
    <n v="26"/>
    <x v="0"/>
    <n v="5"/>
    <d v="1977-09-16T00:00:00"/>
    <d v="2006-07-19T00:00:00"/>
    <x v="72"/>
    <n v="16.336111111111112"/>
    <n v="2142.4927733378677"/>
  </r>
  <r>
    <s v="CUCIT"/>
    <s v="Marie-Louise"/>
    <s v="CUCIT Marie-Louise"/>
    <x v="3"/>
    <s v="Nice"/>
    <d v="2020-09-10T00:00:00"/>
    <n v="2"/>
    <s v="Formation CRM"/>
    <n v="7"/>
    <n v="700"/>
    <n v="4900"/>
    <n v="1"/>
    <s v="Chèque"/>
    <n v="1771"/>
    <n v="62"/>
    <x v="0"/>
    <n v="5"/>
    <d v="1973-11-14T00:00:00"/>
    <d v="2007-11-09T00:00:00"/>
    <x v="73"/>
    <n v="15.030555555555555"/>
    <n v="326.0025873221216"/>
  </r>
  <r>
    <s v="CYMBALIST"/>
    <s v="Gérard"/>
    <s v="CYMBALIST Gérard"/>
    <x v="3"/>
    <s v="Nice"/>
    <d v="2021-01-09T00:00:00"/>
    <n v="5"/>
    <s v="Audit sécurité"/>
    <n v="2"/>
    <n v="2000"/>
    <n v="4000"/>
    <n v="3"/>
    <s v="Espèce"/>
    <n v="1355"/>
    <n v="58"/>
    <x v="1"/>
    <n v="1"/>
    <d v="1960-04-25T00:00:00"/>
    <d v="2006-10-18T00:00:00"/>
    <x v="74"/>
    <n v="16.088888888888889"/>
    <n v="248.61878453038673"/>
  </r>
  <r>
    <s v="DAMBSKI"/>
    <s v="René"/>
    <s v="DAMBSKI René"/>
    <x v="2"/>
    <s v="Nice"/>
    <d v="2020-10-13T00:00:00"/>
    <n v="9"/>
    <s v="Support et TMA"/>
    <n v="10"/>
    <n v="500"/>
    <n v="5000"/>
    <n v="1"/>
    <s v="Chèque"/>
    <n v="1562"/>
    <n v="37"/>
    <x v="1"/>
    <n v="2"/>
    <d v="1962-12-27T00:00:00"/>
    <d v="2014-10-24T00:00:00"/>
    <x v="75"/>
    <n v="8.0722222222222229"/>
    <n v="619.40812112869924"/>
  </r>
  <r>
    <s v="DANIEL"/>
    <s v="Marie-Louise"/>
    <s v="DANIEL Marie-Louise"/>
    <x v="4"/>
    <s v="Nice"/>
    <d v="2020-12-25T00:00:00"/>
    <n v="3"/>
    <s v="Déploiement technique"/>
    <n v="4"/>
    <n v="1300"/>
    <n v="5200"/>
    <n v="2"/>
    <s v="Virement"/>
    <n v="1683"/>
    <n v="53"/>
    <x v="0"/>
    <n v="5"/>
    <d v="1973-08-07T00:00:00"/>
    <d v="2011-04-11T00:00:00"/>
    <x v="76"/>
    <n v="11.608333333333333"/>
    <n v="447.95405599425703"/>
  </r>
  <r>
    <s v="DEAUCOURT"/>
    <s v="Christine"/>
    <s v="DEAUCOURT Christine"/>
    <x v="3"/>
    <s v="Nice"/>
    <d v="2020-09-28T00:00:00"/>
    <n v="10"/>
    <s v="Gestion projet Agile"/>
    <n v="5"/>
    <n v="1000"/>
    <n v="5000"/>
    <n v="3"/>
    <s v="Espèce"/>
    <n v="3408"/>
    <n v="83"/>
    <x v="0"/>
    <n v="5"/>
    <d v="1954-09-30T00:00:00"/>
    <d v="2015-02-26T00:00:00"/>
    <x v="77"/>
    <n v="7.7333333333333334"/>
    <n v="646.55172413793105"/>
  </r>
  <r>
    <s v="DEDIEU"/>
    <s v="Josselaine"/>
    <s v="DEDIEU Josselaine"/>
    <x v="4"/>
    <s v="Nice"/>
    <d v="2020-10-31T00:00:00"/>
    <n v="9"/>
    <s v="Support et TMA"/>
    <n v="3"/>
    <n v="500"/>
    <n v="1500"/>
    <n v="3"/>
    <s v="Espèce"/>
    <n v="2354"/>
    <n v="7"/>
    <x v="0"/>
    <n v="5"/>
    <d v="1979-02-03T00:00:00"/>
    <d v="1998-09-15T00:00:00"/>
    <x v="78"/>
    <n v="24.180555555555557"/>
    <n v="62.033314187248706"/>
  </r>
  <r>
    <s v="DEFRANCE"/>
    <s v="Sylvanna"/>
    <s v="DEFRANCE Sylvanna"/>
    <x v="2"/>
    <s v="Nice"/>
    <d v="2020-07-01T00:00:00"/>
    <n v="2"/>
    <s v="Formation CRM"/>
    <n v="9"/>
    <n v="700"/>
    <n v="6300"/>
    <n v="3"/>
    <s v="Espèce"/>
    <n v="2785"/>
    <n v="3"/>
    <x v="0"/>
    <n v="4"/>
    <d v="1955-05-27T00:00:00"/>
    <d v="2007-09-02T00:00:00"/>
    <x v="79"/>
    <n v="15.216666666666667"/>
    <n v="414.01971522453448"/>
  </r>
  <r>
    <s v="DEGRENDEL"/>
    <s v="Hubert"/>
    <s v="DEGRENDEL Hubert"/>
    <x v="5"/>
    <s v="Nice"/>
    <d v="2020-12-02T00:00:00"/>
    <n v="10"/>
    <s v="Gestion projet Agile"/>
    <n v="5"/>
    <n v="1000"/>
    <n v="5000"/>
    <n v="3"/>
    <s v="Espèce"/>
    <n v="2613"/>
    <n v="1"/>
    <x v="1"/>
    <n v="1"/>
    <d v="1978-09-24T00:00:00"/>
    <d v="2008-06-22T00:00:00"/>
    <x v="80"/>
    <n v="14.411111111111111"/>
    <n v="346.95451040863531"/>
  </r>
  <r>
    <s v="DEIXONNE"/>
    <s v="Nadine"/>
    <s v="DEIXONNE Nadine"/>
    <x v="0"/>
    <s v="Nice"/>
    <d v="2021-01-18T00:00:00"/>
    <n v="6"/>
    <s v="Compétence Front"/>
    <n v="5"/>
    <n v="500"/>
    <n v="2500"/>
    <n v="3"/>
    <s v="Espèce"/>
    <n v="1191"/>
    <n v="97"/>
    <x v="0"/>
    <n v="1"/>
    <d v="1964-02-02T00:00:00"/>
    <d v="2008-06-09T00:00:00"/>
    <x v="81"/>
    <n v="14.447222222222223"/>
    <n v="173.04364545279753"/>
  </r>
  <r>
    <s v="DELAMARRE"/>
    <s v="Jean-Luc"/>
    <s v="DELAMARRE Jean-Luc"/>
    <x v="3"/>
    <s v="Nice"/>
    <d v="2020-07-04T00:00:00"/>
    <n v="10"/>
    <s v="Gestion projet Agile"/>
    <n v="10"/>
    <n v="1000"/>
    <n v="10000"/>
    <n v="1"/>
    <s v="Chèque"/>
    <n v="1192"/>
    <n v="17"/>
    <x v="1"/>
    <n v="3"/>
    <d v="1972-05-14T00:00:00"/>
    <d v="2003-06-21T00:00:00"/>
    <x v="82"/>
    <n v="19.413888888888888"/>
    <n v="515.09514952067536"/>
  </r>
  <r>
    <s v="DELUC"/>
    <s v="Pascal"/>
    <s v="DELUC Pascal"/>
    <x v="0"/>
    <s v="Nice"/>
    <d v="2021-04-17T00:00:00"/>
    <n v="2"/>
    <s v="Formation CRM"/>
    <n v="5"/>
    <n v="700"/>
    <n v="3500"/>
    <n v="3"/>
    <s v="Espèce"/>
    <n v="3932"/>
    <n v="18"/>
    <x v="1"/>
    <n v="5"/>
    <d v="1956-09-02T00:00:00"/>
    <d v="1999-01-10T00:00:00"/>
    <x v="83"/>
    <n v="23.861111111111111"/>
    <n v="146.68218859138534"/>
  </r>
  <r>
    <s v="DENIS"/>
    <s v="Claudine"/>
    <s v="DENIS Claudine"/>
    <x v="5"/>
    <s v="Nice"/>
    <d v="2020-12-28T00:00:00"/>
    <n v="7"/>
    <s v="Compétence Back"/>
    <n v="10"/>
    <n v="600"/>
    <n v="6000"/>
    <n v="1"/>
    <s v="Chèque"/>
    <n v="1240"/>
    <n v="75"/>
    <x v="0"/>
    <n v="2"/>
    <d v="1964-12-12T00:00:00"/>
    <d v="2007-05-13T00:00:00"/>
    <x v="84"/>
    <n v="15.519444444444444"/>
    <n v="386.61177734025415"/>
  </r>
  <r>
    <s v="DESHAYES"/>
    <s v="Isabelle"/>
    <s v="DESHAYES Isabelle"/>
    <x v="5"/>
    <s v="Nice"/>
    <d v="2020-10-26T00:00:00"/>
    <n v="10"/>
    <s v="Gestion projet Agile"/>
    <n v="7"/>
    <n v="1000"/>
    <n v="7000"/>
    <n v="3"/>
    <s v="Espèce"/>
    <n v="1328"/>
    <n v="38"/>
    <x v="0"/>
    <n v="2"/>
    <d v="1960-04-27T00:00:00"/>
    <d v="2011-03-21T00:00:00"/>
    <x v="85"/>
    <n v="11.66388888888889"/>
    <n v="600.14289116456291"/>
  </r>
  <r>
    <s v="DESROSES"/>
    <s v="Martine"/>
    <s v="DESROSES Martine"/>
    <x v="1"/>
    <s v="Nice"/>
    <d v="2020-07-30T00:00:00"/>
    <n v="6"/>
    <s v="Compétence Front"/>
    <n v="8"/>
    <n v="500"/>
    <n v="4000"/>
    <n v="3"/>
    <s v="Espèce"/>
    <n v="2860"/>
    <n v="60"/>
    <x v="0"/>
    <n v="1"/>
    <d v="1971-05-27T00:00:00"/>
    <d v="2017-01-29T00:00:00"/>
    <x v="86"/>
    <n v="5.8083333333333336"/>
    <n v="688.66571018651359"/>
  </r>
  <r>
    <s v="DESTAIN"/>
    <s v="Roseline"/>
    <s v="DESTAIN Roseline"/>
    <x v="0"/>
    <s v="Nice"/>
    <d v="2020-12-09T00:00:00"/>
    <n v="9"/>
    <s v="Support et TMA"/>
    <n v="3"/>
    <n v="500"/>
    <n v="1500"/>
    <n v="1"/>
    <s v="Chèque"/>
    <n v="1946"/>
    <n v="89"/>
    <x v="0"/>
    <n v="1"/>
    <d v="1959-02-27T00:00:00"/>
    <d v="2016-01-31T00:00:00"/>
    <x v="87"/>
    <n v="6.8055555555555554"/>
    <n v="220.40816326530611"/>
  </r>
  <r>
    <s v="D'HÉROUVILLE"/>
    <s v="Yolande"/>
    <s v="D'HÉROUVILLE Yolande"/>
    <x v="5"/>
    <s v="Nice"/>
    <d v="2020-07-09T00:00:00"/>
    <n v="3"/>
    <s v="Déploiement technique"/>
    <n v="3"/>
    <n v="1300"/>
    <n v="3900"/>
    <n v="1"/>
    <s v="Chèque"/>
    <n v="2192"/>
    <n v="35"/>
    <x v="0"/>
    <n v="1"/>
    <d v="1953-02-08T00:00:00"/>
    <d v="2001-12-20T00:00:00"/>
    <x v="88"/>
    <n v="20.916666666666668"/>
    <n v="186.45418326693226"/>
  </r>
  <r>
    <s v="DI"/>
    <s v="Nadine"/>
    <s v="DI Nadine"/>
    <x v="0"/>
    <s v="Nice"/>
    <d v="2021-04-02T00:00:00"/>
    <n v="6"/>
    <s v="Compétence Front"/>
    <n v="3"/>
    <n v="500"/>
    <n v="1500"/>
    <n v="3"/>
    <s v="Espèce"/>
    <n v="1512"/>
    <n v="91"/>
    <x v="0"/>
    <n v="1"/>
    <d v="1958-04-25T00:00:00"/>
    <d v="2005-09-22T00:00:00"/>
    <x v="89"/>
    <n v="17.161111111111111"/>
    <n v="87.406927808352222"/>
  </r>
  <r>
    <s v="DINIC"/>
    <s v="Jean-François"/>
    <s v="DINIC Jean-François"/>
    <x v="4"/>
    <s v="Nice"/>
    <d v="2021-01-26T00:00:00"/>
    <n v="6"/>
    <s v="Compétence Front"/>
    <n v="8"/>
    <n v="500"/>
    <n v="4000"/>
    <n v="3"/>
    <s v="Espèce"/>
    <n v="1208"/>
    <n v="69"/>
    <x v="1"/>
    <n v="4"/>
    <d v="1984-09-07T00:00:00"/>
    <d v="2009-03-10T00:00:00"/>
    <x v="90"/>
    <n v="13.694444444444445"/>
    <n v="292.08924949290059"/>
  </r>
  <r>
    <s v="DONG"/>
    <s v="Huguette"/>
    <s v="DONG Huguette"/>
    <x v="5"/>
    <s v="Nice"/>
    <d v="2021-04-26T00:00:00"/>
    <n v="10"/>
    <s v="Gestion projet Agile"/>
    <n v="8"/>
    <n v="1000"/>
    <n v="8000"/>
    <n v="2"/>
    <s v="Virement"/>
    <n v="2338"/>
    <n v="21"/>
    <x v="0"/>
    <n v="2"/>
    <d v="1976-06-14T00:00:00"/>
    <d v="2010-11-12T00:00:00"/>
    <x v="91"/>
    <n v="12.022222222222222"/>
    <n v="665.43438077634016"/>
  </r>
  <r>
    <s v="DOUCOURE"/>
    <s v="Jean-Jacques"/>
    <s v="DOUCOURE Jean-Jacques"/>
    <x v="5"/>
    <s v="Nice"/>
    <d v="2020-08-18T00:00:00"/>
    <n v="10"/>
    <s v="Gestion projet Agile"/>
    <n v="6"/>
    <n v="1000"/>
    <n v="6000"/>
    <n v="1"/>
    <s v="Chèque"/>
    <n v="1136"/>
    <n v="89"/>
    <x v="1"/>
    <n v="1"/>
    <d v="1976-12-31T00:00:00"/>
    <d v="2016-01-25T00:00:00"/>
    <x v="92"/>
    <n v="6.8194444444444446"/>
    <n v="879.83706720977591"/>
  </r>
  <r>
    <s v="DUPRÉ"/>
    <s v="Sophie"/>
    <s v="DUPRÉ Sophie"/>
    <x v="5"/>
    <s v="Nice"/>
    <d v="2020-11-06T00:00:00"/>
    <n v="2"/>
    <s v="Formation CRM"/>
    <n v="1"/>
    <n v="700"/>
    <n v="700"/>
    <n v="1"/>
    <s v="Chèque"/>
    <n v="2459"/>
    <n v="87"/>
    <x v="0"/>
    <n v="4"/>
    <d v="1947-09-26T00:00:00"/>
    <d v="2007-05-16T00:00:00"/>
    <x v="93"/>
    <n v="15.511111111111111"/>
    <n v="45.128939828080227"/>
  </r>
  <r>
    <s v="DURAND"/>
    <s v="Jean-Pierre"/>
    <s v="DURAND Jean-Pierre"/>
    <x v="3"/>
    <s v="Nice"/>
    <d v="2020-12-27T00:00:00"/>
    <n v="9"/>
    <s v="Support et TMA"/>
    <n v="7"/>
    <n v="500"/>
    <n v="3500"/>
    <n v="1"/>
    <s v="Chèque"/>
    <n v="1993"/>
    <n v="66"/>
    <x v="1"/>
    <n v="0"/>
    <d v="1973-05-18T00:00:00"/>
    <d v="2009-02-19T00:00:00"/>
    <x v="94"/>
    <n v="13.752777777777778"/>
    <n v="254.494041607756"/>
  </r>
  <r>
    <s v="DURAND"/>
    <s v="Ginette"/>
    <s v="DURAND Ginette"/>
    <x v="3"/>
    <s v="Nice"/>
    <d v="2021-04-09T00:00:00"/>
    <n v="4"/>
    <s v="Conseil et architecture"/>
    <n v="8"/>
    <n v="5000"/>
    <n v="40000"/>
    <n v="2"/>
    <s v="Virement"/>
    <n v="3398"/>
    <n v="36"/>
    <x v="0"/>
    <n v="1"/>
    <d v="1958-02-18T00:00:00"/>
    <d v="1999-08-14T00:00:00"/>
    <x v="95"/>
    <n v="23.266666666666666"/>
    <n v="1719.1977077363897"/>
  </r>
  <r>
    <s v="DURAND-RENIER"/>
    <s v="Jean-François"/>
    <s v="DURAND-RENIER Jean-François"/>
    <x v="3"/>
    <s v="Nice"/>
    <d v="2021-03-07T00:00:00"/>
    <n v="8"/>
    <s v="Compétence Fullstack"/>
    <n v="10"/>
    <n v="800"/>
    <n v="8000"/>
    <n v="3"/>
    <s v="Espèce"/>
    <n v="2122"/>
    <n v="38"/>
    <x v="1"/>
    <n v="5"/>
    <d v="1947-10-13T00:00:00"/>
    <d v="2010-02-22T00:00:00"/>
    <x v="96"/>
    <n v="12.744444444444444"/>
    <n v="627.72449869224067"/>
  </r>
  <r>
    <s v="DUROC"/>
    <s v="Annie"/>
    <s v="DUROC Annie"/>
    <x v="4"/>
    <s v="Nice"/>
    <d v="2020-10-14T00:00:00"/>
    <n v="7"/>
    <s v="Compétence Back"/>
    <n v="10"/>
    <n v="600"/>
    <n v="6000"/>
    <n v="2"/>
    <s v="Virement"/>
    <n v="2568"/>
    <n v="91"/>
    <x v="0"/>
    <n v="3"/>
    <d v="1951-12-24T00:00:00"/>
    <d v="2012-07-23T00:00:00"/>
    <x v="97"/>
    <n v="10.324999999999999"/>
    <n v="581.11380145278451"/>
  </r>
  <r>
    <s v="EL KAABI"/>
    <s v="Nicole"/>
    <s v="EL KAABI Nicole"/>
    <x v="1"/>
    <s v="Nice"/>
    <d v="2020-06-18T00:00:00"/>
    <n v="2"/>
    <s v="Formation CRM"/>
    <n v="3"/>
    <n v="700"/>
    <n v="2100"/>
    <n v="2"/>
    <s v="Virement"/>
    <n v="2106"/>
    <n v="50"/>
    <x v="0"/>
    <n v="4"/>
    <d v="1960-02-25T00:00:00"/>
    <d v="2009-10-22T00:00:00"/>
    <x v="98"/>
    <n v="13.077777777777778"/>
    <n v="160.57774001699235"/>
  </r>
  <r>
    <s v="FABRE"/>
    <s v="Didier"/>
    <s v="FABRE Didier"/>
    <x v="3"/>
    <s v="Nice"/>
    <d v="2020-08-05T00:00:00"/>
    <n v="7"/>
    <s v="Compétence Back"/>
    <n v="2"/>
    <n v="600"/>
    <n v="1200"/>
    <n v="1"/>
    <s v="Chèque"/>
    <n v="3966"/>
    <n v="25"/>
    <x v="1"/>
    <n v="0"/>
    <d v="1962-06-22T00:00:00"/>
    <d v="2001-06-05T00:00:00"/>
    <x v="99"/>
    <n v="21.458333333333332"/>
    <n v="55.922330097087382"/>
  </r>
  <r>
    <s v="FALZON"/>
    <s v="Patricia"/>
    <s v="FALZON Patricia"/>
    <x v="1"/>
    <s v="Nice"/>
    <d v="2020-07-08T00:00:00"/>
    <n v="8"/>
    <s v="Compétence Fullstack"/>
    <n v="3"/>
    <n v="800"/>
    <n v="2400"/>
    <n v="2"/>
    <s v="Virement"/>
    <n v="1626"/>
    <n v="76"/>
    <x v="0"/>
    <n v="5"/>
    <d v="1957-11-07T00:00:00"/>
    <d v="2016-11-27T00:00:00"/>
    <x v="100"/>
    <n v="5.9805555555555552"/>
    <n v="401.30051091500235"/>
  </r>
  <r>
    <s v="FARIDI"/>
    <s v="Marie-Thérése"/>
    <s v="FARIDI Marie-Thérése"/>
    <x v="1"/>
    <s v="Nice"/>
    <d v="2020-06-23T00:00:00"/>
    <n v="6"/>
    <s v="Compétence Front"/>
    <n v="10"/>
    <n v="500"/>
    <n v="5000"/>
    <n v="1"/>
    <s v="Chèque"/>
    <n v="3228"/>
    <n v="89"/>
    <x v="0"/>
    <n v="3"/>
    <d v="1964-07-15T00:00:00"/>
    <d v="2004-04-09T00:00:00"/>
    <x v="101"/>
    <n v="18.613888888888887"/>
    <n v="268.61662438442028"/>
  </r>
  <r>
    <s v="FAUCHEUX"/>
    <s v="Michel"/>
    <s v="FAUCHEUX Michel"/>
    <x v="1"/>
    <s v="Nice"/>
    <d v="2021-02-19T00:00:00"/>
    <n v="9"/>
    <s v="Support et TMA"/>
    <n v="9"/>
    <n v="500"/>
    <n v="4500"/>
    <n v="2"/>
    <s v="Virement"/>
    <n v="1831"/>
    <n v="73"/>
    <x v="1"/>
    <n v="5"/>
    <d v="1964-02-27T00:00:00"/>
    <d v="2003-02-16T00:00:00"/>
    <x v="102"/>
    <n v="19.761111111111113"/>
    <n v="227.71998875456845"/>
  </r>
  <r>
    <s v="FAUQUIER"/>
    <s v="Mireille"/>
    <s v="FAUQUIER Mireille"/>
    <x v="1"/>
    <s v="Nice"/>
    <d v="2021-05-11T00:00:00"/>
    <n v="1"/>
    <s v="Intervention sur site"/>
    <n v="3"/>
    <n v="1200"/>
    <n v="3600"/>
    <n v="1"/>
    <s v="Chèque"/>
    <n v="1942"/>
    <n v="56"/>
    <x v="0"/>
    <n v="3"/>
    <d v="1953-10-11T00:00:00"/>
    <d v="2017-09-21T00:00:00"/>
    <x v="103"/>
    <n v="5.1638888888888888"/>
    <n v="697.1490048413126"/>
  </r>
  <r>
    <s v="FAURE"/>
    <s v="Simone"/>
    <s v="FAURE Simone"/>
    <x v="2"/>
    <s v="Nice"/>
    <d v="2021-05-11T00:00:00"/>
    <n v="5"/>
    <s v="Audit sécurité"/>
    <n v="6"/>
    <n v="2000"/>
    <n v="12000"/>
    <n v="3"/>
    <s v="Espèce"/>
    <n v="1114"/>
    <n v="68"/>
    <x v="0"/>
    <n v="2"/>
    <d v="1950-04-24T00:00:00"/>
    <d v="2012-02-07T00:00:00"/>
    <x v="104"/>
    <n v="10.786111111111111"/>
    <n v="1112.5418490857585"/>
  </r>
  <r>
    <s v="FAVRE"/>
    <s v="Dany"/>
    <s v="FAVRE Dany"/>
    <x v="5"/>
    <s v="Nice"/>
    <d v="2021-06-15T00:00:00"/>
    <n v="7"/>
    <s v="Compétence Back"/>
    <n v="6"/>
    <n v="600"/>
    <n v="3600"/>
    <n v="3"/>
    <s v="Espèce"/>
    <n v="2330"/>
    <n v="92"/>
    <x v="0"/>
    <n v="1"/>
    <d v="1953-03-09T00:00:00"/>
    <d v="2021-03-11T00:00:00"/>
    <x v="105"/>
    <n v="1.6916666666666667"/>
    <n v="2128.07881773399"/>
  </r>
  <r>
    <s v="FEDON"/>
    <s v="Marie-Claude"/>
    <s v="FEDON Marie-Claude"/>
    <x v="0"/>
    <s v="Nice"/>
    <d v="2021-04-27T00:00:00"/>
    <n v="2"/>
    <s v="Formation CRM"/>
    <n v="6"/>
    <n v="700"/>
    <n v="4200"/>
    <n v="2"/>
    <s v="Virement"/>
    <n v="1285"/>
    <n v="66"/>
    <x v="0"/>
    <n v="3"/>
    <d v="1954-01-21T00:00:00"/>
    <d v="2002-12-12T00:00:00"/>
    <x v="106"/>
    <n v="19.93888888888889"/>
    <n v="210.64363332404568"/>
  </r>
  <r>
    <s v="FERNANDEZ"/>
    <s v="Suzanne"/>
    <s v="FERNANDEZ Suzanne"/>
    <x v="1"/>
    <s v="Nice"/>
    <d v="2020-11-07T00:00:00"/>
    <n v="4"/>
    <s v="Conseil et architecture"/>
    <n v="2"/>
    <n v="5000"/>
    <n v="10000"/>
    <n v="1"/>
    <s v="Chèque"/>
    <n v="3691"/>
    <n v="57"/>
    <x v="0"/>
    <n v="1"/>
    <d v="1949-11-01T00:00:00"/>
    <d v="2001-06-27T00:00:00"/>
    <x v="107"/>
    <n v="21.397222222222222"/>
    <n v="467.35038296767493"/>
  </r>
  <r>
    <s v="FERNANDEZ"/>
    <s v="Yvette"/>
    <s v="FERNANDEZ Yvette"/>
    <x v="1"/>
    <s v="Nice"/>
    <d v="2021-02-21T00:00:00"/>
    <n v="1"/>
    <s v="Intervention sur site"/>
    <n v="1"/>
    <n v="1200"/>
    <n v="1200"/>
    <n v="1"/>
    <s v="Chèque"/>
    <n v="2752"/>
    <n v="62"/>
    <x v="0"/>
    <n v="2"/>
    <d v="1960-04-04T00:00:00"/>
    <d v="2009-04-13T00:00:00"/>
    <x v="108"/>
    <n v="13.602777777777778"/>
    <n v="88.217275883193793"/>
  </r>
  <r>
    <s v="FERRAND"/>
    <s v="Danielle"/>
    <s v="FERRAND Danielle"/>
    <x v="5"/>
    <s v="Nice"/>
    <d v="2021-03-25T00:00:00"/>
    <n v="7"/>
    <s v="Compétence Back"/>
    <n v="4"/>
    <n v="600"/>
    <n v="2400"/>
    <n v="2"/>
    <s v="Virement"/>
    <n v="1841"/>
    <n v="58"/>
    <x v="0"/>
    <n v="3"/>
    <d v="1981-07-12T00:00:00"/>
    <d v="2009-09-16T00:00:00"/>
    <x v="109"/>
    <n v="13.177777777777777"/>
    <n v="182.12478920741989"/>
  </r>
  <r>
    <s v="FILLEAU"/>
    <s v="Sylvie"/>
    <s v="FILLEAU Sylvie"/>
    <x v="2"/>
    <s v="Nice"/>
    <d v="2020-11-11T00:00:00"/>
    <n v="5"/>
    <s v="Audit sécurité"/>
    <n v="9"/>
    <n v="2000"/>
    <n v="18000"/>
    <n v="3"/>
    <s v="Espèce"/>
    <n v="3002"/>
    <n v="62"/>
    <x v="0"/>
    <n v="4"/>
    <d v="1961-12-16T00:00:00"/>
    <d v="2015-12-30T00:00:00"/>
    <x v="110"/>
    <n v="6.8888888888888893"/>
    <n v="2612.9032258064512"/>
  </r>
  <r>
    <s v="FITOUSSI"/>
    <s v="Samuel"/>
    <s v="FITOUSSI Samuel"/>
    <x v="2"/>
    <s v="Nice"/>
    <d v="2020-07-07T00:00:00"/>
    <n v="9"/>
    <s v="Support et TMA"/>
    <n v="2"/>
    <n v="500"/>
    <n v="1000"/>
    <n v="1"/>
    <s v="Chèque"/>
    <n v="4017"/>
    <n v="52"/>
    <x v="1"/>
    <n v="0"/>
    <d v="1959-04-17T00:00:00"/>
    <d v="2005-09-15T00:00:00"/>
    <x v="111"/>
    <n v="17.180555555555557"/>
    <n v="58.205335489086494"/>
  </r>
  <r>
    <s v="FOURNOL"/>
    <s v="Michele"/>
    <s v="FOURNOL Michele"/>
    <x v="0"/>
    <s v="Nice"/>
    <d v="2021-05-23T00:00:00"/>
    <n v="5"/>
    <s v="Audit sécurité"/>
    <n v="10"/>
    <n v="2000"/>
    <n v="20000"/>
    <n v="2"/>
    <s v="Virement"/>
    <n v="2761"/>
    <n v="53"/>
    <x v="0"/>
    <n v="4"/>
    <d v="1973-10-26T00:00:00"/>
    <d v="1999-11-16T00:00:00"/>
    <x v="112"/>
    <n v="23.011111111111113"/>
    <n v="869.14534041525826"/>
  </r>
  <r>
    <s v="FRANÇOIS"/>
    <s v="Anne-Marie"/>
    <s v="FRANÇOIS Anne-Marie"/>
    <x v="5"/>
    <s v="Nice"/>
    <d v="2020-09-29T00:00:00"/>
    <n v="10"/>
    <s v="Gestion projet Agile"/>
    <n v="8"/>
    <n v="1000"/>
    <n v="8000"/>
    <n v="3"/>
    <s v="Espèce"/>
    <n v="2762"/>
    <n v="58"/>
    <x v="0"/>
    <n v="2"/>
    <d v="1981-12-01T00:00:00"/>
    <d v="2005-08-21T00:00:00"/>
    <x v="113"/>
    <n v="17.247222222222224"/>
    <n v="463.84280882589786"/>
  </r>
  <r>
    <s v="FRENOIS"/>
    <s v="Giséle"/>
    <s v="FRENOIS Giséle"/>
    <x v="5"/>
    <s v="Nice"/>
    <d v="2020-08-11T00:00:00"/>
    <n v="8"/>
    <s v="Compétence Fullstack"/>
    <n v="8"/>
    <n v="800"/>
    <n v="6400"/>
    <n v="3"/>
    <s v="Espèce"/>
    <n v="3494"/>
    <n v="59"/>
    <x v="0"/>
    <n v="5"/>
    <d v="1956-03-31T00:00:00"/>
    <d v="2020-11-28T00:00:00"/>
    <x v="114"/>
    <n v="1.9777777777777779"/>
    <n v="3235.9550561797751"/>
  </r>
  <r>
    <s v="FRETTE"/>
    <s v="Daniel"/>
    <s v="FRETTE Daniel"/>
    <x v="5"/>
    <s v="Nice"/>
    <d v="2020-08-07T00:00:00"/>
    <n v="7"/>
    <s v="Compétence Back"/>
    <n v="2"/>
    <n v="600"/>
    <n v="1200"/>
    <n v="2"/>
    <s v="Virement"/>
    <n v="1273"/>
    <n v="20"/>
    <x v="1"/>
    <n v="0"/>
    <d v="1974-10-16T00:00:00"/>
    <d v="2003-12-06T00:00:00"/>
    <x v="115"/>
    <n v="18.955555555555556"/>
    <n v="63.305978898007034"/>
  </r>
  <r>
    <s v="FRISA"/>
    <s v="Brigitte"/>
    <s v="FRISA Brigitte"/>
    <x v="4"/>
    <s v="Nice"/>
    <d v="2020-10-15T00:00:00"/>
    <n v="5"/>
    <s v="Audit sécurité"/>
    <n v="5"/>
    <n v="2000"/>
    <n v="10000"/>
    <n v="1"/>
    <s v="Chèque"/>
    <n v="951"/>
    <n v="66"/>
    <x v="0"/>
    <n v="3"/>
    <d v="1975-06-17T00:00:00"/>
    <d v="2008-07-21T00:00:00"/>
    <x v="116"/>
    <n v="14.330555555555556"/>
    <n v="697.80965303353366"/>
  </r>
  <r>
    <s v="GARCIA"/>
    <s v="Ghyslaine"/>
    <s v="GARCIA Ghyslaine"/>
    <x v="3"/>
    <s v="Nice"/>
    <d v="2020-07-10T00:00:00"/>
    <n v="2"/>
    <s v="Formation CRM"/>
    <n v="8"/>
    <n v="700"/>
    <n v="5600"/>
    <n v="1"/>
    <s v="Chèque"/>
    <n v="3034"/>
    <n v="14"/>
    <x v="0"/>
    <n v="1"/>
    <d v="1946-09-07T00:00:00"/>
    <d v="2011-09-11T00:00:00"/>
    <x v="117"/>
    <n v="11.191666666666666"/>
    <n v="500.37230081906182"/>
  </r>
  <r>
    <s v="GEIL"/>
    <s v="Dominique"/>
    <s v="GEIL Dominique"/>
    <x v="3"/>
    <s v="Nice"/>
    <d v="2020-12-28T00:00:00"/>
    <n v="10"/>
    <s v="Gestion projet Agile"/>
    <n v="2"/>
    <n v="1000"/>
    <n v="2000"/>
    <n v="2"/>
    <s v="Virement"/>
    <n v="3785"/>
    <n v="68"/>
    <x v="1"/>
    <n v="1"/>
    <d v="1963-05-06T00:00:00"/>
    <d v="2021-07-28T00:00:00"/>
    <x v="118"/>
    <n v="1.3111111111111111"/>
    <n v="1525.4237288135594"/>
  </r>
  <r>
    <s v="GENTIL"/>
    <s v="Michelle"/>
    <s v="GENTIL Michelle"/>
    <x v="0"/>
    <s v="Nice"/>
    <d v="2021-06-26T00:00:00"/>
    <n v="2"/>
    <s v="Formation CRM"/>
    <n v="3"/>
    <n v="700"/>
    <n v="2100"/>
    <n v="1"/>
    <s v="Chèque"/>
    <n v="1687"/>
    <n v="80"/>
    <x v="0"/>
    <n v="3"/>
    <d v="1960-02-17T00:00:00"/>
    <d v="2012-10-06T00:00:00"/>
    <x v="119"/>
    <n v="10.122222222222222"/>
    <n v="207.46432491767288"/>
  </r>
  <r>
    <s v="GEORGET"/>
    <s v="Philippe"/>
    <s v="GEORGET Philippe"/>
    <x v="1"/>
    <s v="Nice"/>
    <d v="2021-01-14T00:00:00"/>
    <n v="8"/>
    <s v="Compétence Fullstack"/>
    <n v="3"/>
    <n v="800"/>
    <n v="2400"/>
    <n v="2"/>
    <s v="Virement"/>
    <n v="2283"/>
    <n v="97"/>
    <x v="1"/>
    <n v="4"/>
    <d v="1958-02-22T00:00:00"/>
    <d v="2012-05-08T00:00:00"/>
    <x v="120"/>
    <n v="10.533333333333333"/>
    <n v="227.84810126582278"/>
  </r>
  <r>
    <s v="GHAFFAR"/>
    <s v="Ghislaine"/>
    <s v="GHAFFAR Ghislaine"/>
    <x v="3"/>
    <s v="Nice"/>
    <d v="2020-06-27T00:00:00"/>
    <n v="8"/>
    <s v="Compétence Fullstack"/>
    <n v="3"/>
    <n v="800"/>
    <n v="2400"/>
    <n v="1"/>
    <s v="Chèque"/>
    <n v="2633"/>
    <n v="13"/>
    <x v="0"/>
    <n v="5"/>
    <d v="1960-05-31T00:00:00"/>
    <d v="2017-08-07T00:00:00"/>
    <x v="121"/>
    <n v="5.2861111111111114"/>
    <n v="454.01996847083552"/>
  </r>
  <r>
    <s v="GHIBAUDO"/>
    <s v="Nicole"/>
    <s v="GHIBAUDO Nicole"/>
    <x v="1"/>
    <s v="Nice"/>
    <d v="2020-09-17T00:00:00"/>
    <n v="2"/>
    <s v="Formation CRM"/>
    <n v="10"/>
    <n v="700"/>
    <n v="7000"/>
    <n v="3"/>
    <s v="Espèce"/>
    <n v="1445"/>
    <n v="4"/>
    <x v="0"/>
    <n v="5"/>
    <d v="1955-11-24T00:00:00"/>
    <d v="2016-08-04T00:00:00"/>
    <x v="122"/>
    <n v="6.2944444444444443"/>
    <n v="1112.0917917034421"/>
  </r>
  <r>
    <s v="GILLINGHAM"/>
    <s v="Magdeleine"/>
    <s v="GILLINGHAM Magdeleine"/>
    <x v="4"/>
    <s v="Nice"/>
    <d v="2021-05-20T00:00:00"/>
    <n v="8"/>
    <s v="Compétence Fullstack"/>
    <n v="10"/>
    <n v="800"/>
    <n v="8000"/>
    <n v="3"/>
    <s v="Espèce"/>
    <n v="1519"/>
    <n v="0"/>
    <x v="0"/>
    <n v="5"/>
    <d v="1958-11-08T00:00:00"/>
    <d v="2018-10-01T00:00:00"/>
    <x v="123"/>
    <n v="4.1361111111111111"/>
    <n v="1934.1840161182001"/>
  </r>
  <r>
    <s v="GIRARD"/>
    <s v="André"/>
    <s v="GIRARD André"/>
    <x v="5"/>
    <s v="Nice"/>
    <d v="2021-03-15T00:00:00"/>
    <n v="9"/>
    <s v="Support et TMA"/>
    <n v="2"/>
    <n v="500"/>
    <n v="1000"/>
    <n v="3"/>
    <s v="Espèce"/>
    <n v="1750"/>
    <n v="3"/>
    <x v="1"/>
    <n v="0"/>
    <d v="1960-01-21T00:00:00"/>
    <d v="2002-03-05T00:00:00"/>
    <x v="124"/>
    <n v="20.708333333333332"/>
    <n v="48.289738430583505"/>
  </r>
  <r>
    <s v="GIRAUDO"/>
    <s v="Jean"/>
    <s v="GIRAUDO Jean"/>
    <x v="5"/>
    <s v="Nice"/>
    <d v="2021-01-19T00:00:00"/>
    <n v="3"/>
    <s v="Déploiement technique"/>
    <n v="4"/>
    <n v="1300"/>
    <n v="5200"/>
    <n v="2"/>
    <s v="Virement"/>
    <n v="1462"/>
    <n v="45"/>
    <x v="1"/>
    <n v="2"/>
    <d v="1965-08-27T00:00:00"/>
    <d v="1998-06-30T00:00:00"/>
    <x v="125"/>
    <n v="24.388888888888889"/>
    <n v="213.21184510250569"/>
  </r>
  <r>
    <s v="GIRON"/>
    <s v="Anne-Marie"/>
    <s v="GIRON Anne-Marie"/>
    <x v="5"/>
    <s v="Nice"/>
    <d v="2020-10-14T00:00:00"/>
    <n v="7"/>
    <s v="Compétence Back"/>
    <n v="5"/>
    <n v="600"/>
    <n v="3000"/>
    <n v="1"/>
    <s v="Chèque"/>
    <n v="3081"/>
    <n v="67"/>
    <x v="0"/>
    <n v="1"/>
    <d v="1960-03-22T00:00:00"/>
    <d v="2004-12-03T00:00:00"/>
    <x v="126"/>
    <n v="17.963888888888889"/>
    <n v="167.00170094325034"/>
  </r>
  <r>
    <s v="GLYNATSIS"/>
    <s v="Hervé"/>
    <s v="GLYNATSIS Hervé"/>
    <x v="4"/>
    <s v="Nice"/>
    <d v="2020-08-30T00:00:00"/>
    <n v="2"/>
    <s v="Formation CRM"/>
    <n v="8"/>
    <n v="700"/>
    <n v="5600"/>
    <n v="3"/>
    <s v="Espèce"/>
    <n v="2576"/>
    <n v="30"/>
    <x v="0"/>
    <n v="2"/>
    <d v="1974-03-09T00:00:00"/>
    <d v="2001-02-15T00:00:00"/>
    <x v="127"/>
    <n v="21.763888888888889"/>
    <n v="257.30695596681556"/>
  </r>
  <r>
    <s v="GONDOUIN"/>
    <s v="Bernard"/>
    <s v="GONDOUIN Bernard"/>
    <x v="4"/>
    <s v="Nice"/>
    <d v="2020-08-23T00:00:00"/>
    <n v="7"/>
    <s v="Compétence Back"/>
    <n v="3"/>
    <n v="600"/>
    <n v="1800"/>
    <n v="2"/>
    <s v="Virement"/>
    <n v="2629"/>
    <n v="92"/>
    <x v="1"/>
    <n v="0"/>
    <d v="1959-02-15T00:00:00"/>
    <d v="2020-12-19T00:00:00"/>
    <x v="128"/>
    <n v="1.9194444444444445"/>
    <n v="937.77134587554269"/>
  </r>
  <r>
    <s v="GORZINSKY"/>
    <s v="Odette"/>
    <s v="GORZINSKY Odette"/>
    <x v="1"/>
    <s v="Nice"/>
    <d v="2020-09-01T00:00:00"/>
    <n v="4"/>
    <s v="Conseil et architecture"/>
    <n v="7"/>
    <n v="5000"/>
    <n v="35000"/>
    <n v="3"/>
    <s v="Espèce"/>
    <n v="2866"/>
    <n v="35"/>
    <x v="0"/>
    <n v="4"/>
    <d v="1972-07-24T00:00:00"/>
    <d v="2002-08-25T00:00:00"/>
    <x v="129"/>
    <n v="20.236111111111111"/>
    <n v="1729.5813315030887"/>
  </r>
  <r>
    <s v="GOUILLON"/>
    <s v="Chantal"/>
    <s v="GOUILLON Chantal"/>
    <x v="4"/>
    <s v="Nice"/>
    <d v="2020-08-09T00:00:00"/>
    <n v="7"/>
    <s v="Compétence Back"/>
    <n v="9"/>
    <n v="600"/>
    <n v="5400"/>
    <n v="3"/>
    <s v="Espèce"/>
    <n v="1868"/>
    <n v="96"/>
    <x v="0"/>
    <n v="2"/>
    <d v="1965-08-25T00:00:00"/>
    <d v="2003-08-01T00:00:00"/>
    <x v="130"/>
    <n v="19.302777777777777"/>
    <n v="279.75248237156427"/>
  </r>
  <r>
    <s v="GOYER"/>
    <s v="Brigitte"/>
    <s v="GOYER Brigitte"/>
    <x v="4"/>
    <s v="Nice"/>
    <d v="2021-04-01T00:00:00"/>
    <n v="7"/>
    <s v="Compétence Back"/>
    <n v="8"/>
    <n v="600"/>
    <n v="4800"/>
    <n v="1"/>
    <s v="Chèque"/>
    <n v="1976"/>
    <n v="27"/>
    <x v="0"/>
    <n v="5"/>
    <d v="1960-01-29T00:00:00"/>
    <d v="2020-11-29T00:00:00"/>
    <x v="131"/>
    <n v="1.9750000000000001"/>
    <n v="2430.3797468354428"/>
  </r>
  <r>
    <s v="GRAIN"/>
    <s v="Françoise"/>
    <s v="GRAIN Françoise"/>
    <x v="3"/>
    <s v="Nice"/>
    <d v="2020-10-30T00:00:00"/>
    <n v="10"/>
    <s v="Gestion projet Agile"/>
    <n v="9"/>
    <n v="1000"/>
    <n v="9000"/>
    <n v="2"/>
    <s v="Virement"/>
    <n v="2394"/>
    <n v="82"/>
    <x v="0"/>
    <n v="4"/>
    <d v="1978-02-08T00:00:00"/>
    <d v="2010-06-21T00:00:00"/>
    <x v="132"/>
    <n v="12.41388888888889"/>
    <n v="724.99440590736174"/>
  </r>
  <r>
    <s v="GUELT"/>
    <s v="Monique"/>
    <s v="GUELT Monique"/>
    <x v="1"/>
    <s v="Nice"/>
    <d v="2020-07-01T00:00:00"/>
    <n v="8"/>
    <s v="Compétence Fullstack"/>
    <n v="10"/>
    <n v="800"/>
    <n v="8000"/>
    <n v="2"/>
    <s v="Virement"/>
    <n v="2833"/>
    <n v="61"/>
    <x v="0"/>
    <n v="4"/>
    <d v="1955-07-16T00:00:00"/>
    <d v="2001-09-14T00:00:00"/>
    <x v="133"/>
    <n v="21.183333333333334"/>
    <n v="377.65538945712035"/>
  </r>
  <r>
    <s v="GUILLE"/>
    <s v="Jean"/>
    <s v="GUILLE Jean"/>
    <x v="5"/>
    <s v="Nice"/>
    <d v="2021-06-25T00:00:00"/>
    <n v="10"/>
    <s v="Gestion projet Agile"/>
    <n v="8"/>
    <n v="1000"/>
    <n v="8000"/>
    <n v="3"/>
    <s v="Espèce"/>
    <n v="2164"/>
    <n v="84"/>
    <x v="1"/>
    <n v="2"/>
    <d v="1952-01-24T00:00:00"/>
    <d v="2008-07-10T00:00:00"/>
    <x v="134"/>
    <n v="14.361111111111111"/>
    <n v="557.05996131528047"/>
  </r>
  <r>
    <s v="GUITTON"/>
    <s v="Francis"/>
    <s v="GUITTON Francis"/>
    <x v="3"/>
    <s v="Nice"/>
    <d v="2020-12-11T00:00:00"/>
    <n v="5"/>
    <s v="Audit sécurité"/>
    <n v="9"/>
    <n v="2000"/>
    <n v="18000"/>
    <n v="2"/>
    <s v="Virement"/>
    <n v="1530"/>
    <n v="41"/>
    <x v="1"/>
    <n v="0"/>
    <d v="1979-04-28T00:00:00"/>
    <d v="2006-10-28T00:00:00"/>
    <x v="135"/>
    <n v="16.06111111111111"/>
    <n v="1120.7194742303702"/>
  </r>
  <r>
    <s v="GUTFREUND"/>
    <s v="Dominique"/>
    <s v="GUTFREUND Dominique"/>
    <x v="3"/>
    <s v="Nice"/>
    <d v="2020-09-23T00:00:00"/>
    <n v="8"/>
    <s v="Compétence Fullstack"/>
    <n v="10"/>
    <n v="800"/>
    <n v="8000"/>
    <n v="3"/>
    <s v="Espèce"/>
    <n v="1171"/>
    <n v="55"/>
    <x v="0"/>
    <n v="3"/>
    <d v="1963-06-12T00:00:00"/>
    <d v="2001-10-29T00:00:00"/>
    <x v="136"/>
    <n v="21.058333333333334"/>
    <n v="379.89711119905024"/>
  </r>
  <r>
    <s v="GUYOT"/>
    <s v="Pierre"/>
    <s v="GUYOT Pierre"/>
    <x v="0"/>
    <s v="Nice"/>
    <d v="2021-04-14T00:00:00"/>
    <n v="8"/>
    <s v="Compétence Fullstack"/>
    <n v="4"/>
    <n v="800"/>
    <n v="3200"/>
    <n v="1"/>
    <s v="Chèque"/>
    <n v="1821"/>
    <n v="28"/>
    <x v="1"/>
    <n v="3"/>
    <d v="1978-05-20T00:00:00"/>
    <d v="1999-10-17T00:00:00"/>
    <x v="137"/>
    <n v="23.091666666666665"/>
    <n v="138.57813063875858"/>
  </r>
  <r>
    <s v="HABRANT"/>
    <s v="Moïse"/>
    <s v="HABRANT Moïse"/>
    <x v="2"/>
    <s v="Nice"/>
    <d v="2021-01-18T00:00:00"/>
    <n v="9"/>
    <s v="Support et TMA"/>
    <n v="8"/>
    <n v="500"/>
    <n v="4000"/>
    <n v="1"/>
    <s v="Chèque"/>
    <n v="2420"/>
    <n v="26"/>
    <x v="1"/>
    <n v="5"/>
    <d v="1979-10-20T00:00:00"/>
    <d v="1998-06-27T00:00:00"/>
    <x v="138"/>
    <n v="24.397222222222222"/>
    <n v="163.95309119890698"/>
  </r>
  <r>
    <s v="HARAULT"/>
    <s v="Armelle"/>
    <s v="HARAULT Armelle"/>
    <x v="4"/>
    <s v="Nice"/>
    <d v="2020-12-30T00:00:00"/>
    <n v="8"/>
    <s v="Compétence Fullstack"/>
    <n v="5"/>
    <n v="800"/>
    <n v="4000"/>
    <n v="2"/>
    <s v="Virement"/>
    <n v="1995"/>
    <n v="70"/>
    <x v="0"/>
    <n v="3"/>
    <d v="1958-04-20T00:00:00"/>
    <d v="1998-05-05T00:00:00"/>
    <x v="139"/>
    <n v="24.541666666666668"/>
    <n v="162.98811544991511"/>
  </r>
  <r>
    <s v="HERCLICH"/>
    <s v="Myriam"/>
    <s v="HERCLICH Myriam"/>
    <x v="0"/>
    <s v="Nice"/>
    <d v="2021-06-11T00:00:00"/>
    <n v="7"/>
    <s v="Compétence Back"/>
    <n v="6"/>
    <n v="600"/>
    <n v="3600"/>
    <n v="1"/>
    <s v="Chèque"/>
    <n v="2728"/>
    <n v="82"/>
    <x v="0"/>
    <n v="0"/>
    <d v="1976-07-26T00:00:00"/>
    <d v="2012-04-03T00:00:00"/>
    <x v="140"/>
    <n v="10.630555555555556"/>
    <n v="338.64645936765089"/>
  </r>
  <r>
    <s v="HERMANT"/>
    <s v="Jean-Pierre"/>
    <s v="HERMANT Jean-Pierre"/>
    <x v="3"/>
    <s v="Nice"/>
    <d v="2020-06-20T00:00:00"/>
    <n v="6"/>
    <s v="Compétence Front"/>
    <n v="9"/>
    <n v="500"/>
    <n v="4500"/>
    <n v="1"/>
    <s v="Chèque"/>
    <n v="3200"/>
    <n v="92"/>
    <x v="1"/>
    <n v="4"/>
    <d v="1950-11-19T00:00:00"/>
    <d v="1999-11-25T00:00:00"/>
    <x v="141"/>
    <n v="22.986111111111111"/>
    <n v="195.77039274924471"/>
  </r>
  <r>
    <s v="HERSELIN"/>
    <s v="Brigitte"/>
    <s v="HERSELIN Brigitte"/>
    <x v="4"/>
    <s v="Nice"/>
    <d v="2020-07-21T00:00:00"/>
    <n v="9"/>
    <s v="Support et TMA"/>
    <n v="4"/>
    <n v="500"/>
    <n v="2000"/>
    <n v="1"/>
    <s v="Chèque"/>
    <n v="1587"/>
    <n v="25"/>
    <x v="0"/>
    <n v="2"/>
    <d v="1949-03-04T00:00:00"/>
    <d v="2005-06-19T00:00:00"/>
    <x v="142"/>
    <n v="17.419444444444444"/>
    <n v="114.8142242066656"/>
  </r>
  <r>
    <s v="HEURAUX"/>
    <s v="Catherine"/>
    <s v="HEURAUX Catherine"/>
    <x v="4"/>
    <s v="Nice"/>
    <d v="2021-06-29T00:00:00"/>
    <n v="8"/>
    <s v="Compétence Fullstack"/>
    <n v="10"/>
    <n v="800"/>
    <n v="8000"/>
    <n v="1"/>
    <s v="Chèque"/>
    <n v="2864"/>
    <n v="17"/>
    <x v="0"/>
    <n v="0"/>
    <d v="1955-03-28T00:00:00"/>
    <d v="2014-02-25T00:00:00"/>
    <x v="143"/>
    <n v="8.7361111111111107"/>
    <n v="915.73926868044521"/>
  </r>
  <r>
    <s v="HUSETOWSKI"/>
    <s v="Franca"/>
    <s v="HUSETOWSKI Franca"/>
    <x v="3"/>
    <s v="Nice"/>
    <d v="2020-12-19T00:00:00"/>
    <n v="6"/>
    <s v="Compétence Front"/>
    <n v="2"/>
    <n v="500"/>
    <n v="1000"/>
    <n v="3"/>
    <s v="Espèce"/>
    <n v="1539"/>
    <n v="52"/>
    <x v="0"/>
    <n v="5"/>
    <d v="1957-11-01T00:00:00"/>
    <d v="2008-05-25T00:00:00"/>
    <x v="144"/>
    <n v="14.486111111111111"/>
    <n v="69.031639501438164"/>
  </r>
  <r>
    <s v="ILARDO"/>
    <s v="Sylvie"/>
    <s v="ILARDO Sylvie"/>
    <x v="2"/>
    <s v="Nice"/>
    <d v="2020-08-14T00:00:00"/>
    <n v="10"/>
    <s v="Gestion projet Agile"/>
    <n v="9"/>
    <n v="1000"/>
    <n v="9000"/>
    <n v="3"/>
    <s v="Espèce"/>
    <n v="2819"/>
    <n v="32"/>
    <x v="0"/>
    <n v="3"/>
    <d v="1975-05-16T00:00:00"/>
    <d v="2002-11-04T00:00:00"/>
    <x v="145"/>
    <n v="20.044444444444444"/>
    <n v="449.00221729490022"/>
  </r>
  <r>
    <s v="IMMEUBLE"/>
    <s v="Sylvie"/>
    <s v="IMMEUBLE Sylvie"/>
    <x v="2"/>
    <s v="Nice"/>
    <d v="2020-12-21T00:00:00"/>
    <n v="9"/>
    <s v="Support et TMA"/>
    <n v="5"/>
    <n v="500"/>
    <n v="2500"/>
    <n v="2"/>
    <s v="Virement"/>
    <n v="1512"/>
    <n v="80"/>
    <x v="0"/>
    <n v="1"/>
    <d v="1958-05-11T00:00:00"/>
    <d v="2007-04-14T00:00:00"/>
    <x v="146"/>
    <n v="15.6"/>
    <n v="160.25641025641025"/>
  </r>
  <r>
    <s v="JOLIBOIS"/>
    <s v="Michele"/>
    <s v="JOLIBOIS Michele"/>
    <x v="2"/>
    <s v="Nice"/>
    <d v="2020-07-26T00:00:00"/>
    <n v="10"/>
    <s v="Gestion projet Agile"/>
    <n v="1"/>
    <n v="1000"/>
    <n v="1000"/>
    <n v="1"/>
    <s v="Chèque"/>
    <n v="3015"/>
    <n v="36"/>
    <x v="0"/>
    <n v="5"/>
    <d v="1966-05-20T00:00:00"/>
    <d v="2010-04-11T00:00:00"/>
    <x v="147"/>
    <n v="12.608333333333333"/>
    <n v="79.31262392597489"/>
  </r>
  <r>
    <s v="JOLY"/>
    <s v="Daniel"/>
    <s v="JOLY Daniel"/>
    <x v="3"/>
    <s v="Nice"/>
    <d v="2021-03-01T00:00:00"/>
    <n v="6"/>
    <s v="Compétence Front"/>
    <n v="1"/>
    <n v="500"/>
    <n v="500"/>
    <n v="1"/>
    <s v="Chèque"/>
    <n v="3104"/>
    <n v="34"/>
    <x v="1"/>
    <n v="4"/>
    <d v="1981-07-13T00:00:00"/>
    <d v="2021-11-29T00:00:00"/>
    <x v="148"/>
    <n v="0.97499999999999998"/>
    <n v="512.82051282051282"/>
  </r>
  <r>
    <s v="JUDITH"/>
    <s v="Marie-Hélène"/>
    <s v="JUDITH Marie-Hélène"/>
    <x v="2"/>
    <s v="Nice"/>
    <d v="2020-08-12T00:00:00"/>
    <n v="5"/>
    <s v="Audit sécurité"/>
    <n v="5"/>
    <n v="2000"/>
    <n v="10000"/>
    <n v="3"/>
    <s v="Espèce"/>
    <n v="1713"/>
    <n v="9"/>
    <x v="0"/>
    <n v="5"/>
    <d v="1979-02-26T00:00:00"/>
    <d v="2011-11-22T00:00:00"/>
    <x v="149"/>
    <n v="10.994444444444444"/>
    <n v="909.55027791814052"/>
  </r>
  <r>
    <s v="KAC"/>
    <s v="Christine"/>
    <s v="KAC Christine"/>
    <x v="3"/>
    <s v="Nice"/>
    <d v="2020-06-20T00:00:00"/>
    <n v="4"/>
    <s v="Conseil et architecture"/>
    <n v="7"/>
    <n v="5000"/>
    <n v="35000"/>
    <n v="1"/>
    <s v="Chèque"/>
    <n v="1599"/>
    <n v="85"/>
    <x v="0"/>
    <n v="0"/>
    <d v="1956-05-03T00:00:00"/>
    <d v="2012-05-14T00:00:00"/>
    <x v="150"/>
    <n v="10.516666666666667"/>
    <n v="3328.0507131537238"/>
  </r>
  <r>
    <s v="KARSENTY"/>
    <s v="Christian"/>
    <s v="KARSENTY Christian"/>
    <x v="4"/>
    <s v="Nice"/>
    <d v="2020-09-20T00:00:00"/>
    <n v="6"/>
    <s v="Compétence Front"/>
    <n v="4"/>
    <n v="500"/>
    <n v="2000"/>
    <n v="3"/>
    <s v="Espèce"/>
    <n v="1091"/>
    <n v="70"/>
    <x v="1"/>
    <n v="3"/>
    <d v="1974-02-17T00:00:00"/>
    <d v="2011-07-21T00:00:00"/>
    <x v="151"/>
    <n v="11.330555555555556"/>
    <n v="176.51385143417505"/>
  </r>
  <r>
    <s v="KILBURG"/>
    <s v="Sylvie"/>
    <s v="KILBURG Sylvie"/>
    <x v="2"/>
    <s v="Nice"/>
    <d v="2021-01-16T00:00:00"/>
    <n v="6"/>
    <s v="Compétence Front"/>
    <n v="2"/>
    <n v="500"/>
    <n v="1000"/>
    <n v="2"/>
    <s v="Virement"/>
    <n v="2734"/>
    <n v="39"/>
    <x v="0"/>
    <n v="4"/>
    <d v="1977-02-05T00:00:00"/>
    <d v="2021-06-01T00:00:00"/>
    <x v="152"/>
    <n v="1.4694444444444446"/>
    <n v="680.52930056710773"/>
  </r>
  <r>
    <s v="KONGOLO"/>
    <s v="Bernard"/>
    <s v="KONGOLO Bernard"/>
    <x v="4"/>
    <s v="Nice"/>
    <d v="2021-04-18T00:00:00"/>
    <n v="4"/>
    <s v="Conseil et architecture"/>
    <n v="5"/>
    <n v="5000"/>
    <n v="25000"/>
    <n v="3"/>
    <s v="Espèce"/>
    <n v="1107"/>
    <n v="51"/>
    <x v="1"/>
    <n v="1"/>
    <d v="1976-09-14T00:00:00"/>
    <d v="2017-11-18T00:00:00"/>
    <x v="153"/>
    <n v="5.0055555555555555"/>
    <n v="4994.450610432852"/>
  </r>
  <r>
    <s v="KRIEF"/>
    <s v="Arlette"/>
    <s v="KRIEF Arlette"/>
    <x v="4"/>
    <s v="Nice"/>
    <d v="2021-02-18T00:00:00"/>
    <n v="3"/>
    <s v="Déploiement technique"/>
    <n v="5"/>
    <n v="1300"/>
    <n v="6500"/>
    <n v="2"/>
    <s v="Virement"/>
    <n v="2325"/>
    <n v="16"/>
    <x v="0"/>
    <n v="5"/>
    <d v="1961-12-02T00:00:00"/>
    <d v="2003-11-10T00:00:00"/>
    <x v="154"/>
    <n v="19.027777777777779"/>
    <n v="341.60583941605836"/>
  </r>
  <r>
    <s v="KTORZA"/>
    <s v="Juliette"/>
    <s v="KTORZA Juliette"/>
    <x v="4"/>
    <s v="Nice"/>
    <d v="2020-06-23T00:00:00"/>
    <n v="9"/>
    <s v="Support et TMA"/>
    <n v="5"/>
    <n v="500"/>
    <n v="2500"/>
    <n v="3"/>
    <s v="Espèce"/>
    <n v="1624"/>
    <n v="81"/>
    <x v="0"/>
    <n v="2"/>
    <d v="1983-03-07T00:00:00"/>
    <d v="2013-02-17T00:00:00"/>
    <x v="155"/>
    <n v="9.7583333333333329"/>
    <n v="256.19128949615714"/>
  </r>
  <r>
    <s v="LACHAUSSÉE"/>
    <s v="Annie"/>
    <s v="LACHAUSSÉE Annie"/>
    <x v="3"/>
    <s v="Nice"/>
    <d v="2020-07-20T00:00:00"/>
    <n v="8"/>
    <s v="Compétence Fullstack"/>
    <n v="4"/>
    <n v="800"/>
    <n v="3200"/>
    <n v="3"/>
    <s v="Espèce"/>
    <n v="1189"/>
    <n v="6"/>
    <x v="0"/>
    <n v="3"/>
    <d v="1982-09-12T00:00:00"/>
    <d v="2016-10-17T00:00:00"/>
    <x v="156"/>
    <n v="6.0916666666666668"/>
    <n v="525.30779753761965"/>
  </r>
  <r>
    <s v="LACIRE"/>
    <s v="Vincent"/>
    <s v="LACIRE Vincent"/>
    <x v="0"/>
    <s v="Nice"/>
    <d v="2020-06-22T00:00:00"/>
    <n v="7"/>
    <s v="Compétence Back"/>
    <n v="8"/>
    <n v="600"/>
    <n v="4800"/>
    <n v="2"/>
    <s v="Virement"/>
    <n v="3286"/>
    <n v="95"/>
    <x v="1"/>
    <n v="3"/>
    <d v="1959-05-12T00:00:00"/>
    <d v="2005-03-10T00:00:00"/>
    <x v="157"/>
    <n v="17.694444444444443"/>
    <n v="271.27158555729989"/>
  </r>
  <r>
    <s v="LADD"/>
    <s v="Claude"/>
    <s v="LADD Claude"/>
    <x v="3"/>
    <s v="Nice"/>
    <d v="2021-05-06T00:00:00"/>
    <n v="8"/>
    <s v="Compétence Fullstack"/>
    <n v="6"/>
    <n v="800"/>
    <n v="4800"/>
    <n v="1"/>
    <s v="Chèque"/>
    <n v="1759"/>
    <n v="65"/>
    <x v="0"/>
    <n v="2"/>
    <d v="1959-11-09T00:00:00"/>
    <d v="1999-06-27T00:00:00"/>
    <x v="158"/>
    <n v="23.397222222222222"/>
    <n v="205.15255847085362"/>
  </r>
  <r>
    <s v="LAIGUILLON"/>
    <s v="Michelle"/>
    <s v="LAIGUILLON Michelle"/>
    <x v="0"/>
    <s v="Nice"/>
    <d v="2021-03-08T00:00:00"/>
    <n v="10"/>
    <s v="Gestion projet Agile"/>
    <n v="9"/>
    <n v="1000"/>
    <n v="9000"/>
    <n v="1"/>
    <s v="Chèque"/>
    <n v="2712"/>
    <n v="81"/>
    <x v="0"/>
    <n v="1"/>
    <d v="1980-01-24T00:00:00"/>
    <d v="2000-03-20T00:00:00"/>
    <x v="159"/>
    <n v="22.666666666666668"/>
    <n v="397.05882352941177"/>
  </r>
  <r>
    <s v="LAM"/>
    <s v="Pierrette"/>
    <s v="LAM Pierrette"/>
    <x v="0"/>
    <s v="Nice"/>
    <d v="2020-12-06T00:00:00"/>
    <n v="4"/>
    <s v="Conseil et architecture"/>
    <n v="6"/>
    <n v="5000"/>
    <n v="30000"/>
    <n v="3"/>
    <s v="Espèce"/>
    <n v="1289"/>
    <n v="32"/>
    <x v="0"/>
    <n v="3"/>
    <d v="1959-09-09T00:00:00"/>
    <d v="2010-07-07T00:00:00"/>
    <x v="160"/>
    <n v="12.369444444444444"/>
    <n v="2425.3312373680665"/>
  </r>
  <r>
    <s v="LAMBERT"/>
    <s v="Géneviéve"/>
    <s v="LAMBERT Géneviéve"/>
    <x v="3"/>
    <s v="Nice"/>
    <d v="2020-08-08T00:00:00"/>
    <n v="2"/>
    <s v="Formation CRM"/>
    <n v="2"/>
    <n v="700"/>
    <n v="1400"/>
    <n v="3"/>
    <s v="Espèce"/>
    <n v="1754"/>
    <n v="62"/>
    <x v="0"/>
    <n v="3"/>
    <d v="1964-05-10T00:00:00"/>
    <d v="2016-08-14T00:00:00"/>
    <x v="161"/>
    <n v="6.2666666666666666"/>
    <n v="223.40425531914894"/>
  </r>
  <r>
    <s v="LANLO"/>
    <s v="Catherine"/>
    <s v="LANLO Catherine"/>
    <x v="4"/>
    <s v="Nice"/>
    <d v="2021-02-18T00:00:00"/>
    <n v="8"/>
    <s v="Compétence Fullstack"/>
    <n v="6"/>
    <n v="800"/>
    <n v="4800"/>
    <n v="2"/>
    <s v="Virement"/>
    <n v="1147"/>
    <n v="88"/>
    <x v="0"/>
    <n v="2"/>
    <d v="1975-10-08T00:00:00"/>
    <d v="2018-10-08T00:00:00"/>
    <x v="162"/>
    <n v="4.1166666666666663"/>
    <n v="1165.9919028340082"/>
  </r>
  <r>
    <s v="LAUB"/>
    <s v="Nicole"/>
    <s v="LAUB Nicole"/>
    <x v="1"/>
    <s v="Nice"/>
    <d v="2021-04-15T00:00:00"/>
    <n v="1"/>
    <s v="Intervention sur site"/>
    <n v="5"/>
    <n v="1200"/>
    <n v="6000"/>
    <n v="2"/>
    <s v="Virement"/>
    <n v="2121"/>
    <n v="87"/>
    <x v="0"/>
    <n v="5"/>
    <d v="1949-08-25T00:00:00"/>
    <d v="2002-06-02T00:00:00"/>
    <x v="163"/>
    <n v="20.466666666666665"/>
    <n v="293.15960912052122"/>
  </r>
  <r>
    <s v="LE BARBANCHON"/>
    <s v="Jeanine"/>
    <s v="LE BARBANCHON Jeanine"/>
    <x v="3"/>
    <s v="Nice"/>
    <d v="2021-02-20T00:00:00"/>
    <n v="9"/>
    <s v="Support et TMA"/>
    <n v="4"/>
    <n v="500"/>
    <n v="2000"/>
    <n v="2"/>
    <s v="Virement"/>
    <n v="3538"/>
    <n v="28"/>
    <x v="0"/>
    <n v="3"/>
    <d v="1955-05-12T00:00:00"/>
    <d v="1998-09-06T00:00:00"/>
    <x v="164"/>
    <n v="24.205555555555556"/>
    <n v="82.625659857700256"/>
  </r>
  <r>
    <s v="LE HYARIC"/>
    <s v="Marie-Hélène"/>
    <s v="LE HYARIC Marie-Hélène"/>
    <x v="0"/>
    <s v="Nice"/>
    <d v="2021-03-23T00:00:00"/>
    <n v="8"/>
    <s v="Compétence Fullstack"/>
    <n v="6"/>
    <n v="800"/>
    <n v="4800"/>
    <n v="1"/>
    <s v="Chèque"/>
    <n v="2272"/>
    <n v="76"/>
    <x v="0"/>
    <n v="3"/>
    <d v="1974-05-04T00:00:00"/>
    <d v="2012-10-05T00:00:00"/>
    <x v="165"/>
    <n v="10.125"/>
    <n v="474.07407407407408"/>
  </r>
  <r>
    <s v="LE LOCH"/>
    <s v="Nicole"/>
    <s v="LE LOCH Nicole"/>
    <x v="1"/>
    <s v="Nice"/>
    <d v="2020-11-08T00:00:00"/>
    <n v="4"/>
    <s v="Conseil et architecture"/>
    <n v="2"/>
    <n v="5000"/>
    <n v="10000"/>
    <n v="1"/>
    <s v="Chèque"/>
    <n v="3596"/>
    <n v="54"/>
    <x v="0"/>
    <n v="4"/>
    <d v="1951-03-02T00:00:00"/>
    <d v="2011-01-24T00:00:00"/>
    <x v="166"/>
    <n v="11.822222222222223"/>
    <n v="845.86466165413526"/>
  </r>
  <r>
    <s v="LE PREVOST"/>
    <s v="Giséle"/>
    <s v="LE PREVOST Giséle"/>
    <x v="3"/>
    <s v="Nice"/>
    <d v="2021-06-30T00:00:00"/>
    <n v="7"/>
    <s v="Compétence Back"/>
    <n v="8"/>
    <n v="600"/>
    <n v="4800"/>
    <n v="3"/>
    <s v="Espèce"/>
    <n v="3412"/>
    <n v="5"/>
    <x v="0"/>
    <n v="3"/>
    <d v="1955-09-30T00:00:00"/>
    <d v="2013-08-08T00:00:00"/>
    <x v="167"/>
    <n v="9.2833333333333332"/>
    <n v="517.05565529622982"/>
  </r>
  <r>
    <s v="LEBAS"/>
    <s v="Eliane"/>
    <s v="LEBAS Eliane"/>
    <x v="3"/>
    <s v="Nice"/>
    <d v="2021-06-16T00:00:00"/>
    <n v="4"/>
    <s v="Conseil et architecture"/>
    <n v="4"/>
    <n v="5000"/>
    <n v="20000"/>
    <n v="1"/>
    <s v="Chèque"/>
    <n v="2695"/>
    <n v="35"/>
    <x v="0"/>
    <n v="3"/>
    <d v="1952-03-17T00:00:00"/>
    <d v="1998-12-20T00:00:00"/>
    <x v="168"/>
    <n v="23.916666666666668"/>
    <n v="836.23693379790939"/>
  </r>
  <r>
    <s v="LEBRETON"/>
    <s v="Olivier"/>
    <s v="LEBRETON Olivier"/>
    <x v="2"/>
    <s v="Nice"/>
    <d v="2020-10-08T00:00:00"/>
    <n v="8"/>
    <s v="Compétence Fullstack"/>
    <n v="4"/>
    <n v="800"/>
    <n v="3200"/>
    <n v="3"/>
    <s v="Espèce"/>
    <n v="1321"/>
    <n v="28"/>
    <x v="1"/>
    <n v="2"/>
    <d v="1963-03-07T00:00:00"/>
    <d v="2002-11-03T00:00:00"/>
    <x v="169"/>
    <n v="20.047222222222221"/>
    <n v="159.62311209643897"/>
  </r>
  <r>
    <s v="LEDOUX"/>
    <s v="Madeleine"/>
    <s v="LEDOUX Madeleine"/>
    <x v="4"/>
    <s v="Nice"/>
    <d v="2021-02-11T00:00:00"/>
    <n v="2"/>
    <s v="Formation CRM"/>
    <n v="3"/>
    <n v="700"/>
    <n v="2100"/>
    <n v="1"/>
    <s v="Chèque"/>
    <n v="1033"/>
    <n v="32"/>
    <x v="0"/>
    <n v="3"/>
    <d v="1962-12-31T00:00:00"/>
    <d v="2018-01-23T00:00:00"/>
    <x v="170"/>
    <n v="4.8250000000000002"/>
    <n v="435.23316062176167"/>
  </r>
  <r>
    <s v="LEE"/>
    <s v="Monique"/>
    <s v="LEE Monique"/>
    <x v="2"/>
    <s v="Nice"/>
    <d v="2021-03-21T00:00:00"/>
    <n v="9"/>
    <s v="Support et TMA"/>
    <n v="4"/>
    <n v="500"/>
    <n v="2000"/>
    <n v="1"/>
    <s v="Chèque"/>
    <n v="1453"/>
    <n v="90"/>
    <x v="0"/>
    <n v="3"/>
    <d v="1978-03-31T00:00:00"/>
    <d v="2001-08-01T00:00:00"/>
    <x v="171"/>
    <n v="21.302777777777777"/>
    <n v="93.884469943930114"/>
  </r>
  <r>
    <s v="LEFORT"/>
    <s v="Françoise"/>
    <s v="LEFORT Françoise"/>
    <x v="3"/>
    <s v="Nice"/>
    <d v="2020-08-17T00:00:00"/>
    <n v="1"/>
    <s v="Intervention sur site"/>
    <n v="8"/>
    <n v="1200"/>
    <n v="9600"/>
    <n v="3"/>
    <s v="Espèce"/>
    <n v="1951"/>
    <n v="51"/>
    <x v="0"/>
    <n v="1"/>
    <d v="1978-01-19T00:00:00"/>
    <d v="2012-10-06T00:00:00"/>
    <x v="172"/>
    <n v="10.122222222222222"/>
    <n v="948.40834248079034"/>
  </r>
  <r>
    <s v="LEGRAND"/>
    <s v="Stéphane"/>
    <s v="LEGRAND Stéphane"/>
    <x v="2"/>
    <s v="Nice"/>
    <d v="2020-12-01T00:00:00"/>
    <n v="2"/>
    <s v="Formation CRM"/>
    <n v="9"/>
    <n v="700"/>
    <n v="6300"/>
    <n v="1"/>
    <s v="Chèque"/>
    <n v="2920"/>
    <n v="91"/>
    <x v="1"/>
    <n v="1"/>
    <d v="1977-02-10T00:00:00"/>
    <d v="2011-09-16T00:00:00"/>
    <x v="173"/>
    <n v="11.177777777777777"/>
    <n v="563.61829025844929"/>
  </r>
  <r>
    <s v="LEKA"/>
    <s v="Bernadette"/>
    <s v="LEKA Bernadette"/>
    <x v="4"/>
    <s v="Paris"/>
    <d v="2020-06-23T00:00:00"/>
    <n v="2"/>
    <s v="Formation CRM"/>
    <n v="2"/>
    <n v="700"/>
    <n v="1400"/>
    <n v="2"/>
    <s v="Virement"/>
    <n v="2383"/>
    <n v="81"/>
    <x v="0"/>
    <n v="1"/>
    <d v="1969-03-03T00:00:00"/>
    <d v="2004-06-23T00:00:00"/>
    <x v="174"/>
    <n v="18.408333333333335"/>
    <n v="76.052512449071969"/>
  </r>
  <r>
    <s v="LEMAIRE"/>
    <s v="Philippe"/>
    <s v="LEMAIRE Philippe"/>
    <x v="1"/>
    <s v="Paris"/>
    <d v="2020-08-30T00:00:00"/>
    <n v="8"/>
    <s v="Compétence Fullstack"/>
    <n v="5"/>
    <n v="800"/>
    <n v="4000"/>
    <n v="2"/>
    <s v="Virement"/>
    <n v="3388"/>
    <n v="30"/>
    <x v="1"/>
    <n v="5"/>
    <d v="1957-08-18T00:00:00"/>
    <d v="2010-06-09T00:00:00"/>
    <x v="175"/>
    <n v="12.447222222222223"/>
    <n v="321.3568399910734"/>
  </r>
  <r>
    <s v="LEMARIÉ"/>
    <s v="Hervé"/>
    <s v="LEMARIÉ Hervé"/>
    <x v="5"/>
    <s v="Paris"/>
    <d v="2020-11-27T00:00:00"/>
    <n v="5"/>
    <s v="Audit sécurité"/>
    <n v="7"/>
    <n v="2000"/>
    <n v="14000"/>
    <n v="1"/>
    <s v="Chèque"/>
    <n v="1733"/>
    <n v="9"/>
    <x v="1"/>
    <n v="0"/>
    <d v="1981-10-01T00:00:00"/>
    <d v="2013-04-28T00:00:00"/>
    <x v="176"/>
    <n v="9.5611111111111118"/>
    <n v="1464.2649622312608"/>
  </r>
  <r>
    <s v="LÉVY"/>
    <s v="Denise"/>
    <s v="LÉVY Denise"/>
    <x v="3"/>
    <s v="Paris"/>
    <d v="2020-12-13T00:00:00"/>
    <n v="7"/>
    <s v="Compétence Back"/>
    <n v="4"/>
    <n v="600"/>
    <n v="2400"/>
    <n v="1"/>
    <s v="Chèque"/>
    <n v="2716"/>
    <n v="75"/>
    <x v="0"/>
    <n v="2"/>
    <d v="1962-12-04T00:00:00"/>
    <d v="2013-01-15T00:00:00"/>
    <x v="177"/>
    <n v="9.8472222222222214"/>
    <n v="243.72355430183359"/>
  </r>
  <r>
    <s v="LOBJOY"/>
    <s v="Patrick"/>
    <s v="LOBJOY Patrick"/>
    <x v="1"/>
    <s v="Paris"/>
    <d v="2020-06-26T00:00:00"/>
    <n v="8"/>
    <s v="Compétence Fullstack"/>
    <n v="7"/>
    <n v="800"/>
    <n v="5600"/>
    <n v="1"/>
    <s v="Chèque"/>
    <n v="1759"/>
    <n v="71"/>
    <x v="1"/>
    <n v="3"/>
    <d v="1981-06-17T00:00:00"/>
    <d v="2004-04-06T00:00:00"/>
    <x v="178"/>
    <n v="18.622222222222224"/>
    <n v="300.71599045346062"/>
  </r>
  <r>
    <s v="LOUAPRE"/>
    <s v="Louisette"/>
    <s v="LOUAPRE Louisette"/>
    <x v="2"/>
    <s v="Paris"/>
    <d v="2021-06-12T00:00:00"/>
    <n v="9"/>
    <s v="Support et TMA"/>
    <n v="6"/>
    <n v="500"/>
    <n v="3000"/>
    <n v="1"/>
    <s v="Chèque"/>
    <n v="3383"/>
    <n v="31"/>
    <x v="0"/>
    <n v="1"/>
    <d v="1949-05-19T00:00:00"/>
    <d v="2009-04-13T00:00:00"/>
    <x v="179"/>
    <n v="13.602777777777778"/>
    <n v="220.54318970798448"/>
  </r>
  <r>
    <s v="LY"/>
    <s v="Jean-Claude"/>
    <s v="LY Jean-Claude"/>
    <x v="5"/>
    <s v="Paris"/>
    <d v="2021-05-03T00:00:00"/>
    <n v="5"/>
    <s v="Audit sécurité"/>
    <n v="9"/>
    <n v="2000"/>
    <n v="18000"/>
    <n v="2"/>
    <s v="Virement"/>
    <n v="2319"/>
    <n v="99"/>
    <x v="1"/>
    <n v="4"/>
    <d v="1976-01-15T00:00:00"/>
    <d v="2005-10-27T00:00:00"/>
    <x v="180"/>
    <n v="17.06388888888889"/>
    <n v="1054.8591893211785"/>
  </r>
  <r>
    <s v="MARECHAL"/>
    <s v="Géneviéve"/>
    <s v="MARECHAL Géneviéve"/>
    <x v="3"/>
    <s v="Paris"/>
    <d v="2020-12-16T00:00:00"/>
    <n v="5"/>
    <s v="Audit sécurité"/>
    <n v="3"/>
    <n v="2000"/>
    <n v="6000"/>
    <n v="1"/>
    <s v="Chèque"/>
    <n v="1444"/>
    <n v="29"/>
    <x v="0"/>
    <n v="4"/>
    <d v="1960-04-03T00:00:00"/>
    <d v="2017-03-02T00:00:00"/>
    <x v="181"/>
    <n v="5.7166666666666668"/>
    <n v="1049.5626822157435"/>
  </r>
  <r>
    <s v="MARINIER"/>
    <s v="Marcel"/>
    <s v="MARINIER Marcel"/>
    <x v="4"/>
    <s v="Paris"/>
    <d v="2020-10-17T00:00:00"/>
    <n v="4"/>
    <s v="Conseil et architecture"/>
    <n v="10"/>
    <n v="5000"/>
    <n v="50000"/>
    <n v="3"/>
    <s v="Espèce"/>
    <n v="3072"/>
    <n v="81"/>
    <x v="1"/>
    <n v="2"/>
    <d v="1963-05-02T00:00:00"/>
    <d v="2017-10-15T00:00:00"/>
    <x v="182"/>
    <n v="5.0972222222222223"/>
    <n v="9809.264305177112"/>
  </r>
  <r>
    <s v="MARINIER"/>
    <s v="Christiane"/>
    <s v="MARINIER Christiane"/>
    <x v="4"/>
    <s v="Paris"/>
    <d v="2021-04-13T00:00:00"/>
    <n v="2"/>
    <s v="Formation CRM"/>
    <n v="3"/>
    <n v="700"/>
    <n v="2100"/>
    <n v="1"/>
    <s v="Chèque"/>
    <n v="3063"/>
    <n v="77"/>
    <x v="0"/>
    <n v="3"/>
    <d v="1956-07-05T00:00:00"/>
    <d v="2002-02-06T00:00:00"/>
    <x v="183"/>
    <n v="20.788888888888888"/>
    <n v="101.01549973276323"/>
  </r>
  <r>
    <s v="MARQUEZ"/>
    <s v="Marie-Cecile"/>
    <s v="MARQUEZ Marie-Cecile"/>
    <x v="2"/>
    <s v="Paris"/>
    <d v="2021-06-07T00:00:00"/>
    <n v="8"/>
    <s v="Compétence Fullstack"/>
    <n v="8"/>
    <n v="800"/>
    <n v="6400"/>
    <n v="3"/>
    <s v="Espèce"/>
    <n v="3297"/>
    <n v="49"/>
    <x v="0"/>
    <n v="0"/>
    <d v="1959-07-24T00:00:00"/>
    <d v="2015-05-13T00:00:00"/>
    <x v="184"/>
    <n v="7.5194444444444448"/>
    <n v="851.12670853343184"/>
  </r>
  <r>
    <s v="MARTAUD"/>
    <s v="Daniel"/>
    <s v="MARTAUD Daniel"/>
    <x v="4"/>
    <s v="Paris"/>
    <d v="2021-05-01T00:00:00"/>
    <n v="5"/>
    <s v="Audit sécurité"/>
    <n v="5"/>
    <n v="2000"/>
    <n v="10000"/>
    <n v="2"/>
    <s v="Virement"/>
    <n v="1362"/>
    <n v="92"/>
    <x v="1"/>
    <n v="0"/>
    <d v="1959-07-30T00:00:00"/>
    <d v="2013-05-06T00:00:00"/>
    <x v="185"/>
    <n v="9.5388888888888896"/>
    <n v="1048.34012813046"/>
  </r>
  <r>
    <s v="MARTEL"/>
    <s v="Jean-Claude"/>
    <s v="MARTEL Jean-Claude"/>
    <x v="5"/>
    <s v="Paris"/>
    <d v="2021-05-27T00:00:00"/>
    <n v="8"/>
    <s v="Compétence Fullstack"/>
    <n v="7"/>
    <n v="800"/>
    <n v="5600"/>
    <n v="1"/>
    <s v="Chèque"/>
    <n v="2207"/>
    <n v="22"/>
    <x v="1"/>
    <n v="4"/>
    <d v="1973-10-06T00:00:00"/>
    <d v="2001-03-09T00:00:00"/>
    <x v="186"/>
    <n v="21.697222222222223"/>
    <n v="258.09755473050825"/>
  </r>
  <r>
    <s v="MARTI"/>
    <s v="Anne"/>
    <s v="MARTI Anne"/>
    <x v="0"/>
    <s v="Paris"/>
    <d v="2021-04-09T00:00:00"/>
    <n v="3"/>
    <s v="Déploiement technique"/>
    <n v="3"/>
    <n v="1300"/>
    <n v="3900"/>
    <n v="3"/>
    <s v="Espèce"/>
    <n v="2943"/>
    <n v="86"/>
    <x v="0"/>
    <n v="4"/>
    <d v="1971-01-27T00:00:00"/>
    <d v="2006-09-29T00:00:00"/>
    <x v="187"/>
    <n v="16.141666666666666"/>
    <n v="241.61073825503357"/>
  </r>
  <r>
    <s v="MARTIN"/>
    <s v="Franz"/>
    <s v="MARTIN Franz"/>
    <x v="3"/>
    <s v="Paris"/>
    <d v="2020-12-24T00:00:00"/>
    <n v="5"/>
    <s v="Audit sécurité"/>
    <n v="6"/>
    <n v="2000"/>
    <n v="12000"/>
    <n v="1"/>
    <s v="Chèque"/>
    <n v="2436"/>
    <n v="51"/>
    <x v="1"/>
    <n v="4"/>
    <d v="1950-07-28T00:00:00"/>
    <d v="2011-10-24T00:00:00"/>
    <x v="188"/>
    <n v="11.072222222222223"/>
    <n v="1083.7932764676366"/>
  </r>
  <r>
    <s v="MARTIN"/>
    <s v="Laurent"/>
    <s v="MARTIN Laurent"/>
    <x v="5"/>
    <s v="Paris"/>
    <d v="2020-09-02T00:00:00"/>
    <n v="5"/>
    <s v="Audit sécurité"/>
    <n v="6"/>
    <n v="2000"/>
    <n v="12000"/>
    <n v="2"/>
    <s v="Virement"/>
    <n v="1063"/>
    <n v="32"/>
    <x v="1"/>
    <n v="2"/>
    <d v="1983-08-24T00:00:00"/>
    <d v="2013-08-12T00:00:00"/>
    <x v="189"/>
    <n v="9.2722222222222221"/>
    <n v="1294.1881366087478"/>
  </r>
  <r>
    <s v="MARTIN"/>
    <s v="France"/>
    <s v="MARTIN France"/>
    <x v="3"/>
    <s v="Paris"/>
    <d v="2020-06-11T00:00:00"/>
    <n v="1"/>
    <s v="Intervention sur site"/>
    <n v="4"/>
    <n v="1200"/>
    <n v="4800"/>
    <n v="3"/>
    <s v="Espèce"/>
    <n v="1241"/>
    <n v="49"/>
    <x v="0"/>
    <n v="4"/>
    <d v="1955-10-06T00:00:00"/>
    <d v="2009-04-15T00:00:00"/>
    <x v="190"/>
    <n v="13.597222222222221"/>
    <n v="353.0132788559755"/>
  </r>
  <r>
    <s v="MARTIN"/>
    <s v="Jacqueline"/>
    <s v="MARTIN Jacqueline"/>
    <x v="5"/>
    <s v="Paris"/>
    <d v="2021-01-18T00:00:00"/>
    <n v="6"/>
    <s v="Compétence Front"/>
    <n v="4"/>
    <n v="500"/>
    <n v="2000"/>
    <n v="1"/>
    <s v="Chèque"/>
    <n v="2382"/>
    <n v="74"/>
    <x v="0"/>
    <n v="1"/>
    <d v="1942-06-13T00:00:00"/>
    <d v="2004-02-26T00:00:00"/>
    <x v="191"/>
    <n v="18.733333333333334"/>
    <n v="106.76156583629893"/>
  </r>
  <r>
    <s v="MECHARD"/>
    <s v="Véronique"/>
    <s v="MECHARD Véronique"/>
    <x v="0"/>
    <s v="Paris"/>
    <d v="2020-12-03T00:00:00"/>
    <n v="6"/>
    <s v="Compétence Front"/>
    <n v="8"/>
    <n v="500"/>
    <n v="4000"/>
    <n v="2"/>
    <s v="Virement"/>
    <n v="3084"/>
    <n v="39"/>
    <x v="0"/>
    <n v="4"/>
    <d v="1971-12-14T00:00:00"/>
    <d v="2007-05-19T00:00:00"/>
    <x v="192"/>
    <n v="15.502777777777778"/>
    <n v="258.01827629457085"/>
  </r>
  <r>
    <s v="MERCIER"/>
    <s v="Evelyne"/>
    <s v="MERCIER Evelyne"/>
    <x v="5"/>
    <s v="Paris"/>
    <d v="2021-03-17T00:00:00"/>
    <n v="8"/>
    <s v="Compétence Fullstack"/>
    <n v="5"/>
    <n v="800"/>
    <n v="4000"/>
    <n v="2"/>
    <s v="Virement"/>
    <n v="3701"/>
    <n v="96"/>
    <x v="0"/>
    <n v="4"/>
    <d v="1947-10-20T00:00:00"/>
    <d v="2018-10-23T00:00:00"/>
    <x v="193"/>
    <n v="4.0750000000000002"/>
    <n v="981.59509202453978"/>
  </r>
  <r>
    <s v="MERLAUD"/>
    <s v="Jacqueline"/>
    <s v="MERLAUD Jacqueline"/>
    <x v="5"/>
    <s v="Paris"/>
    <d v="2020-09-12T00:00:00"/>
    <n v="1"/>
    <s v="Intervention sur site"/>
    <n v="10"/>
    <n v="1200"/>
    <n v="12000"/>
    <n v="1"/>
    <s v="Chèque"/>
    <n v="1124"/>
    <n v="3"/>
    <x v="0"/>
    <n v="0"/>
    <d v="1953-11-24T00:00:00"/>
    <d v="2015-02-17T00:00:00"/>
    <x v="194"/>
    <n v="7.7583333333333337"/>
    <n v="1546.7239527389902"/>
  </r>
  <r>
    <s v="MERLAUD"/>
    <s v="Jacqueline"/>
    <s v="MERLAUD Jacqueline"/>
    <x v="5"/>
    <s v="Paris"/>
    <d v="2021-03-29T00:00:00"/>
    <n v="1"/>
    <s v="Intervention sur site"/>
    <n v="2"/>
    <n v="1200"/>
    <n v="2400"/>
    <n v="1"/>
    <s v="Chèque"/>
    <n v="1124"/>
    <n v="3"/>
    <x v="0"/>
    <n v="3"/>
    <d v="1953-11-24T00:00:00"/>
    <d v="2000-09-14T00:00:00"/>
    <x v="194"/>
    <n v="22.183333333333334"/>
    <n v="108.1893313298272"/>
  </r>
  <r>
    <s v="MERLAUD"/>
    <s v="Jacqueline"/>
    <s v="MERLAUD Jacqueline"/>
    <x v="5"/>
    <s v="Paris"/>
    <d v="2020-09-14T00:00:00"/>
    <n v="8"/>
    <s v="Compétence Fullstack"/>
    <n v="8"/>
    <n v="800"/>
    <n v="6400"/>
    <n v="1"/>
    <s v="Chèque"/>
    <n v="1124"/>
    <n v="3"/>
    <x v="0"/>
    <n v="1"/>
    <d v="1953-11-24T00:00:00"/>
    <d v="2003-09-11T00:00:00"/>
    <x v="194"/>
    <n v="19.191666666666666"/>
    <n v="333.47807207989581"/>
  </r>
  <r>
    <s v="MESROBIAN"/>
    <s v="Joël"/>
    <s v="MESROBIAN Joël"/>
    <x v="3"/>
    <s v="Paris"/>
    <d v="2020-09-02T00:00:00"/>
    <n v="3"/>
    <s v="Déploiement technique"/>
    <n v="5"/>
    <n v="1300"/>
    <n v="6500"/>
    <n v="2"/>
    <s v="Virement"/>
    <n v="1407"/>
    <n v="3"/>
    <x v="1"/>
    <n v="4"/>
    <d v="1958-01-07T00:00:00"/>
    <d v="1999-10-13T00:00:00"/>
    <x v="195"/>
    <n v="23.102777777777778"/>
    <n v="281.35144883972589"/>
  </r>
  <r>
    <s v="MESROBIAN"/>
    <s v="Joël"/>
    <s v="MESROBIAN Joël"/>
    <x v="3"/>
    <s v="Paris"/>
    <d v="2021-01-22T00:00:00"/>
    <n v="3"/>
    <s v="Déploiement technique"/>
    <n v="6"/>
    <n v="1300"/>
    <n v="7800"/>
    <n v="3"/>
    <s v="Espèce"/>
    <n v="1407"/>
    <n v="3"/>
    <x v="1"/>
    <n v="4"/>
    <d v="1958-01-07T00:00:00"/>
    <d v="2003-05-07T00:00:00"/>
    <x v="195"/>
    <n v="19.536111111111111"/>
    <n v="399.26062846580407"/>
  </r>
  <r>
    <s v="MESROBIAN"/>
    <s v="Joël"/>
    <s v="MESROBIAN Joël"/>
    <x v="3"/>
    <s v="Paris"/>
    <d v="2020-06-25T00:00:00"/>
    <n v="8"/>
    <s v="Compétence Fullstack"/>
    <n v="8"/>
    <n v="800"/>
    <n v="6400"/>
    <n v="1"/>
    <s v="Chèque"/>
    <n v="1407"/>
    <n v="3"/>
    <x v="1"/>
    <n v="5"/>
    <d v="1958-01-07T00:00:00"/>
    <d v="2008-10-17T00:00:00"/>
    <x v="195"/>
    <n v="14.091666666666667"/>
    <n v="454.16913069189826"/>
  </r>
  <r>
    <s v="MIANET"/>
    <s v="Georges"/>
    <s v="MIANET Georges"/>
    <x v="4"/>
    <s v="Paris"/>
    <d v="2021-01-05T00:00:00"/>
    <n v="5"/>
    <s v="Audit sécurité"/>
    <n v="3"/>
    <n v="2000"/>
    <n v="6000"/>
    <n v="3"/>
    <s v="Espèce"/>
    <n v="3733"/>
    <n v="85"/>
    <x v="1"/>
    <n v="5"/>
    <d v="1950-04-24T00:00:00"/>
    <d v="2011-03-26T00:00:00"/>
    <x v="104"/>
    <n v="11.65"/>
    <n v="515.02145922746774"/>
  </r>
  <r>
    <s v="MIANET"/>
    <s v="Marie-Thérése"/>
    <s v="MIANET Marie-Thérése"/>
    <x v="1"/>
    <s v="Paris"/>
    <d v="2020-11-25T00:00:00"/>
    <n v="3"/>
    <s v="Déploiement technique"/>
    <n v="2"/>
    <n v="1300"/>
    <n v="2600"/>
    <n v="2"/>
    <s v="Virement"/>
    <n v="1039"/>
    <n v="52"/>
    <x v="0"/>
    <n v="3"/>
    <d v="1956-08-14T00:00:00"/>
    <d v="2003-04-22T00:00:00"/>
    <x v="196"/>
    <n v="19.577777777777779"/>
    <n v="132.80363223609532"/>
  </r>
  <r>
    <s v="MIANET"/>
    <s v="Georges"/>
    <s v="MIANET Georges"/>
    <x v="4"/>
    <s v="Paris"/>
    <d v="2021-05-03T00:00:00"/>
    <n v="7"/>
    <s v="Compétence Back"/>
    <n v="1"/>
    <n v="600"/>
    <n v="600"/>
    <n v="1"/>
    <s v="Chèque"/>
    <n v="3733"/>
    <n v="85"/>
    <x v="1"/>
    <n v="0"/>
    <d v="1950-04-24T00:00:00"/>
    <d v="2015-03-14T00:00:00"/>
    <x v="104"/>
    <n v="7.6833333333333336"/>
    <n v="78.091106290672442"/>
  </r>
  <r>
    <s v="MIANET"/>
    <s v="Marie-Thérése"/>
    <s v="MIANET Marie-Thérése"/>
    <x v="1"/>
    <s v="Paris"/>
    <d v="2021-05-15T00:00:00"/>
    <n v="2"/>
    <s v="Formation CRM"/>
    <n v="7"/>
    <n v="700"/>
    <n v="4900"/>
    <n v="1"/>
    <s v="Chèque"/>
    <n v="1039"/>
    <n v="52"/>
    <x v="0"/>
    <n v="3"/>
    <d v="1956-08-14T00:00:00"/>
    <d v="2015-08-18T00:00:00"/>
    <x v="196"/>
    <n v="7.2555555555555555"/>
    <n v="675.34456355283305"/>
  </r>
  <r>
    <s v="MIANET"/>
    <s v="Georges"/>
    <s v="MIANET Georges"/>
    <x v="4"/>
    <s v="Paris"/>
    <d v="2021-02-25T00:00:00"/>
    <n v="2"/>
    <s v="Formation CRM"/>
    <n v="2"/>
    <n v="700"/>
    <n v="1400"/>
    <n v="1"/>
    <s v="Chèque"/>
    <n v="3733"/>
    <n v="85"/>
    <x v="1"/>
    <n v="2"/>
    <d v="1950-04-24T00:00:00"/>
    <d v="2010-08-27T00:00:00"/>
    <x v="104"/>
    <n v="12.230555555555556"/>
    <n v="114.46740858505564"/>
  </r>
  <r>
    <s v="MIANET"/>
    <s v="Marie-Thérése"/>
    <s v="MIANET Marie-Thérése"/>
    <x v="1"/>
    <s v="Paris"/>
    <d v="2020-11-12T00:00:00"/>
    <n v="3"/>
    <s v="Déploiement technique"/>
    <n v="9"/>
    <n v="1300"/>
    <n v="11700"/>
    <n v="2"/>
    <s v="Virement"/>
    <n v="1039"/>
    <n v="52"/>
    <x v="0"/>
    <n v="3"/>
    <d v="1956-08-14T00:00:00"/>
    <d v="2004-09-24T00:00:00"/>
    <x v="196"/>
    <n v="18.155555555555555"/>
    <n v="644.43084455324356"/>
  </r>
  <r>
    <s v="MICELI"/>
    <s v="Stéphane"/>
    <s v="MICELI Stéphane"/>
    <x v="2"/>
    <s v="Paris"/>
    <d v="2020-07-19T00:00:00"/>
    <n v="7"/>
    <s v="Compétence Back"/>
    <n v="1"/>
    <n v="600"/>
    <n v="600"/>
    <n v="1"/>
    <s v="Chèque"/>
    <n v="2748"/>
    <n v="1"/>
    <x v="1"/>
    <n v="0"/>
    <d v="1968-05-22T00:00:00"/>
    <d v="2016-07-07T00:00:00"/>
    <x v="197"/>
    <n v="6.3694444444444445"/>
    <n v="94.199738334060186"/>
  </r>
  <r>
    <s v="MICELI"/>
    <s v="Stéphane"/>
    <s v="MICELI Stéphane"/>
    <x v="2"/>
    <s v="Paris"/>
    <d v="2020-12-29T00:00:00"/>
    <n v="6"/>
    <s v="Compétence Front"/>
    <n v="8"/>
    <n v="500"/>
    <n v="4000"/>
    <n v="1"/>
    <s v="Chèque"/>
    <n v="2748"/>
    <n v="1"/>
    <x v="1"/>
    <n v="3"/>
    <d v="1968-05-22T00:00:00"/>
    <d v="2009-10-10T00:00:00"/>
    <x v="197"/>
    <n v="13.111111111111111"/>
    <n v="305.08474576271186"/>
  </r>
  <r>
    <s v="MICELI"/>
    <s v="Stéphane"/>
    <s v="MICELI Stéphane"/>
    <x v="2"/>
    <s v="Paris"/>
    <d v="2021-05-28T00:00:00"/>
    <n v="6"/>
    <s v="Compétence Front"/>
    <n v="1"/>
    <n v="500"/>
    <n v="500"/>
    <n v="1"/>
    <s v="Chèque"/>
    <n v="2748"/>
    <n v="1"/>
    <x v="1"/>
    <n v="0"/>
    <d v="1968-05-22T00:00:00"/>
    <d v="2021-01-19T00:00:00"/>
    <x v="197"/>
    <n v="1.836111111111111"/>
    <n v="272.31467473524964"/>
  </r>
  <r>
    <s v="MILLET"/>
    <s v="Pasquale"/>
    <s v="MILLET Pasquale"/>
    <x v="1"/>
    <s v="Paris"/>
    <d v="2020-10-08T00:00:00"/>
    <n v="3"/>
    <s v="Déploiement technique"/>
    <n v="6"/>
    <n v="1300"/>
    <n v="7800"/>
    <n v="3"/>
    <s v="Espèce"/>
    <n v="2355"/>
    <n v="0"/>
    <x v="1"/>
    <n v="0"/>
    <d v="1961-01-20T00:00:00"/>
    <d v="2013-02-06T00:00:00"/>
    <x v="198"/>
    <n v="9.7888888888888896"/>
    <n v="796.82179341657206"/>
  </r>
  <r>
    <s v="MILLET"/>
    <s v="Pasquale"/>
    <s v="MILLET Pasquale"/>
    <x v="1"/>
    <s v="Paris"/>
    <d v="2020-11-18T00:00:00"/>
    <n v="8"/>
    <s v="Compétence Fullstack"/>
    <n v="3"/>
    <n v="800"/>
    <n v="2400"/>
    <n v="2"/>
    <s v="Virement"/>
    <n v="2355"/>
    <n v="0"/>
    <x v="1"/>
    <n v="0"/>
    <d v="1961-01-20T00:00:00"/>
    <d v="2004-05-01T00:00:00"/>
    <x v="198"/>
    <n v="18.552777777777777"/>
    <n v="129.36068273693667"/>
  </r>
  <r>
    <s v="MILLET"/>
    <s v="Pasquale"/>
    <s v="MILLET Pasquale"/>
    <x v="1"/>
    <s v="Paris"/>
    <d v="2020-08-16T00:00:00"/>
    <n v="1"/>
    <s v="Intervention sur site"/>
    <n v="10"/>
    <n v="1200"/>
    <n v="12000"/>
    <n v="2"/>
    <s v="Virement"/>
    <n v="2355"/>
    <n v="0"/>
    <x v="1"/>
    <n v="0"/>
    <d v="1961-01-20T00:00:00"/>
    <d v="2006-06-07T00:00:00"/>
    <x v="198"/>
    <n v="16.452777777777779"/>
    <n v="729.36012156002016"/>
  </r>
  <r>
    <s v="MOINARD"/>
    <s v="Loïc"/>
    <s v="MOINARD Loïc"/>
    <x v="3"/>
    <s v="Paris"/>
    <d v="2021-05-20T00:00:00"/>
    <n v="6"/>
    <s v="Compétence Front"/>
    <n v="3"/>
    <n v="500"/>
    <n v="1500"/>
    <n v="1"/>
    <s v="Chèque"/>
    <n v="2113"/>
    <n v="58"/>
    <x v="1"/>
    <n v="1"/>
    <d v="1961-11-18T00:00:00"/>
    <d v="1999-08-11T00:00:00"/>
    <x v="199"/>
    <n v="23.274999999999999"/>
    <n v="64.446831364124606"/>
  </r>
  <r>
    <s v="MOINARD"/>
    <s v="Loïc"/>
    <s v="MOINARD Loïc"/>
    <x v="3"/>
    <s v="Paris"/>
    <d v="2020-10-20T00:00:00"/>
    <n v="9"/>
    <s v="Support et TMA"/>
    <n v="10"/>
    <n v="500"/>
    <n v="5000"/>
    <n v="2"/>
    <s v="Virement"/>
    <n v="2113"/>
    <n v="58"/>
    <x v="1"/>
    <n v="2"/>
    <d v="1961-11-18T00:00:00"/>
    <d v="2013-10-25T00:00:00"/>
    <x v="199"/>
    <n v="9.0694444444444446"/>
    <n v="551.30168453292492"/>
  </r>
  <r>
    <s v="MOINARD"/>
    <s v="Loïc"/>
    <s v="MOINARD Loïc"/>
    <x v="3"/>
    <s v="Paris"/>
    <d v="2020-12-08T00:00:00"/>
    <n v="3"/>
    <s v="Déploiement technique"/>
    <n v="1"/>
    <n v="1300"/>
    <n v="1300"/>
    <n v="1"/>
    <s v="Chèque"/>
    <n v="2113"/>
    <n v="58"/>
    <x v="1"/>
    <n v="2"/>
    <d v="1961-11-18T00:00:00"/>
    <d v="2017-03-21T00:00:00"/>
    <x v="199"/>
    <n v="5.6638888888888888"/>
    <n v="229.52427660617951"/>
  </r>
  <r>
    <s v="MOITA"/>
    <s v="Jeanne-Marie"/>
    <s v="MOITA Jeanne-Marie"/>
    <x v="0"/>
    <s v="Paris"/>
    <d v="2020-06-04T00:00:00"/>
    <n v="3"/>
    <s v="Déploiement technique"/>
    <n v="5"/>
    <n v="1300"/>
    <n v="6500"/>
    <n v="3"/>
    <s v="Espèce"/>
    <n v="1658"/>
    <n v="65"/>
    <x v="0"/>
    <n v="2"/>
    <d v="1958-04-27T00:00:00"/>
    <d v="2006-07-14T00:00:00"/>
    <x v="200"/>
    <n v="16.350000000000001"/>
    <n v="397.55351681957183"/>
  </r>
  <r>
    <s v="MOITA"/>
    <s v="Jeanne-Marie"/>
    <s v="MOITA Jeanne-Marie"/>
    <x v="0"/>
    <s v="Paris"/>
    <d v="2021-04-05T00:00:00"/>
    <n v="2"/>
    <s v="Formation CRM"/>
    <n v="7"/>
    <n v="700"/>
    <n v="4900"/>
    <n v="3"/>
    <s v="Espèce"/>
    <n v="1658"/>
    <n v="65"/>
    <x v="0"/>
    <n v="1"/>
    <d v="1958-04-27T00:00:00"/>
    <d v="2013-08-09T00:00:00"/>
    <x v="200"/>
    <n v="9.280555555555555"/>
    <n v="527.98563304399886"/>
  </r>
  <r>
    <s v="MOITA"/>
    <s v="Jeanne-Marie"/>
    <s v="MOITA Jeanne-Marie"/>
    <x v="0"/>
    <s v="Paris"/>
    <d v="2020-10-19T00:00:00"/>
    <n v="9"/>
    <s v="Support et TMA"/>
    <n v="3"/>
    <n v="500"/>
    <n v="1500"/>
    <n v="1"/>
    <s v="Chèque"/>
    <n v="1658"/>
    <n v="65"/>
    <x v="0"/>
    <n v="0"/>
    <d v="1958-04-27T00:00:00"/>
    <d v="2003-09-30T00:00:00"/>
    <x v="200"/>
    <n v="19.138888888888889"/>
    <n v="78.374455732946302"/>
  </r>
  <r>
    <s v="MONTFORT"/>
    <s v="Huong"/>
    <s v="MONTFORT Huong"/>
    <x v="5"/>
    <s v="Paris"/>
    <d v="2020-06-12T00:00:00"/>
    <n v="3"/>
    <s v="Déploiement technique"/>
    <n v="2"/>
    <n v="1300"/>
    <n v="2600"/>
    <n v="1"/>
    <s v="Chèque"/>
    <n v="2273"/>
    <n v="60"/>
    <x v="1"/>
    <n v="4"/>
    <d v="1956-07-16T00:00:00"/>
    <d v="2008-10-03T00:00:00"/>
    <x v="201"/>
    <n v="14.130555555555556"/>
    <n v="183.99842736386867"/>
  </r>
  <r>
    <s v="MONTFORT"/>
    <s v="Huong"/>
    <s v="MONTFORT Huong"/>
    <x v="5"/>
    <s v="Paris"/>
    <d v="2021-03-24T00:00:00"/>
    <n v="10"/>
    <s v="Gestion projet Agile"/>
    <n v="8"/>
    <n v="1000"/>
    <n v="8000"/>
    <n v="3"/>
    <s v="Espèce"/>
    <n v="2273"/>
    <n v="60"/>
    <x v="1"/>
    <n v="0"/>
    <d v="1956-07-16T00:00:00"/>
    <d v="2016-11-16T00:00:00"/>
    <x v="201"/>
    <n v="6.0111111111111111"/>
    <n v="1330.8687615526803"/>
  </r>
  <r>
    <s v="MONTFORT"/>
    <s v="Huong"/>
    <s v="MONTFORT Huong"/>
    <x v="5"/>
    <s v="Paris"/>
    <d v="2021-01-07T00:00:00"/>
    <n v="7"/>
    <s v="Compétence Back"/>
    <n v="8"/>
    <n v="600"/>
    <n v="4800"/>
    <n v="2"/>
    <s v="Virement"/>
    <n v="2273"/>
    <n v="60"/>
    <x v="1"/>
    <n v="2"/>
    <d v="1956-07-16T00:00:00"/>
    <d v="2018-04-08T00:00:00"/>
    <x v="201"/>
    <n v="4.6166666666666663"/>
    <n v="1039.7111913357401"/>
  </r>
  <r>
    <s v="NAIMI"/>
    <s v="Chantal"/>
    <s v="NAIMI Chantal"/>
    <x v="4"/>
    <s v="Paris"/>
    <d v="2021-04-03T00:00:00"/>
    <n v="6"/>
    <s v="Compétence Front"/>
    <n v="10"/>
    <n v="500"/>
    <n v="5000"/>
    <n v="2"/>
    <s v="Virement"/>
    <n v="1552"/>
    <n v="96"/>
    <x v="0"/>
    <n v="2"/>
    <d v="1941-12-08T00:00:00"/>
    <d v="2003-02-17T00:00:00"/>
    <x v="202"/>
    <n v="19.758333333333333"/>
    <n v="253.05778152678195"/>
  </r>
  <r>
    <s v="NICOLLE"/>
    <s v="Françoise"/>
    <s v="NICOLLE Françoise"/>
    <x v="3"/>
    <s v="Paris"/>
    <d v="2020-11-02T00:00:00"/>
    <n v="5"/>
    <s v="Audit sécurité"/>
    <n v="1"/>
    <n v="2000"/>
    <n v="2000"/>
    <n v="1"/>
    <s v="Chèque"/>
    <n v="1887"/>
    <n v="96"/>
    <x v="0"/>
    <n v="4"/>
    <d v="1986-04-13T00:00:00"/>
    <d v="2002-03-08T00:00:00"/>
    <x v="203"/>
    <n v="20.7"/>
    <n v="96.618357487922708"/>
  </r>
  <r>
    <s v="OBEL"/>
    <s v="Rolande"/>
    <s v="OBEL Rolande"/>
    <x v="2"/>
    <s v="Paris"/>
    <d v="2020-07-22T00:00:00"/>
    <n v="7"/>
    <s v="Compétence Back"/>
    <n v="3"/>
    <n v="600"/>
    <n v="1800"/>
    <n v="1"/>
    <s v="Chèque"/>
    <n v="1623"/>
    <n v="44"/>
    <x v="0"/>
    <n v="0"/>
    <d v="1960-08-01T00:00:00"/>
    <d v="2012-10-20T00:00:00"/>
    <x v="204"/>
    <n v="10.083333333333334"/>
    <n v="178.51239669421486"/>
  </r>
  <r>
    <s v="OCLOO"/>
    <s v="Thérése"/>
    <s v="OCLOO Thérése"/>
    <x v="2"/>
    <s v="Paris"/>
    <d v="2020-10-28T00:00:00"/>
    <n v="4"/>
    <s v="Conseil et architecture"/>
    <n v="7"/>
    <n v="5000"/>
    <n v="35000"/>
    <n v="3"/>
    <s v="Espèce"/>
    <n v="3385"/>
    <n v="24"/>
    <x v="0"/>
    <n v="2"/>
    <d v="1958-04-07T00:00:00"/>
    <d v="2015-05-31T00:00:00"/>
    <x v="205"/>
    <n v="7.4722222222222223"/>
    <n v="4684.0148698884759"/>
  </r>
  <r>
    <s v="ONG"/>
    <s v="Daniel"/>
    <s v="ONG Daniel"/>
    <x v="4"/>
    <s v="Paris"/>
    <d v="2020-11-08T00:00:00"/>
    <n v="7"/>
    <s v="Compétence Back"/>
    <n v="5"/>
    <n v="600"/>
    <n v="3000"/>
    <n v="3"/>
    <s v="Espèce"/>
    <n v="3639"/>
    <n v="67"/>
    <x v="1"/>
    <n v="1"/>
    <d v="1959-04-12T00:00:00"/>
    <d v="2007-12-26T00:00:00"/>
    <x v="206"/>
    <n v="14.9"/>
    <n v="201.34228187919462"/>
  </r>
  <r>
    <s v="PARINET"/>
    <s v="Jean-Louis"/>
    <s v="PARINET Jean-Louis"/>
    <x v="4"/>
    <s v="Paris"/>
    <d v="2020-06-03T00:00:00"/>
    <n v="1"/>
    <s v="Intervention sur site"/>
    <n v="4"/>
    <n v="1200"/>
    <n v="4800"/>
    <n v="3"/>
    <s v="Espèce"/>
    <n v="1091"/>
    <n v="37"/>
    <x v="1"/>
    <n v="5"/>
    <d v="1976-01-07T00:00:00"/>
    <d v="2004-11-29T00:00:00"/>
    <x v="207"/>
    <n v="17.975000000000001"/>
    <n v="267.03755215577189"/>
  </r>
  <r>
    <s v="PARTOUCHE"/>
    <s v="Robert"/>
    <s v="PARTOUCHE Robert"/>
    <x v="2"/>
    <s v="Paris"/>
    <d v="2020-10-18T00:00:00"/>
    <n v="3"/>
    <s v="Déploiement technique"/>
    <n v="5"/>
    <n v="1300"/>
    <n v="6500"/>
    <n v="3"/>
    <s v="Espèce"/>
    <n v="3389"/>
    <n v="77"/>
    <x v="1"/>
    <n v="4"/>
    <d v="1969-03-19T00:00:00"/>
    <d v="2021-03-25T00:00:00"/>
    <x v="208"/>
    <n v="1.6527777777777777"/>
    <n v="3932.7731092436975"/>
  </r>
  <r>
    <s v="PAVARD"/>
    <s v="Annie"/>
    <s v="PAVARD Annie"/>
    <x v="4"/>
    <s v="Paris"/>
    <d v="2020-08-14T00:00:00"/>
    <n v="6"/>
    <s v="Compétence Front"/>
    <n v="10"/>
    <n v="500"/>
    <n v="5000"/>
    <n v="2"/>
    <s v="Virement"/>
    <n v="2686"/>
    <n v="20"/>
    <x v="0"/>
    <n v="5"/>
    <d v="1964-02-04T00:00:00"/>
    <d v="1998-07-09T00:00:00"/>
    <x v="17"/>
    <n v="24.363888888888887"/>
    <n v="205.22175350587165"/>
  </r>
  <r>
    <s v="PEDRO"/>
    <s v="Francis"/>
    <s v="PEDRO Francis"/>
    <x v="3"/>
    <s v="Paris"/>
    <d v="2020-10-12T00:00:00"/>
    <n v="2"/>
    <s v="Formation CRM"/>
    <n v="8"/>
    <n v="700"/>
    <n v="5600"/>
    <n v="3"/>
    <s v="Espèce"/>
    <n v="2239"/>
    <n v="52"/>
    <x v="1"/>
    <n v="1"/>
    <d v="1958-10-05T00:00:00"/>
    <d v="2010-07-19T00:00:00"/>
    <x v="209"/>
    <n v="12.33611111111111"/>
    <n v="453.9518126548075"/>
  </r>
  <r>
    <s v="PENALVA"/>
    <s v="Isabelle"/>
    <s v="PENALVA Isabelle"/>
    <x v="5"/>
    <s v="Paris"/>
    <d v="2020-07-10T00:00:00"/>
    <n v="7"/>
    <s v="Compétence Back"/>
    <n v="2"/>
    <n v="600"/>
    <n v="1200"/>
    <n v="2"/>
    <s v="Virement"/>
    <n v="2842"/>
    <n v="18"/>
    <x v="0"/>
    <n v="0"/>
    <d v="1963-05-31T00:00:00"/>
    <d v="2008-10-12T00:00:00"/>
    <x v="210"/>
    <n v="14.105555555555556"/>
    <n v="85.072863332020475"/>
  </r>
  <r>
    <s v="PERFETTO"/>
    <s v="Pascal"/>
    <s v="PERFETTO Pascal"/>
    <x v="1"/>
    <s v="Paris"/>
    <d v="2020-06-26T00:00:00"/>
    <n v="10"/>
    <s v="Gestion projet Agile"/>
    <n v="8"/>
    <n v="1000"/>
    <n v="8000"/>
    <n v="2"/>
    <s v="Virement"/>
    <n v="3544"/>
    <n v="65"/>
    <x v="1"/>
    <n v="0"/>
    <d v="1957-05-13T00:00:00"/>
    <d v="2015-12-04T00:00:00"/>
    <x v="211"/>
    <n v="6.9611111111111112"/>
    <n v="1149.2418196328811"/>
  </r>
  <r>
    <s v="PERRUCHON"/>
    <s v="Fabrice"/>
    <s v="PERRUCHON Fabrice"/>
    <x v="3"/>
    <s v="Paris"/>
    <d v="2020-10-10T00:00:00"/>
    <n v="1"/>
    <s v="Intervention sur site"/>
    <n v="3"/>
    <n v="1200"/>
    <n v="3600"/>
    <n v="1"/>
    <s v="Chèque"/>
    <n v="1235"/>
    <n v="15"/>
    <x v="1"/>
    <n v="1"/>
    <d v="1974-02-19T00:00:00"/>
    <d v="2015-01-21T00:00:00"/>
    <x v="212"/>
    <n v="7.8305555555555557"/>
    <n v="459.73749556580344"/>
  </r>
  <r>
    <s v="PESNOT"/>
    <s v="Laurent"/>
    <s v="PESNOT Laurent"/>
    <x v="3"/>
    <s v="Paris"/>
    <d v="2020-01-28T00:00:00"/>
    <n v="5"/>
    <s v="Audit sécurité"/>
    <n v="10"/>
    <n v="2000"/>
    <n v="20000"/>
    <n v="2"/>
    <s v="Virement"/>
    <n v="1694"/>
    <n v="55"/>
    <x v="1"/>
    <n v="0"/>
    <d v="1945-07-03T00:00:00"/>
    <d v="2005-02-28T00:00:00"/>
    <x v="213"/>
    <n v="17.722222222222221"/>
    <n v="1128.5266457680252"/>
  </r>
  <r>
    <s v="PIDERIT"/>
    <s v="Claude"/>
    <s v="PIDERIT Claude"/>
    <x v="4"/>
    <s v="Paris"/>
    <d v="2020-08-18T00:00:00"/>
    <n v="10"/>
    <s v="Gestion projet Agile"/>
    <n v="7"/>
    <n v="1000"/>
    <n v="7000"/>
    <n v="2"/>
    <s v="Virement"/>
    <n v="2766"/>
    <n v="90"/>
    <x v="0"/>
    <n v="5"/>
    <d v="1978-12-15T00:00:00"/>
    <d v="2003-12-14T00:00:00"/>
    <x v="214"/>
    <n v="18.933333333333334"/>
    <n v="369.71830985915494"/>
  </r>
  <r>
    <s v="POINSOT"/>
    <s v="Pierre"/>
    <s v="POINSOT Pierre"/>
    <x v="0"/>
    <s v="Paris"/>
    <d v="2020-07-31T00:00:00"/>
    <n v="4"/>
    <s v="Conseil et architecture"/>
    <n v="8"/>
    <n v="5000"/>
    <n v="40000"/>
    <n v="2"/>
    <s v="Virement"/>
    <n v="2088"/>
    <n v="94"/>
    <x v="1"/>
    <n v="0"/>
    <d v="1980-02-01T00:00:00"/>
    <d v="2020-12-10T00:00:00"/>
    <x v="215"/>
    <n v="1.9444444444444444"/>
    <n v="20571.428571428572"/>
  </r>
  <r>
    <s v="POISSON"/>
    <s v="Daniel"/>
    <s v="POISSON Daniel"/>
    <x v="4"/>
    <s v="Paris"/>
    <d v="2020-07-16T00:00:00"/>
    <n v="3"/>
    <s v="Déploiement technique"/>
    <n v="9"/>
    <n v="1300"/>
    <n v="11700"/>
    <n v="1"/>
    <s v="Chèque"/>
    <n v="1929"/>
    <n v="18"/>
    <x v="1"/>
    <n v="3"/>
    <d v="1955-03-01T00:00:00"/>
    <d v="2005-05-20T00:00:00"/>
    <x v="216"/>
    <n v="17.5"/>
    <n v="668.57142857142856"/>
  </r>
  <r>
    <s v="PONTALIER"/>
    <s v="Thierry"/>
    <s v="PONTALIER Thierry"/>
    <x v="0"/>
    <s v="Paris"/>
    <d v="2020-10-17T00:00:00"/>
    <n v="7"/>
    <s v="Compétence Back"/>
    <n v="2"/>
    <n v="600"/>
    <n v="1200"/>
    <n v="2"/>
    <s v="Virement"/>
    <n v="1567"/>
    <n v="75"/>
    <x v="1"/>
    <n v="0"/>
    <d v="1963-03-28T00:00:00"/>
    <d v="2021-01-08T00:00:00"/>
    <x v="217"/>
    <n v="1.8666666666666667"/>
    <n v="642.85714285714289"/>
  </r>
  <r>
    <s v="POTRIQUET"/>
    <s v="Claudette"/>
    <s v="POTRIQUET Claudette"/>
    <x v="3"/>
    <s v="Paris"/>
    <d v="2020-09-30T00:00:00"/>
    <n v="7"/>
    <s v="Compétence Back"/>
    <n v="2"/>
    <n v="600"/>
    <n v="1200"/>
    <n v="2"/>
    <s v="Virement"/>
    <n v="2310"/>
    <n v="34"/>
    <x v="0"/>
    <n v="1"/>
    <d v="1952-09-25T00:00:00"/>
    <d v="2018-04-30T00:00:00"/>
    <x v="218"/>
    <n v="4.5555555555555554"/>
    <n v="263.41463414634148"/>
  </r>
  <r>
    <s v="POUYADOU"/>
    <s v="Josette"/>
    <s v="POUYADOU Josette"/>
    <x v="5"/>
    <s v="Paris"/>
    <d v="2020-06-23T00:00:00"/>
    <n v="1"/>
    <s v="Intervention sur site"/>
    <n v="4"/>
    <n v="1200"/>
    <n v="4800"/>
    <n v="1"/>
    <s v="Chèque"/>
    <n v="2951"/>
    <n v="23"/>
    <x v="0"/>
    <n v="5"/>
    <d v="1961-01-07T00:00:00"/>
    <d v="2006-10-21T00:00:00"/>
    <x v="219"/>
    <n v="16.080555555555556"/>
    <n v="298.49714976679911"/>
  </r>
  <r>
    <s v="PUAULT"/>
    <s v="Françoise"/>
    <s v="PUAULT Françoise"/>
    <x v="3"/>
    <s v="Paris"/>
    <d v="2021-04-24T00:00:00"/>
    <n v="1"/>
    <s v="Intervention sur site"/>
    <n v="3"/>
    <n v="1200"/>
    <n v="3600"/>
    <n v="2"/>
    <s v="Virement"/>
    <n v="2420"/>
    <n v="66"/>
    <x v="0"/>
    <n v="1"/>
    <d v="1955-10-21T00:00:00"/>
    <d v="2006-10-31T00:00:00"/>
    <x v="220"/>
    <n v="16.055555555555557"/>
    <n v="224.22145328719722"/>
  </r>
  <r>
    <s v="QUINTIN"/>
    <s v="Martine"/>
    <s v="QUINTIN Martine"/>
    <x v="0"/>
    <s v="Paris"/>
    <d v="2021-01-02T00:00:00"/>
    <n v="4"/>
    <s v="Conseil et architecture"/>
    <n v="2"/>
    <n v="5000"/>
    <n v="10000"/>
    <n v="3"/>
    <s v="Espèce"/>
    <n v="1109"/>
    <n v="93"/>
    <x v="0"/>
    <n v="5"/>
    <d v="1974-09-12T00:00:00"/>
    <d v="1999-11-16T00:00:00"/>
    <x v="221"/>
    <n v="23.011111111111113"/>
    <n v="434.57267020762913"/>
  </r>
  <r>
    <s v="RAGEUL"/>
    <s v="Marielle"/>
    <s v="RAGEUL Marielle"/>
    <x v="1"/>
    <s v="Paris"/>
    <d v="2021-05-14T00:00:00"/>
    <n v="4"/>
    <s v="Conseil et architecture"/>
    <n v="2"/>
    <n v="5000"/>
    <n v="10000"/>
    <n v="2"/>
    <s v="Virement"/>
    <n v="1201"/>
    <n v="91"/>
    <x v="0"/>
    <n v="3"/>
    <d v="1956-01-31T00:00:00"/>
    <d v="2001-05-24T00:00:00"/>
    <x v="222"/>
    <n v="21.488888888888887"/>
    <n v="465.35677352637026"/>
  </r>
  <r>
    <s v="RAMBEAUD"/>
    <s v="Christian"/>
    <s v="RAMBEAUD Christian"/>
    <x v="3"/>
    <s v="Paris"/>
    <d v="2020-06-09T00:00:00"/>
    <n v="8"/>
    <s v="Compétence Fullstack"/>
    <n v="10"/>
    <n v="800"/>
    <n v="8000"/>
    <n v="3"/>
    <s v="Espèce"/>
    <n v="3586"/>
    <n v="33"/>
    <x v="1"/>
    <n v="3"/>
    <d v="1961-12-24T00:00:00"/>
    <d v="1999-09-13T00:00:00"/>
    <x v="223"/>
    <n v="23.18611111111111"/>
    <n v="345.03414400383372"/>
  </r>
  <r>
    <s v="RAMOND"/>
    <s v="Vincent"/>
    <s v="RAMOND Vincent"/>
    <x v="0"/>
    <s v="Paris"/>
    <d v="2020-10-25T00:00:00"/>
    <n v="6"/>
    <s v="Compétence Front"/>
    <n v="7"/>
    <n v="500"/>
    <n v="3500"/>
    <n v="1"/>
    <s v="Chèque"/>
    <n v="1684"/>
    <n v="59"/>
    <x v="1"/>
    <n v="4"/>
    <d v="1955-01-01T00:00:00"/>
    <d v="2002-12-26T00:00:00"/>
    <x v="224"/>
    <n v="19.899999999999999"/>
    <n v="175.87939698492463"/>
  </r>
  <r>
    <s v="RAMOS"/>
    <s v="Yvan"/>
    <s v="RAMOS Yvan"/>
    <x v="0"/>
    <s v="Paris"/>
    <d v="2020-09-28T00:00:00"/>
    <n v="4"/>
    <s v="Conseil et architecture"/>
    <n v="1"/>
    <n v="5000"/>
    <n v="5000"/>
    <n v="3"/>
    <s v="Espèce"/>
    <n v="2540"/>
    <n v="34"/>
    <x v="1"/>
    <n v="5"/>
    <d v="1980-02-23T00:00:00"/>
    <d v="2018-10-09T00:00:00"/>
    <x v="225"/>
    <n v="4.1138888888888889"/>
    <n v="1215.3950033760973"/>
  </r>
  <r>
    <s v="REBY-FAYARD"/>
    <s v="Luc"/>
    <s v="REBY-FAYARD Luc"/>
    <x v="5"/>
    <s v="Paris"/>
    <d v="2021-05-12T00:00:00"/>
    <n v="4"/>
    <s v="Conseil et architecture"/>
    <n v="1"/>
    <n v="5000"/>
    <n v="5000"/>
    <n v="2"/>
    <s v="Virement"/>
    <n v="2446"/>
    <n v="34"/>
    <x v="1"/>
    <n v="3"/>
    <d v="1955-11-16T00:00:00"/>
    <d v="2002-04-14T00:00:00"/>
    <x v="226"/>
    <n v="20.6"/>
    <n v="242.71844660194174"/>
  </r>
  <r>
    <s v="REMUND"/>
    <s v="Marie-Marthe"/>
    <s v="REMUND Marie-Marthe"/>
    <x v="1"/>
    <s v="Paris"/>
    <d v="2021-03-12T00:00:00"/>
    <n v="2"/>
    <s v="Formation CRM"/>
    <n v="9"/>
    <n v="700"/>
    <n v="6300"/>
    <n v="3"/>
    <s v="Espèce"/>
    <n v="1467"/>
    <n v="34"/>
    <x v="0"/>
    <n v="1"/>
    <d v="1956-10-09T00:00:00"/>
    <d v="2021-10-17T00:00:00"/>
    <x v="227"/>
    <n v="1.0916666666666666"/>
    <n v="5770.9923664122143"/>
  </r>
  <r>
    <s v="RENIER"/>
    <s v="Monique"/>
    <s v="RENIER Monique"/>
    <x v="0"/>
    <s v="Paris"/>
    <d v="2020-06-08T00:00:00"/>
    <n v="2"/>
    <s v="Formation CRM"/>
    <n v="6"/>
    <n v="700"/>
    <n v="4200"/>
    <n v="1"/>
    <s v="Chèque"/>
    <n v="1034"/>
    <n v="35"/>
    <x v="0"/>
    <n v="2"/>
    <d v="1960-08-05T00:00:00"/>
    <d v="2018-12-20T00:00:00"/>
    <x v="228"/>
    <n v="3.9166666666666665"/>
    <n v="1072.3404255319149"/>
  </r>
  <r>
    <s v="REVERDITO"/>
    <s v="Marie-Jeanne"/>
    <s v="REVERDITO Marie-Jeanne"/>
    <x v="2"/>
    <s v="Paris"/>
    <d v="2021-02-22T00:00:00"/>
    <n v="3"/>
    <s v="Déploiement technique"/>
    <n v="9"/>
    <n v="1300"/>
    <n v="11700"/>
    <n v="2"/>
    <s v="Virement"/>
    <n v="1605"/>
    <n v="42"/>
    <x v="0"/>
    <n v="2"/>
    <d v="1958-04-13T00:00:00"/>
    <d v="1999-06-08T00:00:00"/>
    <x v="229"/>
    <n v="23.45"/>
    <n v="498.93390191897657"/>
  </r>
  <r>
    <s v="RIDEAU"/>
    <s v="Paul"/>
    <s v="RIDEAU Paul"/>
    <x v="1"/>
    <s v="Paris"/>
    <d v="2021-02-07T00:00:00"/>
    <n v="6"/>
    <s v="Compétence Front"/>
    <n v="3"/>
    <n v="500"/>
    <n v="1500"/>
    <n v="3"/>
    <s v="Espèce"/>
    <n v="2862"/>
    <n v="68"/>
    <x v="1"/>
    <n v="3"/>
    <d v="1975-11-01T00:00:00"/>
    <d v="2008-08-26T00:00:00"/>
    <x v="230"/>
    <n v="14.233333333333333"/>
    <n v="105.3864168618267"/>
  </r>
  <r>
    <s v="RIEGERT"/>
    <s v="Raymonde"/>
    <s v="RIEGERT Raymonde"/>
    <x v="0"/>
    <s v="Paris"/>
    <d v="2021-06-14T00:00:00"/>
    <n v="3"/>
    <s v="Déploiement technique"/>
    <n v="4"/>
    <n v="1300"/>
    <n v="5200"/>
    <n v="1"/>
    <s v="Chèque"/>
    <n v="2923"/>
    <n v="66"/>
    <x v="0"/>
    <n v="4"/>
    <d v="1951-02-07T00:00:00"/>
    <d v="1999-06-23T00:00:00"/>
    <x v="231"/>
    <n v="23.408333333333335"/>
    <n v="222.14311142755429"/>
  </r>
  <r>
    <s v="RIESI"/>
    <s v="François"/>
    <s v="RIESI François"/>
    <x v="3"/>
    <s v="Paris"/>
    <d v="2021-05-01T00:00:00"/>
    <n v="9"/>
    <s v="Support et TMA"/>
    <n v="5"/>
    <n v="500"/>
    <n v="2500"/>
    <n v="1"/>
    <s v="Chèque"/>
    <n v="3546"/>
    <n v="74"/>
    <x v="1"/>
    <n v="1"/>
    <d v="1952-11-29T00:00:00"/>
    <d v="2011-10-23T00:00:00"/>
    <x v="232"/>
    <n v="11.074999999999999"/>
    <n v="225.73363431151242"/>
  </r>
  <r>
    <s v="ROBERT"/>
    <s v="Marie-Josée"/>
    <s v="ROBERT Marie-Josée"/>
    <x v="0"/>
    <s v="Paris"/>
    <d v="2020-12-18T00:00:00"/>
    <n v="2"/>
    <s v="Formation CRM"/>
    <n v="7"/>
    <n v="700"/>
    <n v="4900"/>
    <n v="3"/>
    <s v="Espèce"/>
    <n v="2348"/>
    <n v="16"/>
    <x v="0"/>
    <n v="1"/>
    <d v="1977-04-20T00:00:00"/>
    <d v="2009-06-19T00:00:00"/>
    <x v="233"/>
    <n v="13.419444444444444"/>
    <n v="365.14179258952601"/>
  </r>
  <r>
    <s v="ROBERT"/>
    <s v="Viviane"/>
    <s v="ROBERT Viviane"/>
    <x v="0"/>
    <s v="Paris"/>
    <d v="2021-04-29T00:00:00"/>
    <n v="4"/>
    <s v="Conseil et architecture"/>
    <n v="6"/>
    <n v="5000"/>
    <n v="30000"/>
    <n v="2"/>
    <s v="Virement"/>
    <n v="1577"/>
    <n v="39"/>
    <x v="0"/>
    <n v="1"/>
    <d v="1963-06-27T00:00:00"/>
    <d v="2012-02-09T00:00:00"/>
    <x v="234"/>
    <n v="10.780555555555555"/>
    <n v="2782.7879412522548"/>
  </r>
  <r>
    <s v="RODIER"/>
    <s v="Régis"/>
    <s v="RODIER Régis"/>
    <x v="2"/>
    <s v="Paris"/>
    <d v="2021-05-13T00:00:00"/>
    <n v="4"/>
    <s v="Conseil et architecture"/>
    <n v="4"/>
    <n v="5000"/>
    <n v="20000"/>
    <n v="1"/>
    <s v="Chèque"/>
    <n v="1499"/>
    <n v="52"/>
    <x v="1"/>
    <n v="5"/>
    <d v="1954-04-01T00:00:00"/>
    <d v="2008-12-20T00:00:00"/>
    <x v="235"/>
    <n v="13.916666666666666"/>
    <n v="1437.1257485029942"/>
  </r>
  <r>
    <s v="ROGUET"/>
    <s v="Daniel"/>
    <s v="ROGUET Daniel"/>
    <x v="5"/>
    <s v="Paris"/>
    <d v="2020-11-23T00:00:00"/>
    <n v="1"/>
    <s v="Intervention sur site"/>
    <n v="9"/>
    <n v="1200"/>
    <n v="10800"/>
    <n v="2"/>
    <s v="Virement"/>
    <n v="2677"/>
    <n v="48"/>
    <x v="1"/>
    <n v="1"/>
    <d v="1976-01-11T00:00:00"/>
    <d v="2014-02-15T00:00:00"/>
    <x v="236"/>
    <n v="8.7638888888888893"/>
    <n v="1232.3296354992076"/>
  </r>
  <r>
    <s v="ROLLAIS-LARROUSSE"/>
    <s v="Colette"/>
    <s v="ROLLAIS-LARROUSSE Colette"/>
    <x v="5"/>
    <s v="Paris"/>
    <d v="2020-06-01T00:00:00"/>
    <n v="5"/>
    <s v="Audit sécurité"/>
    <n v="7"/>
    <n v="2000"/>
    <n v="14000"/>
    <n v="1"/>
    <s v="Chèque"/>
    <n v="2307"/>
    <n v="10"/>
    <x v="0"/>
    <n v="4"/>
    <d v="1963-12-11T00:00:00"/>
    <d v="2005-12-09T00:00:00"/>
    <x v="237"/>
    <n v="16.947222222222223"/>
    <n v="826.09408293722333"/>
  </r>
  <r>
    <s v="ROLLAND"/>
    <s v="Nathalie"/>
    <s v="ROLLAND Nathalie"/>
    <x v="1"/>
    <s v="Paris"/>
    <d v="2020-08-12T00:00:00"/>
    <n v="1"/>
    <s v="Intervention sur site"/>
    <n v="1"/>
    <n v="1200"/>
    <n v="1200"/>
    <n v="3"/>
    <s v="Espèce"/>
    <n v="2448"/>
    <n v="57"/>
    <x v="0"/>
    <n v="0"/>
    <d v="1978-06-18T00:00:00"/>
    <d v="2017-04-02T00:00:00"/>
    <x v="238"/>
    <n v="5.6333333333333337"/>
    <n v="213.01775147928993"/>
  </r>
  <r>
    <s v="ROSAR"/>
    <s v="Georgette"/>
    <s v="ROSAR Georgette"/>
    <x v="3"/>
    <s v="Paris"/>
    <d v="2021-04-29T00:00:00"/>
    <n v="5"/>
    <s v="Audit sécurité"/>
    <n v="9"/>
    <n v="2000"/>
    <n v="18000"/>
    <n v="2"/>
    <s v="Virement"/>
    <n v="2240"/>
    <n v="99"/>
    <x v="0"/>
    <n v="2"/>
    <d v="1960-06-15T00:00:00"/>
    <d v="2008-08-18T00:00:00"/>
    <x v="239"/>
    <n v="14.255555555555556"/>
    <n v="1262.6656274356976"/>
  </r>
  <r>
    <s v="ROSSO"/>
    <s v="Robert"/>
    <s v="ROSSO Robert"/>
    <x v="2"/>
    <s v="Paris"/>
    <d v="2020-12-16T00:00:00"/>
    <n v="1"/>
    <s v="Intervention sur site"/>
    <n v="5"/>
    <n v="1200"/>
    <n v="6000"/>
    <n v="1"/>
    <s v="Chèque"/>
    <n v="1643"/>
    <n v="84"/>
    <x v="1"/>
    <n v="2"/>
    <d v="1963-08-20T00:00:00"/>
    <d v="2020-05-22T00:00:00"/>
    <x v="240"/>
    <n v="2.4944444444444445"/>
    <n v="2405.3452115812916"/>
  </r>
  <r>
    <s v="ROTENBERG"/>
    <s v="Michel"/>
    <s v="ROTENBERG Michel"/>
    <x v="0"/>
    <s v="Paris"/>
    <d v="2020-11-04T00:00:00"/>
    <n v="5"/>
    <s v="Audit sécurité"/>
    <n v="6"/>
    <n v="2000"/>
    <n v="12000"/>
    <n v="1"/>
    <s v="Chèque"/>
    <n v="3455"/>
    <n v="16"/>
    <x v="1"/>
    <n v="4"/>
    <d v="1946-07-19T00:00:00"/>
    <d v="2018-01-11T00:00:00"/>
    <x v="241"/>
    <n v="4.8583333333333334"/>
    <n v="2469.9828473413377"/>
  </r>
  <r>
    <s v="ROULET"/>
    <s v="Christiane"/>
    <s v="ROULET Christiane"/>
    <x v="4"/>
    <s v="Paris"/>
    <d v="2020-12-01T00:00:00"/>
    <n v="7"/>
    <s v="Compétence Back"/>
    <n v="7"/>
    <n v="600"/>
    <n v="4200"/>
    <n v="2"/>
    <s v="Virement"/>
    <n v="1341"/>
    <n v="96"/>
    <x v="0"/>
    <n v="3"/>
    <d v="1975-04-18T00:00:00"/>
    <d v="2009-09-18T00:00:00"/>
    <x v="242"/>
    <n v="13.172222222222222"/>
    <n v="318.85280472374524"/>
  </r>
  <r>
    <s v="SAADA"/>
    <s v="Martine"/>
    <s v="SAADA Martine"/>
    <x v="1"/>
    <s v="Paris"/>
    <d v="2021-03-27T00:00:00"/>
    <n v="5"/>
    <s v="Audit sécurité"/>
    <n v="5"/>
    <n v="2000"/>
    <n v="10000"/>
    <n v="3"/>
    <s v="Espèce"/>
    <n v="1608"/>
    <n v="99"/>
    <x v="0"/>
    <n v="0"/>
    <d v="1970-03-22T00:00:00"/>
    <d v="2003-06-09T00:00:00"/>
    <x v="243"/>
    <n v="19.447222222222223"/>
    <n v="514.21225539208683"/>
  </r>
  <r>
    <s v="SACCHET"/>
    <s v="Marie-Thérése"/>
    <s v="SACCHET Marie-Thérése"/>
    <x v="1"/>
    <s v="Paris"/>
    <d v="2021-02-10T00:00:00"/>
    <n v="6"/>
    <s v="Compétence Front"/>
    <n v="9"/>
    <n v="500"/>
    <n v="4500"/>
    <n v="1"/>
    <s v="Chèque"/>
    <n v="2058"/>
    <n v="76"/>
    <x v="0"/>
    <n v="1"/>
    <d v="1948-03-18T00:00:00"/>
    <d v="2017-11-29T00:00:00"/>
    <x v="244"/>
    <n v="4.9749999999999996"/>
    <n v="904.52261306532671"/>
  </r>
  <r>
    <s v="SAILLANT"/>
    <s v="Marie-Claude"/>
    <s v="SAILLANT Marie-Claude"/>
    <x v="2"/>
    <s v="Paris"/>
    <d v="2020-07-22T00:00:00"/>
    <n v="5"/>
    <s v="Audit sécurité"/>
    <n v="4"/>
    <n v="2000"/>
    <n v="8000"/>
    <n v="3"/>
    <s v="Espèce"/>
    <n v="1776"/>
    <n v="89"/>
    <x v="0"/>
    <n v="0"/>
    <d v="1977-02-28T00:00:00"/>
    <d v="2006-06-18T00:00:00"/>
    <x v="245"/>
    <n v="16.422222222222221"/>
    <n v="487.14479025710426"/>
  </r>
  <r>
    <s v="SAPIENCE"/>
    <s v="Alain"/>
    <s v="SAPIENCE Alain"/>
    <x v="1"/>
    <s v="Paris"/>
    <d v="2021-03-05T00:00:00"/>
    <n v="8"/>
    <s v="Compétence Fullstack"/>
    <n v="6"/>
    <n v="800"/>
    <n v="4800"/>
    <n v="2"/>
    <s v="Virement"/>
    <n v="2832"/>
    <n v="72"/>
    <x v="1"/>
    <n v="3"/>
    <d v="1966-03-09T00:00:00"/>
    <d v="2020-03-26T00:00:00"/>
    <x v="246"/>
    <n v="2.65"/>
    <n v="1811.3207547169811"/>
  </r>
  <r>
    <s v="SARFATI"/>
    <s v="Pascal"/>
    <s v="SARFATI Pascal"/>
    <x v="2"/>
    <s v="Paris"/>
    <d v="2020-11-25T00:00:00"/>
    <n v="9"/>
    <s v="Support et TMA"/>
    <n v="1"/>
    <n v="500"/>
    <n v="500"/>
    <n v="2"/>
    <s v="Virement"/>
    <n v="1459"/>
    <n v="3"/>
    <x v="1"/>
    <n v="4"/>
    <d v="1947-10-28T00:00:00"/>
    <d v="2012-11-22T00:00:00"/>
    <x v="247"/>
    <n v="9.9944444444444436"/>
    <n v="50.027793218454704"/>
  </r>
  <r>
    <s v="SAYAVONG"/>
    <s v="Henriette"/>
    <s v="SAYAVONG Henriette"/>
    <x v="4"/>
    <s v="Paris"/>
    <d v="2020-10-21T00:00:00"/>
    <n v="9"/>
    <s v="Support et TMA"/>
    <n v="8"/>
    <n v="500"/>
    <n v="4000"/>
    <n v="2"/>
    <s v="Virement"/>
    <n v="2506"/>
    <n v="45"/>
    <x v="0"/>
    <n v="3"/>
    <d v="1944-09-23T00:00:00"/>
    <d v="2021-10-13T00:00:00"/>
    <x v="248"/>
    <n v="1.1027777777777779"/>
    <n v="3627.2040302267001"/>
  </r>
  <r>
    <s v="SCHUSTER"/>
    <s v="Bernadette"/>
    <s v="SCHUSTER Bernadette"/>
    <x v="4"/>
    <s v="Paris"/>
    <d v="2021-04-18T00:00:00"/>
    <n v="4"/>
    <s v="Conseil et architecture"/>
    <n v="3"/>
    <n v="5000"/>
    <n v="15000"/>
    <n v="3"/>
    <s v="Espèce"/>
    <n v="2684"/>
    <n v="74"/>
    <x v="0"/>
    <n v="3"/>
    <d v="1953-03-27T00:00:00"/>
    <d v="2016-12-02T00:00:00"/>
    <x v="249"/>
    <n v="5.9666666666666668"/>
    <n v="2513.9664804469271"/>
  </r>
  <r>
    <s v="SCOTTI"/>
    <s v="Georgette"/>
    <s v="SCOTTI Georgette"/>
    <x v="3"/>
    <s v="Paris"/>
    <d v="2021-02-27T00:00:00"/>
    <n v="8"/>
    <s v="Compétence Fullstack"/>
    <n v="1"/>
    <n v="800"/>
    <n v="800"/>
    <n v="3"/>
    <s v="Espèce"/>
    <n v="2035"/>
    <n v="99"/>
    <x v="0"/>
    <n v="4"/>
    <d v="1974-11-17T00:00:00"/>
    <d v="2013-12-01T00:00:00"/>
    <x v="250"/>
    <n v="8.969444444444445"/>
    <n v="89.191700216785378"/>
  </r>
  <r>
    <s v="SENG"/>
    <s v="Cécile"/>
    <s v="SENG Cécile"/>
    <x v="0"/>
    <s v="Paris"/>
    <d v="2021-05-27T00:00:00"/>
    <n v="1"/>
    <s v="Intervention sur site"/>
    <n v="8"/>
    <n v="1200"/>
    <n v="9600"/>
    <n v="3"/>
    <s v="Espèce"/>
    <n v="1399"/>
    <n v="35"/>
    <x v="0"/>
    <n v="1"/>
    <d v="1955-11-29T00:00:00"/>
    <d v="1998-06-05T00:00:00"/>
    <x v="251"/>
    <n v="24.458333333333332"/>
    <n v="392.50425894378196"/>
  </r>
  <r>
    <s v="SENILLE"/>
    <s v="Marthe"/>
    <s v="SENILLE Marthe"/>
    <x v="0"/>
    <s v="Paris"/>
    <d v="2020-10-19T00:00:00"/>
    <n v="7"/>
    <s v="Compétence Back"/>
    <n v="9"/>
    <n v="600"/>
    <n v="5400"/>
    <n v="1"/>
    <s v="Chèque"/>
    <n v="2466"/>
    <n v="73"/>
    <x v="0"/>
    <n v="3"/>
    <d v="1961-06-22T00:00:00"/>
    <d v="2011-08-28T00:00:00"/>
    <x v="252"/>
    <n v="11.227777777777778"/>
    <n v="480.9500247402276"/>
  </r>
  <r>
    <s v="SENTEX"/>
    <s v="Stéphane"/>
    <s v="SENTEX Stéphane"/>
    <x v="2"/>
    <s v="Paris"/>
    <d v="2021-04-09T00:00:00"/>
    <n v="4"/>
    <s v="Conseil et architecture"/>
    <n v="4"/>
    <n v="5000"/>
    <n v="20000"/>
    <n v="1"/>
    <s v="Chèque"/>
    <n v="2449"/>
    <n v="47"/>
    <x v="1"/>
    <n v="0"/>
    <d v="1974-02-24T00:00:00"/>
    <d v="2007-08-19T00:00:00"/>
    <x v="253"/>
    <n v="15.252777777777778"/>
    <n v="1311.2365689309779"/>
  </r>
  <r>
    <s v="SINSEAU"/>
    <s v="Annie"/>
    <s v="SINSEAU Annie"/>
    <x v="5"/>
    <s v="Paris"/>
    <d v="2021-05-16T00:00:00"/>
    <n v="5"/>
    <s v="Audit sécurité"/>
    <n v="4"/>
    <n v="2000"/>
    <n v="8000"/>
    <n v="1"/>
    <s v="Chèque"/>
    <n v="2428"/>
    <n v="34"/>
    <x v="0"/>
    <n v="3"/>
    <d v="1956-03-06T00:00:00"/>
    <d v="2009-09-16T00:00:00"/>
    <x v="254"/>
    <n v="13.177777777777777"/>
    <n v="607.08263069139969"/>
  </r>
  <r>
    <s v="SOK"/>
    <s v="Myriam"/>
    <s v="SOK Myriam"/>
    <x v="2"/>
    <s v="Paris"/>
    <d v="2020-07-31T00:00:00"/>
    <n v="6"/>
    <s v="Compétence Front"/>
    <n v="7"/>
    <n v="500"/>
    <n v="3500"/>
    <n v="3"/>
    <s v="Espèce"/>
    <n v="2967"/>
    <n v="88"/>
    <x v="0"/>
    <n v="2"/>
    <d v="1976-03-25T00:00:00"/>
    <d v="2007-09-16T00:00:00"/>
    <x v="255"/>
    <n v="15.177777777777777"/>
    <n v="230.60029282576869"/>
  </r>
  <r>
    <s v="SONG"/>
    <s v="Aline"/>
    <s v="SONG Aline"/>
    <x v="1"/>
    <s v="Paris"/>
    <d v="2021-06-23T00:00:00"/>
    <n v="9"/>
    <s v="Support et TMA"/>
    <n v="8"/>
    <n v="500"/>
    <n v="4000"/>
    <n v="2"/>
    <s v="Virement"/>
    <n v="2058"/>
    <n v="97"/>
    <x v="0"/>
    <n v="4"/>
    <d v="1960-03-16T00:00:00"/>
    <d v="2002-07-04T00:00:00"/>
    <x v="256"/>
    <n v="20.377777777777776"/>
    <n v="196.29225736095967"/>
  </r>
  <r>
    <s v="STOEFFLER"/>
    <s v="Jean-Marc"/>
    <s v="STOEFFLER Jean-Marc"/>
    <x v="1"/>
    <s v="Paris"/>
    <d v="2020-12-17T00:00:00"/>
    <n v="8"/>
    <s v="Compétence Fullstack"/>
    <n v="4"/>
    <n v="800"/>
    <n v="3200"/>
    <n v="3"/>
    <s v="Espèce"/>
    <n v="3257"/>
    <n v="48"/>
    <x v="1"/>
    <n v="0"/>
    <d v="1953-01-19T00:00:00"/>
    <d v="2014-04-11T00:00:00"/>
    <x v="257"/>
    <n v="8.6083333333333325"/>
    <n v="371.73281703775416"/>
  </r>
  <r>
    <s v="SUON"/>
    <s v="William"/>
    <s v="SUON William"/>
    <x v="0"/>
    <s v="Paris"/>
    <d v="2021-01-28T00:00:00"/>
    <n v="7"/>
    <s v="Compétence Back"/>
    <n v="3"/>
    <n v="600"/>
    <n v="1800"/>
    <n v="3"/>
    <s v="Espèce"/>
    <n v="3562"/>
    <n v="89"/>
    <x v="1"/>
    <n v="3"/>
    <d v="1971-12-07T00:00:00"/>
    <d v="2007-09-14T00:00:00"/>
    <x v="258"/>
    <n v="15.183333333333334"/>
    <n v="118.55104281009879"/>
  </r>
  <r>
    <s v="SURENA"/>
    <s v="Adrienne"/>
    <s v="SURENA Adrienne"/>
    <x v="1"/>
    <s v="Paris"/>
    <d v="2021-05-29T00:00:00"/>
    <n v="5"/>
    <s v="Audit sécurité"/>
    <n v="10"/>
    <n v="2000"/>
    <n v="20000"/>
    <n v="3"/>
    <s v="Espèce"/>
    <n v="2919"/>
    <n v="15"/>
    <x v="0"/>
    <n v="4"/>
    <d v="1949-11-13T00:00:00"/>
    <d v="2020-11-19T00:00:00"/>
    <x v="259"/>
    <n v="2.0027777777777778"/>
    <n v="9986.1303744798897"/>
  </r>
  <r>
    <s v="TAIEB"/>
    <s v="Michel"/>
    <s v="TAIEB Michel"/>
    <x v="0"/>
    <s v="Paris"/>
    <d v="2020-12-30T00:00:00"/>
    <n v="3"/>
    <s v="Déploiement technique"/>
    <n v="4"/>
    <n v="1300"/>
    <n v="5200"/>
    <n v="3"/>
    <s v="Espèce"/>
    <n v="3076"/>
    <n v="88"/>
    <x v="1"/>
    <n v="0"/>
    <d v="1950-09-24T00:00:00"/>
    <d v="2011-11-24T00:00:00"/>
    <x v="260"/>
    <n v="10.988888888888889"/>
    <n v="473.2052578361982"/>
  </r>
  <r>
    <s v="TAMBURRINI"/>
    <s v="Marie-Claire"/>
    <s v="TAMBURRINI Marie-Claire"/>
    <x v="4"/>
    <s v="Paris"/>
    <d v="2021-05-27T00:00:00"/>
    <n v="2"/>
    <s v="Formation CRM"/>
    <n v="7"/>
    <n v="700"/>
    <n v="4900"/>
    <n v="3"/>
    <s v="Espèce"/>
    <n v="1588"/>
    <n v="48"/>
    <x v="0"/>
    <n v="4"/>
    <d v="1974-11-20T00:00:00"/>
    <d v="2020-08-14T00:00:00"/>
    <x v="261"/>
    <n v="2.2666666666666666"/>
    <n v="2161.7647058823532"/>
  </r>
  <r>
    <s v="TAN"/>
    <s v="Joelle"/>
    <s v="TAN Joelle"/>
    <x v="4"/>
    <s v="Paris"/>
    <d v="2021-05-02T00:00:00"/>
    <n v="4"/>
    <s v="Conseil et architecture"/>
    <n v="4"/>
    <n v="5000"/>
    <n v="20000"/>
    <n v="3"/>
    <s v="Espèce"/>
    <n v="1379"/>
    <n v="12"/>
    <x v="0"/>
    <n v="5"/>
    <d v="1981-06-27T00:00:00"/>
    <d v="2020-10-31T00:00:00"/>
    <x v="262"/>
    <n v="2.0555555555555554"/>
    <n v="9729.72972972973"/>
  </r>
  <r>
    <s v="TAN"/>
    <s v="Nathalie"/>
    <s v="TAN Nathalie"/>
    <x v="1"/>
    <s v="Paris"/>
    <d v="2020-12-19T00:00:00"/>
    <n v="1"/>
    <s v="Intervention sur site"/>
    <n v="5"/>
    <n v="1200"/>
    <n v="6000"/>
    <n v="3"/>
    <s v="Espèce"/>
    <n v="1786"/>
    <n v="79"/>
    <x v="0"/>
    <n v="2"/>
    <d v="1974-11-10T00:00:00"/>
    <d v="2014-11-05T00:00:00"/>
    <x v="263"/>
    <n v="8.0416666666666661"/>
    <n v="746.11398963730574"/>
  </r>
  <r>
    <s v="TANG"/>
    <s v="Armelle"/>
    <s v="TANG Armelle"/>
    <x v="4"/>
    <s v="Paris"/>
    <d v="2021-03-03T00:00:00"/>
    <n v="3"/>
    <s v="Déploiement technique"/>
    <n v="9"/>
    <n v="1300"/>
    <n v="11700"/>
    <n v="1"/>
    <s v="Chèque"/>
    <n v="1539"/>
    <n v="65"/>
    <x v="0"/>
    <n v="2"/>
    <d v="1956-10-04T00:00:00"/>
    <d v="2002-01-22T00:00:00"/>
    <x v="264"/>
    <n v="20.827777777777779"/>
    <n v="561.74979994665239"/>
  </r>
  <r>
    <s v="TARDIF"/>
    <s v="Marie-Paule"/>
    <s v="TARDIF Marie-Paule"/>
    <x v="2"/>
    <s v="Paris"/>
    <d v="2021-02-02T00:00:00"/>
    <n v="8"/>
    <s v="Compétence Fullstack"/>
    <n v="8"/>
    <n v="800"/>
    <n v="6400"/>
    <n v="1"/>
    <s v="Chèque"/>
    <n v="1570"/>
    <n v="69"/>
    <x v="0"/>
    <n v="5"/>
    <d v="1954-08-24T00:00:00"/>
    <d v="2001-02-20T00:00:00"/>
    <x v="265"/>
    <n v="21.75"/>
    <n v="294.25287356321837"/>
  </r>
  <r>
    <s v="THAO"/>
    <s v="Sylvain"/>
    <s v="THAO Sylvain"/>
    <x v="1"/>
    <s v="Paris"/>
    <d v="2020-08-01T00:00:00"/>
    <n v="5"/>
    <s v="Audit sécurité"/>
    <n v="5"/>
    <n v="2000"/>
    <n v="10000"/>
    <n v="1"/>
    <s v="Chèque"/>
    <n v="4067"/>
    <n v="34"/>
    <x v="1"/>
    <n v="3"/>
    <d v="1957-01-30T00:00:00"/>
    <d v="2018-09-11T00:00:00"/>
    <x v="266"/>
    <n v="4.1916666666666664"/>
    <n v="2385.685884691849"/>
  </r>
  <r>
    <s v="THIAM"/>
    <s v="Anne-Marie"/>
    <s v="THIAM Anne-Marie"/>
    <x v="4"/>
    <s v="Paris"/>
    <d v="2020-09-06T00:00:00"/>
    <n v="3"/>
    <s v="Déploiement technique"/>
    <n v="5"/>
    <n v="1300"/>
    <n v="6500"/>
    <n v="1"/>
    <s v="Chèque"/>
    <n v="1259"/>
    <n v="2"/>
    <x v="0"/>
    <n v="4"/>
    <d v="1963-09-26T00:00:00"/>
    <d v="2000-01-25T00:00:00"/>
    <x v="267"/>
    <n v="22.819444444444443"/>
    <n v="284.84479610468657"/>
  </r>
  <r>
    <s v="THOQUENNE"/>
    <s v="Lydia"/>
    <s v="THOQUENNE Lydia"/>
    <x v="3"/>
    <s v="Paris"/>
    <d v="2020-06-25T00:00:00"/>
    <n v="2"/>
    <s v="Formation CRM"/>
    <n v="8"/>
    <n v="700"/>
    <n v="5600"/>
    <n v="3"/>
    <s v="Espèce"/>
    <n v="1307"/>
    <n v="64"/>
    <x v="0"/>
    <n v="5"/>
    <d v="1952-08-06T00:00:00"/>
    <d v="2000-07-31T00:00:00"/>
    <x v="268"/>
    <n v="22.305555555555557"/>
    <n v="251.05853051058529"/>
  </r>
  <r>
    <s v="VANNAXAY"/>
    <s v="Francis"/>
    <s v="VANNAXAY Francis"/>
    <x v="3"/>
    <s v="Strasbourg"/>
    <d v="2020-10-03T00:00:00"/>
    <n v="4"/>
    <s v="Conseil et architecture"/>
    <n v="9"/>
    <n v="5000"/>
    <n v="45000"/>
    <n v="1"/>
    <s v="Chèque"/>
    <n v="3578"/>
    <n v="47"/>
    <x v="1"/>
    <n v="3"/>
    <d v="1961-07-09T00:00:00"/>
    <d v="2003-02-25T00:00:00"/>
    <x v="269"/>
    <n v="19.736111111111111"/>
    <n v="2280.0844475721324"/>
  </r>
  <r>
    <s v="VANNAXAY"/>
    <s v="Francis"/>
    <s v="VANNAXAY Francis"/>
    <x v="3"/>
    <s v="Strasbourg"/>
    <d v="2020-12-18T00:00:00"/>
    <n v="5"/>
    <s v="Audit sécurité"/>
    <n v="3"/>
    <n v="2000"/>
    <n v="6000"/>
    <n v="2"/>
    <s v="Virement"/>
    <n v="3578"/>
    <n v="47"/>
    <x v="1"/>
    <n v="4"/>
    <d v="1961-07-09T00:00:00"/>
    <d v="2012-01-30T00:00:00"/>
    <x v="269"/>
    <n v="10.805555555555555"/>
    <n v="555.26992287917744"/>
  </r>
  <r>
    <s v="VASSEUR"/>
    <s v="Christiane"/>
    <s v="VASSEUR Christiane"/>
    <x v="4"/>
    <s v="Strasbourg"/>
    <d v="2021-01-09T00:00:00"/>
    <n v="1"/>
    <s v="Intervention sur site"/>
    <n v="9"/>
    <n v="1200"/>
    <n v="10800"/>
    <n v="1"/>
    <s v="Chèque"/>
    <n v="2181"/>
    <n v="90"/>
    <x v="0"/>
    <n v="5"/>
    <d v="1960-04-29T00:00:00"/>
    <d v="2011-11-17T00:00:00"/>
    <x v="270"/>
    <n v="11.008333333333333"/>
    <n v="981.07494322482967"/>
  </r>
  <r>
    <s v="VASSEUR"/>
    <s v="Christiane"/>
    <s v="VASSEUR Christiane"/>
    <x v="4"/>
    <s v="Strasbourg"/>
    <d v="2021-06-13T00:00:00"/>
    <n v="3"/>
    <s v="Déploiement technique"/>
    <n v="3"/>
    <n v="1300"/>
    <n v="3900"/>
    <n v="3"/>
    <s v="Espèce"/>
    <n v="2181"/>
    <n v="90"/>
    <x v="0"/>
    <n v="3"/>
    <d v="1960-04-29T00:00:00"/>
    <d v="2014-07-23T00:00:00"/>
    <x v="270"/>
    <n v="8.3249999999999993"/>
    <n v="468.46846846846853"/>
  </r>
  <r>
    <s v="VIAND"/>
    <s v="Monique"/>
    <s v="VIAND Monique"/>
    <x v="4"/>
    <s v="Strasbourg"/>
    <d v="2021-04-22T00:00:00"/>
    <n v="5"/>
    <s v="Audit sécurité"/>
    <n v="9"/>
    <n v="2000"/>
    <n v="18000"/>
    <n v="1"/>
    <s v="Chèque"/>
    <n v="1891"/>
    <n v="47"/>
    <x v="0"/>
    <n v="3"/>
    <d v="1947-02-15T00:00:00"/>
    <d v="2018-12-30T00:00:00"/>
    <x v="271"/>
    <n v="3.8888888888888888"/>
    <n v="4628.5714285714284"/>
  </r>
  <r>
    <s v="VIAND"/>
    <s v="Monique"/>
    <s v="VIAND Monique"/>
    <x v="4"/>
    <s v="Strasbourg"/>
    <d v="2021-05-15T00:00:00"/>
    <n v="7"/>
    <s v="Compétence Back"/>
    <n v="1"/>
    <n v="600"/>
    <n v="600"/>
    <n v="2"/>
    <s v="Virement"/>
    <n v="1891"/>
    <n v="47"/>
    <x v="0"/>
    <n v="3"/>
    <d v="1947-02-15T00:00:00"/>
    <d v="2011-09-10T00:00:00"/>
    <x v="271"/>
    <n v="11.194444444444445"/>
    <n v="53.598014888337467"/>
  </r>
  <r>
    <s v="VIDON"/>
    <s v="Marie-Louise"/>
    <s v="VIDON Marie-Louise"/>
    <x v="4"/>
    <s v="Strasbourg"/>
    <d v="2020-07-14T00:00:00"/>
    <n v="8"/>
    <s v="Compétence Fullstack"/>
    <n v="9"/>
    <n v="800"/>
    <n v="7200"/>
    <n v="1"/>
    <s v="Chèque"/>
    <n v="1994"/>
    <n v="49"/>
    <x v="0"/>
    <n v="0"/>
    <d v="1945-12-14T00:00:00"/>
    <d v="2021-10-16T00:00:00"/>
    <x v="272"/>
    <n v="1.0944444444444446"/>
    <n v="6578.6802030456847"/>
  </r>
  <r>
    <s v="VIDON"/>
    <s v="Marie-Louise"/>
    <s v="VIDON Marie-Louise"/>
    <x v="4"/>
    <s v="Strasbourg"/>
    <d v="2021-06-25T00:00:00"/>
    <n v="10"/>
    <s v="Gestion projet Agile"/>
    <n v="6"/>
    <n v="1000"/>
    <n v="6000"/>
    <n v="2"/>
    <s v="Virement"/>
    <n v="1994"/>
    <n v="49"/>
    <x v="0"/>
    <n v="2"/>
    <d v="1945-12-14T00:00:00"/>
    <d v="2020-03-05T00:00:00"/>
    <x v="272"/>
    <n v="2.7083333333333335"/>
    <n v="2215.3846153846152"/>
  </r>
  <r>
    <s v="VINET"/>
    <s v="Marie-José"/>
    <s v="VINET Marie-José"/>
    <x v="0"/>
    <s v="Strasbourg"/>
    <d v="2020-11-19T00:00:00"/>
    <n v="4"/>
    <s v="Conseil et architecture"/>
    <n v="3"/>
    <n v="5000"/>
    <n v="15000"/>
    <n v="1"/>
    <s v="Chèque"/>
    <n v="3465"/>
    <n v="59"/>
    <x v="0"/>
    <n v="4"/>
    <d v="1948-10-21T00:00:00"/>
    <d v="2015-10-19T00:00:00"/>
    <x v="273"/>
    <n v="7.0861111111111112"/>
    <n v="2116.8169345354763"/>
  </r>
  <r>
    <s v="VINET"/>
    <s v="Marie-José"/>
    <s v="VINET Marie-José"/>
    <x v="0"/>
    <s v="Strasbourg"/>
    <d v="2020-09-26T00:00:00"/>
    <n v="7"/>
    <s v="Compétence Back"/>
    <n v="4"/>
    <n v="600"/>
    <n v="2400"/>
    <n v="1"/>
    <s v="Chèque"/>
    <n v="3465"/>
    <n v="59"/>
    <x v="0"/>
    <n v="0"/>
    <d v="1948-10-21T00:00:00"/>
    <d v="2008-06-19T00:00:00"/>
    <x v="273"/>
    <n v="14.419444444444444"/>
    <n v="166.44191870545174"/>
  </r>
  <r>
    <s v="ZANOTI"/>
    <s v="Monique"/>
    <s v="ZANOTI Monique"/>
    <x v="2"/>
    <s v="Strasbourg"/>
    <d v="2020-10-20T00:00:00"/>
    <n v="6"/>
    <s v="Compétence Front"/>
    <n v="9"/>
    <n v="500"/>
    <n v="4500"/>
    <n v="3"/>
    <s v="Espèce"/>
    <n v="2720"/>
    <n v="17"/>
    <x v="0"/>
    <n v="0"/>
    <d v="1946-08-04T00:00:00"/>
    <d v="2006-07-25T00:00:00"/>
    <x v="274"/>
    <n v="16.319444444444443"/>
    <n v="275.74468085106383"/>
  </r>
  <r>
    <s v="ZANOTI"/>
    <s v="Monique"/>
    <s v="ZANOTI Monique"/>
    <x v="2"/>
    <s v="Strasbourg"/>
    <d v="2021-04-10T00:00:00"/>
    <n v="7"/>
    <s v="Compétence Back"/>
    <n v="7"/>
    <n v="600"/>
    <n v="4200"/>
    <n v="1"/>
    <s v="Chèque"/>
    <n v="2720"/>
    <n v="17"/>
    <x v="0"/>
    <n v="1"/>
    <d v="1946-08-04T00:00:00"/>
    <d v="2015-09-13T00:00:00"/>
    <x v="274"/>
    <n v="7.1861111111111109"/>
    <n v="584.46076536528801"/>
  </r>
  <r>
    <s v="ZAOUI"/>
    <s v="Liliane"/>
    <s v="ZAOUI Liliane"/>
    <x v="4"/>
    <s v="Strasbourg"/>
    <d v="2020-11-30T00:00:00"/>
    <n v="9"/>
    <s v="Support et TMA"/>
    <n v="5"/>
    <n v="500"/>
    <n v="2500"/>
    <n v="1"/>
    <s v="Chèque"/>
    <n v="1602"/>
    <n v="13"/>
    <x v="0"/>
    <n v="3"/>
    <d v="1949-10-08T00:00:00"/>
    <d v="2002-08-04T00:00:00"/>
    <x v="275"/>
    <n v="20.294444444444444"/>
    <n v="123.18642211880646"/>
  </r>
  <r>
    <s v="ZAOUI"/>
    <s v="Liliane"/>
    <s v="ZAOUI Liliane"/>
    <x v="4"/>
    <s v="Strasbourg"/>
    <d v="2020-10-02T00:00:00"/>
    <n v="10"/>
    <s v="Gestion projet Agile"/>
    <n v="5"/>
    <n v="1000"/>
    <n v="5000"/>
    <n v="2"/>
    <s v="Virement"/>
    <n v="1602"/>
    <n v="13"/>
    <x v="0"/>
    <n v="2"/>
    <d v="1949-10-08T00:00:00"/>
    <d v="2000-08-09T00:00:00"/>
    <x v="275"/>
    <n v="22.280555555555555"/>
    <n v="224.4109213315048"/>
  </r>
  <r>
    <s v="ZENOU"/>
    <s v="Robert"/>
    <s v="ZENOU Robert"/>
    <x v="2"/>
    <s v="Strasbourg"/>
    <d v="2021-06-04T00:00:00"/>
    <n v="4"/>
    <s v="Conseil et architecture"/>
    <n v="1"/>
    <n v="5000"/>
    <n v="5000"/>
    <n v="1"/>
    <s v="Chèque"/>
    <n v="2189"/>
    <n v="39"/>
    <x v="1"/>
    <n v="2"/>
    <d v="1955-05-26T00:00:00"/>
    <d v="2020-06-04T00:00:00"/>
    <x v="276"/>
    <n v="2.4611111111111112"/>
    <n v="2031.6027088036117"/>
  </r>
  <r>
    <s v="ZENOU"/>
    <s v="Robert"/>
    <s v="ZENOU Robert"/>
    <x v="2"/>
    <s v="Strasbourg"/>
    <d v="2020-06-06T00:00:00"/>
    <n v="6"/>
    <s v="Compétence Front"/>
    <n v="7"/>
    <n v="500"/>
    <n v="3500"/>
    <n v="3"/>
    <s v="Espèce"/>
    <n v="2189"/>
    <n v="39"/>
    <x v="1"/>
    <n v="0"/>
    <d v="1955-05-26T00:00:00"/>
    <d v="2012-11-16T00:00:00"/>
    <x v="276"/>
    <n v="10.011111111111111"/>
    <n v="349.61154273029967"/>
  </r>
  <r>
    <s v="ZHOU"/>
    <s v="Philippe"/>
    <s v="ZHOU Philippe"/>
    <x v="1"/>
    <s v="Strasbourg"/>
    <d v="2020-08-30T00:00:00"/>
    <n v="3"/>
    <s v="Déploiement technique"/>
    <n v="1"/>
    <n v="1300"/>
    <n v="1300"/>
    <n v="2"/>
    <s v="Virement"/>
    <n v="2392"/>
    <n v="36"/>
    <x v="1"/>
    <n v="5"/>
    <d v="1983-06-13T00:00:00"/>
    <d v="2020-04-22T00:00:00"/>
    <x v="277"/>
    <n v="2.5777777777777779"/>
    <n v="504.31034482758616"/>
  </r>
  <r>
    <s v="ZIHOUNE"/>
    <s v="Christiane"/>
    <s v="ZIHOUNE Christiane"/>
    <x v="4"/>
    <s v="Strasbourg"/>
    <d v="2021-02-15T00:00:00"/>
    <n v="8"/>
    <s v="Compétence Fullstack"/>
    <n v="9"/>
    <n v="800"/>
    <n v="7200"/>
    <n v="3"/>
    <s v="Espèce"/>
    <n v="1088"/>
    <n v="18"/>
    <x v="0"/>
    <n v="1"/>
    <d v="1960-06-01T00:00:00"/>
    <d v="2004-11-17T00:00:00"/>
    <x v="278"/>
    <n v="18.008333333333333"/>
    <n v="399.81490050902363"/>
  </r>
  <r>
    <s v="ZOUC"/>
    <s v="Fred"/>
    <s v="ZOUC Fred"/>
    <x v="3"/>
    <s v="Strasbourg"/>
    <d v="2020-11-11T00:00:00"/>
    <n v="2"/>
    <s v="Formation CRM"/>
    <n v="7"/>
    <n v="700"/>
    <n v="4900"/>
    <n v="1"/>
    <s v="Chèque"/>
    <n v="3552"/>
    <n v="19"/>
    <x v="1"/>
    <n v="4"/>
    <d v="1957-10-08T00:00:00"/>
    <d v="1998-03-22T00:00:00"/>
    <x v="279"/>
    <n v="24.661111111111111"/>
    <n v="198.693399414282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ABSCHEN"/>
    <s v="Paul"/>
    <x v="0"/>
    <s v="Département 5"/>
    <x v="0"/>
    <x v="0"/>
    <n v="3"/>
    <x v="0"/>
    <n v="5"/>
    <n v="1300"/>
    <n v="6500"/>
    <n v="3"/>
    <x v="0"/>
    <n v="2746"/>
    <n v="46"/>
    <x v="0"/>
    <n v="0"/>
    <d v="1974-11-11T00:00:00"/>
    <d v="2012-01-27T00:00:00"/>
    <x v="0"/>
    <x v="0"/>
    <x v="0"/>
  </r>
  <r>
    <s v="AMARA"/>
    <s v="Nicolas"/>
    <x v="1"/>
    <s v="Département 5"/>
    <x v="1"/>
    <x v="1"/>
    <n v="3"/>
    <x v="0"/>
    <n v="5"/>
    <n v="1300"/>
    <n v="6500"/>
    <n v="2"/>
    <x v="1"/>
    <n v="5646"/>
    <n v="65"/>
    <x v="0"/>
    <n v="3"/>
    <d v="1949-10-20T00:00:00"/>
    <d v="2015-02-19T00:00:00"/>
    <x v="1"/>
    <x v="1"/>
    <x v="1"/>
  </r>
  <r>
    <s v="BAH"/>
    <s v="Paule"/>
    <x v="2"/>
    <s v="Département 5"/>
    <x v="1"/>
    <x v="2"/>
    <n v="6"/>
    <x v="1"/>
    <n v="4"/>
    <n v="500"/>
    <n v="2000"/>
    <n v="1"/>
    <x v="2"/>
    <n v="1187"/>
    <n v="42"/>
    <x v="1"/>
    <n v="5"/>
    <d v="1959-11-29T00:00:00"/>
    <d v="2001-02-22T00:00:00"/>
    <x v="2"/>
    <x v="2"/>
    <x v="2"/>
  </r>
  <r>
    <s v="BENSIMHON"/>
    <s v="Pascal"/>
    <x v="3"/>
    <s v="Département 5"/>
    <x v="1"/>
    <x v="3"/>
    <n v="3"/>
    <x v="0"/>
    <n v="2"/>
    <n v="1300"/>
    <n v="2600"/>
    <n v="3"/>
    <x v="0"/>
    <n v="3123"/>
    <n v="40"/>
    <x v="0"/>
    <n v="4"/>
    <d v="1956-08-29T00:00:00"/>
    <d v="2005-12-28T00:00:00"/>
    <x v="3"/>
    <x v="3"/>
    <x v="3"/>
  </r>
  <r>
    <s v="BSIRI"/>
    <s v="Marie-Rose"/>
    <x v="4"/>
    <s v="Département 5"/>
    <x v="1"/>
    <x v="4"/>
    <n v="10"/>
    <x v="2"/>
    <n v="9"/>
    <n v="1000"/>
    <n v="9000"/>
    <n v="1"/>
    <x v="2"/>
    <n v="2193"/>
    <n v="26"/>
    <x v="1"/>
    <n v="5"/>
    <d v="1974-09-01T00:00:00"/>
    <d v="2009-05-29T00:00:00"/>
    <x v="4"/>
    <x v="4"/>
    <x v="4"/>
  </r>
  <r>
    <s v="CHAMBLAS"/>
    <s v="Paule"/>
    <x v="5"/>
    <s v="Département 5"/>
    <x v="1"/>
    <x v="5"/>
    <n v="3"/>
    <x v="0"/>
    <n v="3"/>
    <n v="1300"/>
    <n v="3900"/>
    <n v="1"/>
    <x v="2"/>
    <n v="1516"/>
    <n v="61"/>
    <x v="1"/>
    <n v="3"/>
    <d v="1974-03-05T00:00:00"/>
    <d v="2011-03-09T00:00:00"/>
    <x v="5"/>
    <x v="5"/>
    <x v="5"/>
  </r>
  <r>
    <s v="CHAVES"/>
    <s v="Thierry"/>
    <x v="6"/>
    <s v="Département 5"/>
    <x v="1"/>
    <x v="6"/>
    <n v="3"/>
    <x v="0"/>
    <n v="3"/>
    <n v="1300"/>
    <n v="3900"/>
    <n v="1"/>
    <x v="2"/>
    <n v="2224"/>
    <n v="27"/>
    <x v="0"/>
    <n v="0"/>
    <d v="1971-05-02T00:00:00"/>
    <d v="1998-04-13T00:00:00"/>
    <x v="6"/>
    <x v="6"/>
    <x v="6"/>
  </r>
  <r>
    <s v="CHI"/>
    <s v="Nicole"/>
    <x v="7"/>
    <s v="Département 5"/>
    <x v="1"/>
    <x v="7"/>
    <n v="8"/>
    <x v="3"/>
    <n v="7"/>
    <n v="800"/>
    <n v="5600"/>
    <n v="2"/>
    <x v="1"/>
    <n v="2739"/>
    <n v="10"/>
    <x v="1"/>
    <n v="0"/>
    <d v="1962-04-01T00:00:00"/>
    <d v="2003-05-03T00:00:00"/>
    <x v="7"/>
    <x v="7"/>
    <x v="7"/>
  </r>
  <r>
    <s v="COMTE"/>
    <s v="Martin"/>
    <x v="8"/>
    <s v="Département 5"/>
    <x v="1"/>
    <x v="8"/>
    <n v="10"/>
    <x v="2"/>
    <n v="4"/>
    <n v="1000"/>
    <n v="4000"/>
    <n v="2"/>
    <x v="1"/>
    <n v="1208"/>
    <n v="11"/>
    <x v="0"/>
    <n v="0"/>
    <d v="1966-09-06T00:00:00"/>
    <d v="2004-04-05T00:00:00"/>
    <x v="8"/>
    <x v="8"/>
    <x v="8"/>
  </r>
  <r>
    <s v="CORBET"/>
    <s v="Marie-Thérése"/>
    <x v="9"/>
    <s v="Département 5"/>
    <x v="1"/>
    <x v="9"/>
    <n v="4"/>
    <x v="4"/>
    <n v="9"/>
    <n v="5000"/>
    <n v="45000"/>
    <n v="2"/>
    <x v="1"/>
    <n v="870"/>
    <n v="69"/>
    <x v="1"/>
    <n v="5"/>
    <d v="1976-11-04T00:00:00"/>
    <d v="2014-04-30T00:00:00"/>
    <x v="9"/>
    <x v="9"/>
    <x v="9"/>
  </r>
  <r>
    <s v="DESROSES"/>
    <s v="Martine"/>
    <x v="10"/>
    <s v="Département 5"/>
    <x v="1"/>
    <x v="10"/>
    <n v="7"/>
    <x v="5"/>
    <n v="10"/>
    <n v="600"/>
    <n v="6000"/>
    <n v="3"/>
    <x v="0"/>
    <n v="2860"/>
    <n v="60"/>
    <x v="1"/>
    <n v="3"/>
    <d v="1971-05-27T00:00:00"/>
    <d v="2005-01-03T00:00:00"/>
    <x v="10"/>
    <x v="10"/>
    <x v="10"/>
  </r>
  <r>
    <s v="EL KAABI"/>
    <s v="Nicole"/>
    <x v="11"/>
    <s v="Département 5"/>
    <x v="1"/>
    <x v="11"/>
    <n v="9"/>
    <x v="6"/>
    <n v="2"/>
    <n v="500"/>
    <n v="1000"/>
    <n v="3"/>
    <x v="0"/>
    <n v="2106"/>
    <n v="50"/>
    <x v="1"/>
    <n v="3"/>
    <d v="1960-02-25T00:00:00"/>
    <d v="2009-07-15T00:00:00"/>
    <x v="11"/>
    <x v="11"/>
    <x v="11"/>
  </r>
  <r>
    <s v="FALZON"/>
    <s v="Patricia"/>
    <x v="12"/>
    <s v="Département 5"/>
    <x v="1"/>
    <x v="12"/>
    <n v="5"/>
    <x v="7"/>
    <n v="5"/>
    <n v="2000"/>
    <n v="10000"/>
    <n v="1"/>
    <x v="2"/>
    <n v="1626"/>
    <n v="76"/>
    <x v="1"/>
    <n v="1"/>
    <d v="1957-11-07T00:00:00"/>
    <d v="1999-04-24T00:00:00"/>
    <x v="12"/>
    <x v="12"/>
    <x v="12"/>
  </r>
  <r>
    <s v="FARIDI"/>
    <s v="Marie-Thérése"/>
    <x v="13"/>
    <s v="Département 5"/>
    <x v="1"/>
    <x v="13"/>
    <n v="4"/>
    <x v="4"/>
    <n v="6"/>
    <n v="5000"/>
    <n v="30000"/>
    <n v="3"/>
    <x v="0"/>
    <n v="3228"/>
    <n v="89"/>
    <x v="1"/>
    <n v="0"/>
    <d v="1964-07-15T00:00:00"/>
    <d v="2011-09-08T00:00:00"/>
    <x v="13"/>
    <x v="13"/>
    <x v="13"/>
  </r>
  <r>
    <s v="FAUCHEUX"/>
    <s v="Michel"/>
    <x v="14"/>
    <s v="Département 5"/>
    <x v="1"/>
    <x v="14"/>
    <n v="1"/>
    <x v="8"/>
    <n v="3"/>
    <n v="1200"/>
    <n v="3600"/>
    <n v="2"/>
    <x v="1"/>
    <n v="1831"/>
    <n v="73"/>
    <x v="0"/>
    <n v="1"/>
    <d v="1964-02-27T00:00:00"/>
    <d v="2005-07-13T00:00:00"/>
    <x v="14"/>
    <x v="14"/>
    <x v="14"/>
  </r>
  <r>
    <s v="FAUQUIER"/>
    <s v="Mireille"/>
    <x v="15"/>
    <s v="Département 5"/>
    <x v="1"/>
    <x v="15"/>
    <n v="6"/>
    <x v="1"/>
    <n v="4"/>
    <n v="500"/>
    <n v="2000"/>
    <n v="2"/>
    <x v="1"/>
    <n v="1942"/>
    <n v="56"/>
    <x v="1"/>
    <n v="5"/>
    <d v="1953-10-11T00:00:00"/>
    <d v="2017-09-21T00:00:00"/>
    <x v="15"/>
    <x v="15"/>
    <x v="15"/>
  </r>
  <r>
    <s v="FERNANDEZ"/>
    <s v="Yvette"/>
    <x v="16"/>
    <s v="Département 5"/>
    <x v="1"/>
    <x v="15"/>
    <n v="2"/>
    <x v="9"/>
    <n v="8"/>
    <n v="700"/>
    <n v="5600"/>
    <n v="1"/>
    <x v="2"/>
    <n v="2752"/>
    <n v="62"/>
    <x v="1"/>
    <n v="2"/>
    <d v="1960-04-04T00:00:00"/>
    <d v="2000-03-19T00:00:00"/>
    <x v="16"/>
    <x v="16"/>
    <x v="16"/>
  </r>
  <r>
    <s v="FERNANDEZ"/>
    <s v="Suzanne"/>
    <x v="17"/>
    <s v="Département 5"/>
    <x v="1"/>
    <x v="16"/>
    <n v="5"/>
    <x v="7"/>
    <n v="2"/>
    <n v="2000"/>
    <n v="4000"/>
    <n v="1"/>
    <x v="2"/>
    <n v="3691"/>
    <n v="57"/>
    <x v="1"/>
    <n v="0"/>
    <d v="1949-11-01T00:00:00"/>
    <d v="2007-12-02T00:00:00"/>
    <x v="17"/>
    <x v="17"/>
    <x v="17"/>
  </r>
  <r>
    <s v="GEORGET"/>
    <s v="Philippe"/>
    <x v="18"/>
    <s v="Département 5"/>
    <x v="1"/>
    <x v="17"/>
    <n v="7"/>
    <x v="5"/>
    <n v="5"/>
    <n v="600"/>
    <n v="3000"/>
    <n v="3"/>
    <x v="0"/>
    <n v="2283"/>
    <n v="97"/>
    <x v="0"/>
    <n v="2"/>
    <d v="1958-02-22T00:00:00"/>
    <d v="2000-10-11T00:00:00"/>
    <x v="18"/>
    <x v="18"/>
    <x v="18"/>
  </r>
  <r>
    <s v="GHIBAUDO"/>
    <s v="Nicole"/>
    <x v="19"/>
    <s v="Département 5"/>
    <x v="1"/>
    <x v="18"/>
    <n v="1"/>
    <x v="8"/>
    <n v="2"/>
    <n v="1200"/>
    <n v="2400"/>
    <n v="3"/>
    <x v="0"/>
    <n v="1445"/>
    <n v="4"/>
    <x v="1"/>
    <n v="0"/>
    <d v="1955-11-24T00:00:00"/>
    <d v="2004-07-31T00:00:00"/>
    <x v="19"/>
    <x v="19"/>
    <x v="19"/>
  </r>
  <r>
    <s v="GORZINSKY"/>
    <s v="Odette"/>
    <x v="20"/>
    <s v="Département 5"/>
    <x v="1"/>
    <x v="19"/>
    <n v="2"/>
    <x v="9"/>
    <n v="5"/>
    <n v="700"/>
    <n v="3500"/>
    <n v="2"/>
    <x v="1"/>
    <n v="2866"/>
    <n v="35"/>
    <x v="1"/>
    <n v="4"/>
    <d v="1972-07-24T00:00:00"/>
    <d v="2012-06-04T00:00:00"/>
    <x v="20"/>
    <x v="20"/>
    <x v="20"/>
  </r>
  <r>
    <s v="GUELT"/>
    <s v="Monique"/>
    <x v="21"/>
    <s v="Département 5"/>
    <x v="1"/>
    <x v="20"/>
    <n v="6"/>
    <x v="1"/>
    <n v="2"/>
    <n v="500"/>
    <n v="1000"/>
    <n v="2"/>
    <x v="1"/>
    <n v="2833"/>
    <n v="61"/>
    <x v="1"/>
    <n v="4"/>
    <d v="1955-07-16T00:00:00"/>
    <d v="2019-03-03T00:00:00"/>
    <x v="21"/>
    <x v="21"/>
    <x v="21"/>
  </r>
  <r>
    <s v="LAUB"/>
    <s v="Nicole"/>
    <x v="22"/>
    <s v="Département 5"/>
    <x v="1"/>
    <x v="21"/>
    <n v="1"/>
    <x v="8"/>
    <n v="4"/>
    <n v="1200"/>
    <n v="4800"/>
    <n v="1"/>
    <x v="2"/>
    <n v="2121"/>
    <n v="87"/>
    <x v="1"/>
    <n v="5"/>
    <d v="1949-08-25T00:00:00"/>
    <d v="2006-01-03T00:00:00"/>
    <x v="22"/>
    <x v="22"/>
    <x v="22"/>
  </r>
  <r>
    <s v="LE LOCH"/>
    <s v="Nicole"/>
    <x v="23"/>
    <s v="Département 5"/>
    <x v="1"/>
    <x v="22"/>
    <n v="3"/>
    <x v="0"/>
    <n v="2"/>
    <n v="1300"/>
    <n v="2600"/>
    <n v="1"/>
    <x v="2"/>
    <n v="3596"/>
    <n v="54"/>
    <x v="1"/>
    <n v="4"/>
    <d v="1951-03-02T00:00:00"/>
    <d v="2015-03-29T00:00:00"/>
    <x v="23"/>
    <x v="23"/>
    <x v="23"/>
  </r>
  <r>
    <s v="LEMAIRE"/>
    <s v="Philippe"/>
    <x v="24"/>
    <s v="Département 5"/>
    <x v="2"/>
    <x v="23"/>
    <n v="9"/>
    <x v="6"/>
    <n v="5"/>
    <n v="500"/>
    <n v="2500"/>
    <n v="2"/>
    <x v="1"/>
    <n v="3388"/>
    <n v="30"/>
    <x v="0"/>
    <n v="4"/>
    <d v="1957-08-18T00:00:00"/>
    <d v="2005-12-08T00:00:00"/>
    <x v="24"/>
    <x v="24"/>
    <x v="24"/>
  </r>
  <r>
    <s v="LOBJOY"/>
    <s v="Patrick"/>
    <x v="25"/>
    <s v="Département 5"/>
    <x v="2"/>
    <x v="24"/>
    <n v="2"/>
    <x v="9"/>
    <n v="10"/>
    <n v="700"/>
    <n v="7000"/>
    <n v="2"/>
    <x v="1"/>
    <n v="1759"/>
    <n v="71"/>
    <x v="0"/>
    <n v="4"/>
    <d v="1981-06-17T00:00:00"/>
    <d v="2018-02-07T00:00:00"/>
    <x v="25"/>
    <x v="25"/>
    <x v="25"/>
  </r>
  <r>
    <s v="MIANET"/>
    <s v="Marie-Thérése"/>
    <x v="26"/>
    <s v="Département 5"/>
    <x v="2"/>
    <x v="25"/>
    <n v="7"/>
    <x v="5"/>
    <n v="6"/>
    <n v="600"/>
    <n v="3600"/>
    <n v="1"/>
    <x v="2"/>
    <n v="1039"/>
    <n v="52"/>
    <x v="1"/>
    <n v="3"/>
    <d v="1956-08-14T00:00:00"/>
    <d v="2014-07-14T00:00:00"/>
    <x v="26"/>
    <x v="26"/>
    <x v="26"/>
  </r>
  <r>
    <s v="MIANET"/>
    <s v="Marie-Thérése"/>
    <x v="26"/>
    <s v="Département 5"/>
    <x v="2"/>
    <x v="26"/>
    <n v="9"/>
    <x v="6"/>
    <n v="2"/>
    <n v="500"/>
    <n v="1000"/>
    <n v="3"/>
    <x v="0"/>
    <n v="1039"/>
    <n v="52"/>
    <x v="1"/>
    <n v="3"/>
    <d v="1956-08-14T00:00:00"/>
    <d v="1998-05-28T00:00:00"/>
    <x v="26"/>
    <x v="27"/>
    <x v="27"/>
  </r>
  <r>
    <s v="MIANET"/>
    <s v="Marie-Thérése"/>
    <x v="26"/>
    <s v="Département 5"/>
    <x v="2"/>
    <x v="27"/>
    <n v="8"/>
    <x v="3"/>
    <n v="2"/>
    <n v="800"/>
    <n v="1600"/>
    <n v="2"/>
    <x v="1"/>
    <n v="1039"/>
    <n v="52"/>
    <x v="1"/>
    <n v="3"/>
    <d v="1956-08-14T00:00:00"/>
    <d v="2018-12-04T00:00:00"/>
    <x v="26"/>
    <x v="28"/>
    <x v="28"/>
  </r>
  <r>
    <s v="MILLET"/>
    <s v="Pasquale"/>
    <x v="27"/>
    <s v="Département 5"/>
    <x v="2"/>
    <x v="28"/>
    <n v="10"/>
    <x v="2"/>
    <n v="1"/>
    <n v="1000"/>
    <n v="1000"/>
    <n v="2"/>
    <x v="1"/>
    <n v="2355"/>
    <n v="0"/>
    <x v="0"/>
    <n v="0"/>
    <d v="1961-01-20T00:00:00"/>
    <d v="2011-12-31T00:00:00"/>
    <x v="27"/>
    <x v="29"/>
    <x v="29"/>
  </r>
  <r>
    <s v="MILLET"/>
    <s v="Pasquale"/>
    <x v="27"/>
    <s v="Département 5"/>
    <x v="2"/>
    <x v="23"/>
    <n v="8"/>
    <x v="3"/>
    <n v="10"/>
    <n v="800"/>
    <n v="8000"/>
    <n v="3"/>
    <x v="0"/>
    <n v="2355"/>
    <n v="0"/>
    <x v="0"/>
    <n v="0"/>
    <d v="1961-01-20T00:00:00"/>
    <d v="2001-04-06T00:00:00"/>
    <x v="27"/>
    <x v="30"/>
    <x v="30"/>
  </r>
  <r>
    <s v="MILLET"/>
    <s v="Pasquale"/>
    <x v="27"/>
    <s v="Département 5"/>
    <x v="2"/>
    <x v="29"/>
    <n v="7"/>
    <x v="5"/>
    <n v="3"/>
    <n v="600"/>
    <n v="1800"/>
    <n v="1"/>
    <x v="2"/>
    <n v="2355"/>
    <n v="0"/>
    <x v="0"/>
    <n v="0"/>
    <d v="1961-01-20T00:00:00"/>
    <d v="2020-01-22T00:00:00"/>
    <x v="27"/>
    <x v="31"/>
    <x v="31"/>
  </r>
  <r>
    <s v="PERFETTO"/>
    <s v="Pascal"/>
    <x v="28"/>
    <s v="Département 5"/>
    <x v="2"/>
    <x v="30"/>
    <n v="1"/>
    <x v="8"/>
    <n v="10"/>
    <n v="1200"/>
    <n v="12000"/>
    <n v="1"/>
    <x v="2"/>
    <n v="3544"/>
    <n v="65"/>
    <x v="0"/>
    <n v="3"/>
    <d v="1957-05-13T00:00:00"/>
    <d v="1999-08-17T00:00:00"/>
    <x v="28"/>
    <x v="32"/>
    <x v="32"/>
  </r>
  <r>
    <s v="RAGEUL"/>
    <s v="Marielle"/>
    <x v="29"/>
    <s v="Département 5"/>
    <x v="2"/>
    <x v="22"/>
    <n v="6"/>
    <x v="1"/>
    <n v="4"/>
    <n v="500"/>
    <n v="2000"/>
    <n v="3"/>
    <x v="0"/>
    <n v="1201"/>
    <n v="91"/>
    <x v="1"/>
    <n v="1"/>
    <d v="1956-01-31T00:00:00"/>
    <d v="2001-09-15T00:00:00"/>
    <x v="29"/>
    <x v="33"/>
    <x v="33"/>
  </r>
  <r>
    <s v="REMUND"/>
    <s v="Marie-Marthe"/>
    <x v="30"/>
    <s v="Département 5"/>
    <x v="2"/>
    <x v="30"/>
    <n v="2"/>
    <x v="9"/>
    <n v="6"/>
    <n v="700"/>
    <n v="4200"/>
    <n v="1"/>
    <x v="2"/>
    <n v="1467"/>
    <n v="34"/>
    <x v="1"/>
    <n v="2"/>
    <d v="1956-10-09T00:00:00"/>
    <d v="2018-01-11T00:00:00"/>
    <x v="30"/>
    <x v="34"/>
    <x v="34"/>
  </r>
  <r>
    <s v="RIDEAU"/>
    <s v="Paul"/>
    <x v="31"/>
    <s v="Département 5"/>
    <x v="2"/>
    <x v="19"/>
    <n v="8"/>
    <x v="3"/>
    <n v="3"/>
    <n v="800"/>
    <n v="2400"/>
    <n v="1"/>
    <x v="2"/>
    <n v="2862"/>
    <n v="68"/>
    <x v="0"/>
    <n v="4"/>
    <d v="1975-11-01T00:00:00"/>
    <d v="2017-06-06T00:00:00"/>
    <x v="31"/>
    <x v="35"/>
    <x v="35"/>
  </r>
  <r>
    <s v="ROLLAND"/>
    <s v="Nathalie"/>
    <x v="32"/>
    <s v="Département 5"/>
    <x v="2"/>
    <x v="31"/>
    <n v="10"/>
    <x v="2"/>
    <n v="2"/>
    <n v="1000"/>
    <n v="2000"/>
    <n v="2"/>
    <x v="1"/>
    <n v="2448"/>
    <n v="57"/>
    <x v="1"/>
    <n v="3"/>
    <d v="1978-06-18T00:00:00"/>
    <d v="2012-12-20T00:00:00"/>
    <x v="32"/>
    <x v="36"/>
    <x v="36"/>
  </r>
  <r>
    <s v="SAADA"/>
    <s v="Martine"/>
    <x v="33"/>
    <s v="Département 5"/>
    <x v="2"/>
    <x v="32"/>
    <n v="8"/>
    <x v="3"/>
    <n v="4"/>
    <n v="800"/>
    <n v="3200"/>
    <n v="3"/>
    <x v="0"/>
    <n v="1608"/>
    <n v="99"/>
    <x v="1"/>
    <n v="0"/>
    <d v="1970-03-22T00:00:00"/>
    <d v="2005-09-27T00:00:00"/>
    <x v="33"/>
    <x v="37"/>
    <x v="37"/>
  </r>
  <r>
    <s v="SACCHET"/>
    <s v="Marie-Thérése"/>
    <x v="34"/>
    <s v="Département 5"/>
    <x v="2"/>
    <x v="33"/>
    <n v="10"/>
    <x v="2"/>
    <n v="7"/>
    <n v="1000"/>
    <n v="7000"/>
    <n v="1"/>
    <x v="2"/>
    <n v="2058"/>
    <n v="76"/>
    <x v="1"/>
    <n v="1"/>
    <d v="1948-03-18T00:00:00"/>
    <d v="2013-08-28T00:00:00"/>
    <x v="34"/>
    <x v="38"/>
    <x v="38"/>
  </r>
  <r>
    <s v="SAPIENCE"/>
    <s v="Alain"/>
    <x v="35"/>
    <s v="Département 5"/>
    <x v="2"/>
    <x v="34"/>
    <n v="6"/>
    <x v="1"/>
    <n v="10"/>
    <n v="500"/>
    <n v="5000"/>
    <n v="3"/>
    <x v="0"/>
    <n v="2832"/>
    <n v="72"/>
    <x v="0"/>
    <n v="0"/>
    <d v="1966-03-09T00:00:00"/>
    <d v="2017-05-23T00:00:00"/>
    <x v="35"/>
    <x v="39"/>
    <x v="39"/>
  </r>
  <r>
    <s v="SONG"/>
    <s v="Aline"/>
    <x v="36"/>
    <s v="Département 5"/>
    <x v="2"/>
    <x v="35"/>
    <n v="9"/>
    <x v="6"/>
    <n v="3"/>
    <n v="500"/>
    <n v="1500"/>
    <n v="3"/>
    <x v="0"/>
    <n v="2058"/>
    <n v="97"/>
    <x v="1"/>
    <n v="3"/>
    <d v="1960-03-16T00:00:00"/>
    <d v="1999-10-19T00:00:00"/>
    <x v="36"/>
    <x v="40"/>
    <x v="40"/>
  </r>
  <r>
    <s v="STOEFFLER"/>
    <s v="Jean-Marc"/>
    <x v="37"/>
    <s v="Département 5"/>
    <x v="2"/>
    <x v="36"/>
    <n v="9"/>
    <x v="6"/>
    <n v="7"/>
    <n v="500"/>
    <n v="3500"/>
    <n v="1"/>
    <x v="2"/>
    <n v="3257"/>
    <n v="48"/>
    <x v="0"/>
    <n v="4"/>
    <d v="1953-01-19T00:00:00"/>
    <d v="2006-07-07T00:00:00"/>
    <x v="37"/>
    <x v="41"/>
    <x v="41"/>
  </r>
  <r>
    <s v="SURENA"/>
    <s v="Adrienne"/>
    <x v="38"/>
    <s v="Département 5"/>
    <x v="2"/>
    <x v="21"/>
    <n v="9"/>
    <x v="6"/>
    <n v="10"/>
    <n v="500"/>
    <n v="5000"/>
    <n v="1"/>
    <x v="2"/>
    <n v="2919"/>
    <n v="15"/>
    <x v="1"/>
    <n v="4"/>
    <d v="1949-11-13T00:00:00"/>
    <d v="2014-12-19T00:00:00"/>
    <x v="38"/>
    <x v="42"/>
    <x v="42"/>
  </r>
  <r>
    <s v="TAN"/>
    <s v="Nathalie"/>
    <x v="39"/>
    <s v="Département 5"/>
    <x v="2"/>
    <x v="37"/>
    <n v="8"/>
    <x v="3"/>
    <n v="7"/>
    <n v="800"/>
    <n v="5600"/>
    <n v="1"/>
    <x v="2"/>
    <n v="1786"/>
    <n v="79"/>
    <x v="1"/>
    <n v="0"/>
    <d v="1974-11-10T00:00:00"/>
    <d v="2001-01-09T00:00:00"/>
    <x v="39"/>
    <x v="43"/>
    <x v="43"/>
  </r>
  <r>
    <s v="THAO"/>
    <s v="Sylvain"/>
    <x v="40"/>
    <s v="Département 5"/>
    <x v="2"/>
    <x v="38"/>
    <n v="9"/>
    <x v="6"/>
    <n v="5"/>
    <n v="500"/>
    <n v="2500"/>
    <n v="2"/>
    <x v="1"/>
    <n v="4067"/>
    <n v="34"/>
    <x v="0"/>
    <n v="4"/>
    <d v="1957-01-30T00:00:00"/>
    <d v="2006-05-19T00:00:00"/>
    <x v="40"/>
    <x v="44"/>
    <x v="44"/>
  </r>
  <r>
    <s v="ZHOU"/>
    <s v="Philippe"/>
    <x v="41"/>
    <s v="Département 5"/>
    <x v="3"/>
    <x v="39"/>
    <n v="4"/>
    <x v="4"/>
    <n v="1"/>
    <n v="5000"/>
    <n v="5000"/>
    <n v="1"/>
    <x v="2"/>
    <n v="2392"/>
    <n v="36"/>
    <x v="0"/>
    <n v="2"/>
    <d v="1983-06-13T00:00:00"/>
    <d v="2018-10-11T00:00:00"/>
    <x v="41"/>
    <x v="45"/>
    <x v="4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ABSCHEN"/>
    <s v="Paul"/>
    <x v="0"/>
    <s v="Département 5"/>
    <x v="0"/>
    <x v="0"/>
    <n v="5"/>
    <x v="0"/>
    <n v="10"/>
    <n v="2000"/>
    <n v="20000"/>
    <n v="2"/>
    <x v="0"/>
    <n v="2746"/>
    <n v="46"/>
    <x v="0"/>
    <n v="3"/>
    <d v="1974-11-11T00:00:00"/>
    <d v="2000-12-16T00:00:00"/>
    <x v="0"/>
    <n v="21.927777777777777"/>
    <n v="912.08512794527496"/>
  </r>
  <r>
    <s v="AMARA"/>
    <s v="Nicolas"/>
    <x v="1"/>
    <s v="Département 5"/>
    <x v="1"/>
    <x v="1"/>
    <n v="9"/>
    <x v="1"/>
    <n v="9"/>
    <n v="500"/>
    <n v="4500"/>
    <n v="1"/>
    <x v="1"/>
    <n v="5646"/>
    <n v="65"/>
    <x v="0"/>
    <n v="5"/>
    <d v="1949-10-20T00:00:00"/>
    <d v="1998-05-31T00:00:00"/>
    <x v="1"/>
    <n v="24.472222222222221"/>
    <n v="183.88195232690126"/>
  </r>
  <r>
    <s v="BAH"/>
    <s v="Paule"/>
    <x v="2"/>
    <s v="Département 5"/>
    <x v="1"/>
    <x v="2"/>
    <n v="2"/>
    <x v="2"/>
    <n v="1"/>
    <n v="700"/>
    <n v="700"/>
    <n v="3"/>
    <x v="2"/>
    <n v="1187"/>
    <n v="42"/>
    <x v="1"/>
    <n v="5"/>
    <d v="1959-11-29T00:00:00"/>
    <d v="2008-10-22T00:00:00"/>
    <x v="2"/>
    <n v="14.077777777777778"/>
    <n v="49.723756906077348"/>
  </r>
  <r>
    <s v="BENSIMHON"/>
    <s v="Pascal"/>
    <x v="3"/>
    <s v="Département 5"/>
    <x v="1"/>
    <x v="3"/>
    <n v="9"/>
    <x v="1"/>
    <n v="3"/>
    <n v="500"/>
    <n v="1500"/>
    <n v="1"/>
    <x v="1"/>
    <n v="3123"/>
    <n v="40"/>
    <x v="0"/>
    <n v="3"/>
    <d v="1956-08-29T00:00:00"/>
    <d v="2011-03-21T00:00:00"/>
    <x v="3"/>
    <n v="11.66388888888889"/>
    <n v="128.60204810669205"/>
  </r>
  <r>
    <s v="BSIRI"/>
    <s v="Marie-Rose"/>
    <x v="4"/>
    <s v="Département 5"/>
    <x v="1"/>
    <x v="4"/>
    <n v="7"/>
    <x v="3"/>
    <n v="5"/>
    <n v="600"/>
    <n v="3000"/>
    <n v="1"/>
    <x v="1"/>
    <n v="2193"/>
    <n v="26"/>
    <x v="1"/>
    <n v="1"/>
    <d v="1974-09-01T00:00:00"/>
    <d v="2001-12-01T00:00:00"/>
    <x v="4"/>
    <n v="20.969444444444445"/>
    <n v="143.06530666313418"/>
  </r>
  <r>
    <s v="CHAMBLAS"/>
    <s v="Paule"/>
    <x v="5"/>
    <s v="Département 5"/>
    <x v="1"/>
    <x v="5"/>
    <n v="8"/>
    <x v="4"/>
    <n v="7"/>
    <n v="800"/>
    <n v="5600"/>
    <n v="2"/>
    <x v="0"/>
    <n v="1516"/>
    <n v="61"/>
    <x v="1"/>
    <n v="5"/>
    <d v="1974-03-05T00:00:00"/>
    <d v="2003-07-22T00:00:00"/>
    <x v="5"/>
    <n v="19.327777777777779"/>
    <n v="289.73843058350099"/>
  </r>
  <r>
    <s v="CHAVES"/>
    <s v="Thierry"/>
    <x v="6"/>
    <s v="Département 5"/>
    <x v="1"/>
    <x v="6"/>
    <n v="3"/>
    <x v="5"/>
    <n v="5"/>
    <n v="1300"/>
    <n v="6500"/>
    <n v="2"/>
    <x v="0"/>
    <n v="2224"/>
    <n v="27"/>
    <x v="0"/>
    <n v="5"/>
    <d v="1971-05-02T00:00:00"/>
    <d v="2010-07-06T00:00:00"/>
    <x v="6"/>
    <n v="12.372222222222222"/>
    <n v="525.37045352492146"/>
  </r>
  <r>
    <s v="CHI"/>
    <s v="Nicole"/>
    <x v="7"/>
    <s v="Département 5"/>
    <x v="1"/>
    <x v="7"/>
    <n v="1"/>
    <x v="6"/>
    <n v="4"/>
    <n v="1200"/>
    <n v="4800"/>
    <n v="2"/>
    <x v="0"/>
    <n v="2739"/>
    <n v="10"/>
    <x v="1"/>
    <n v="4"/>
    <d v="1962-04-01T00:00:00"/>
    <d v="2010-11-01T00:00:00"/>
    <x v="7"/>
    <n v="12.052777777777777"/>
    <n v="398.2484443420143"/>
  </r>
  <r>
    <s v="COMTE"/>
    <s v="Martin"/>
    <x v="8"/>
    <s v="Département 5"/>
    <x v="1"/>
    <x v="8"/>
    <n v="3"/>
    <x v="5"/>
    <n v="5"/>
    <n v="1300"/>
    <n v="6500"/>
    <n v="2"/>
    <x v="0"/>
    <n v="1208"/>
    <n v="11"/>
    <x v="0"/>
    <n v="2"/>
    <d v="1966-09-06T00:00:00"/>
    <d v="2007-07-25T00:00:00"/>
    <x v="8"/>
    <n v="15.319444444444445"/>
    <n v="424.29737080689029"/>
  </r>
  <r>
    <s v="CORBET"/>
    <s v="Marie-Thérése"/>
    <x v="9"/>
    <s v="Département 5"/>
    <x v="1"/>
    <x v="9"/>
    <n v="7"/>
    <x v="3"/>
    <n v="7"/>
    <n v="600"/>
    <n v="4200"/>
    <n v="3"/>
    <x v="2"/>
    <n v="870"/>
    <n v="69"/>
    <x v="1"/>
    <n v="2"/>
    <d v="1976-11-04T00:00:00"/>
    <d v="2011-08-03T00:00:00"/>
    <x v="9"/>
    <n v="11.297222222222222"/>
    <n v="371.77280550774526"/>
  </r>
  <r>
    <s v="DESROSES"/>
    <s v="Martine"/>
    <x v="10"/>
    <s v="Département 5"/>
    <x v="1"/>
    <x v="10"/>
    <n v="6"/>
    <x v="7"/>
    <n v="8"/>
    <n v="500"/>
    <n v="4000"/>
    <n v="3"/>
    <x v="2"/>
    <n v="2860"/>
    <n v="60"/>
    <x v="1"/>
    <n v="1"/>
    <d v="1971-05-27T00:00:00"/>
    <d v="2017-01-29T00:00:00"/>
    <x v="10"/>
    <n v="5.8083333333333336"/>
    <n v="688.66571018651359"/>
  </r>
  <r>
    <s v="EL KAABI"/>
    <s v="Nicole"/>
    <x v="11"/>
    <s v="Département 5"/>
    <x v="1"/>
    <x v="11"/>
    <n v="2"/>
    <x v="2"/>
    <n v="3"/>
    <n v="700"/>
    <n v="2100"/>
    <n v="2"/>
    <x v="0"/>
    <n v="2106"/>
    <n v="50"/>
    <x v="1"/>
    <n v="4"/>
    <d v="1960-02-25T00:00:00"/>
    <d v="2009-10-22T00:00:00"/>
    <x v="11"/>
    <n v="13.077777777777778"/>
    <n v="160.57774001699235"/>
  </r>
  <r>
    <s v="FALZON"/>
    <s v="Patricia"/>
    <x v="12"/>
    <s v="Département 5"/>
    <x v="1"/>
    <x v="12"/>
    <n v="8"/>
    <x v="4"/>
    <n v="3"/>
    <n v="800"/>
    <n v="2400"/>
    <n v="2"/>
    <x v="0"/>
    <n v="1626"/>
    <n v="76"/>
    <x v="1"/>
    <n v="5"/>
    <d v="1957-11-07T00:00:00"/>
    <d v="2016-11-27T00:00:00"/>
    <x v="12"/>
    <n v="5.9805555555555552"/>
    <n v="401.30051091500235"/>
  </r>
  <r>
    <s v="FARIDI"/>
    <s v="Marie-Thérése"/>
    <x v="13"/>
    <s v="Département 5"/>
    <x v="1"/>
    <x v="13"/>
    <n v="6"/>
    <x v="7"/>
    <n v="10"/>
    <n v="500"/>
    <n v="5000"/>
    <n v="1"/>
    <x v="1"/>
    <n v="3228"/>
    <n v="89"/>
    <x v="1"/>
    <n v="3"/>
    <d v="1964-07-15T00:00:00"/>
    <d v="2004-04-09T00:00:00"/>
    <x v="13"/>
    <n v="18.613888888888887"/>
    <n v="268.61662438442028"/>
  </r>
  <r>
    <s v="FAUCHEUX"/>
    <s v="Michel"/>
    <x v="14"/>
    <s v="Département 5"/>
    <x v="1"/>
    <x v="14"/>
    <n v="9"/>
    <x v="1"/>
    <n v="9"/>
    <n v="500"/>
    <n v="4500"/>
    <n v="2"/>
    <x v="0"/>
    <n v="1831"/>
    <n v="73"/>
    <x v="0"/>
    <n v="5"/>
    <d v="1964-02-27T00:00:00"/>
    <d v="2003-02-16T00:00:00"/>
    <x v="14"/>
    <n v="19.761111111111113"/>
    <n v="227.71998875456845"/>
  </r>
  <r>
    <s v="FAUQUIER"/>
    <s v="Mireille"/>
    <x v="15"/>
    <s v="Département 5"/>
    <x v="1"/>
    <x v="15"/>
    <n v="1"/>
    <x v="6"/>
    <n v="3"/>
    <n v="1200"/>
    <n v="3600"/>
    <n v="1"/>
    <x v="1"/>
    <n v="1942"/>
    <n v="56"/>
    <x v="1"/>
    <n v="3"/>
    <d v="1953-10-11T00:00:00"/>
    <d v="2017-09-21T00:00:00"/>
    <x v="15"/>
    <n v="5.1638888888888888"/>
    <n v="697.1490048413126"/>
  </r>
  <r>
    <s v="FERNANDEZ"/>
    <s v="Suzanne"/>
    <x v="16"/>
    <s v="Département 5"/>
    <x v="1"/>
    <x v="16"/>
    <n v="4"/>
    <x v="8"/>
    <n v="2"/>
    <n v="5000"/>
    <n v="10000"/>
    <n v="1"/>
    <x v="1"/>
    <n v="3691"/>
    <n v="57"/>
    <x v="1"/>
    <n v="1"/>
    <d v="1949-11-01T00:00:00"/>
    <d v="2001-06-27T00:00:00"/>
    <x v="16"/>
    <n v="21.397222222222222"/>
    <n v="467.35038296767493"/>
  </r>
  <r>
    <s v="FERNANDEZ"/>
    <s v="Yvette"/>
    <x v="17"/>
    <s v="Département 5"/>
    <x v="1"/>
    <x v="17"/>
    <n v="1"/>
    <x v="6"/>
    <n v="1"/>
    <n v="1200"/>
    <n v="1200"/>
    <n v="1"/>
    <x v="1"/>
    <n v="2752"/>
    <n v="62"/>
    <x v="1"/>
    <n v="2"/>
    <d v="1960-04-04T00:00:00"/>
    <d v="2009-04-13T00:00:00"/>
    <x v="17"/>
    <n v="13.602777777777778"/>
    <n v="88.217275883193793"/>
  </r>
  <r>
    <s v="GEORGET"/>
    <s v="Philippe"/>
    <x v="18"/>
    <s v="Département 5"/>
    <x v="1"/>
    <x v="18"/>
    <n v="8"/>
    <x v="4"/>
    <n v="3"/>
    <n v="800"/>
    <n v="2400"/>
    <n v="2"/>
    <x v="0"/>
    <n v="2283"/>
    <n v="97"/>
    <x v="0"/>
    <n v="4"/>
    <d v="1958-02-22T00:00:00"/>
    <d v="2012-05-08T00:00:00"/>
    <x v="18"/>
    <n v="10.533333333333333"/>
    <n v="227.84810126582278"/>
  </r>
  <r>
    <s v="GHIBAUDO"/>
    <s v="Nicole"/>
    <x v="19"/>
    <s v="Département 5"/>
    <x v="1"/>
    <x v="19"/>
    <n v="2"/>
    <x v="2"/>
    <n v="10"/>
    <n v="700"/>
    <n v="7000"/>
    <n v="3"/>
    <x v="2"/>
    <n v="1445"/>
    <n v="4"/>
    <x v="1"/>
    <n v="5"/>
    <d v="1955-11-24T00:00:00"/>
    <d v="2016-08-04T00:00:00"/>
    <x v="19"/>
    <n v="6.2944444444444443"/>
    <n v="1112.0917917034421"/>
  </r>
  <r>
    <s v="GORZINSKY"/>
    <s v="Odette"/>
    <x v="20"/>
    <s v="Département 5"/>
    <x v="1"/>
    <x v="20"/>
    <n v="4"/>
    <x v="8"/>
    <n v="7"/>
    <n v="5000"/>
    <n v="35000"/>
    <n v="3"/>
    <x v="2"/>
    <n v="2866"/>
    <n v="35"/>
    <x v="1"/>
    <n v="4"/>
    <d v="1972-07-24T00:00:00"/>
    <d v="2002-08-25T00:00:00"/>
    <x v="20"/>
    <n v="20.236111111111111"/>
    <n v="1729.5813315030887"/>
  </r>
  <r>
    <s v="GUELT"/>
    <s v="Monique"/>
    <x v="21"/>
    <s v="Département 5"/>
    <x v="1"/>
    <x v="21"/>
    <n v="8"/>
    <x v="4"/>
    <n v="10"/>
    <n v="800"/>
    <n v="8000"/>
    <n v="2"/>
    <x v="0"/>
    <n v="2833"/>
    <n v="61"/>
    <x v="1"/>
    <n v="4"/>
    <d v="1955-07-16T00:00:00"/>
    <d v="2001-09-14T00:00:00"/>
    <x v="21"/>
    <n v="21.183333333333334"/>
    <n v="377.65538945712035"/>
  </r>
  <r>
    <s v="LAUB"/>
    <s v="Nicole"/>
    <x v="22"/>
    <s v="Département 5"/>
    <x v="1"/>
    <x v="22"/>
    <n v="1"/>
    <x v="6"/>
    <n v="5"/>
    <n v="1200"/>
    <n v="6000"/>
    <n v="2"/>
    <x v="0"/>
    <n v="2121"/>
    <n v="87"/>
    <x v="1"/>
    <n v="5"/>
    <d v="1949-08-25T00:00:00"/>
    <d v="2002-06-02T00:00:00"/>
    <x v="22"/>
    <n v="20.466666666666665"/>
    <n v="293.15960912052122"/>
  </r>
  <r>
    <s v="LE LOCH"/>
    <s v="Nicole"/>
    <x v="23"/>
    <s v="Département 5"/>
    <x v="1"/>
    <x v="23"/>
    <n v="4"/>
    <x v="8"/>
    <n v="2"/>
    <n v="5000"/>
    <n v="10000"/>
    <n v="1"/>
    <x v="1"/>
    <n v="3596"/>
    <n v="54"/>
    <x v="1"/>
    <n v="4"/>
    <d v="1951-03-02T00:00:00"/>
    <d v="2011-01-24T00:00:00"/>
    <x v="23"/>
    <n v="11.822222222222223"/>
    <n v="845.86466165413526"/>
  </r>
  <r>
    <s v="LEMAIRE"/>
    <s v="Philippe"/>
    <x v="24"/>
    <s v="Département 5"/>
    <x v="2"/>
    <x v="24"/>
    <n v="8"/>
    <x v="4"/>
    <n v="5"/>
    <n v="800"/>
    <n v="4000"/>
    <n v="2"/>
    <x v="0"/>
    <n v="3388"/>
    <n v="30"/>
    <x v="0"/>
    <n v="5"/>
    <d v="1957-08-18T00:00:00"/>
    <d v="2010-06-09T00:00:00"/>
    <x v="24"/>
    <n v="12.447222222222223"/>
    <n v="321.3568399910734"/>
  </r>
  <r>
    <s v="LOBJOY"/>
    <s v="Patrick"/>
    <x v="25"/>
    <s v="Département 5"/>
    <x v="2"/>
    <x v="25"/>
    <n v="8"/>
    <x v="4"/>
    <n v="7"/>
    <n v="800"/>
    <n v="5600"/>
    <n v="1"/>
    <x v="1"/>
    <n v="1759"/>
    <n v="71"/>
    <x v="0"/>
    <n v="3"/>
    <d v="1981-06-17T00:00:00"/>
    <d v="2004-04-06T00:00:00"/>
    <x v="25"/>
    <n v="18.622222222222224"/>
    <n v="300.71599045346062"/>
  </r>
  <r>
    <s v="MIANET"/>
    <s v="Marie-Thérése"/>
    <x v="26"/>
    <s v="Département 5"/>
    <x v="2"/>
    <x v="26"/>
    <n v="3"/>
    <x v="5"/>
    <n v="2"/>
    <n v="1300"/>
    <n v="2600"/>
    <n v="2"/>
    <x v="0"/>
    <n v="1039"/>
    <n v="52"/>
    <x v="1"/>
    <n v="3"/>
    <d v="1956-08-14T00:00:00"/>
    <d v="2003-04-22T00:00:00"/>
    <x v="26"/>
    <n v="19.577777777777779"/>
    <n v="132.80363223609532"/>
  </r>
  <r>
    <s v="MIANET"/>
    <s v="Marie-Thérése"/>
    <x v="26"/>
    <s v="Département 5"/>
    <x v="2"/>
    <x v="27"/>
    <n v="2"/>
    <x v="2"/>
    <n v="7"/>
    <n v="700"/>
    <n v="4900"/>
    <n v="1"/>
    <x v="1"/>
    <n v="1039"/>
    <n v="52"/>
    <x v="1"/>
    <n v="3"/>
    <d v="1956-08-14T00:00:00"/>
    <d v="2015-08-18T00:00:00"/>
    <x v="26"/>
    <n v="7.2555555555555555"/>
    <n v="675.34456355283305"/>
  </r>
  <r>
    <s v="MIANET"/>
    <s v="Marie-Thérése"/>
    <x v="26"/>
    <s v="Département 5"/>
    <x v="2"/>
    <x v="28"/>
    <n v="3"/>
    <x v="5"/>
    <n v="9"/>
    <n v="1300"/>
    <n v="11700"/>
    <n v="2"/>
    <x v="0"/>
    <n v="1039"/>
    <n v="52"/>
    <x v="1"/>
    <n v="3"/>
    <d v="1956-08-14T00:00:00"/>
    <d v="2004-09-24T00:00:00"/>
    <x v="26"/>
    <n v="18.155555555555555"/>
    <n v="644.43084455324356"/>
  </r>
  <r>
    <s v="MILLET"/>
    <s v="Pasquale"/>
    <x v="27"/>
    <s v="Département 5"/>
    <x v="2"/>
    <x v="29"/>
    <n v="3"/>
    <x v="5"/>
    <n v="6"/>
    <n v="1300"/>
    <n v="7800"/>
    <n v="3"/>
    <x v="2"/>
    <n v="2355"/>
    <n v="0"/>
    <x v="0"/>
    <n v="0"/>
    <d v="1961-01-20T00:00:00"/>
    <d v="2013-02-06T00:00:00"/>
    <x v="27"/>
    <n v="9.7888888888888896"/>
    <n v="796.82179341657206"/>
  </r>
  <r>
    <s v="MILLET"/>
    <s v="Pasquale"/>
    <x v="27"/>
    <s v="Département 5"/>
    <x v="2"/>
    <x v="30"/>
    <n v="8"/>
    <x v="4"/>
    <n v="3"/>
    <n v="800"/>
    <n v="2400"/>
    <n v="2"/>
    <x v="0"/>
    <n v="2355"/>
    <n v="0"/>
    <x v="0"/>
    <n v="0"/>
    <d v="1961-01-20T00:00:00"/>
    <d v="2004-05-01T00:00:00"/>
    <x v="27"/>
    <n v="18.552777777777777"/>
    <n v="129.36068273693667"/>
  </r>
  <r>
    <s v="MILLET"/>
    <s v="Pasquale"/>
    <x v="27"/>
    <s v="Département 5"/>
    <x v="2"/>
    <x v="31"/>
    <n v="1"/>
    <x v="6"/>
    <n v="10"/>
    <n v="1200"/>
    <n v="12000"/>
    <n v="2"/>
    <x v="0"/>
    <n v="2355"/>
    <n v="0"/>
    <x v="0"/>
    <n v="0"/>
    <d v="1961-01-20T00:00:00"/>
    <d v="2006-06-07T00:00:00"/>
    <x v="27"/>
    <n v="16.452777777777779"/>
    <n v="729.36012156002016"/>
  </r>
  <r>
    <s v="PERFETTO"/>
    <s v="Pascal"/>
    <x v="28"/>
    <s v="Département 5"/>
    <x v="2"/>
    <x v="25"/>
    <n v="10"/>
    <x v="9"/>
    <n v="8"/>
    <n v="1000"/>
    <n v="8000"/>
    <n v="2"/>
    <x v="0"/>
    <n v="3544"/>
    <n v="65"/>
    <x v="0"/>
    <n v="0"/>
    <d v="1957-05-13T00:00:00"/>
    <d v="2015-12-04T00:00:00"/>
    <x v="28"/>
    <n v="6.9611111111111112"/>
    <n v="1149.2418196328811"/>
  </r>
  <r>
    <s v="RAGEUL"/>
    <s v="Marielle"/>
    <x v="29"/>
    <s v="Département 5"/>
    <x v="2"/>
    <x v="32"/>
    <n v="4"/>
    <x v="8"/>
    <n v="2"/>
    <n v="5000"/>
    <n v="10000"/>
    <n v="2"/>
    <x v="0"/>
    <n v="1201"/>
    <n v="91"/>
    <x v="1"/>
    <n v="3"/>
    <d v="1956-01-31T00:00:00"/>
    <d v="2001-05-24T00:00:00"/>
    <x v="29"/>
    <n v="21.488888888888887"/>
    <n v="465.35677352637026"/>
  </r>
  <r>
    <s v="REMUND"/>
    <s v="Marie-Marthe"/>
    <x v="30"/>
    <s v="Département 5"/>
    <x v="2"/>
    <x v="33"/>
    <n v="2"/>
    <x v="2"/>
    <n v="9"/>
    <n v="700"/>
    <n v="6300"/>
    <n v="3"/>
    <x v="2"/>
    <n v="1467"/>
    <n v="34"/>
    <x v="1"/>
    <n v="1"/>
    <d v="1956-10-09T00:00:00"/>
    <d v="2021-10-17T00:00:00"/>
    <x v="30"/>
    <n v="1.0916666666666666"/>
    <n v="5770.9923664122143"/>
  </r>
  <r>
    <s v="RIDEAU"/>
    <s v="Paul"/>
    <x v="31"/>
    <s v="Département 5"/>
    <x v="2"/>
    <x v="34"/>
    <n v="6"/>
    <x v="7"/>
    <n v="3"/>
    <n v="500"/>
    <n v="1500"/>
    <n v="3"/>
    <x v="2"/>
    <n v="2862"/>
    <n v="68"/>
    <x v="0"/>
    <n v="3"/>
    <d v="1975-11-01T00:00:00"/>
    <d v="2008-08-26T00:00:00"/>
    <x v="31"/>
    <n v="14.233333333333333"/>
    <n v="105.3864168618267"/>
  </r>
  <r>
    <s v="ROLLAND"/>
    <s v="Nathalie"/>
    <x v="32"/>
    <s v="Département 5"/>
    <x v="2"/>
    <x v="6"/>
    <n v="1"/>
    <x v="6"/>
    <n v="1"/>
    <n v="1200"/>
    <n v="1200"/>
    <n v="3"/>
    <x v="2"/>
    <n v="2448"/>
    <n v="57"/>
    <x v="1"/>
    <n v="0"/>
    <d v="1978-06-18T00:00:00"/>
    <d v="2017-04-02T00:00:00"/>
    <x v="32"/>
    <n v="5.6333333333333337"/>
    <n v="213.01775147928993"/>
  </r>
  <r>
    <s v="SAADA"/>
    <s v="Martine"/>
    <x v="33"/>
    <s v="Département 5"/>
    <x v="2"/>
    <x v="35"/>
    <n v="5"/>
    <x v="0"/>
    <n v="5"/>
    <n v="2000"/>
    <n v="10000"/>
    <n v="3"/>
    <x v="2"/>
    <n v="1608"/>
    <n v="99"/>
    <x v="1"/>
    <n v="0"/>
    <d v="1970-03-22T00:00:00"/>
    <d v="2003-06-09T00:00:00"/>
    <x v="33"/>
    <n v="19.447222222222223"/>
    <n v="514.21225539208683"/>
  </r>
  <r>
    <s v="SACCHET"/>
    <s v="Marie-Thérése"/>
    <x v="34"/>
    <s v="Département 5"/>
    <x v="2"/>
    <x v="36"/>
    <n v="6"/>
    <x v="7"/>
    <n v="9"/>
    <n v="500"/>
    <n v="4500"/>
    <n v="1"/>
    <x v="1"/>
    <n v="2058"/>
    <n v="76"/>
    <x v="1"/>
    <n v="1"/>
    <d v="1948-03-18T00:00:00"/>
    <d v="2017-11-29T00:00:00"/>
    <x v="34"/>
    <n v="4.9749999999999996"/>
    <n v="904.52261306532671"/>
  </r>
  <r>
    <s v="SAPIENCE"/>
    <s v="Alain"/>
    <x v="35"/>
    <s v="Département 5"/>
    <x v="2"/>
    <x v="37"/>
    <n v="8"/>
    <x v="4"/>
    <n v="6"/>
    <n v="800"/>
    <n v="4800"/>
    <n v="2"/>
    <x v="0"/>
    <n v="2832"/>
    <n v="72"/>
    <x v="0"/>
    <n v="3"/>
    <d v="1966-03-09T00:00:00"/>
    <d v="2020-03-26T00:00:00"/>
    <x v="35"/>
    <n v="2.65"/>
    <n v="1811.3207547169811"/>
  </r>
  <r>
    <s v="SONG"/>
    <s v="Aline"/>
    <x v="36"/>
    <s v="Département 5"/>
    <x v="2"/>
    <x v="38"/>
    <n v="9"/>
    <x v="1"/>
    <n v="8"/>
    <n v="500"/>
    <n v="4000"/>
    <n v="2"/>
    <x v="0"/>
    <n v="2058"/>
    <n v="97"/>
    <x v="1"/>
    <n v="4"/>
    <d v="1960-03-16T00:00:00"/>
    <d v="2002-07-04T00:00:00"/>
    <x v="36"/>
    <n v="20.377777777777776"/>
    <n v="196.29225736095967"/>
  </r>
  <r>
    <s v="STOEFFLER"/>
    <s v="Jean-Marc"/>
    <x v="37"/>
    <s v="Département 5"/>
    <x v="2"/>
    <x v="39"/>
    <n v="8"/>
    <x v="4"/>
    <n v="4"/>
    <n v="800"/>
    <n v="3200"/>
    <n v="3"/>
    <x v="2"/>
    <n v="3257"/>
    <n v="48"/>
    <x v="0"/>
    <n v="0"/>
    <d v="1953-01-19T00:00:00"/>
    <d v="2014-04-11T00:00:00"/>
    <x v="37"/>
    <n v="8.6083333333333325"/>
    <n v="371.73281703775416"/>
  </r>
  <r>
    <s v="SURENA"/>
    <s v="Adrienne"/>
    <x v="38"/>
    <s v="Département 5"/>
    <x v="2"/>
    <x v="40"/>
    <n v="5"/>
    <x v="0"/>
    <n v="10"/>
    <n v="2000"/>
    <n v="20000"/>
    <n v="3"/>
    <x v="2"/>
    <n v="2919"/>
    <n v="15"/>
    <x v="1"/>
    <n v="4"/>
    <d v="1949-11-13T00:00:00"/>
    <d v="2020-11-19T00:00:00"/>
    <x v="38"/>
    <n v="2.0027777777777778"/>
    <n v="9986.1303744798897"/>
  </r>
  <r>
    <s v="TAN"/>
    <s v="Nathalie"/>
    <x v="39"/>
    <s v="Département 5"/>
    <x v="2"/>
    <x v="41"/>
    <n v="1"/>
    <x v="6"/>
    <n v="5"/>
    <n v="1200"/>
    <n v="6000"/>
    <n v="3"/>
    <x v="2"/>
    <n v="1786"/>
    <n v="79"/>
    <x v="1"/>
    <n v="2"/>
    <d v="1974-11-10T00:00:00"/>
    <d v="2014-11-05T00:00:00"/>
    <x v="39"/>
    <n v="8.0416666666666661"/>
    <n v="746.11398963730574"/>
  </r>
  <r>
    <s v="THAO"/>
    <s v="Sylvain"/>
    <x v="40"/>
    <s v="Département 5"/>
    <x v="2"/>
    <x v="42"/>
    <n v="5"/>
    <x v="0"/>
    <n v="5"/>
    <n v="2000"/>
    <n v="10000"/>
    <n v="1"/>
    <x v="1"/>
    <n v="4067"/>
    <n v="34"/>
    <x v="0"/>
    <n v="3"/>
    <d v="1957-01-30T00:00:00"/>
    <d v="2018-09-11T00:00:00"/>
    <x v="40"/>
    <n v="4.1916666666666664"/>
    <n v="2385.685884691849"/>
  </r>
  <r>
    <s v="ZHOU"/>
    <s v="Philippe"/>
    <x v="41"/>
    <s v="Département 5"/>
    <x v="3"/>
    <x v="24"/>
    <n v="3"/>
    <x v="5"/>
    <n v="1"/>
    <n v="1300"/>
    <n v="1300"/>
    <n v="2"/>
    <x v="0"/>
    <n v="2392"/>
    <n v="36"/>
    <x v="0"/>
    <n v="5"/>
    <d v="1983-06-13T00:00:00"/>
    <d v="2020-04-22T00:00:00"/>
    <x v="41"/>
    <n v="2.5777777777777779"/>
    <n v="504.310344827586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1888-5AE1-4837-98C1-15370E0CB856}" name="Tableau croisé dynamique4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A62:D69" firstHeaderRow="1" firstDataRow="2" firstDataCol="1" rowPageCount="1" colPageCount="1"/>
  <pivotFields count="22">
    <pivotField showAll="0"/>
    <pivotField showAll="0"/>
    <pivotField showAll="0"/>
    <pivotField axis="axisPage" showAll="0">
      <items count="7">
        <item x="3"/>
        <item x="2"/>
        <item x="4"/>
        <item x="0"/>
        <item x="1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axis="axisCol" showAll="0">
      <items count="3">
        <item x="0"/>
        <item x="1"/>
        <item t="default"/>
      </items>
    </pivotField>
    <pivotField showAll="0"/>
    <pivotField numFmtId="15" showAll="0"/>
    <pivotField numFmtId="14" showAll="0"/>
    <pivotField axis="axisRow" dataField="1" numFmtId="1" showAll="0">
      <items count="9">
        <item x="0"/>
        <item n="30s" x="1"/>
        <item n="40s" x="2"/>
        <item n="50s" x="3"/>
        <item n="60s" x="4"/>
        <item n="70s" x="5"/>
        <item x="6"/>
        <item x="7"/>
        <item t="default"/>
      </items>
    </pivotField>
    <pivotField numFmtId="1" showAll="0"/>
    <pivotField numFmtId="1" showAll="0"/>
  </pivotFields>
  <rowFields count="1">
    <field x="1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3">
    <i>
      <x/>
    </i>
    <i>
      <x v="1"/>
    </i>
    <i t="grand">
      <x/>
    </i>
  </colItems>
  <pageFields count="1">
    <pageField fld="3" item="4" hier="-1"/>
  </pageFields>
  <dataFields count="1">
    <dataField name="Nombre de AGE" fld="19" subtotal="count" baseField="19" baseItem="1"/>
  </dataFields>
  <formats count="1">
    <format dxfId="69">
      <pivotArea dataOnly="0" labelOnly="1" fieldPosition="0">
        <references count="1">
          <reference field="19" count="5">
            <x v="1"/>
            <x v="2"/>
            <x v="3"/>
            <x v="4"/>
            <x v="5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88950-B55E-40DB-A991-D3D17DB6FE59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6:D14" firstHeaderRow="1" firstDataRow="2" firstDataCol="1" rowPageCount="1" colPageCount="1"/>
  <pivotFields count="23">
    <pivotField showAll="0"/>
    <pivotField showAll="0"/>
    <pivotField showAll="0"/>
    <pivotField axis="axisPage" showAll="0">
      <items count="7">
        <item x="3"/>
        <item x="2"/>
        <item x="4"/>
        <item x="0"/>
        <item x="1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axis="axisCol" showAll="0">
      <items count="3">
        <item x="0"/>
        <item x="1"/>
        <item t="default"/>
      </items>
    </pivotField>
    <pivotField showAll="0"/>
    <pivotField numFmtId="15" showAll="0"/>
    <pivotField numFmtId="14" showAll="0"/>
    <pivotField axis="axisRow" dataField="1" numFmtId="1" showAll="0">
      <items count="281">
        <item x="205"/>
        <item x="16"/>
        <item x="90"/>
        <item x="63"/>
        <item x="187"/>
        <item x="1"/>
        <item x="38"/>
        <item x="153"/>
        <item x="56"/>
        <item x="48"/>
        <item x="154"/>
        <item x="113"/>
        <item x="174"/>
        <item x="32"/>
        <item x="146"/>
        <item x="109"/>
        <item x="262"/>
        <item x="5"/>
        <item x="226"/>
        <item x="217"/>
        <item x="157"/>
        <item x="136"/>
        <item x="133"/>
        <item x="147"/>
        <item x="78"/>
        <item x="216"/>
        <item x="37"/>
        <item x="80"/>
        <item x="22"/>
        <item x="55"/>
        <item x="13"/>
        <item x="40"/>
        <item x="135"/>
        <item x="20"/>
        <item x="169"/>
        <item x="130"/>
        <item x="65"/>
        <item x="170"/>
        <item x="46"/>
        <item x="72"/>
        <item x="233"/>
        <item x="245"/>
        <item x="171"/>
        <item x="150"/>
        <item x="92"/>
        <item x="25"/>
        <item x="151"/>
        <item x="138"/>
        <item x="91"/>
        <item x="255"/>
        <item x="3"/>
        <item x="62"/>
        <item x="178"/>
        <item x="236"/>
        <item x="209"/>
        <item x="49"/>
        <item x="41"/>
        <item x="160"/>
        <item x="27"/>
        <item x="116"/>
        <item x="143"/>
        <item x="242"/>
        <item x="51"/>
        <item x="261"/>
        <item x="250"/>
        <item x="54"/>
        <item x="57"/>
        <item x="70"/>
        <item x="115"/>
        <item x="223"/>
        <item x="60"/>
        <item x="163"/>
        <item x="126"/>
        <item x="67"/>
        <item x="253"/>
        <item x="214"/>
        <item x="149"/>
        <item x="4"/>
        <item x="73"/>
        <item x="112"/>
        <item x="36"/>
        <item x="184"/>
        <item x="76"/>
        <item x="94"/>
        <item x="68"/>
        <item x="82"/>
        <item x="190"/>
        <item x="21"/>
        <item x="258"/>
        <item x="86"/>
        <item x="98"/>
        <item x="185"/>
        <item x="66"/>
        <item x="24"/>
        <item x="100"/>
        <item x="210"/>
        <item x="172"/>
        <item x="197"/>
        <item x="15"/>
        <item x="19"/>
        <item x="101"/>
        <item x="145"/>
        <item x="102"/>
        <item x="124"/>
        <item x="128"/>
        <item x="42"/>
        <item x="84"/>
        <item x="69"/>
        <item x="103"/>
        <item x="159"/>
        <item x="47"/>
        <item x="107"/>
        <item x="17"/>
        <item x="81"/>
        <item x="2"/>
        <item x="237"/>
        <item x="267"/>
        <item x="240"/>
        <item x="234"/>
        <item x="134"/>
        <item x="212"/>
        <item x="118"/>
        <item x="180"/>
        <item x="219"/>
        <item x="167"/>
        <item x="168"/>
        <item x="75"/>
        <item x="175"/>
        <item x="99"/>
        <item x="7"/>
        <item x="108"/>
        <item x="224"/>
        <item x="110"/>
        <item x="152"/>
        <item x="201"/>
        <item x="269"/>
        <item x="252"/>
        <item x="10"/>
        <item x="120"/>
        <item x="221"/>
        <item x="228"/>
        <item x="206"/>
        <item x="239"/>
        <item x="278"/>
        <item x="121"/>
        <item x="270"/>
        <item x="85"/>
        <item x="74"/>
        <item x="131"/>
        <item x="179"/>
        <item x="125"/>
        <item x="161"/>
        <item x="164"/>
        <item x="119"/>
        <item x="129"/>
        <item x="11"/>
        <item x="123"/>
        <item x="39"/>
        <item x="18"/>
        <item x="173"/>
        <item x="45"/>
        <item x="156"/>
        <item x="61"/>
        <item x="158"/>
        <item x="183"/>
        <item x="182"/>
        <item x="64"/>
        <item x="155"/>
        <item x="111"/>
        <item x="208"/>
        <item x="87"/>
        <item x="127"/>
        <item x="12"/>
        <item x="8"/>
        <item x="30"/>
        <item x="122"/>
        <item x="211"/>
        <item x="9"/>
        <item x="43"/>
        <item x="144"/>
        <item x="202"/>
        <item x="89"/>
        <item x="137"/>
        <item x="229"/>
        <item x="207"/>
        <item x="176"/>
        <item x="95"/>
        <item x="193"/>
        <item x="194"/>
        <item x="142"/>
        <item x="279"/>
        <item x="195"/>
        <item x="196"/>
        <item x="23"/>
        <item x="198"/>
        <item x="199"/>
        <item x="264"/>
        <item x="83"/>
        <item x="200"/>
        <item x="33"/>
        <item x="213"/>
        <item x="203"/>
        <item x="181"/>
        <item x="148"/>
        <item x="114"/>
        <item x="254"/>
        <item x="230"/>
        <item x="50"/>
        <item x="251"/>
        <item x="238"/>
        <item x="227"/>
        <item x="222"/>
        <item x="188"/>
        <item x="165"/>
        <item x="243"/>
        <item x="79"/>
        <item x="276"/>
        <item x="162"/>
        <item x="141"/>
        <item x="218"/>
        <item x="225"/>
        <item x="77"/>
        <item x="265"/>
        <item x="35"/>
        <item x="235"/>
        <item x="106"/>
        <item x="192"/>
        <item x="0"/>
        <item x="244"/>
        <item x="29"/>
        <item x="249"/>
        <item x="105"/>
        <item x="88"/>
        <item x="246"/>
        <item x="232"/>
        <item x="220"/>
        <item x="268"/>
        <item x="166"/>
        <item x="34"/>
        <item x="132"/>
        <item x="97"/>
        <item x="256"/>
        <item x="231"/>
        <item x="139"/>
        <item x="260"/>
        <item x="59"/>
        <item x="186"/>
        <item x="104"/>
        <item x="257"/>
        <item x="259"/>
        <item x="263"/>
        <item x="275"/>
        <item x="266"/>
        <item x="177"/>
        <item x="53"/>
        <item x="140"/>
        <item x="71"/>
        <item x="273"/>
        <item x="44"/>
        <item x="277"/>
        <item x="6"/>
        <item x="247"/>
        <item x="14"/>
        <item x="191"/>
        <item x="96"/>
        <item x="93"/>
        <item x="26"/>
        <item x="58"/>
        <item x="271"/>
        <item x="117"/>
        <item x="274"/>
        <item x="241"/>
        <item x="28"/>
        <item x="272"/>
        <item x="52"/>
        <item x="215"/>
        <item x="248"/>
        <item x="31"/>
        <item x="189"/>
        <item x="204"/>
        <item t="default"/>
      </items>
    </pivotField>
    <pivotField numFmtId="1" showAll="0"/>
    <pivotField numFmtId="1" showAll="0"/>
    <pivotField axis="axisRow" showAll="0">
      <items count="238">
        <item n="30s" x="232"/>
        <item x="129"/>
        <item x="48"/>
        <item x="42"/>
        <item x="130"/>
        <item x="91"/>
        <item x="147"/>
        <item x="27"/>
        <item x="122"/>
        <item x="87"/>
        <item x="217"/>
        <item n="40s" sd="0" x="233"/>
        <item x="189"/>
        <item x="180"/>
        <item x="133"/>
        <item x="112"/>
        <item x="109"/>
        <item x="123"/>
        <item x="65"/>
        <item x="179"/>
        <item x="32"/>
        <item x="67"/>
        <item x="18"/>
        <item x="47"/>
        <item x="34"/>
        <item x="111"/>
        <item x="16"/>
        <item x="143"/>
        <item x="107"/>
        <item x="54"/>
        <item x="144"/>
        <item x="40"/>
        <item x="59"/>
        <item x="195"/>
        <item x="204"/>
        <item x="145"/>
        <item x="126"/>
        <item x="77"/>
        <item x="127"/>
        <item x="114"/>
        <item x="76"/>
        <item x="213"/>
        <item x="2"/>
        <item x="52"/>
        <item x="150"/>
        <item x="198"/>
        <item x="173"/>
        <item x="35"/>
        <item x="136"/>
        <item x="22"/>
        <item x="94"/>
        <item x="119"/>
        <item x="203"/>
        <item x="44"/>
        <item x="216"/>
        <item x="208"/>
        <item x="57"/>
        <item x="93"/>
        <item x="186"/>
        <item x="138"/>
        <item x="103"/>
        <item x="211"/>
        <item x="177"/>
        <item x="125"/>
        <item x="3"/>
        <item x="60"/>
        <item x="90"/>
        <item x="31"/>
        <item x="156"/>
        <item x="63"/>
        <item x="79"/>
        <item n="50s" sd="0" x="234"/>
        <item x="69"/>
        <item x="161"/>
        <item x="17"/>
        <item x="214"/>
        <item x="157"/>
        <item x="55"/>
        <item x="20"/>
        <item x="174"/>
        <item x="146"/>
        <item x="165"/>
        <item x="12"/>
        <item x="15"/>
        <item x="121"/>
        <item x="101"/>
        <item x="105"/>
        <item x="36"/>
        <item x="71"/>
        <item x="56"/>
        <item x="135"/>
        <item x="41"/>
        <item x="13"/>
        <item x="68"/>
        <item x="1"/>
        <item x="199"/>
        <item x="220"/>
        <item x="201"/>
        <item x="196"/>
        <item x="110"/>
        <item x="176"/>
        <item x="96"/>
        <item x="152"/>
        <item x="182"/>
        <item x="141"/>
        <item x="142"/>
        <item x="62"/>
        <item x="148"/>
        <item x="83"/>
        <item x="5"/>
        <item n="60s" sd="0" x="236"/>
        <item x="187"/>
        <item x="88"/>
        <item x="128"/>
        <item x="166"/>
        <item x="222"/>
        <item x="210"/>
        <item x="8"/>
        <item x="184"/>
        <item x="191"/>
        <item x="170"/>
        <item x="200"/>
        <item x="230"/>
        <item x="98"/>
        <item x="223"/>
        <item x="72"/>
        <item x="61"/>
        <item x="151"/>
        <item x="102"/>
        <item x="97"/>
        <item x="106"/>
        <item x="9"/>
        <item x="100"/>
        <item x="33"/>
        <item x="14"/>
        <item x="39"/>
        <item x="132"/>
        <item x="51"/>
        <item x="134"/>
        <item x="155"/>
        <item x="154"/>
        <item x="53"/>
        <item x="131"/>
        <item x="89"/>
        <item x="172"/>
        <item x="73"/>
        <item x="104"/>
        <item x="10"/>
        <item x="6"/>
        <item x="25"/>
        <item x="99"/>
        <item x="175"/>
        <item x="7"/>
        <item x="37"/>
        <item x="120"/>
        <item x="167"/>
        <item x="75"/>
        <item x="113"/>
        <item x="192"/>
        <item x="171"/>
        <item x="80"/>
        <item x="164"/>
        <item x="118"/>
        <item x="231"/>
        <item x="19"/>
        <item x="218"/>
        <item x="70"/>
        <item x="28"/>
        <item x="168"/>
        <item x="153"/>
        <item x="124"/>
        <item x="92"/>
        <item x="212"/>
        <item x="43"/>
        <item x="209"/>
        <item x="190"/>
        <item x="185"/>
        <item x="159"/>
        <item x="139"/>
        <item x="66"/>
        <item x="229"/>
        <item x="137"/>
        <item x="117"/>
        <item x="181"/>
        <item x="188"/>
        <item x="64"/>
        <item x="219"/>
        <item x="30"/>
        <item x="197"/>
        <item x="86"/>
        <item x="163"/>
        <item x="0"/>
        <item x="24"/>
        <item x="207"/>
        <item x="85"/>
        <item x="74"/>
        <item n="70s" sd="0" x="235"/>
        <item x="194"/>
        <item x="183"/>
        <item x="221"/>
        <item x="140"/>
        <item x="29"/>
        <item x="108"/>
        <item x="82"/>
        <item x="193"/>
        <item x="115"/>
        <item x="215"/>
        <item x="50"/>
        <item x="158"/>
        <item x="84"/>
        <item x="228"/>
        <item x="149"/>
        <item x="46"/>
        <item x="116"/>
        <item x="58"/>
        <item x="226"/>
        <item x="38"/>
        <item x="4"/>
        <item x="205"/>
        <item x="11"/>
        <item x="162"/>
        <item x="81"/>
        <item x="78"/>
        <item x="21"/>
        <item x="49"/>
        <item x="224"/>
        <item x="95"/>
        <item x="227"/>
        <item x="202"/>
        <item x="23"/>
        <item x="225"/>
        <item x="45"/>
        <item x="178"/>
        <item x="206"/>
        <item x="26"/>
        <item x="160"/>
        <item x="169"/>
        <item t="default"/>
      </items>
    </pivotField>
  </pivotFields>
  <rowFields count="2">
    <field x="22"/>
    <field x="19"/>
  </rowFields>
  <rowItems count="7">
    <i>
      <x/>
    </i>
    <i r="1">
      <x v="5"/>
    </i>
    <i>
      <x v="11"/>
    </i>
    <i>
      <x v="71"/>
    </i>
    <i>
      <x v="110"/>
    </i>
    <i>
      <x v="196"/>
    </i>
    <i t="grand">
      <x/>
    </i>
  </rowItems>
  <colFields count="1">
    <field x="15"/>
  </colFields>
  <colItems count="3">
    <i>
      <x/>
    </i>
    <i>
      <x v="1"/>
    </i>
    <i t="grand">
      <x/>
    </i>
  </colItems>
  <pageFields count="1">
    <pageField fld="3" item="4" hier="-1"/>
  </pageFields>
  <dataFields count="1">
    <dataField name="Nombre de AGE" fld="19" subtotal="count" baseField="19" baseItem="0"/>
  </dataFields>
  <formats count="10"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1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22" type="button" dataOnly="0" labelOnly="1" outline="0" axis="axisRow" fieldPosition="0"/>
    </format>
    <format dxfId="73">
      <pivotArea dataOnly="0" labelOnly="1" fieldPosition="0">
        <references count="1">
          <reference field="22" count="5">
            <x v="0"/>
            <x v="11"/>
            <x v="71"/>
            <x v="110"/>
            <x v="196"/>
          </reference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15" count="0"/>
        </references>
      </pivotArea>
    </format>
    <format dxfId="7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2DCEA-A035-4B63-9215-8F9C29980635}" name="Tableau croisé dynamique1" cacheId="4" applyNumberFormats="0" applyBorderFormats="0" applyFontFormats="0" applyPatternFormats="0" applyAlignmentFormats="0" applyWidthHeightFormats="1" dataCaption="Valeurs" updatedVersion="8" minRefreshableVersion="3" useAutoFormatting="1" subtotalHiddenItems="1" itemPrintTitles="1" createdVersion="8" indent="0" outline="1" outlineData="1" multipleFieldFilters="0">
  <location ref="I4:O9" firstHeaderRow="0" firstDataRow="1" firstDataCol="1" rowPageCount="1" colPageCount="1"/>
  <pivotFields count="9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sortType="descending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7" hier="37" name="[Tableau25].[GENRE].[All]" cap="All"/>
  </pageFields>
  <dataFields count="6">
    <dataField name="EMP DISTINCT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 SAL" fld="3" baseField="0" baseItem="0"/>
    <dataField name="M SAL" fld="4" subtotal="average" baseField="0" baseItem="2"/>
    <dataField name="% SAL" fld="8" showDataAs="percentOfCol" baseField="0" baseItem="0" numFmtId="10">
      <extLst>
        <ext xmlns:x14="http://schemas.microsoft.com/office/spreadsheetml/2009/9/main" uri="{E15A36E0-9728-4e99-A89B-3F7291B0FE68}">
          <x14:dataField sourceField="3" uniqueName="[__Xl2].[Measures].[Somme de SALAIRE 2]"/>
        </ext>
      </extLst>
    </dataField>
    <dataField name="S PR" fld="5" baseField="0" baseItem="0"/>
    <dataField name="M PR" fld="6" subtotal="average" baseField="0" baseItem="3"/>
  </dataFields>
  <formats count="5">
    <format dxfId="50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5"/>
          </reference>
          <reference field="0" count="1">
            <x v="1"/>
          </reference>
        </references>
      </pivotArea>
    </format>
    <format dxfId="48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2"/>
          </reference>
          <reference field="0" count="1">
            <x v="1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2"/>
          </reference>
          <reference field="0" count="1">
            <x v="2"/>
          </reference>
        </references>
      </pivotArea>
    </format>
  </formats>
  <conditionalFormats count="12">
    <conditionalFormat priority="12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</pivotAreas>
    </conditionalFormat>
    <conditionalFormat priority="11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3"/>
            </reference>
          </references>
        </pivotArea>
      </pivotAreas>
    </conditionalFormat>
    <conditionalFormat priority="10">
      <pivotAreas count="4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</pivotAreas>
    </conditionalFormat>
    <conditionalFormat priority="9">
      <pivotAreas count="4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3"/>
            </reference>
          </references>
        </pivotArea>
      </pivotAreas>
    </conditionalFormat>
    <conditionalFormat priority="8">
      <pivotAreas count="4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3"/>
            </reference>
          </references>
        </pivotArea>
      </pivotAreas>
    </conditionalFormat>
    <conditionalFormat priority="7">
      <pivotAreas count="4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3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EMP DISTINCT"/>
    <pivotHierarchy dragToData="1"/>
    <pivotHierarchy dragToData="1" caption="M SAL"/>
    <pivotHierarchy dragToData="1"/>
    <pivotHierarchy dragToData="1" caption="M P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hase2.xlsx!Tableau25">
        <x15:activeTabTopLevelEntity name="[Tableau2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886A7-F5AF-4C55-A4D7-D8CDCEE328FC}" name="Tableau croisé dynamique3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9:D44" firstHeaderRow="0" firstDataRow="1" firstDataCol="1" rowPageCount="1" colPageCount="1"/>
  <pivotFields count="27"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6" showAll="0"/>
    <pivotField axis="axisPage" showAll="0">
      <items count="3">
        <item x="1"/>
        <item x="0"/>
        <item t="default"/>
      </items>
    </pivotField>
    <pivotField dataField="1" showAll="0"/>
    <pivotField numFmtId="15" showAll="0"/>
    <pivotField numFmtId="14" showAll="0"/>
    <pivotField numFmtId="1" showAll="0"/>
    <pivotField numFmtId="1" showAll="0"/>
    <pivotField numFmtId="1" showAll="0"/>
    <pivotField dataField="1"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5" hier="-1"/>
  </pageFields>
  <dataFields count="3">
    <dataField name="SENFANTS" fld="16" baseField="0" baseItem="0"/>
    <dataField name="SAL" fld="13" baseField="0" baseItem="0"/>
    <dataField name="Somme de RAV" fld="22" baseField="0" baseItem="0"/>
  </dataFields>
  <formats count="9">
    <format dxfId="59">
      <pivotArea collapsedLevelsAreSubtotals="1" fieldPosition="0">
        <references count="2">
          <reference field="4294967294" count="1" selected="0">
            <x v="2"/>
          </reference>
          <reference field="4" count="1">
            <x v="0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2"/>
          </reference>
          <reference field="4" count="1">
            <x v="1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2"/>
          </reference>
          <reference field="4" count="1">
            <x v="2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2"/>
          </reference>
          <reference field="4" count="1">
            <x v="3"/>
          </reference>
        </references>
      </pivotArea>
    </format>
    <format dxfId="55">
      <pivotArea field="4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2"/>
          </reference>
          <reference field="2" count="1">
            <x v="0"/>
          </reference>
          <reference field="4" count="1" selected="0">
            <x v="0"/>
          </reference>
        </references>
      </pivotArea>
    </format>
    <format dxfId="53">
      <pivotArea collapsedLevelsAreSubtotals="1" fieldPosition="0">
        <references count="3">
          <reference field="4294967294" count="1" selected="0">
            <x v="2"/>
          </reference>
          <reference field="2" count="23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  <reference field="4" count="1" selected="0">
            <x v="1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2"/>
          </reference>
          <reference field="2" count="17"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  <reference field="4" count="1" selected="0">
            <x v="2"/>
          </reference>
        </references>
      </pivotArea>
    </format>
    <format dxfId="51">
      <pivotArea collapsedLevelsAreSubtotals="1" fieldPosition="0">
        <references count="3">
          <reference field="4294967294" count="1" selected="0">
            <x v="2"/>
          </reference>
          <reference field="2" count="1">
            <x v="41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D608D-B05D-448C-B388-997F95A60AE1}" name="Tableau croisé dynamique2" cacheId="5" applyNumberFormats="0" applyBorderFormats="0" applyFontFormats="0" applyPatternFormats="0" applyAlignmentFormats="0" applyWidthHeightFormats="1" dataCaption="Valeurs" updatedVersion="8" minRefreshableVersion="3" showDrill="0" useAutoFormatting="1" subtotalHiddenItems="1" itemPrintTitles="1" createdVersion="8" indent="0" outline="1" outlineData="1" multipleFieldFilters="0">
  <location ref="A4:G9" firstHeaderRow="0" firstDataRow="1" firstDataCol="1" rowPageCount="1" colPageCount="1"/>
  <pivotFields count="9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6" hier="15" name="[Tableau2].[GENRE].[All]" cap="All"/>
  </pageFields>
  <dataFields count="6">
    <dataField name="EMP DISTINCT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 SAL" fld="2" baseField="0" baseItem="0"/>
    <dataField name="M SAL" fld="3" subtotal="average" baseField="0" baseItem="0"/>
    <dataField name="% SAL" fld="8" showDataAs="percentOfCol" baseField="0" baseItem="0" numFmtId="10">
      <extLst>
        <ext xmlns:x14="http://schemas.microsoft.com/office/spreadsheetml/2009/9/main" uri="{E15A36E0-9728-4e99-A89B-3F7291B0FE68}">
          <x14:dataField sourceField="2" uniqueName="[__Xl2].[Measures].[Somme de SALAIRE]"/>
        </ext>
      </extLst>
    </dataField>
    <dataField name="S PRIME" fld="4" baseField="0" baseItem="0"/>
    <dataField name="M PR" fld="5" subtotal="average" baseField="0" baseItem="0"/>
  </dataFields>
  <formats count="4">
    <format dxfId="63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62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5"/>
          </reference>
          <reference field="0" count="1">
            <x v="1"/>
          </reference>
        </references>
      </pivotArea>
    </format>
    <format dxfId="60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</formats>
  <conditionalFormats count="12">
    <conditionalFormat priority="24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7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7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7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18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</pivotAreas>
    </conditionalFormat>
    <conditionalFormat priority="17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3"/>
            </reference>
          </references>
        </pivotArea>
      </pivotAreas>
    </conditionalFormat>
    <conditionalFormat priority="16">
      <pivotAreas count="4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</pivotAreas>
    </conditionalFormat>
    <conditionalFormat priority="15">
      <pivotAreas count="4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3"/>
            </reference>
          </references>
        </pivotArea>
      </pivotAreas>
    </conditionalFormat>
    <conditionalFormat priority="14">
      <pivotAreas count="4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3"/>
            </reference>
          </references>
        </pivotArea>
      </pivotAreas>
    </conditionalFormat>
    <conditionalFormat priority="13">
      <pivotAreas count="4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3"/>
            </reference>
          </references>
        </pivotArea>
      </pivotAreas>
    </conditionalFormat>
  </conditional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EMP DISTINCT"/>
    <pivotHierarchy dragToData="1" caption="S SAL"/>
    <pivotHierarchy dragToData="1" caption="M SAL"/>
    <pivotHierarchy dragToData="1" caption="S PRIME"/>
    <pivotHierarchy dragToData="1" caption="M PR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ESENTATION SEANCE 7.xlsx!Tableau2">
        <x15:activeTabTopLevelEntity name="[Tableau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312BD-7ABA-462E-9EBC-E2A84C6B664B}" name="Tableau croisé dynamique6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39:K44" firstHeaderRow="0" firstDataRow="1" firstDataCol="1" rowPageCount="1" colPageCount="1"/>
  <pivotFields count="27"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Row" showAll="0">
      <items count="5">
        <item n="Lille" sd="0" x="0"/>
        <item sd="0" x="1"/>
        <item sd="0" x="2"/>
        <item sd="0"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6" showAll="0"/>
    <pivotField axis="axisPage" showAll="0">
      <items count="3">
        <item x="1"/>
        <item x="0"/>
        <item t="default"/>
      </items>
    </pivotField>
    <pivotField dataField="1"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5" hier="-1"/>
  </pageFields>
  <dataFields count="3">
    <dataField name="S ENFANTS" fld="16" baseField="0" baseItem="0"/>
    <dataField name="SAL" fld="13" baseField="0" baseItem="0"/>
    <dataField name="RAVII" fld="22" baseField="0" baseItem="0"/>
  </dataFields>
  <formats count="5">
    <format dxfId="68">
      <pivotArea collapsedLevelsAreSubtotals="1" fieldPosition="0">
        <references count="2">
          <reference field="4294967294" count="1" selected="0">
            <x v="2"/>
          </reference>
          <reference field="4" count="1">
            <x v="0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2"/>
          </reference>
          <reference field="4" count="1">
            <x v="1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2"/>
          </reference>
          <reference field="4" count="1">
            <x v="2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2"/>
          </reference>
          <reference field="4" count="1">
            <x v="3"/>
          </reference>
        </references>
      </pivotArea>
    </format>
    <format dxfId="64">
      <pivotArea field="4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617EA-FF65-4FAA-B887-FE663B553578}" name="Tableau croisé dynamique2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C10" firstHeaderRow="0" firstDataRow="1" firstDataCol="1"/>
  <pivotFields count="23">
    <pivotField showAll="0"/>
    <pivotField showAll="0"/>
    <pivotField showAll="0"/>
    <pivotField axis="axisRow" showAll="0">
      <items count="7">
        <item n="D 1" x="3"/>
        <item n="D 2" x="2"/>
        <item n="D 3" x="4"/>
        <item n="D 4" x="0"/>
        <item n="D 5" x="1"/>
        <item n="D 6"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281">
        <item x="205"/>
        <item x="16"/>
        <item x="90"/>
        <item x="63"/>
        <item x="187"/>
        <item x="1"/>
        <item x="38"/>
        <item x="153"/>
        <item x="56"/>
        <item x="48"/>
        <item x="154"/>
        <item x="113"/>
        <item x="174"/>
        <item x="32"/>
        <item x="146"/>
        <item x="109"/>
        <item x="262"/>
        <item x="5"/>
        <item x="226"/>
        <item x="217"/>
        <item x="157"/>
        <item x="136"/>
        <item x="133"/>
        <item x="147"/>
        <item x="78"/>
        <item x="216"/>
        <item x="37"/>
        <item x="80"/>
        <item x="22"/>
        <item x="55"/>
        <item x="13"/>
        <item x="40"/>
        <item x="135"/>
        <item x="20"/>
        <item x="169"/>
        <item x="130"/>
        <item x="65"/>
        <item x="170"/>
        <item x="46"/>
        <item x="72"/>
        <item x="233"/>
        <item x="245"/>
        <item x="171"/>
        <item x="150"/>
        <item x="92"/>
        <item x="25"/>
        <item x="151"/>
        <item x="138"/>
        <item x="91"/>
        <item x="255"/>
        <item x="3"/>
        <item x="62"/>
        <item x="178"/>
        <item x="236"/>
        <item x="209"/>
        <item x="49"/>
        <item x="41"/>
        <item x="160"/>
        <item x="27"/>
        <item x="116"/>
        <item x="143"/>
        <item x="242"/>
        <item x="51"/>
        <item x="261"/>
        <item x="250"/>
        <item x="54"/>
        <item x="57"/>
        <item x="70"/>
        <item x="115"/>
        <item x="223"/>
        <item x="60"/>
        <item x="163"/>
        <item x="126"/>
        <item x="67"/>
        <item x="253"/>
        <item x="214"/>
        <item x="149"/>
        <item x="4"/>
        <item x="73"/>
        <item x="112"/>
        <item x="36"/>
        <item x="184"/>
        <item x="76"/>
        <item x="94"/>
        <item x="68"/>
        <item x="82"/>
        <item x="190"/>
        <item x="21"/>
        <item x="258"/>
        <item x="86"/>
        <item x="98"/>
        <item x="185"/>
        <item x="66"/>
        <item x="24"/>
        <item x="100"/>
        <item x="210"/>
        <item x="172"/>
        <item x="197"/>
        <item x="15"/>
        <item x="19"/>
        <item x="101"/>
        <item x="145"/>
        <item x="102"/>
        <item x="124"/>
        <item x="128"/>
        <item x="42"/>
        <item x="84"/>
        <item x="69"/>
        <item x="103"/>
        <item x="159"/>
        <item x="47"/>
        <item x="107"/>
        <item x="17"/>
        <item x="81"/>
        <item x="2"/>
        <item x="237"/>
        <item x="267"/>
        <item x="240"/>
        <item x="234"/>
        <item x="134"/>
        <item x="212"/>
        <item x="118"/>
        <item x="180"/>
        <item x="219"/>
        <item x="167"/>
        <item x="168"/>
        <item x="75"/>
        <item x="175"/>
        <item x="99"/>
        <item x="7"/>
        <item x="108"/>
        <item x="224"/>
        <item x="110"/>
        <item x="152"/>
        <item x="201"/>
        <item x="269"/>
        <item x="252"/>
        <item x="10"/>
        <item x="120"/>
        <item x="221"/>
        <item x="228"/>
        <item x="206"/>
        <item x="239"/>
        <item x="278"/>
        <item x="121"/>
        <item x="270"/>
        <item x="85"/>
        <item x="74"/>
        <item x="131"/>
        <item x="179"/>
        <item x="125"/>
        <item x="161"/>
        <item x="164"/>
        <item x="119"/>
        <item x="129"/>
        <item x="11"/>
        <item x="123"/>
        <item x="39"/>
        <item x="18"/>
        <item x="173"/>
        <item x="45"/>
        <item x="156"/>
        <item x="61"/>
        <item x="158"/>
        <item x="183"/>
        <item x="182"/>
        <item x="64"/>
        <item x="155"/>
        <item x="111"/>
        <item x="208"/>
        <item x="87"/>
        <item x="127"/>
        <item x="12"/>
        <item x="8"/>
        <item x="30"/>
        <item x="122"/>
        <item x="211"/>
        <item x="9"/>
        <item x="43"/>
        <item x="144"/>
        <item x="202"/>
        <item x="89"/>
        <item x="137"/>
        <item x="229"/>
        <item x="207"/>
        <item x="176"/>
        <item x="95"/>
        <item x="193"/>
        <item x="194"/>
        <item x="142"/>
        <item x="279"/>
        <item x="195"/>
        <item x="196"/>
        <item x="23"/>
        <item x="198"/>
        <item x="199"/>
        <item x="264"/>
        <item x="83"/>
        <item x="200"/>
        <item x="33"/>
        <item x="213"/>
        <item x="203"/>
        <item x="181"/>
        <item x="148"/>
        <item x="114"/>
        <item x="254"/>
        <item x="230"/>
        <item x="50"/>
        <item x="251"/>
        <item x="238"/>
        <item x="227"/>
        <item x="222"/>
        <item x="188"/>
        <item x="165"/>
        <item x="243"/>
        <item x="79"/>
        <item x="276"/>
        <item x="162"/>
        <item x="141"/>
        <item x="218"/>
        <item x="225"/>
        <item x="77"/>
        <item x="265"/>
        <item x="35"/>
        <item x="235"/>
        <item x="106"/>
        <item x="192"/>
        <item x="0"/>
        <item x="244"/>
        <item x="29"/>
        <item x="249"/>
        <item x="105"/>
        <item x="88"/>
        <item x="246"/>
        <item x="232"/>
        <item x="220"/>
        <item x="268"/>
        <item x="166"/>
        <item x="34"/>
        <item x="132"/>
        <item x="97"/>
        <item x="256"/>
        <item x="231"/>
        <item x="139"/>
        <item x="260"/>
        <item x="59"/>
        <item x="186"/>
        <item x="104"/>
        <item x="257"/>
        <item x="259"/>
        <item x="263"/>
        <item x="275"/>
        <item x="266"/>
        <item x="177"/>
        <item x="53"/>
        <item x="140"/>
        <item x="71"/>
        <item x="273"/>
        <item x="44"/>
        <item x="277"/>
        <item x="6"/>
        <item x="247"/>
        <item x="14"/>
        <item x="191"/>
        <item x="96"/>
        <item x="93"/>
        <item x="26"/>
        <item x="58"/>
        <item x="271"/>
        <item x="117"/>
        <item x="274"/>
        <item x="241"/>
        <item x="28"/>
        <item x="272"/>
        <item x="52"/>
        <item x="215"/>
        <item x="248"/>
        <item x="31"/>
        <item x="189"/>
        <item x="204"/>
        <item t="default"/>
      </items>
    </pivotField>
    <pivotField numFmtId="1" showAll="0"/>
    <pivotField numFmtId="1" showAll="0"/>
    <pivotField showAll="0" defaultSubtota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FACTURATION2" fld="10" subtotal="count" showDataAs="percentOfCol" baseField="3" baseItem="0" numFmtId="10"/>
    <dataField name="Somme de FACTURATION" fld="10" baseField="0" baseItem="0"/>
  </dataFields>
  <formats count="2">
    <format dxfId="45">
      <pivotArea dataOnly="0" labelOnly="1" fieldPosition="0">
        <references count="1">
          <reference field="3" count="0"/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</format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0C46-E456-4E26-825F-FED52507DBF2}" name="Tableau croisé dynamique22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A25:C32" firstHeaderRow="0" firstDataRow="1" firstDataCol="1"/>
  <pivotFields count="22">
    <pivotField showAll="0"/>
    <pivotField showAll="0"/>
    <pivotField showAll="0"/>
    <pivotField axis="axisRow" showAll="0">
      <items count="7">
        <item n="D 1" x="3"/>
        <item n="D 2" x="2"/>
        <item n="D 3" x="4"/>
        <item n="D 4" x="0"/>
        <item n="D 5" x="1"/>
        <item n="D 6"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/>
    <pivotField numFmtId="1" showAll="0"/>
    <pivotField numFmtI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showDataAs="percentOfCol" baseField="3" baseItem="0" numFmtId="10"/>
    <dataField name="Somme de FACTURATION2" fld="10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CFC4A-833C-42A7-B95C-AB1AC963E899}" name="Tableau croisé dynamique24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3:E18" firstHeaderRow="0" firstDataRow="1" firstDataCol="1" rowPageCount="1" colPageCount="1"/>
  <pivotFields count="27">
    <pivotField showAll="0"/>
    <pivotField showAll="0"/>
    <pivotField showAll="0"/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3"/>
        <item x="7"/>
        <item x="4"/>
        <item x="8"/>
        <item x="5"/>
        <item x="2"/>
        <item x="9"/>
        <item x="6"/>
        <item x="1"/>
        <item t="default"/>
      </items>
    </pivotField>
    <pivotField dataField="1" showAll="0"/>
    <pivotField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numFmtId="6" showAll="0"/>
    <pivotField axis="axisRow" showAll="0">
      <items count="3">
        <item x="1"/>
        <item x="0"/>
        <item t="default"/>
      </items>
    </pivotField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omme de FACTURATION" fld="10" baseField="0" baseItem="0"/>
    <dataField name="Somme de FACTURATION2" fld="10" showDataAs="percentOfCol" baseField="4" baseItem="0" numFmtId="10"/>
    <dataField name="Somme de QUANTITE" fld="8" baseField="0" baseItem="0"/>
    <dataField name="Somme de QUANTITE2" fld="8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ED29B-EC0E-4CF1-9C3E-87A7A6AE10DB}" name="Tableau croisé dynamique23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E8" firstHeaderRow="0" firstDataRow="1" firstDataCol="1" rowPageCount="1" colPageCount="1"/>
  <pivotFields count="27">
    <pivotField showAll="0"/>
    <pivotField showAll="0"/>
    <pivotField showAll="0"/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6" showAll="0"/>
    <pivotField axis="axisRow" showAll="0">
      <items count="3">
        <item x="1"/>
        <item x="0"/>
        <item t="default"/>
      </items>
    </pivotField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omme de FACTURATION" fld="10" baseField="0" baseItem="0"/>
    <dataField name="Somme de FACTURATION2" fld="10" showDataAs="percentOfCol" baseField="4" baseItem="0" numFmtId="10"/>
    <dataField name="Somme de QUANTITE" fld="8" baseField="0" baseItem="0"/>
    <dataField name="Somme de QUANTITE2" fld="8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A2FC9-DC6D-4BCC-9494-C5AB3F1E4940}" name="Tableau croisé dynamique8" cacheId="2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>
  <location ref="A55:E66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me de FACTURATION" fld="10" baseField="0" baseItem="0"/>
    <dataField name="% FACTURATION" fld="10" showDataAs="percentOfCol" baseField="7" baseItem="0" numFmtId="10"/>
    <dataField name="Somme de QUANTITE2" fld="8" baseField="0" baseItem="0"/>
    <dataField name="% QUANTITE" fld="8" showDataAs="percentOfCol" baseField="7" baseItem="6" numFmtId="10"/>
  </dataFields>
  <formats count="1">
    <format dxfId="34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E005-1DFD-4B2B-B77F-C22A8736F159}" name="Tableau croisé dynamique7" cacheId="2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>
  <location ref="A30:G41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me de FACTURATION" fld="10" baseField="0" baseItem="0"/>
    <dataField name="% FACTURATION" fld="10" showDataAs="percentOfCol" baseField="7" baseItem="0" numFmtId="10"/>
    <dataField name="Moyenne de FACTURATION3" fld="10" subtotal="average" baseField="7" baseItem="0"/>
    <dataField name="Somme de QUANTITE2" fld="8" baseField="0" baseItem="0"/>
    <dataField name="% QUANTITE" fld="8" showDataAs="percentOfCol" baseField="7" baseItem="6" numFmtId="10"/>
    <dataField name="Moyenne de QUANTITE" fld="8" subtotal="average" baseField="7" baseItem="0"/>
  </dataFields>
  <formats count="9">
    <format dxfId="43">
      <pivotArea collapsedLevelsAreSubtotals="1" fieldPosition="0">
        <references count="2">
          <reference field="4294967294" count="1" selected="0">
            <x v="2"/>
          </reference>
          <reference field="7" count="1">
            <x v="4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2"/>
          </reference>
          <reference field="7" count="1">
            <x v="5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2"/>
          </reference>
          <reference field="7" count="1">
            <x v="9"/>
          </reference>
        </references>
      </pivotArea>
    </format>
    <format dxfId="40">
      <pivotArea field="7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39">
      <pivotArea outline="0" fieldPosition="0">
        <references count="1">
          <reference field="4294967294" count="1">
            <x v="4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5"/>
          </reference>
          <reference field="7" count="1">
            <x v="4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5"/>
          </reference>
          <reference field="7" count="1">
            <x v="5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5"/>
          </reference>
          <reference field="7" count="1">
            <x v="9"/>
          </reference>
        </references>
      </pivotArea>
    </format>
    <format dxfId="35">
      <pivotArea field="7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E09FF-C331-4540-8F50-33AC7C12A1E0}" name="Tableau croisé dynamique2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C19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showDataAs="runTotal" baseField="5" baseItem="4"/>
    <dataField name="Somme de QUANTITE" fld="8" showDataAs="runTotal" baseField="5" baseItem="1"/>
  </dataFields>
  <conditionalFormats count="4">
    <conditionalFormat priority="15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53BF6-02BC-4911-B4BA-65DC92A3EFE7}" name="Tableau croisé dynamique27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H30:I46" firstHeaderRow="1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omme de FACTURATION" fld="10" showDataAs="runTotal" baseField="5" baseItem="1"/>
  </dataField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>
              <x v="2"/>
            </reference>
            <reference field="24" count="1" selected="0">
              <x v="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ED20E-00F9-42DA-9FA1-57D625DFEB11}" name="Tableau croisé dynamique26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J3:K19" firstHeaderRow="1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omme de FACTURATION" fld="10" showDataAs="runTotal" baseField="5" baseItem="4"/>
  </dataFields>
  <conditionalFormats count="2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C63CD-1CB3-4BA3-9AA9-601E81374A09}" name="Tableau croisé dynamique2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0:C46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showDataAs="runTotal" baseField="5" baseItem="1"/>
    <dataField name="Somme de QUANTITE" fld="8" showDataAs="runTotal" baseField="5" baseItem="1"/>
  </dataFields>
  <conditionalFormats count="5">
    <conditionalFormat priority="10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>
              <x v="2"/>
            </reference>
            <reference field="24" count="1" selected="0">
              <x v="2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F2979-C0FC-4F45-95D2-0FBD5BC295E2}" name="Tableau croisé dynamique1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A3:F46" firstHeaderRow="0" firstDataRow="1" firstDataCol="1"/>
  <pivotFields count="27">
    <pivotField showAll="0"/>
    <pivotField showAll="0"/>
    <pivotField axis="axisRow" showAll="0" sortType="ascending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dataField="1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" showAll="0">
      <items count="47">
        <item x="31"/>
        <item x="21"/>
        <item x="28"/>
        <item x="45"/>
        <item x="25"/>
        <item x="34"/>
        <item x="15"/>
        <item x="35"/>
        <item x="39"/>
        <item x="23"/>
        <item x="1"/>
        <item x="42"/>
        <item x="26"/>
        <item x="9"/>
        <item x="38"/>
        <item x="36"/>
        <item x="20"/>
        <item x="0"/>
        <item x="29"/>
        <item x="13"/>
        <item x="5"/>
        <item x="11"/>
        <item x="4"/>
        <item x="17"/>
        <item x="41"/>
        <item x="44"/>
        <item x="22"/>
        <item x="3"/>
        <item x="24"/>
        <item x="37"/>
        <item x="14"/>
        <item x="10"/>
        <item x="19"/>
        <item x="8"/>
        <item x="7"/>
        <item x="33"/>
        <item x="30"/>
        <item x="2"/>
        <item x="43"/>
        <item x="18"/>
        <item x="16"/>
        <item x="40"/>
        <item x="32"/>
        <item x="12"/>
        <item x="27"/>
        <item x="6"/>
        <item t="default"/>
      </items>
    </pivotField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me de ANCIENNETE" fld="20" baseField="0" baseItem="0" numFmtId="1"/>
    <dataField name="Somme de FACTURATION" fld="10" baseField="0" baseItem="0"/>
    <dataField name="Somme de QUANTITE" fld="8" baseField="0" baseItem="0"/>
    <dataField name="Moyenne de AGE" fld="19" subtotal="average" baseField="2" baseItem="0" numFmtId="1"/>
    <dataField name="Somme de IND TALENTS" fld="25" baseField="2" baseItem="0" numFmtId="165"/>
  </dataFields>
  <formats count="5">
    <format dxfId="1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collapsedLevelsAreSubtotals="1" fieldPosition="0">
        <references count="1">
          <reference field="2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61F9C-A28B-49A3-A619-E87631571B81}" name="Tableau croisé dynamique16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I55:J61" firstHeaderRow="1" firstDataRow="1" firstDataCol="1"/>
  <pivotFields count="27">
    <pivotField showAll="0"/>
    <pivotField showAll="0"/>
    <pivotField axis="axisRow" showAll="0" measureFilter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6">
    <i>
      <x v="19"/>
    </i>
    <i>
      <x v="30"/>
    </i>
    <i>
      <x v="34"/>
    </i>
    <i>
      <x v="35"/>
    </i>
    <i>
      <x v="38"/>
    </i>
    <i t="grand">
      <x/>
    </i>
  </rowItems>
  <colItems count="1">
    <i/>
  </colItems>
  <dataFields count="1">
    <dataField name="Somme de IND TALENTS" fld="25" baseField="0" baseItem="0" numFmtId="164"/>
  </dataFields>
  <formats count="2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152DE-2E89-4FC5-AF01-136510D50FED}" name="Tableau croisé dynamique1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55:F98" firstHeaderRow="0" firstDataRow="1" firstDataCol="1"/>
  <pivotFields count="27"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dataField="1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me de ANCIENNETE" fld="20" baseField="0" baseItem="0" numFmtId="1"/>
    <dataField name="Somme de FACTURATION" fld="10" baseField="0" baseItem="0"/>
    <dataField name="Somme de QUANTITE" fld="8" baseField="0" baseItem="0"/>
    <dataField name="Moyenne de AGE" fld="19" subtotal="average" baseField="2" baseItem="0" numFmtId="1"/>
    <dataField name="Somme de IND TALENTS" fld="25" baseField="0" baseItem="0" numFmtId="165"/>
  </dataFields>
  <formats count="3"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9463D-2107-4083-9A2C-D7137D7A371F}" name="Tableau croisé dynamique1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I3:J9" firstHeaderRow="1" firstDataRow="1" firstDataCol="1"/>
  <pivotFields count="27">
    <pivotField showAll="0"/>
    <pivotField showAll="0"/>
    <pivotField axis="axisRow" showAll="0" measureFilter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6">
    <i>
      <x v="9"/>
    </i>
    <i>
      <x v="25"/>
    </i>
    <i>
      <x v="30"/>
    </i>
    <i>
      <x v="35"/>
    </i>
    <i>
      <x v="38"/>
    </i>
    <i t="grand">
      <x/>
    </i>
  </rowItems>
  <colItems count="1">
    <i/>
  </colItems>
  <dataFields count="1">
    <dataField name="Somme de IND TALENTS" fld="25" baseField="2" baseItem="0" numFmtId="164"/>
  </dataFields>
  <formats count="8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0"/>
        </references>
      </pivotArea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">
      <pivotArea outline="0" collapsedLevelsAreSubtotals="1" fieldPosition="0"/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EF0AD-25DB-4C2B-9D05-4ADC72329B19}" name="Tableau croisé dynamique20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J43:K4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IND ATELIER" fld="26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20D55-1AB8-448C-B213-181364663A04}" name="Tableau croisé dynamique19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43:H48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me de FACTURATION" fld="10" baseField="0" baseItem="0"/>
    <dataField name="Moyenne de FACTURATION2" fld="10" subtotal="average" baseField="4" baseItem="0" numFmtId="1"/>
    <dataField name="Somme de SALAIRE" fld="13" baseField="0" baseItem="0" numFmtId="1"/>
    <dataField name="Moyenne de SALAIRE2" fld="13" subtotal="average" baseField="4" baseItem="0" numFmtId="1"/>
    <dataField name="Somme de QUANTITE" fld="8" baseField="0" baseItem="0" numFmtId="1"/>
    <dataField name="Moyenne de QUANTITE2" fld="8" subtotal="average" baseField="4" baseItem="0"/>
    <dataField name="Somme de IND ATELIER" fld="26" baseField="0" baseItem="0"/>
  </dataFields>
  <formats count="5"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174F0-F443-4844-95CE-96BAC01CFE9C}" name="Tableau croisé dynamique18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8">
  <location ref="J3:K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IND ATELIER" fld="26" baseField="0" baseItem="0" numFmtId="2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FD8AB-0ECE-434F-B2C7-1431AED89021}" name="Tableau croisé dynamique17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H8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me de FACTURATION" fld="10" baseField="0" baseItem="0"/>
    <dataField name="Moyenne de FACTURATION2" fld="10" subtotal="average" baseField="4" baseItem="0"/>
    <dataField name="Somme de SALAIRE" fld="13" baseField="0" baseItem="0"/>
    <dataField name="Moyenne de SALAIRE2" fld="13" subtotal="average" baseField="4" baseItem="0" numFmtId="1"/>
    <dataField name="Somme de QUANTITE2" fld="8" baseField="0" baseItem="0"/>
    <dataField name="Moyenne de QUANTITE" fld="8" subtotal="average" baseField="4" baseItem="0" numFmtId="2"/>
    <dataField name="Somme de IND ATELIER" fld="26" baseField="0" baseItem="0" numFmtId="2"/>
  </dataFields>
  <formats count="6">
    <format dxfId="1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8">
      <pivotArea field="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D9E63-AE16-4FA8-A89B-994E511D8B89}" name="Tableau croisé dynamique23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3:C38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% TOTAL GENERAL" fld="10" showDataAs="percentOfTotal" baseField="4" baseItem="0" numFmtId="10"/>
    <dataField name="Somme de FACTURATION" fld="10" baseField="0" baseItem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4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BE4A0-E635-4A2E-B426-5B7AF57E0671}" name="Tableau croisé dynamique2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3:C7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>
      <items count="4">
        <item h="1" x="2"/>
        <item x="0"/>
        <item h="1" x="1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% TOTAL GENERAL" fld="10" showDataAs="percentOfTotal" baseField="4" baseItem="0" numFmtId="10"/>
    <dataField name="Somme de FACTURATION" fld="10" baseField="0" baseItem="0"/>
  </dataFields>
  <chartFormats count="25"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3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3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5" format="54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5" format="55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5EAC7-60E5-4C6D-8217-8907501E1B24}" name="Tableau croisé dynamique43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05:G111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axis="axisRow" numFmtId="1" showAll="0" sortType="descending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4"/>
    </i>
    <i>
      <x v="3"/>
    </i>
    <i>
      <x v="5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A4E21-323E-4A01-9855-C11044F218E9}" name="Tableau croisé dynamique4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05:C111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axis="axisRow" numFmtId="1" showAll="0" sortType="descending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2"/>
    </i>
    <i>
      <x v="4"/>
    </i>
    <i>
      <x v="3"/>
    </i>
    <i>
      <x v="5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10E6E-A336-4CEF-A9A9-0CE0B886A287}" name="Tableau croisé dynamique4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16:D123" firstHeaderRow="1" firstDataRow="2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axis="axisCol" showAll="0">
      <items count="3">
        <item x="1"/>
        <item x="0"/>
        <item t="default"/>
      </items>
    </pivotField>
    <pivotField showAll="0"/>
    <pivotField numFmtId="15" showAll="0"/>
    <pivotField numFmtId="14" showAll="0"/>
    <pivotField axis="axisRow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omme de FACTURATION" fld="10" baseField="0" baseItem="0"/>
  </dataFields>
  <conditionalFormats count="2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22AEC-D7EE-4117-8F3C-7257851FC38C}" name="Tableau croisé dynamique40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85:C98" firstHeaderRow="0" firstDataRow="1" firstDataCol="1"/>
  <pivotFields count="27">
    <pivotField showAll="0"/>
    <pivotField showAll="0"/>
    <pivotField showAll="0"/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showAll="0" defaultSubtotal="0">
      <items count="4">
        <item sd="0" x="0"/>
        <item x="1"/>
        <item sd="0"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3">
    <i>
      <x v="1"/>
    </i>
    <i>
      <x v="7"/>
    </i>
    <i>
      <x v="6"/>
    </i>
    <i>
      <x v="8"/>
    </i>
    <i>
      <x v="10"/>
    </i>
    <i>
      <x v="5"/>
    </i>
    <i>
      <x v="3"/>
    </i>
    <i>
      <x v="2"/>
    </i>
    <i>
      <x v="9"/>
    </i>
    <i>
      <x v="4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B357-7471-462C-ADB2-A53A2AE73BDB}" name="Tableau croisé dynamique37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28:G32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FACTURATION2" fld="10" showDataAs="percentOfCo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FA494-D9A4-4FC2-866C-E92BEC62876A}" name="Tableau croisé dynamique41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85:G98" firstHeaderRow="0" firstDataRow="1" firstDataCol="1"/>
  <pivotFields count="27">
    <pivotField showAll="0"/>
    <pivotField showAll="0"/>
    <pivotField showAll="0"/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 defaultSubtotal="0">
      <items count="4">
        <item sd="0" x="0"/>
        <item x="1"/>
        <item sd="0"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3">
    <i>
      <x v="9"/>
    </i>
    <i>
      <x v="8"/>
    </i>
    <i>
      <x v="5"/>
    </i>
    <i>
      <x v="11"/>
    </i>
    <i>
      <x v="6"/>
    </i>
    <i>
      <x v="1"/>
    </i>
    <i>
      <x v="3"/>
    </i>
    <i>
      <x v="7"/>
    </i>
    <i>
      <x v="2"/>
    </i>
    <i>
      <x v="12"/>
    </i>
    <i>
      <x v="10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2D861-ED29-41AF-9C34-C9049F85803C}" name="Tableau croisé dynamique36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8:C32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FACTURATION2" fld="10" showDataAs="percentOfCo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A1975-DBDE-464A-B2BF-C3EBCAFC1956}" name="Tableau croisé dynamique3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2:C23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E6F40-0A37-4C2E-AC92-D2CD32C1E7D3}" name="Tableau croisé dynamique4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F116:I123" firstHeaderRow="1" firstDataRow="2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axis="axisCol" showAll="0">
      <items count="3">
        <item x="1"/>
        <item x="0"/>
        <item t="default"/>
      </items>
    </pivotField>
    <pivotField showAll="0"/>
    <pivotField numFmtId="15" showAll="0"/>
    <pivotField numFmtId="14" showAll="0"/>
    <pivotField axis="axisRow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omme de FACTURATION" fld="10" baseField="0" baseItem="0"/>
  </dataField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C49B0-7A2A-4137-84FB-8CD0A956D93B}" name="Tableau croisé dynamique33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3:F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FACTURATIO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57441-3185-4F9B-9B65-78E360801638}" name="Tableau croisé dynamique39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37:G80" firstHeaderRow="0" firstDataRow="1" firstDataCol="1"/>
  <pivotFields count="27">
    <pivotField showAll="0"/>
    <pivotField showAll="0"/>
    <pivotField axis="axisRow" showAll="0" sortType="descending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 v="20"/>
    </i>
    <i>
      <x v="27"/>
    </i>
    <i>
      <x v="38"/>
    </i>
    <i>
      <x/>
    </i>
    <i>
      <x v="26"/>
    </i>
    <i>
      <x v="29"/>
    </i>
    <i>
      <x v="23"/>
    </i>
    <i>
      <x v="33"/>
    </i>
    <i>
      <x v="16"/>
    </i>
    <i>
      <x v="40"/>
    </i>
    <i>
      <x v="28"/>
    </i>
    <i>
      <x v="21"/>
    </i>
    <i>
      <x v="19"/>
    </i>
    <i>
      <x v="8"/>
    </i>
    <i>
      <x v="6"/>
    </i>
    <i>
      <x v="30"/>
    </i>
    <i>
      <x v="39"/>
    </i>
    <i>
      <x v="22"/>
    </i>
    <i>
      <x v="25"/>
    </i>
    <i>
      <x v="5"/>
    </i>
    <i>
      <x v="13"/>
    </i>
    <i>
      <x v="7"/>
    </i>
    <i>
      <x v="35"/>
    </i>
    <i>
      <x v="34"/>
    </i>
    <i>
      <x v="14"/>
    </i>
    <i>
      <x v="1"/>
    </i>
    <i>
      <x v="9"/>
    </i>
    <i>
      <x v="24"/>
    </i>
    <i>
      <x v="36"/>
    </i>
    <i>
      <x v="10"/>
    </i>
    <i>
      <x v="15"/>
    </i>
    <i>
      <x v="37"/>
    </i>
    <i>
      <x v="4"/>
    </i>
    <i>
      <x v="12"/>
    </i>
    <i>
      <x v="18"/>
    </i>
    <i>
      <x v="11"/>
    </i>
    <i>
      <x v="3"/>
    </i>
    <i>
      <x v="31"/>
    </i>
    <i>
      <x v="41"/>
    </i>
    <i>
      <x v="17"/>
    </i>
    <i>
      <x v="32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A3156-0E2E-45D9-97ED-5B3FEE0C8DCD}" name="Tableau croisé dynamique3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2:G23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1">
        <item x="0"/>
        <item x="3"/>
        <item x="7"/>
        <item x="4"/>
        <item x="8"/>
        <item x="5"/>
        <item x="2"/>
        <item x="9"/>
        <item x="6"/>
        <item x="1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ECC13-EA38-42D5-8DE3-37D856DB3F13}" name="Tableau croisé dynamique3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B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FACTURATIO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4E0C2-6784-4D8B-8051-57BB467E4314}" name="Tableau croisé dynamique38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7:C80" firstHeaderRow="0" firstDataRow="1" firstDataCol="1"/>
  <pivotFields count="27">
    <pivotField showAll="0"/>
    <pivotField showAll="0"/>
    <pivotField axis="axisRow" showAll="0" sortType="descending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 v="9"/>
    </i>
    <i>
      <x v="13"/>
    </i>
    <i>
      <x v="28"/>
    </i>
    <i>
      <x v="27"/>
    </i>
    <i>
      <x v="12"/>
    </i>
    <i>
      <x v="4"/>
    </i>
    <i>
      <x v="25"/>
    </i>
    <i>
      <x v="34"/>
    </i>
    <i>
      <x v="1"/>
    </i>
    <i>
      <x/>
    </i>
    <i>
      <x v="26"/>
    </i>
    <i>
      <x v="10"/>
    </i>
    <i>
      <x v="39"/>
    </i>
    <i>
      <x v="7"/>
    </i>
    <i>
      <x v="17"/>
    </i>
    <i>
      <x v="35"/>
    </i>
    <i>
      <x v="41"/>
    </i>
    <i>
      <x v="38"/>
    </i>
    <i>
      <x v="22"/>
    </i>
    <i>
      <x v="30"/>
    </i>
    <i>
      <x v="8"/>
    </i>
    <i>
      <x v="16"/>
    </i>
    <i>
      <x v="5"/>
    </i>
    <i>
      <x v="6"/>
    </i>
    <i>
      <x v="14"/>
    </i>
    <i>
      <x v="37"/>
    </i>
    <i>
      <x v="20"/>
    </i>
    <i>
      <x v="33"/>
    </i>
    <i>
      <x v="18"/>
    </i>
    <i>
      <x v="3"/>
    </i>
    <i>
      <x v="23"/>
    </i>
    <i>
      <x v="40"/>
    </i>
    <i>
      <x v="24"/>
    </i>
    <i>
      <x v="31"/>
    </i>
    <i>
      <x v="19"/>
    </i>
    <i>
      <x v="2"/>
    </i>
    <i>
      <x v="32"/>
    </i>
    <i>
      <x v="29"/>
    </i>
    <i>
      <x v="15"/>
    </i>
    <i>
      <x v="36"/>
    </i>
    <i>
      <x v="11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" xr10:uid="{21B50BB7-FE5C-4B48-8F7A-ED0A8C3B941D}" sourceName="PAIEMENT2">
  <pivotTables>
    <pivotTable tabId="14" name="Tableau croisé dynamique23"/>
  </pivotTables>
  <data>
    <tabular pivotCacheId="682187853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1" xr10:uid="{5179AB12-E512-41B1-8BE5-C159750E7A3F}" sourceName="PAIEMENT2">
  <pivotTables>
    <pivotTable tabId="14" name="Tableau croisé dynamique24"/>
  </pivotTables>
  <data>
    <tabular pivotCacheId="1323049722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MPLOYE" xr10:uid="{02AB34A3-A3AC-4CBF-BCF1-46817B74CE4C}" sourceName="EMPLOYE">
  <pivotTables>
    <pivotTable tabId="14" name="Tableau croisé dynamique8"/>
  </pivotTables>
  <data>
    <tabular pivotCacheId="682187853">
      <items count="4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7" s="1"/>
        <i x="16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ITE" xr10:uid="{DBEA804A-A3FF-4D28-8D2B-A5ACD3159305}" sourceName="SITE">
  <pivotTables>
    <pivotTable tabId="18" name="Tableau croisé dynamique14"/>
  </pivotTables>
  <data>
    <tabular pivotCacheId="682187853">
      <items count="4">
        <i x="0" s="1"/>
        <i x="1" s="1"/>
        <i x="2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2" xr10:uid="{F273C46C-D7D2-4780-8695-07569A92B74A}" sourceName="PAIEMENT2">
  <pivotTables>
    <pivotTable tabId="21" name="Tableau croisé dynamique22"/>
  </pivotTables>
  <data>
    <tabular pivotCacheId="682187853">
      <items count="3">
        <i x="2"/>
        <i x="0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3" xr10:uid="{DEC36FAF-4C15-487B-B795-F3D181340BA4}" sourceName="PAIEMENT2">
  <pivotTables>
    <pivotTable tabId="21" name="Tableau croisé dynamique23"/>
  </pivotTables>
  <data>
    <tabular pivotCacheId="1323049722">
      <items count="3">
        <i x="1" s="1"/>
        <i x="2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MPLOYE1" xr10:uid="{4205D898-22DE-4B97-9645-5F1BBEA8F552}" sourceName="EMPLOYE">
  <pivotTables>
    <pivotTable tabId="22" name="Tableau croisé dynamique24"/>
    <pivotTable tabId="22" name="Tableau croisé dynamique26"/>
  </pivotTables>
  <data>
    <tabular pivotCacheId="682187853">
      <items count="4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7" s="1"/>
        <i x="16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ITE1" xr10:uid="{0356AE3D-926E-4BDD-9CD1-897454B166D1}" sourceName="SITE">
  <pivotTables>
    <pivotTable tabId="22" name="Tableau croisé dynamique24"/>
    <pivotTable tabId="22" name="Tableau croisé dynamique26"/>
  </pivotTables>
  <data>
    <tabular pivotCacheId="682187853">
      <items count="4">
        <i x="0" s="1"/>
        <i x="1" s="1"/>
        <i x="2" s="1"/>
        <i x="3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MPLOYE2" xr10:uid="{699F90DD-C089-4A78-96B2-ADE540D12D42}" sourceName="EMPLOYE">
  <pivotTables>
    <pivotTable tabId="22" name="Tableau croisé dynamique25"/>
    <pivotTable tabId="22" name="Tableau croisé dynamique27"/>
  </pivotTables>
  <data>
    <tabular pivotCacheId="1323049722">
      <items count="4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EMENT2 4" xr10:uid="{D598FA48-97F5-4589-AE36-7CD1D7A6F86A}" cache="Segment_PAIEMENT22" caption="PAIEMENT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EMENT2" xr10:uid="{EA86F715-80CD-4D34-939D-CD021B8FE173}" cache="Segment_PAIEMENT2" caption="PAIEMENT2" rowHeight="234950"/>
  <slicer name="PAIEMENT2 1" xr10:uid="{95880C02-BF29-400D-8CB6-28858EB58B1D}" cache="Segment_PAIEMENT21" caption="PAIEMENT2" rowHeight="234950"/>
  <slicer name="EMPLOYE" xr10:uid="{CB4ACE64-923F-409F-A01F-28CFC39CC842}" cache="Segment_EMPLOYE" caption="EMPLOYE" startItem="18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 1" xr10:uid="{EE71449D-C0B6-40DF-BA59-4510AE006B7F}" cache="Segment_EMPLOYE1" caption="EMPLOYE" startItem="25" rowHeight="234950"/>
  <slicer name="SITE 1" xr10:uid="{E408EF01-2779-4851-B0F3-911DCEA2D957}" cache="Segment_SITE1" caption="SITE" rowHeight="234950"/>
  <slicer name="EMPLOYE 2" xr10:uid="{87285983-020A-4333-819C-DCC4C8A98A5E}" cache="Segment_EMPLOYE2" caption="EMPLOYE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ITE" xr10:uid="{5F8799C1-7D54-4F9D-8F30-566194DE7828}" cache="Segment_SITE" caption="SITE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EMENT2 2" xr10:uid="{A306CD96-70D8-407D-91FC-413277058FA9}" cache="Segment_PAIEMENT22" caption="PAIEMENT2" rowHeight="234950"/>
  <slicer name="PAIEMENT2 3" xr10:uid="{87DC9D2D-DBA9-4875-A605-F2CABC25E9B6}" cache="Segment_PAIEMENT23" caption="PAIEMEN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F97AE2-0DD2-4751-955E-2CCB21DFFBC3}" name="Tableau1" displayName="Tableau1" ref="A1:V318" totalsRowShown="0">
  <autoFilter ref="A1:V318" xr:uid="{32F97AE2-0DD2-4751-955E-2CCB21DFFBC3}">
    <filterColumn colId="3">
      <filters>
        <filter val="Département 5"/>
      </filters>
    </filterColumn>
  </autoFilter>
  <sortState xmlns:xlrd2="http://schemas.microsoft.com/office/spreadsheetml/2017/richdata2" ref="A3:V316">
    <sortCondition ref="T1:T318"/>
  </sortState>
  <tableColumns count="22">
    <tableColumn id="1" xr3:uid="{056C370E-5F28-4313-886D-B8FAF12BDBA3}" name="NOM"/>
    <tableColumn id="2" xr3:uid="{8B2804DD-8636-46FB-944F-4E759087A9EF}" name="PRENOM"/>
    <tableColumn id="3" xr3:uid="{F6B68C0E-5104-449A-B566-FB7F2B0906CC}" name="EMPLOYE">
      <calculatedColumnFormula>CONCATENATE(A2," ",B2)</calculatedColumnFormula>
    </tableColumn>
    <tableColumn id="4" xr3:uid="{4892AC13-F384-4E4E-9E21-60C4D8C37BDC}" name="DIRECTION"/>
    <tableColumn id="5" xr3:uid="{F1A4DBB1-3611-4C9B-A22E-2250A9ABA579}" name="SITE"/>
    <tableColumn id="6" xr3:uid="{FFF56FFE-274A-46AE-BB51-7BC3FA9E1990}" name="DATE_COMMANDE" dataDxfId="147"/>
    <tableColumn id="7" xr3:uid="{809976E7-2435-48AD-9732-880799FAACA5}" name="REF"/>
    <tableColumn id="8" xr3:uid="{9117E126-8183-42A0-B76B-C8914E8320B3}" name="PRODUIT"/>
    <tableColumn id="9" xr3:uid="{E7C5ACD5-8EC2-42AD-8BB7-412F94452A99}" name="QUANTITE"/>
    <tableColumn id="10" xr3:uid="{2E9506E1-653E-434D-A8DD-D95F50395024}" name="PU"/>
    <tableColumn id="11" xr3:uid="{01BECDE2-ED92-477D-A467-A799BA8FE785}" name="FACTURATION"/>
    <tableColumn id="12" xr3:uid="{3CB5D0F1-C725-468E-B517-11212FE77A17}" name="PAIEMENT"/>
    <tableColumn id="13" xr3:uid="{D2CD66C2-C6DD-45D4-8B35-E02DEBDFAD97}" name="PAIEMENT2"/>
    <tableColumn id="14" xr3:uid="{1CB61A5F-A2D3-44BE-8428-871908C1FF4F}" name="SALAIRE" dataDxfId="146"/>
    <tableColumn id="15" xr3:uid="{A8F76BA8-74A4-4768-A29E-4399B7D5F9B1}" name="PRIME" dataDxfId="145"/>
    <tableColumn id="16" xr3:uid="{F98122D7-1627-44C6-8F7B-1632311A2172}" name="GENRE"/>
    <tableColumn id="17" xr3:uid="{7BA349A4-A4F8-4EA7-9F96-9B5A1713517C}" name="NB ENFANTS"/>
    <tableColumn id="18" xr3:uid="{F2682E8D-3ACD-4FDB-9E27-4770948F67B4}" name="NAISSANCE" dataDxfId="144"/>
    <tableColumn id="19" xr3:uid="{48417D1F-C55F-4097-B12B-B33DBF081BB4}" name="DATECHEZCLIENT" dataDxfId="143"/>
    <tableColumn id="20" xr3:uid="{990C635E-18CC-4B74-BD0C-73598043244F}" name="AGE" dataDxfId="142">
      <calculatedColumnFormula>YEARFRAC(R2,TODAY())</calculatedColumnFormula>
    </tableColumn>
    <tableColumn id="21" xr3:uid="{6CF39C05-6132-4C9D-AF8A-ABD1E6B91FD7}" name="ANCIENNETE" dataDxfId="141">
      <calculatedColumnFormula>YEARFRAC(S2,TODAY())</calculatedColumnFormula>
    </tableColumn>
    <tableColumn id="22" xr3:uid="{975CD445-71E6-4A07-8EFA-25ED357C946F}" name="IT" dataDxfId="140">
      <calculatedColumnFormula>K2/U2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8FD6C9-DF38-4A00-80CD-D38A84C65FBE}" name="Tableau14" displayName="Tableau14" ref="A1:V318" totalsRowShown="0">
  <autoFilter ref="A1:V318" xr:uid="{A426FCE3-4807-4389-AA75-F9ADADE5D775}">
    <filterColumn colId="3">
      <filters>
        <filter val="Département 5"/>
      </filters>
    </filterColumn>
  </autoFilter>
  <sortState xmlns:xlrd2="http://schemas.microsoft.com/office/spreadsheetml/2017/richdata2" ref="A2:V315">
    <sortCondition ref="C1:C318"/>
  </sortState>
  <tableColumns count="22">
    <tableColumn id="1" xr3:uid="{2FB4579C-B72B-459D-9890-BA7AA1FBCD7E}" name="NOM"/>
    <tableColumn id="2" xr3:uid="{DCE43771-BAEB-4A7E-9D85-2DC06B5E3AA9}" name="PRENOM"/>
    <tableColumn id="3" xr3:uid="{0A94540C-3425-49E1-ABE8-79DD8F8DBFC7}" name="EMPLOYE">
      <calculatedColumnFormula>CONCATENATE(A2," ",B2)</calculatedColumnFormula>
    </tableColumn>
    <tableColumn id="4" xr3:uid="{8AF787F2-D979-4C63-B5FF-DB6E9BEA0B9B}" name="DIRECTION"/>
    <tableColumn id="5" xr3:uid="{5AB3B80B-87B9-4EDA-BB51-DE06357B9994}" name="SITE"/>
    <tableColumn id="6" xr3:uid="{4840DD84-68D3-48DE-84A8-739C49576358}" name="DATE_COMMANDE" dataDxfId="139"/>
    <tableColumn id="7" xr3:uid="{DACCE7B1-0192-4009-A027-DBA7B8FEF25B}" name="REF"/>
    <tableColumn id="8" xr3:uid="{E3B781E2-7F66-46E0-AF1A-C384BE1CE150}" name="PRODUIT"/>
    <tableColumn id="9" xr3:uid="{FEE5BF28-2754-4C84-8B4F-606C06DE6077}" name="QUANTITE"/>
    <tableColumn id="10" xr3:uid="{A5A78D9D-2994-412B-A5A6-96D70A8A790E}" name="PU"/>
    <tableColumn id="11" xr3:uid="{2861D4E4-688B-447D-99E8-10CE157BD7CE}" name="FACTURATION"/>
    <tableColumn id="12" xr3:uid="{7BBCA253-7E3F-43CE-BAC3-58DF9E127055}" name="PAIEMENT"/>
    <tableColumn id="13" xr3:uid="{8C1B6AC8-B20E-46AC-84A1-2A52E6D3834C}" name="PAIEMENT2"/>
    <tableColumn id="14" xr3:uid="{76B0F779-4D81-4787-9B65-30433241B19B}" name="SALAIRE" dataDxfId="138"/>
    <tableColumn id="15" xr3:uid="{2EA41A0F-2815-48DE-BBE1-3D5B58D081C2}" name="PRIME" dataDxfId="137"/>
    <tableColumn id="16" xr3:uid="{DA6C01AC-92FE-40CC-9D05-1573800CF593}" name="GENRE"/>
    <tableColumn id="17" xr3:uid="{DE82F7D9-4B6E-474A-809D-1962334BA961}" name="NB ENFANTS"/>
    <tableColumn id="18" xr3:uid="{355015B4-C98D-41CC-B5AD-EF30897A7020}" name="NAISSANCE" dataDxfId="136"/>
    <tableColumn id="19" xr3:uid="{46F04D5B-B375-4860-8C4F-607203B8E0CD}" name="DATECHEZCLIENT" dataDxfId="135"/>
    <tableColumn id="20" xr3:uid="{DD6A5307-FB87-4250-9892-670A0A4BFDAF}" name="AGE" dataDxfId="134">
      <calculatedColumnFormula>YEARFRAC(R2,TODAY())</calculatedColumnFormula>
    </tableColumn>
    <tableColumn id="21" xr3:uid="{FE405E36-C9B1-4DA7-B117-00347051BAAC}" name="ANCIENNETE" dataDxfId="133">
      <calculatedColumnFormula>YEARFRAC(S2,TODAY())</calculatedColumnFormula>
    </tableColumn>
    <tableColumn id="22" xr3:uid="{7AFA5D59-7B6E-4533-B619-D5A980AB5582}" name="IT" dataDxfId="132">
      <calculatedColumnFormula>K2/U2</calculatedColumnFormula>
    </tableColumn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ACCB21-74BC-4083-81C3-C7857912071B}" name="Tableau2" displayName="Tableau2" ref="A1:V47" totalsRowShown="0" headerRowDxfId="131" dataDxfId="129" headerRowBorderDxfId="130" tableBorderDxfId="128">
  <autoFilter ref="A1:V47" xr:uid="{F2ACCB21-74BC-4083-81C3-C7857912071B}"/>
  <tableColumns count="22">
    <tableColumn id="1" xr3:uid="{41A733E4-AA4D-42A8-92B5-F151421E24BC}" name="NOM" dataDxfId="127"/>
    <tableColumn id="2" xr3:uid="{0FD51820-A560-4922-BB81-739C2AD087C9}" name="PRENOM" dataDxfId="126"/>
    <tableColumn id="3" xr3:uid="{DF17183F-41C4-4939-B486-02EAEAB646B6}" name="EMPLOYE" dataDxfId="125"/>
    <tableColumn id="4" xr3:uid="{DE88808C-23A7-41C6-A6B3-99948B884FA1}" name="DIRECTION" dataDxfId="124"/>
    <tableColumn id="5" xr3:uid="{D3B5DF35-231C-4611-A4B3-6E4995903206}" name="SITE" dataDxfId="123"/>
    <tableColumn id="6" xr3:uid="{51372B21-7B09-4F2B-A652-9CAD7D191CD6}" name="DATE_COMMANDE" dataDxfId="122"/>
    <tableColumn id="7" xr3:uid="{634870B7-F7BD-4A0C-A7F6-B5E9A38D4EB1}" name="REF" dataDxfId="121"/>
    <tableColumn id="8" xr3:uid="{7B167505-3B62-4BB8-81BC-DF6F1B4CABFC}" name="PRODUIT" dataDxfId="120"/>
    <tableColumn id="9" xr3:uid="{A49E7D95-CCF4-44E0-AD3E-9D8599B30CF5}" name="QUANTITE" dataDxfId="119"/>
    <tableColumn id="10" xr3:uid="{DBFA0190-0C86-4EEE-86C3-815D1945A02C}" name="PU" dataDxfId="118"/>
    <tableColumn id="11" xr3:uid="{93194CF2-9ADF-4F2D-B761-4ECE1AB43230}" name="FACTURATION" dataDxfId="117"/>
    <tableColumn id="12" xr3:uid="{10A6EF1A-6E6C-4825-B89D-341C637DF932}" name="PAIEMENT" dataDxfId="116"/>
    <tableColumn id="13" xr3:uid="{4C2F078F-D83C-455D-9AD4-CCAFEDFB7CF7}" name="PAIEMENT2" dataDxfId="115"/>
    <tableColumn id="14" xr3:uid="{C33BBC64-293B-4AAE-B4E8-6299A7D70F24}" name="SALAIRE" dataDxfId="114"/>
    <tableColumn id="15" xr3:uid="{4D70E5CC-D434-40A3-B59A-E3768C3D1B57}" name="PRIME" dataDxfId="113"/>
    <tableColumn id="16" xr3:uid="{3B982C15-0CF6-4948-A949-05178C44F89C}" name="GENRE" dataDxfId="112"/>
    <tableColumn id="17" xr3:uid="{98D67F54-A52A-4EF4-A732-887864F2030E}" name="NB ENFANTS" dataDxfId="111"/>
    <tableColumn id="18" xr3:uid="{2D15454E-F886-420F-B9AA-983D3F727D49}" name="NAISSANCE" dataDxfId="110"/>
    <tableColumn id="19" xr3:uid="{53E6585C-702C-4D4D-BF2C-391598C76DB2}" name="DATECHEZCLIENT" dataDxfId="109"/>
    <tableColumn id="20" xr3:uid="{916D8EA7-0965-4786-9B72-3157610D64EC}" name="AGE" dataDxfId="108"/>
    <tableColumn id="21" xr3:uid="{DB90CCAC-7A94-4C49-8E17-0BA22BD44017}" name="ANCIENNETE" dataDxfId="107"/>
    <tableColumn id="22" xr3:uid="{0F28E241-AFA1-4C64-9886-780D04107F61}" name="IT" dataDxfId="106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51C795-587B-43EA-9A58-275DEBC264E1}" name="Tableau25" displayName="Tableau25" ref="A1:V47" totalsRowShown="0" headerRowDxfId="105" dataDxfId="103" headerRowBorderDxfId="104" tableBorderDxfId="102">
  <autoFilter ref="A1:V47" xr:uid="{484A6E9B-0E06-40C2-B741-4AAD78E1C530}"/>
  <tableColumns count="22">
    <tableColumn id="1" xr3:uid="{135A2619-1E13-4799-B3C4-0F2A5093EFCA}" name="NOM" dataDxfId="101"/>
    <tableColumn id="2" xr3:uid="{7E232C68-54A5-448F-8E9E-D8D9637C4D10}" name="PRENOM" dataDxfId="100"/>
    <tableColumn id="3" xr3:uid="{48F328CF-68CF-40B9-AE33-76CB27C89674}" name="EMPLOYE" dataDxfId="99"/>
    <tableColumn id="4" xr3:uid="{B42D78CF-E2ED-4B00-BCD4-5603C7B6A8A3}" name="DIRECTION" dataDxfId="98"/>
    <tableColumn id="5" xr3:uid="{E29C23AF-4856-4B7B-A63F-3B420C6B8D08}" name="SITE" dataDxfId="97"/>
    <tableColumn id="6" xr3:uid="{A6B88ED8-5F2F-482F-9338-5FF668EA45DE}" name="DATE_COMMANDE" dataDxfId="96"/>
    <tableColumn id="7" xr3:uid="{BA8F3945-799A-47F6-B280-8D1630E897AB}" name="REF" dataDxfId="95"/>
    <tableColumn id="8" xr3:uid="{11B13CA5-566B-4C75-A275-77AF09ED77DB}" name="PRODUIT" dataDxfId="94"/>
    <tableColumn id="9" xr3:uid="{B998B897-CEC3-4722-9B00-AC926B3DBCBE}" name="QUANTITE" dataDxfId="93"/>
    <tableColumn id="10" xr3:uid="{83231EC7-970C-4DF9-A4E9-868E7E67F6F2}" name="PU" dataDxfId="92"/>
    <tableColumn id="11" xr3:uid="{3A35FA26-2683-4E56-986B-F6497858850F}" name="FACTURATION" dataDxfId="91"/>
    <tableColumn id="12" xr3:uid="{F2ACD68D-09F6-410B-B32B-FB9990C8728F}" name="PAIEMENT" dataDxfId="90"/>
    <tableColumn id="13" xr3:uid="{AC09B2C5-FDCA-462E-A042-7DB7C303B556}" name="PAIEMENT2" dataDxfId="89"/>
    <tableColumn id="14" xr3:uid="{5C2A9E02-EC5E-42ED-B52C-C87E3522AF3D}" name="SALAIRE" dataDxfId="88"/>
    <tableColumn id="15" xr3:uid="{1D166736-E976-4E05-B258-B042EDB0DD17}" name="PRIME" dataDxfId="87"/>
    <tableColumn id="16" xr3:uid="{CC5CD26A-54E6-48A3-A117-95F319ADA12D}" name="GENRE" dataDxfId="86"/>
    <tableColumn id="17" xr3:uid="{75031880-EBED-45D1-A764-E788388E64C7}" name="NB ENFANTS" dataDxfId="85"/>
    <tableColumn id="18" xr3:uid="{12F711C0-9453-4BEB-92D5-6191B637095A}" name="NAISSANCE" dataDxfId="84"/>
    <tableColumn id="19" xr3:uid="{B4F3A360-9A5F-43D0-B2E6-3D6D5D8459B8}" name="DATECHEZCLIENT" dataDxfId="83"/>
    <tableColumn id="20" xr3:uid="{FC5F6D6F-FEB1-46A7-A46C-ADAF77315310}" name="AGE" dataDxfId="82"/>
    <tableColumn id="21" xr3:uid="{8B0DDD4F-275B-432D-AEAA-4DE0928880E2}" name="ANCIENNETE" dataDxfId="81"/>
    <tableColumn id="22" xr3:uid="{187E6BF5-6F5D-482D-9613-829C10280FB1}" name="IT" dataDxfId="80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C82D65-B4B5-416A-BD52-16DE67974AA2}" name="Tableau7" displayName="Tableau7" ref="A3:B7" totalsRowShown="0" dataDxfId="33">
  <autoFilter ref="A3:B7" xr:uid="{9DC82D65-B4B5-416A-BD52-16DE67974AA2}"/>
  <tableColumns count="2">
    <tableColumn id="1" xr3:uid="{9737D8C9-EE04-4565-AE4D-2AA8875C57B7}" name="PROVINCE" dataDxfId="32"/>
    <tableColumn id="2" xr3:uid="{7DD3329C-FE38-47C6-8270-59403ECB522C}" name="FACTURATION" dataDxfId="31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COMMANDE" xr10:uid="{2E51EB63-7A54-431B-9814-801BE82B1D67}" sourceName="DATE_COMMANDE">
  <pivotTables>
    <pivotTable tabId="14" name="Tableau croisé dynamique7"/>
    <pivotTable tabId="14" name="Tableau croisé dynamique8"/>
  </pivotTables>
  <state minimalRefreshVersion="6" lastRefreshVersion="6" pivotCacheId="682187853" filterType="unknown"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_COMMANDE" xr10:uid="{58E8629D-88E1-48F2-B4B2-70556A884C14}" cache="ChronologieNative_DATE_COMMANDE" caption="DATE_COMMANDE" level="2" selectionLevel="2" scrollPosition="2019-03-16T00:00:00"/>
  <timeline name="DATE_COMMANDE 1" xr10:uid="{1B5569E0-D7C0-49AE-91A6-06AF2D9E6CEB}" cache="ChronologieNative_DATE_COMMANDE" caption="DATE_COMMANDE" level="2" selectionLevel="2" scrollPosition="2019-04-01T00:00:00"/>
</timeline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microsoft.com/office/2007/relationships/slicer" Target="../slicers/slicer2.xml"/><Relationship Id="rId5" Type="http://schemas.openxmlformats.org/officeDocument/2006/relationships/drawing" Target="../drawings/drawing9.xml"/><Relationship Id="rId4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7" Type="http://schemas.microsoft.com/office/2007/relationships/slicer" Target="../slicers/slicer3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7" Type="http://schemas.microsoft.com/office/2007/relationships/slicer" Target="../slicers/slicer4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2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4" Type="http://schemas.microsoft.com/office/2007/relationships/slicer" Target="../slicers/slicer5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4.xml"/><Relationship Id="rId13" Type="http://schemas.openxmlformats.org/officeDocument/2006/relationships/pivotTable" Target="../pivotTables/pivotTable39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12" Type="http://schemas.openxmlformats.org/officeDocument/2006/relationships/pivotTable" Target="../pivotTables/pivotTable38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11" Type="http://schemas.openxmlformats.org/officeDocument/2006/relationships/pivotTable" Target="../pivotTables/pivotTable37.xml"/><Relationship Id="rId5" Type="http://schemas.openxmlformats.org/officeDocument/2006/relationships/pivotTable" Target="../pivotTables/pivotTable31.xml"/><Relationship Id="rId10" Type="http://schemas.openxmlformats.org/officeDocument/2006/relationships/pivotTable" Target="../pivotTables/pivotTable36.xml"/><Relationship Id="rId4" Type="http://schemas.openxmlformats.org/officeDocument/2006/relationships/pivotTable" Target="../pivotTables/pivotTable30.xml"/><Relationship Id="rId9" Type="http://schemas.openxmlformats.org/officeDocument/2006/relationships/pivotTable" Target="../pivotTables/pivotTable35.xml"/><Relationship Id="rId14" Type="http://schemas.openxmlformats.org/officeDocument/2006/relationships/pivotTable" Target="../pivotTables/pivot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2BB0-206A-4F48-BFFA-A4D92063DA5E}">
  <sheetPr>
    <tabColor theme="5" tint="0.59999389629810485"/>
  </sheetPr>
  <dimension ref="A1:K15"/>
  <sheetViews>
    <sheetView workbookViewId="0">
      <selection activeCell="I3" sqref="I3"/>
    </sheetView>
  </sheetViews>
  <sheetFormatPr baseColWidth="10" defaultColWidth="10.6640625" defaultRowHeight="14.4" x14ac:dyDescent="0.3"/>
  <cols>
    <col min="7" max="7" width="36.6640625" customWidth="1"/>
    <col min="9" max="9" width="20.5546875" bestFit="1" customWidth="1"/>
    <col min="10" max="10" width="27.109375" bestFit="1" customWidth="1"/>
    <col min="11" max="11" width="18" bestFit="1" customWidth="1"/>
  </cols>
  <sheetData>
    <row r="1" spans="1:11" x14ac:dyDescent="0.3">
      <c r="A1" s="68" t="s">
        <v>0</v>
      </c>
      <c r="B1" s="69"/>
      <c r="C1" s="69"/>
      <c r="D1" s="69"/>
    </row>
    <row r="2" spans="1:11" x14ac:dyDescent="0.3">
      <c r="A2" s="69"/>
      <c r="B2" s="69"/>
      <c r="C2" s="69"/>
      <c r="D2" s="69"/>
      <c r="G2" s="66" t="s">
        <v>1</v>
      </c>
      <c r="H2" s="67"/>
      <c r="I2" s="38" t="s">
        <v>2</v>
      </c>
      <c r="J2" s="38" t="s">
        <v>3</v>
      </c>
      <c r="K2" s="38" t="s">
        <v>4</v>
      </c>
    </row>
    <row r="3" spans="1:11" x14ac:dyDescent="0.3">
      <c r="A3" s="69"/>
      <c r="B3" s="69"/>
      <c r="C3" s="69"/>
      <c r="D3" s="69"/>
      <c r="G3" s="67"/>
      <c r="H3" s="67"/>
      <c r="I3" s="38" t="s">
        <v>5</v>
      </c>
      <c r="J3" s="38" t="s">
        <v>6</v>
      </c>
      <c r="K3" s="38" t="s">
        <v>7</v>
      </c>
    </row>
    <row r="4" spans="1:11" x14ac:dyDescent="0.3">
      <c r="A4" s="69"/>
      <c r="B4" s="69"/>
      <c r="C4" s="69"/>
      <c r="D4" s="69"/>
      <c r="G4" s="67"/>
      <c r="H4" s="67"/>
      <c r="I4" s="38" t="s">
        <v>8</v>
      </c>
      <c r="J4" s="38" t="s">
        <v>9</v>
      </c>
    </row>
    <row r="5" spans="1:11" x14ac:dyDescent="0.3">
      <c r="A5" s="69"/>
      <c r="B5" s="69"/>
      <c r="C5" s="69"/>
      <c r="D5" s="69"/>
      <c r="G5" s="67"/>
      <c r="H5" s="67"/>
      <c r="I5" s="38" t="s">
        <v>10</v>
      </c>
      <c r="J5" s="38" t="s">
        <v>11</v>
      </c>
    </row>
    <row r="6" spans="1:11" x14ac:dyDescent="0.3">
      <c r="G6" s="67"/>
      <c r="H6" s="67"/>
      <c r="I6" s="38" t="s">
        <v>12</v>
      </c>
      <c r="J6" s="38" t="s">
        <v>13</v>
      </c>
    </row>
    <row r="7" spans="1:11" x14ac:dyDescent="0.3">
      <c r="G7" s="67"/>
      <c r="H7" s="67"/>
      <c r="I7" s="38" t="s">
        <v>14</v>
      </c>
      <c r="J7" s="38" t="s">
        <v>15</v>
      </c>
    </row>
    <row r="8" spans="1:11" x14ac:dyDescent="0.3">
      <c r="G8" s="67"/>
      <c r="H8" s="67"/>
      <c r="I8" s="38" t="s">
        <v>16</v>
      </c>
      <c r="J8" s="38" t="s">
        <v>17</v>
      </c>
    </row>
    <row r="10" spans="1:11" ht="23.4" x14ac:dyDescent="0.45">
      <c r="A10" s="70" t="s">
        <v>18</v>
      </c>
      <c r="B10" s="70"/>
      <c r="C10" s="70"/>
      <c r="D10" s="70"/>
    </row>
    <row r="11" spans="1:11" ht="23.4" x14ac:dyDescent="0.45">
      <c r="A11" s="65" t="s">
        <v>19</v>
      </c>
      <c r="B11" s="65"/>
      <c r="C11" s="65"/>
      <c r="D11" s="65"/>
    </row>
    <row r="12" spans="1:11" ht="23.4" x14ac:dyDescent="0.45">
      <c r="A12" s="65" t="s">
        <v>20</v>
      </c>
      <c r="B12" s="65"/>
      <c r="C12" s="65"/>
      <c r="D12" s="65"/>
    </row>
    <row r="13" spans="1:11" ht="23.4" x14ac:dyDescent="0.45">
      <c r="A13" s="65" t="s">
        <v>21</v>
      </c>
      <c r="B13" s="65"/>
      <c r="C13" s="65"/>
      <c r="D13" s="65"/>
    </row>
    <row r="14" spans="1:11" ht="23.4" x14ac:dyDescent="0.45">
      <c r="A14" s="65" t="s">
        <v>22</v>
      </c>
      <c r="B14" s="65"/>
      <c r="C14" s="65"/>
      <c r="D14" s="65"/>
    </row>
    <row r="15" spans="1:11" ht="23.4" x14ac:dyDescent="0.45">
      <c r="A15" s="65" t="s">
        <v>23</v>
      </c>
      <c r="B15" s="65"/>
      <c r="C15" s="65"/>
      <c r="D15" s="65"/>
    </row>
  </sheetData>
  <mergeCells count="8">
    <mergeCell ref="A15:D15"/>
    <mergeCell ref="G2:H8"/>
    <mergeCell ref="A1:D5"/>
    <mergeCell ref="A10:D10"/>
    <mergeCell ref="A11:D11"/>
    <mergeCell ref="A12:D12"/>
    <mergeCell ref="A13:D13"/>
    <mergeCell ref="A14:D14"/>
  </mergeCells>
  <hyperlinks>
    <hyperlink ref="I2" location="'TABLEAU DE BORDS'!A1" display="TABLEAU DE BORDS" xr:uid="{725B7435-3CB1-40D7-9865-34F51117A460}"/>
    <hyperlink ref="I3" location="'RECORDS &amp; NOTES'!A1" display="RECORDS &amp; NOTES" xr:uid="{BF38C8AD-E88D-4CC3-9DB4-1FBED5DF87C8}"/>
    <hyperlink ref="I4" location="'D19-20'!A1" display="DONNEES 19-20" xr:uid="{92DE0502-F359-466A-BCB0-B51076B714FB}"/>
    <hyperlink ref="I5" location="'D20-21'!A1" display="DONNEES 20-21" xr:uid="{C7F7A62E-0CD4-4A38-9262-EE65EDF970CD}"/>
    <hyperlink ref="I6" location="'19-20'!A1" display="DEP 5 Année 19-20" xr:uid="{F68A0D0D-2A85-4748-A5AE-C38E4FC27341}"/>
    <hyperlink ref="I7" location="'20-21'!A1" display="DEP 5 Année 20-21" xr:uid="{4D265C1A-7D9C-4107-8B9E-F64DD989FA7A}"/>
    <hyperlink ref="I8" location="'RH1'!A1" display="RESOURCES HUMAINE1" xr:uid="{042C3E74-5DAB-4796-A24E-A221918BD80F}"/>
    <hyperlink ref="J2" location="'RH2'!A1" display="RESOURCES HUMAINES2" xr:uid="{9DF0EE5F-F8D2-434C-BE97-8430F6FE62BC}"/>
    <hyperlink ref="J3" location="CAD!A1" display="CA DES DEPARTEMENTS" xr:uid="{C69810DD-8D0F-4E7B-B275-DCB19736292A}"/>
    <hyperlink ref="J4" location="CAS!A1" display="CA DES SITES" xr:uid="{CF0132FE-6F8B-435F-A30C-559BDAD9DBB9}"/>
    <hyperlink ref="J5" location="'PR  MOIS'!A1" display="PRODUITS &amp; MOIS" xr:uid="{74BD897F-45C1-400F-89AA-F08309E1DD2B}"/>
    <hyperlink ref="J6" location="'INDICATEUR TALENTS'!A1" display="INDICATEUR TALENTS" xr:uid="{0AF00DA5-B212-4CD6-BA6A-E6237EA38AA2}"/>
    <hyperlink ref="J7" location="'INDICATEUR ATELIER'!A1" display="INDICATEUR ATELIER" xr:uid="{08C6B1AD-E5F3-489E-8F46-D2B373929A22}"/>
    <hyperlink ref="J8" location="'INDICATEUR DIGITALISATION'!A1" display="INDICATEUR DIGITALISATION" xr:uid="{F2C63AED-4D12-425E-96C2-D1B275C4AFD6}"/>
    <hyperlink ref="K2" location="'CARTE CA'!A1" display="CARTE CA" xr:uid="{F3521CA0-C4FF-44C0-B4D9-2F138BE54E69}"/>
    <hyperlink ref="K3" location="'INDICATEURS SONIC'!A1" display="INDICATEURS SONIC" xr:uid="{2FDBF5BA-B154-4461-B3C1-82B36940432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8A0D-EF0C-441E-A306-78847235161D}">
  <sheetPr>
    <tabColor theme="7" tint="0.59999389629810485"/>
  </sheetPr>
  <dimension ref="A1:X22"/>
  <sheetViews>
    <sheetView tabSelected="1" topLeftCell="G1" zoomScale="71" workbookViewId="0">
      <selection activeCell="V28" sqref="V28"/>
    </sheetView>
  </sheetViews>
  <sheetFormatPr baseColWidth="10" defaultColWidth="10.6640625" defaultRowHeight="14.4" x14ac:dyDescent="0.3"/>
  <cols>
    <col min="21" max="21" width="21.44140625" bestFit="1" customWidth="1"/>
    <col min="22" max="22" width="22.5546875" bestFit="1" customWidth="1"/>
    <col min="23" max="23" width="18.88671875" bestFit="1" customWidth="1"/>
    <col min="24" max="24" width="13" customWidth="1"/>
  </cols>
  <sheetData>
    <row r="1" spans="1:24" x14ac:dyDescent="0.3">
      <c r="A1" s="71" t="s">
        <v>24</v>
      </c>
      <c r="B1" s="72"/>
      <c r="C1" s="72"/>
      <c r="D1" s="72"/>
      <c r="E1" s="72"/>
    </row>
    <row r="2" spans="1:24" ht="25.8" x14ac:dyDescent="0.5">
      <c r="A2" s="72"/>
      <c r="B2" s="72"/>
      <c r="C2" s="72"/>
      <c r="D2" s="72"/>
      <c r="E2" s="72"/>
      <c r="V2" s="50" t="s">
        <v>25</v>
      </c>
      <c r="X2" s="49"/>
    </row>
    <row r="3" spans="1:24" x14ac:dyDescent="0.3">
      <c r="A3" s="72"/>
      <c r="B3" s="72"/>
      <c r="C3" s="72"/>
      <c r="D3" s="72"/>
      <c r="E3" s="72"/>
    </row>
    <row r="4" spans="1:24" ht="15.6" x14ac:dyDescent="0.3">
      <c r="A4" s="72"/>
      <c r="B4" s="72"/>
      <c r="C4" s="72"/>
      <c r="D4" s="72"/>
      <c r="E4" s="72"/>
      <c r="U4" s="51" t="s">
        <v>26</v>
      </c>
      <c r="V4" s="51" t="s">
        <v>27</v>
      </c>
      <c r="W4" s="51" t="s">
        <v>28</v>
      </c>
    </row>
    <row r="5" spans="1:24" ht="15.6" x14ac:dyDescent="0.3">
      <c r="A5" s="72"/>
      <c r="B5" s="72"/>
      <c r="C5" s="72"/>
      <c r="D5" s="72"/>
      <c r="E5" s="72"/>
      <c r="U5" s="52" t="s">
        <v>29</v>
      </c>
      <c r="V5" s="52">
        <f>GETPIVOTDATA("FACTURATION",'INDICATEURS SONIC'!$A$3)</f>
        <v>255900</v>
      </c>
      <c r="W5" s="52">
        <f>GETPIVOTDATA("FACTURATION",'INDICATEURS SONIC'!$E$3)</f>
        <v>300300</v>
      </c>
    </row>
    <row r="6" spans="1:24" ht="15.6" x14ac:dyDescent="0.3">
      <c r="A6" s="72"/>
      <c r="B6" s="72"/>
      <c r="C6" s="72"/>
      <c r="D6" s="72"/>
      <c r="E6" s="72"/>
      <c r="U6" s="52" t="s">
        <v>30</v>
      </c>
      <c r="V6" s="52">
        <f>GETPIVOTDATA("Somme de QUANTITE",'INDICATEURS SONIC'!$A$12)</f>
        <v>229</v>
      </c>
      <c r="W6" s="52">
        <f>GETPIVOTDATA("Somme de QUANTITE",'INDICATEURS SONIC'!$E$12)</f>
        <v>257</v>
      </c>
    </row>
    <row r="7" spans="1:24" ht="15.6" x14ac:dyDescent="0.3">
      <c r="A7" s="43"/>
      <c r="B7" s="43"/>
      <c r="C7" s="43"/>
      <c r="D7" s="43"/>
      <c r="E7" s="43"/>
      <c r="U7" s="53" t="s">
        <v>31</v>
      </c>
      <c r="V7" s="54">
        <f>GETPIVOTDATA("Somme de FACTURATION2",'INDICATEURS SONIC'!$A$28,"PAIEMENT2","Chèque")</f>
        <v>0.37475576397030091</v>
      </c>
      <c r="W7" s="54">
        <f>GETPIVOTDATA("Somme de FACTURATION2",'INDICATEURS SONIC'!$E$28,"PAIEMENT2","Chèque")</f>
        <v>0.21245421245421245</v>
      </c>
    </row>
    <row r="8" spans="1:24" ht="15.6" x14ac:dyDescent="0.3">
      <c r="A8" s="43"/>
      <c r="B8" s="43"/>
      <c r="C8" s="43"/>
      <c r="D8" s="43"/>
      <c r="E8" s="43"/>
      <c r="U8" s="53" t="s">
        <v>32</v>
      </c>
      <c r="V8" s="54">
        <f>GETPIVOTDATA("Somme de FACTURATION2",'INDICATEURS SONIC'!$A$28,"PAIEMENT2","Espèce")</f>
        <v>0.28214146150840169</v>
      </c>
      <c r="W8" s="54">
        <f>GETPIVOTDATA("Somme de FACTURATION2",'INDICATEURS SONIC'!$E$28,"PAIEMENT2","Espèce")</f>
        <v>0.35597735597735597</v>
      </c>
    </row>
    <row r="9" spans="1:24" ht="15.6" x14ac:dyDescent="0.3">
      <c r="U9" s="53" t="s">
        <v>33</v>
      </c>
      <c r="V9" s="54">
        <f>GETPIVOTDATA("Somme de FACTURATION2",'INDICATEURS SONIC'!$A$28,"PAIEMENT2","Virement")</f>
        <v>0.34310277452129739</v>
      </c>
      <c r="W9" s="54">
        <f>GETPIVOTDATA("Somme de FACTURATION2",'INDICATEURS SONIC'!$E$28,"PAIEMENT2","Virement")</f>
        <v>0.43156843156843155</v>
      </c>
    </row>
    <row r="10" spans="1:24" ht="15.6" x14ac:dyDescent="0.3">
      <c r="U10" s="55" t="s">
        <v>34</v>
      </c>
      <c r="V10" s="55" t="str">
        <f>'INDICATEURS SONIC'!A38</f>
        <v>CORBET Marie-Thérése</v>
      </c>
      <c r="W10" s="55" t="str">
        <f>'INDICATEURS SONIC'!E38</f>
        <v>GORZINSKY Odette</v>
      </c>
    </row>
    <row r="11" spans="1:24" ht="15.6" x14ac:dyDescent="0.3">
      <c r="U11" s="55" t="s">
        <v>34</v>
      </c>
      <c r="V11" s="55" t="str">
        <f>'INDICATEURS SONIC'!A39</f>
        <v>FARIDI Marie-Thérése</v>
      </c>
      <c r="W11" s="55" t="str">
        <f>'INDICATEURS SONIC'!E39</f>
        <v>MILLET Pasquale</v>
      </c>
    </row>
    <row r="12" spans="1:24" ht="15.6" x14ac:dyDescent="0.3">
      <c r="U12" s="55" t="s">
        <v>34</v>
      </c>
      <c r="V12" s="55" t="str">
        <f>'INDICATEURS SONIC'!A40</f>
        <v>PERFETTO Pascal</v>
      </c>
      <c r="W12" s="55" t="str">
        <f>'INDICATEURS SONIC'!E40</f>
        <v>SURENA Adrienne</v>
      </c>
    </row>
    <row r="13" spans="1:24" ht="15.6" x14ac:dyDescent="0.3">
      <c r="U13" s="56" t="s">
        <v>35</v>
      </c>
      <c r="V13" s="57" t="str">
        <f>'INDICATEURS SONIC'!A86</f>
        <v>janv</v>
      </c>
      <c r="W13" s="57" t="str">
        <f>'INDICATEURS SONIC'!E86</f>
        <v>sept</v>
      </c>
    </row>
    <row r="14" spans="1:24" ht="15.6" x14ac:dyDescent="0.3">
      <c r="U14" s="56" t="s">
        <v>35</v>
      </c>
      <c r="V14" s="57" t="str">
        <f>'INDICATEURS SONIC'!A87</f>
        <v>juil</v>
      </c>
      <c r="W14" s="57" t="str">
        <f>'INDICATEURS SONIC'!E87</f>
        <v>août</v>
      </c>
    </row>
    <row r="15" spans="1:24" ht="15.6" x14ac:dyDescent="0.3">
      <c r="U15" s="56" t="s">
        <v>35</v>
      </c>
      <c r="V15" s="57" t="str">
        <f>'INDICATEURS SONIC'!A88</f>
        <v>juin</v>
      </c>
      <c r="W15" s="57" t="str">
        <f>'INDICATEURS SONIC'!E88</f>
        <v>mai</v>
      </c>
    </row>
    <row r="16" spans="1:24" ht="15.6" x14ac:dyDescent="0.3">
      <c r="U16" s="58" t="s">
        <v>36</v>
      </c>
      <c r="V16" s="59" t="str">
        <f>'INDICATEURS SONIC'!A106</f>
        <v>40-50</v>
      </c>
      <c r="W16" s="59" t="str">
        <f>'INDICATEURS SONIC'!E106</f>
        <v>60-70</v>
      </c>
    </row>
    <row r="17" spans="21:23" ht="15.6" x14ac:dyDescent="0.3">
      <c r="U17" s="58" t="s">
        <v>36</v>
      </c>
      <c r="V17" s="59" t="str">
        <f>'INDICATEURS SONIC'!A107</f>
        <v>60-70</v>
      </c>
      <c r="W17" s="59" t="str">
        <f>'INDICATEURS SONIC'!E107</f>
        <v>50-60</v>
      </c>
    </row>
    <row r="18" spans="21:23" ht="15.6" x14ac:dyDescent="0.3">
      <c r="U18" s="60" t="s">
        <v>37</v>
      </c>
      <c r="V18" s="61">
        <f>GETPIVOTDATA("FACTURATION",'INDICATEURS SONIC'!$A$116,"GENRE","homme","AGE",60)</f>
        <v>36900</v>
      </c>
      <c r="W18" s="61">
        <f>GETPIVOTDATA("FACTURATION",'INDICATEURS SONIC'!$F$116,"GENRE","homme","AGE",60)</f>
        <v>51300</v>
      </c>
    </row>
    <row r="19" spans="21:23" ht="15.6" x14ac:dyDescent="0.3">
      <c r="U19" s="60" t="s">
        <v>37</v>
      </c>
      <c r="V19" s="61">
        <f>GETPIVOTDATA("FACTURATION",'INDICATEURS SONIC'!$A$116,"GENRE","homme","AGE",50)</f>
        <v>16500</v>
      </c>
      <c r="W19" s="60">
        <f>GETPIVOTDATA("FACTURATION",'INDICATEURS SONIC'!$F$116,"GENRE","homme","AGE",40)</f>
        <v>27100</v>
      </c>
    </row>
    <row r="20" spans="21:23" ht="15.6" x14ac:dyDescent="0.3">
      <c r="U20" s="60" t="s">
        <v>38</v>
      </c>
      <c r="V20" s="60">
        <f>GETPIVOTDATA("FACTURATION",'INDICATEURS SONIC'!$A$116,"GENRE","femme","AGE",40)</f>
        <v>65500</v>
      </c>
      <c r="W20" s="60">
        <f>GETPIVOTDATA("FACTURATION",'INDICATEURS SONIC'!$F$116,"GENRE","femme","AGE",60)</f>
        <v>69300</v>
      </c>
    </row>
    <row r="21" spans="21:23" ht="15.6" x14ac:dyDescent="0.3">
      <c r="U21" s="60" t="s">
        <v>39</v>
      </c>
      <c r="V21" s="60">
        <f>GETPIVOTDATA("FACTURATION",'INDICATEURS SONIC'!$A$116,"GENRE","femme","AGE",60)</f>
        <v>43500</v>
      </c>
      <c r="W21" s="60">
        <f>GETPIVOTDATA("FACTURATION",'INDICATEURS SONIC'!$F$116,"GENRE","femme","AGE",50)</f>
        <v>54000</v>
      </c>
    </row>
    <row r="22" spans="21:23" x14ac:dyDescent="0.3">
      <c r="V22" s="48" t="s">
        <v>40</v>
      </c>
    </row>
  </sheetData>
  <mergeCells count="1">
    <mergeCell ref="A1:E6"/>
  </mergeCells>
  <hyperlinks>
    <hyperlink ref="V22" location="'INDICATEURS SONIC'!A1" display="'INDICATEURS SONIC'!A1" xr:uid="{53387B8B-D638-4230-86E8-233689E3B002}"/>
    <hyperlink ref="V2" location="PRESENTATION!A1" display="BACK" xr:uid="{6B430753-3177-4CD9-AE2B-784662F6E0A6}"/>
  </hyperlinks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897B-3DAC-4A0B-87A3-7870F00F62DE}">
  <sheetPr>
    <tabColor rgb="FF002060"/>
  </sheetPr>
  <dimension ref="A1:Q29"/>
  <sheetViews>
    <sheetView workbookViewId="0">
      <selection sqref="A1:H2"/>
    </sheetView>
  </sheetViews>
  <sheetFormatPr baseColWidth="10" defaultColWidth="10.6640625" defaultRowHeight="14.4" x14ac:dyDescent="0.3"/>
  <cols>
    <col min="1" max="1" width="6.6640625" customWidth="1"/>
    <col min="2" max="2" width="12.44140625" bestFit="1" customWidth="1"/>
  </cols>
  <sheetData>
    <row r="1" spans="1:17" x14ac:dyDescent="0.3">
      <c r="A1" s="73" t="s">
        <v>41</v>
      </c>
      <c r="B1" s="69"/>
      <c r="C1" s="69"/>
      <c r="D1" s="69"/>
      <c r="E1" s="69"/>
      <c r="F1" s="69"/>
      <c r="G1" s="69"/>
      <c r="H1" s="69"/>
      <c r="I1" s="74" t="s">
        <v>42</v>
      </c>
      <c r="J1" s="75"/>
      <c r="K1" s="75"/>
      <c r="L1" s="75"/>
      <c r="M1" s="75"/>
      <c r="N1" s="75"/>
      <c r="O1" s="75"/>
      <c r="P1" s="75"/>
    </row>
    <row r="2" spans="1:17" ht="25.8" x14ac:dyDescent="0.5">
      <c r="A2" s="69"/>
      <c r="B2" s="69"/>
      <c r="C2" s="69"/>
      <c r="D2" s="69"/>
      <c r="E2" s="69"/>
      <c r="F2" s="69"/>
      <c r="G2" s="69"/>
      <c r="H2" s="69"/>
      <c r="I2" s="75"/>
      <c r="J2" s="75"/>
      <c r="K2" s="75"/>
      <c r="L2" s="75"/>
      <c r="M2" s="75"/>
      <c r="N2" s="75"/>
      <c r="O2" s="75"/>
      <c r="P2" s="75"/>
      <c r="Q2" s="39" t="s">
        <v>25</v>
      </c>
    </row>
    <row r="3" spans="1:17" x14ac:dyDescent="0.3">
      <c r="A3" s="47" t="s">
        <v>43</v>
      </c>
      <c r="B3" s="40" t="s">
        <v>44</v>
      </c>
      <c r="C3" s="77" t="s">
        <v>45</v>
      </c>
      <c r="D3" s="78"/>
      <c r="E3" s="78"/>
      <c r="F3" s="78"/>
      <c r="G3" s="78"/>
      <c r="H3" s="78"/>
      <c r="I3" s="47" t="s">
        <v>43</v>
      </c>
      <c r="J3" s="40" t="s">
        <v>44</v>
      </c>
      <c r="K3" s="77" t="s">
        <v>42</v>
      </c>
      <c r="L3" s="78"/>
      <c r="M3" s="78"/>
      <c r="N3" s="78"/>
      <c r="O3" s="78"/>
      <c r="P3" s="78"/>
    </row>
    <row r="4" spans="1:17" x14ac:dyDescent="0.3">
      <c r="A4" s="41">
        <v>1</v>
      </c>
      <c r="B4" s="42" t="s">
        <v>46</v>
      </c>
      <c r="C4" s="76" t="s">
        <v>47</v>
      </c>
      <c r="D4" s="76"/>
      <c r="E4" s="76"/>
      <c r="F4" s="76"/>
      <c r="G4" s="76"/>
      <c r="H4" s="76"/>
      <c r="I4" s="41">
        <v>1</v>
      </c>
      <c r="J4" s="42" t="s">
        <v>46</v>
      </c>
      <c r="K4" s="76" t="s">
        <v>48</v>
      </c>
      <c r="L4" s="76"/>
      <c r="M4" s="76"/>
      <c r="N4" s="76"/>
      <c r="O4" s="76"/>
      <c r="P4" s="76"/>
    </row>
    <row r="5" spans="1:17" x14ac:dyDescent="0.3">
      <c r="A5" s="41">
        <v>2</v>
      </c>
      <c r="B5" s="42" t="s">
        <v>49</v>
      </c>
      <c r="C5" s="76" t="s">
        <v>50</v>
      </c>
      <c r="D5" s="76"/>
      <c r="E5" s="76"/>
      <c r="F5" s="76"/>
      <c r="G5" s="76"/>
      <c r="H5" s="76"/>
      <c r="I5" s="41">
        <v>2</v>
      </c>
      <c r="J5" s="42" t="s">
        <v>49</v>
      </c>
      <c r="K5" s="76" t="s">
        <v>51</v>
      </c>
      <c r="L5" s="76"/>
      <c r="M5" s="76"/>
      <c r="N5" s="76"/>
      <c r="O5" s="76"/>
      <c r="P5" s="76"/>
    </row>
    <row r="6" spans="1:17" x14ac:dyDescent="0.3">
      <c r="A6" s="41">
        <v>3</v>
      </c>
      <c r="B6" s="46" t="s">
        <v>52</v>
      </c>
      <c r="C6" s="76" t="s">
        <v>53</v>
      </c>
      <c r="D6" s="76"/>
      <c r="E6" s="76"/>
      <c r="F6" s="76"/>
      <c r="G6" s="76"/>
      <c r="H6" s="76"/>
      <c r="I6" s="41">
        <v>3</v>
      </c>
      <c r="J6" s="46" t="s">
        <v>52</v>
      </c>
      <c r="K6" s="79" t="s">
        <v>54</v>
      </c>
      <c r="L6" s="79"/>
      <c r="M6" s="79"/>
      <c r="N6" s="79"/>
      <c r="O6" s="79"/>
      <c r="P6" s="79"/>
    </row>
    <row r="7" spans="1:17" x14ac:dyDescent="0.3">
      <c r="A7" s="41">
        <v>4</v>
      </c>
      <c r="B7" s="46" t="s">
        <v>52</v>
      </c>
      <c r="C7" s="76" t="s">
        <v>55</v>
      </c>
      <c r="D7" s="76"/>
      <c r="E7" s="76"/>
      <c r="F7" s="76"/>
      <c r="G7" s="76"/>
      <c r="H7" s="76"/>
      <c r="I7" s="41">
        <v>4</v>
      </c>
      <c r="J7" s="46" t="s">
        <v>52</v>
      </c>
      <c r="K7" s="79" t="s">
        <v>56</v>
      </c>
      <c r="L7" s="79"/>
      <c r="M7" s="79"/>
      <c r="N7" s="79"/>
      <c r="O7" s="79"/>
      <c r="P7" s="79"/>
    </row>
    <row r="8" spans="1:17" x14ac:dyDescent="0.3">
      <c r="A8" s="41">
        <v>5</v>
      </c>
      <c r="B8" s="46" t="s">
        <v>52</v>
      </c>
      <c r="C8" s="76" t="s">
        <v>57</v>
      </c>
      <c r="D8" s="76"/>
      <c r="E8" s="76"/>
      <c r="F8" s="76"/>
      <c r="G8" s="76"/>
      <c r="H8" s="76"/>
      <c r="I8" s="41">
        <v>5</v>
      </c>
      <c r="J8" s="46" t="s">
        <v>52</v>
      </c>
      <c r="K8" s="79" t="s">
        <v>58</v>
      </c>
      <c r="L8" s="79"/>
      <c r="M8" s="79"/>
      <c r="N8" s="79"/>
      <c r="O8" s="79"/>
      <c r="P8" s="79"/>
    </row>
    <row r="9" spans="1:17" x14ac:dyDescent="0.3">
      <c r="A9" s="41">
        <v>6</v>
      </c>
      <c r="B9" s="46" t="s">
        <v>52</v>
      </c>
      <c r="C9" s="76" t="s">
        <v>59</v>
      </c>
      <c r="D9" s="76"/>
      <c r="E9" s="76"/>
      <c r="F9" s="76"/>
      <c r="G9" s="76"/>
      <c r="H9" s="76"/>
      <c r="I9" s="41">
        <v>6</v>
      </c>
      <c r="J9" s="46" t="s">
        <v>52</v>
      </c>
      <c r="K9" s="79" t="s">
        <v>60</v>
      </c>
      <c r="L9" s="79"/>
      <c r="M9" s="79"/>
      <c r="N9" s="79"/>
      <c r="O9" s="79"/>
      <c r="P9" s="79"/>
    </row>
    <row r="10" spans="1:17" x14ac:dyDescent="0.3">
      <c r="A10" s="41">
        <v>7</v>
      </c>
      <c r="B10" s="46" t="s">
        <v>52</v>
      </c>
      <c r="C10" s="76" t="s">
        <v>61</v>
      </c>
      <c r="D10" s="76"/>
      <c r="E10" s="76"/>
      <c r="F10" s="76"/>
      <c r="G10" s="76"/>
      <c r="H10" s="76"/>
      <c r="I10" s="41">
        <v>7</v>
      </c>
      <c r="J10" s="46" t="s">
        <v>52</v>
      </c>
      <c r="K10" s="79" t="s">
        <v>62</v>
      </c>
      <c r="L10" s="79"/>
      <c r="M10" s="79"/>
      <c r="N10" s="79"/>
      <c r="O10" s="79"/>
      <c r="P10" s="79"/>
    </row>
    <row r="11" spans="1:17" x14ac:dyDescent="0.3">
      <c r="A11" s="41">
        <v>8</v>
      </c>
      <c r="B11" s="46" t="s">
        <v>52</v>
      </c>
      <c r="C11" s="76" t="s">
        <v>63</v>
      </c>
      <c r="D11" s="76"/>
      <c r="E11" s="76"/>
      <c r="F11" s="76"/>
      <c r="G11" s="76"/>
      <c r="H11" s="76"/>
      <c r="I11" s="41">
        <v>8</v>
      </c>
      <c r="J11" s="46" t="s">
        <v>52</v>
      </c>
      <c r="K11" s="79" t="s">
        <v>64</v>
      </c>
      <c r="L11" s="79"/>
      <c r="M11" s="79"/>
      <c r="N11" s="79"/>
      <c r="O11" s="79"/>
      <c r="P11" s="79"/>
    </row>
    <row r="12" spans="1:17" x14ac:dyDescent="0.3">
      <c r="A12" s="41">
        <v>9</v>
      </c>
      <c r="B12" s="46" t="s">
        <v>52</v>
      </c>
      <c r="C12" s="76" t="s">
        <v>65</v>
      </c>
      <c r="D12" s="76"/>
      <c r="E12" s="76"/>
      <c r="F12" s="76"/>
      <c r="G12" s="76"/>
      <c r="H12" s="76"/>
      <c r="I12" s="41">
        <v>9</v>
      </c>
      <c r="J12" s="46" t="s">
        <v>52</v>
      </c>
      <c r="K12" s="79" t="s">
        <v>66</v>
      </c>
      <c r="L12" s="79"/>
      <c r="M12" s="79"/>
      <c r="N12" s="79"/>
      <c r="O12" s="79"/>
      <c r="P12" s="79"/>
    </row>
    <row r="13" spans="1:17" x14ac:dyDescent="0.3">
      <c r="A13" s="41">
        <v>10</v>
      </c>
      <c r="B13" s="42" t="s">
        <v>67</v>
      </c>
      <c r="C13" s="79" t="s">
        <v>68</v>
      </c>
      <c r="D13" s="79"/>
      <c r="E13" s="79"/>
      <c r="F13" s="79"/>
      <c r="G13" s="79"/>
      <c r="H13" s="79"/>
      <c r="I13" s="41">
        <v>10</v>
      </c>
      <c r="J13" s="42" t="s">
        <v>67</v>
      </c>
      <c r="K13" s="79" t="s">
        <v>69</v>
      </c>
      <c r="L13" s="79"/>
      <c r="M13" s="79"/>
      <c r="N13" s="79"/>
      <c r="O13" s="79"/>
      <c r="P13" s="79"/>
    </row>
    <row r="14" spans="1:17" x14ac:dyDescent="0.3">
      <c r="A14" s="41">
        <v>11</v>
      </c>
      <c r="B14" s="42" t="s">
        <v>67</v>
      </c>
      <c r="C14" s="79" t="s">
        <v>70</v>
      </c>
      <c r="D14" s="79"/>
      <c r="E14" s="79"/>
      <c r="F14" s="79"/>
      <c r="G14" s="79"/>
      <c r="H14" s="79"/>
      <c r="I14" s="41">
        <v>11</v>
      </c>
      <c r="J14" s="42" t="s">
        <v>67</v>
      </c>
      <c r="K14" s="79" t="s">
        <v>71</v>
      </c>
      <c r="L14" s="79"/>
      <c r="M14" s="79"/>
      <c r="N14" s="79"/>
      <c r="O14" s="79"/>
      <c r="P14" s="79"/>
    </row>
    <row r="15" spans="1:17" x14ac:dyDescent="0.3">
      <c r="A15" s="41">
        <v>12</v>
      </c>
      <c r="B15" s="42" t="s">
        <v>72</v>
      </c>
      <c r="C15" s="79" t="s">
        <v>73</v>
      </c>
      <c r="D15" s="79"/>
      <c r="E15" s="79"/>
      <c r="F15" s="79"/>
      <c r="G15" s="79"/>
      <c r="H15" s="79"/>
      <c r="I15" s="41">
        <v>12</v>
      </c>
      <c r="J15" s="42" t="s">
        <v>72</v>
      </c>
      <c r="K15" s="79" t="s">
        <v>74</v>
      </c>
      <c r="L15" s="79"/>
      <c r="M15" s="79"/>
      <c r="N15" s="79"/>
      <c r="O15" s="79"/>
      <c r="P15" s="79"/>
    </row>
    <row r="16" spans="1:17" x14ac:dyDescent="0.3">
      <c r="A16" s="41">
        <v>13</v>
      </c>
      <c r="B16" s="42" t="s">
        <v>75</v>
      </c>
      <c r="C16" s="79" t="s">
        <v>76</v>
      </c>
      <c r="D16" s="79"/>
      <c r="E16" s="79"/>
      <c r="F16" s="79"/>
      <c r="G16" s="79"/>
      <c r="H16" s="79"/>
      <c r="I16" s="41">
        <v>13</v>
      </c>
      <c r="J16" s="42" t="s">
        <v>75</v>
      </c>
      <c r="K16" s="79" t="s">
        <v>77</v>
      </c>
      <c r="L16" s="79"/>
      <c r="M16" s="79"/>
      <c r="N16" s="79"/>
      <c r="O16" s="79"/>
      <c r="P16" s="79"/>
    </row>
    <row r="17" spans="1:16" x14ac:dyDescent="0.3">
      <c r="A17" s="41">
        <v>14</v>
      </c>
      <c r="B17" s="44" t="s">
        <v>46</v>
      </c>
      <c r="C17" s="81" t="s">
        <v>78</v>
      </c>
      <c r="D17" s="81"/>
      <c r="E17" s="81"/>
      <c r="F17" s="81"/>
      <c r="G17" s="81"/>
      <c r="H17" s="81"/>
      <c r="I17" s="41">
        <v>26</v>
      </c>
      <c r="J17" s="44" t="s">
        <v>46</v>
      </c>
      <c r="K17" s="81" t="s">
        <v>79</v>
      </c>
      <c r="L17" s="81"/>
      <c r="M17" s="81"/>
      <c r="N17" s="81"/>
      <c r="O17" s="81"/>
      <c r="P17" s="81"/>
    </row>
    <row r="18" spans="1:16" x14ac:dyDescent="0.3">
      <c r="A18" s="41">
        <v>15</v>
      </c>
      <c r="B18" s="44" t="s">
        <v>46</v>
      </c>
      <c r="C18" s="80" t="s">
        <v>80</v>
      </c>
      <c r="D18" s="80"/>
      <c r="E18" s="80"/>
      <c r="F18" s="80"/>
      <c r="G18" s="80"/>
      <c r="H18" s="80"/>
      <c r="I18" s="41">
        <v>27</v>
      </c>
      <c r="J18" s="44" t="s">
        <v>46</v>
      </c>
      <c r="K18" s="80" t="s">
        <v>81</v>
      </c>
      <c r="L18" s="80"/>
      <c r="M18" s="80"/>
      <c r="N18" s="80"/>
      <c r="O18" s="80"/>
      <c r="P18" s="80"/>
    </row>
    <row r="19" spans="1:16" x14ac:dyDescent="0.3">
      <c r="A19" s="41">
        <v>16</v>
      </c>
      <c r="B19" s="44" t="s">
        <v>82</v>
      </c>
      <c r="C19" s="80" t="s">
        <v>83</v>
      </c>
      <c r="D19" s="80"/>
      <c r="E19" s="80"/>
      <c r="F19" s="80"/>
      <c r="G19" s="80"/>
      <c r="H19" s="80"/>
      <c r="I19" s="41">
        <v>28</v>
      </c>
      <c r="J19" s="44" t="s">
        <v>82</v>
      </c>
      <c r="K19" s="80" t="s">
        <v>84</v>
      </c>
      <c r="L19" s="80"/>
      <c r="M19" s="80"/>
      <c r="N19" s="80"/>
      <c r="O19" s="80"/>
      <c r="P19" s="80"/>
    </row>
    <row r="20" spans="1:16" x14ac:dyDescent="0.3">
      <c r="A20" s="41">
        <v>17</v>
      </c>
      <c r="B20" s="44" t="s">
        <v>82</v>
      </c>
      <c r="C20" s="80" t="s">
        <v>85</v>
      </c>
      <c r="D20" s="80"/>
      <c r="E20" s="80"/>
      <c r="F20" s="80"/>
      <c r="G20" s="80"/>
      <c r="H20" s="80"/>
      <c r="I20" s="41">
        <v>29</v>
      </c>
      <c r="J20" s="44" t="s">
        <v>82</v>
      </c>
      <c r="K20" s="80" t="s">
        <v>86</v>
      </c>
      <c r="L20" s="80"/>
      <c r="M20" s="80"/>
      <c r="N20" s="80"/>
      <c r="O20" s="80"/>
      <c r="P20" s="80"/>
    </row>
    <row r="21" spans="1:16" x14ac:dyDescent="0.3">
      <c r="A21" s="41">
        <v>18</v>
      </c>
      <c r="B21" s="45" t="s">
        <v>49</v>
      </c>
      <c r="C21" s="80" t="s">
        <v>87</v>
      </c>
      <c r="D21" s="80"/>
      <c r="E21" s="80"/>
      <c r="F21" s="80"/>
      <c r="G21" s="80"/>
      <c r="H21" s="80"/>
      <c r="I21" s="41">
        <v>30</v>
      </c>
      <c r="J21" s="45" t="s">
        <v>49</v>
      </c>
      <c r="K21" s="80" t="s">
        <v>88</v>
      </c>
      <c r="L21" s="80"/>
      <c r="M21" s="80"/>
      <c r="N21" s="80"/>
      <c r="O21" s="80"/>
      <c r="P21" s="80"/>
    </row>
    <row r="22" spans="1:16" x14ac:dyDescent="0.3">
      <c r="A22" s="41">
        <v>19</v>
      </c>
      <c r="B22" s="45" t="s">
        <v>52</v>
      </c>
      <c r="C22" s="80" t="s">
        <v>89</v>
      </c>
      <c r="D22" s="80"/>
      <c r="E22" s="80"/>
      <c r="F22" s="80"/>
      <c r="G22" s="80"/>
      <c r="H22" s="80"/>
      <c r="I22" s="41">
        <v>31</v>
      </c>
      <c r="J22" s="45" t="s">
        <v>52</v>
      </c>
      <c r="K22" s="80" t="s">
        <v>90</v>
      </c>
      <c r="L22" s="80"/>
      <c r="M22" s="80"/>
      <c r="N22" s="80"/>
      <c r="O22" s="80"/>
      <c r="P22" s="80"/>
    </row>
    <row r="23" spans="1:16" x14ac:dyDescent="0.3">
      <c r="A23" s="41">
        <v>20</v>
      </c>
      <c r="B23" s="45" t="s">
        <v>52</v>
      </c>
      <c r="C23" s="80" t="s">
        <v>91</v>
      </c>
      <c r="D23" s="80"/>
      <c r="E23" s="80"/>
      <c r="F23" s="80"/>
      <c r="G23" s="80"/>
      <c r="H23" s="80"/>
      <c r="I23" s="41">
        <v>32</v>
      </c>
      <c r="J23" s="45" t="s">
        <v>52</v>
      </c>
      <c r="K23" s="80" t="s">
        <v>92</v>
      </c>
      <c r="L23" s="80"/>
      <c r="M23" s="80"/>
      <c r="N23" s="80"/>
      <c r="O23" s="80"/>
      <c r="P23" s="80"/>
    </row>
    <row r="24" spans="1:16" x14ac:dyDescent="0.3">
      <c r="A24" s="41">
        <v>21</v>
      </c>
      <c r="B24" s="45" t="s">
        <v>52</v>
      </c>
      <c r="C24" s="80" t="s">
        <v>93</v>
      </c>
      <c r="D24" s="80"/>
      <c r="E24" s="80"/>
      <c r="F24" s="80"/>
      <c r="G24" s="80"/>
      <c r="H24" s="80"/>
      <c r="I24" s="41">
        <v>33</v>
      </c>
      <c r="J24" s="45" t="s">
        <v>52</v>
      </c>
      <c r="K24" s="80" t="s">
        <v>92</v>
      </c>
      <c r="L24" s="80"/>
      <c r="M24" s="80"/>
      <c r="N24" s="80"/>
      <c r="O24" s="80"/>
      <c r="P24" s="80"/>
    </row>
    <row r="25" spans="1:16" x14ac:dyDescent="0.3">
      <c r="A25" s="41">
        <v>22</v>
      </c>
      <c r="B25" s="45" t="s">
        <v>52</v>
      </c>
      <c r="C25" s="80" t="s">
        <v>94</v>
      </c>
      <c r="D25" s="80"/>
      <c r="E25" s="80"/>
      <c r="F25" s="80"/>
      <c r="G25" s="80"/>
      <c r="H25" s="80"/>
      <c r="I25" s="41">
        <v>34</v>
      </c>
      <c r="J25" s="45" t="s">
        <v>52</v>
      </c>
      <c r="K25" s="80" t="s">
        <v>92</v>
      </c>
      <c r="L25" s="80"/>
      <c r="M25" s="80"/>
      <c r="N25" s="80"/>
      <c r="O25" s="80"/>
      <c r="P25" s="80"/>
    </row>
    <row r="26" spans="1:16" x14ac:dyDescent="0.3">
      <c r="A26" s="41">
        <v>23</v>
      </c>
      <c r="B26" s="44" t="s">
        <v>67</v>
      </c>
      <c r="C26" s="80" t="s">
        <v>95</v>
      </c>
      <c r="D26" s="80"/>
      <c r="E26" s="80"/>
      <c r="F26" s="80"/>
      <c r="G26" s="80"/>
      <c r="H26" s="80"/>
      <c r="I26" s="41">
        <v>35</v>
      </c>
      <c r="J26" s="44" t="s">
        <v>67</v>
      </c>
      <c r="K26" s="82" t="s">
        <v>96</v>
      </c>
      <c r="L26" s="83"/>
      <c r="M26" s="83"/>
      <c r="N26" s="83"/>
      <c r="O26" s="83"/>
      <c r="P26" s="84"/>
    </row>
    <row r="27" spans="1:16" x14ac:dyDescent="0.3">
      <c r="A27" s="41">
        <v>24</v>
      </c>
      <c r="B27" s="44" t="s">
        <v>67</v>
      </c>
      <c r="C27" s="80" t="s">
        <v>97</v>
      </c>
      <c r="D27" s="80"/>
      <c r="E27" s="80"/>
      <c r="F27" s="80"/>
      <c r="G27" s="80"/>
      <c r="H27" s="80"/>
      <c r="I27" s="41">
        <v>36</v>
      </c>
      <c r="J27" s="44" t="s">
        <v>67</v>
      </c>
      <c r="K27" s="80" t="s">
        <v>98</v>
      </c>
      <c r="L27" s="80"/>
      <c r="M27" s="80"/>
      <c r="N27" s="80"/>
      <c r="O27" s="80"/>
      <c r="P27" s="80"/>
    </row>
    <row r="28" spans="1:16" x14ac:dyDescent="0.3">
      <c r="A28" s="41">
        <v>25</v>
      </c>
      <c r="B28" s="44" t="s">
        <v>99</v>
      </c>
      <c r="C28" s="80" t="s">
        <v>100</v>
      </c>
      <c r="D28" s="80"/>
      <c r="E28" s="80"/>
      <c r="F28" s="80"/>
      <c r="G28" s="80"/>
      <c r="H28" s="80"/>
      <c r="I28" s="41">
        <v>37</v>
      </c>
      <c r="J28" s="44" t="s">
        <v>99</v>
      </c>
      <c r="K28" s="80" t="s">
        <v>101</v>
      </c>
      <c r="L28" s="80"/>
      <c r="M28" s="80"/>
      <c r="N28" s="80"/>
      <c r="O28" s="80"/>
      <c r="P28" s="80"/>
    </row>
    <row r="29" spans="1:16" x14ac:dyDescent="0.3">
      <c r="A29" s="41">
        <v>26</v>
      </c>
      <c r="B29" s="44" t="s">
        <v>75</v>
      </c>
      <c r="C29" s="80" t="s">
        <v>102</v>
      </c>
      <c r="D29" s="80"/>
      <c r="E29" s="80"/>
      <c r="F29" s="80"/>
      <c r="G29" s="80"/>
      <c r="H29" s="80"/>
      <c r="I29" s="41">
        <v>38</v>
      </c>
      <c r="J29" s="44" t="s">
        <v>75</v>
      </c>
      <c r="K29" s="80" t="s">
        <v>103</v>
      </c>
      <c r="L29" s="80"/>
      <c r="M29" s="80"/>
      <c r="N29" s="80"/>
      <c r="O29" s="80"/>
      <c r="P29" s="80"/>
    </row>
  </sheetData>
  <mergeCells count="56">
    <mergeCell ref="K28:P28"/>
    <mergeCell ref="K29:P29"/>
    <mergeCell ref="K20:P20"/>
    <mergeCell ref="K21:P21"/>
    <mergeCell ref="K22:P22"/>
    <mergeCell ref="K23:P23"/>
    <mergeCell ref="K24:P24"/>
    <mergeCell ref="K25:P25"/>
    <mergeCell ref="K17:P17"/>
    <mergeCell ref="K18:P18"/>
    <mergeCell ref="K19:P19"/>
    <mergeCell ref="K26:P26"/>
    <mergeCell ref="K27:P27"/>
    <mergeCell ref="K14:P14"/>
    <mergeCell ref="K15:P15"/>
    <mergeCell ref="K16:P16"/>
    <mergeCell ref="K8:P8"/>
    <mergeCell ref="K9:P9"/>
    <mergeCell ref="K10:P10"/>
    <mergeCell ref="K11:P11"/>
    <mergeCell ref="K12:P12"/>
    <mergeCell ref="K13:P13"/>
    <mergeCell ref="C25:H25"/>
    <mergeCell ref="C26:H26"/>
    <mergeCell ref="C27:H27"/>
    <mergeCell ref="C28:H28"/>
    <mergeCell ref="C29:H29"/>
    <mergeCell ref="C22:H22"/>
    <mergeCell ref="C23:H23"/>
    <mergeCell ref="C24:H24"/>
    <mergeCell ref="C17:H17"/>
    <mergeCell ref="C18:H18"/>
    <mergeCell ref="C19:H19"/>
    <mergeCell ref="C20:H20"/>
    <mergeCell ref="C13:H13"/>
    <mergeCell ref="C14:H14"/>
    <mergeCell ref="C15:H15"/>
    <mergeCell ref="C16:H16"/>
    <mergeCell ref="C21:H21"/>
    <mergeCell ref="C10:H10"/>
    <mergeCell ref="C11:H11"/>
    <mergeCell ref="C12:H12"/>
    <mergeCell ref="C3:H3"/>
    <mergeCell ref="C4:H4"/>
    <mergeCell ref="C5:H5"/>
    <mergeCell ref="C6:H6"/>
    <mergeCell ref="A1:H2"/>
    <mergeCell ref="I1:P2"/>
    <mergeCell ref="C7:H7"/>
    <mergeCell ref="C8:H8"/>
    <mergeCell ref="C9:H9"/>
    <mergeCell ref="K3:P3"/>
    <mergeCell ref="K4:P4"/>
    <mergeCell ref="K5:P5"/>
    <mergeCell ref="K6:P6"/>
    <mergeCell ref="K7:P7"/>
  </mergeCells>
  <hyperlinks>
    <hyperlink ref="Q2" location="PRESENTATION!A1" display="BACK" xr:uid="{F6876B04-CAB6-449D-B1BD-99EABA05FB9E}"/>
    <hyperlink ref="B4" location="'RH1'!A1" display="'RH1'!A1" xr:uid="{FF111B72-E634-4552-A24F-B19DD023D660}"/>
    <hyperlink ref="B17" location="'RH1'!A1" display="'RH1'!A1" xr:uid="{4D18FAF8-CDA3-4889-A73B-0AC138934C97}"/>
    <hyperlink ref="J17" location="'RH1'!A1" display="'RH1'!A1" xr:uid="{AA0EB866-89EE-4406-87ED-622FEFC480FB}"/>
    <hyperlink ref="J4" location="'RH1'!A1" display="'RH1'!A1" xr:uid="{84CFB3BB-F7BE-4CD7-A2EB-8E06DF0ADAD4}"/>
    <hyperlink ref="J18" location="'RH1'!A1" display="'RH1'!A1" xr:uid="{728270E2-F44B-48BD-B9CB-4B0040328123}"/>
    <hyperlink ref="B18" location="'RH1'!A1" display="'RH1'!A1" xr:uid="{44A73C20-8C66-4A19-B3DA-BFEAE625F340}"/>
    <hyperlink ref="B19" location="'RH2'!A1" display="'RH2'!A1" xr:uid="{333F09F2-7624-463B-A80A-905846A746E4}"/>
    <hyperlink ref="J19" location="'RH2'!A1" display="'RH2'!A1" xr:uid="{6A53E7A3-3917-4453-9C7F-C90F6730CE09}"/>
    <hyperlink ref="J20" location="'RH2'!A1" display="'RH2'!A1" xr:uid="{68FA4508-537A-48FB-845B-446749FF43AF}"/>
    <hyperlink ref="B20" location="'RH2'!A1" display="'RH2'!A1" xr:uid="{48AC12DB-29FC-42F2-9739-517665F21390}"/>
    <hyperlink ref="B5" location="CAD!A1" display="CAD!A1" xr:uid="{9A3A9A85-069C-4B91-9B9F-52ACF0AE2EBB}"/>
    <hyperlink ref="J5" location="CAD!A1" display="CAD!A1" xr:uid="{E890012C-CE0A-4593-85F4-38EDC9340345}"/>
    <hyperlink ref="B21" location="CAD!A1" display="CAD!A1" xr:uid="{165B76E0-08C2-4C1A-AA19-FC8216124B0B}"/>
    <hyperlink ref="J21" location="CAD!A1" display="CAD!A1" xr:uid="{BE6EE531-6C2E-41F9-B1D9-FD29000AC828}"/>
    <hyperlink ref="B6" location="CAS!A1" display="CAS!A1" xr:uid="{2622285A-52A5-4EF3-AAE4-82BF57DF69A7}"/>
    <hyperlink ref="B7" location="CAS!A1" display="CAS!A1" xr:uid="{74BB84AA-BF6B-4DAA-872B-0EE88515A652}"/>
    <hyperlink ref="B8" location="CAS!A1" display="CAS!A1" xr:uid="{8606A29E-11FB-487E-9046-59928E8B8700}"/>
    <hyperlink ref="B9" location="CAS!A1" display="CAS!A1" xr:uid="{DC89987B-5405-4C12-A426-BD058785610C}"/>
    <hyperlink ref="J6" location="CAS!A1" display="CAS!A1" xr:uid="{91B3FBAD-DB73-489B-BFFF-00915173B96D}"/>
    <hyperlink ref="J7" location="CAS!A1" display="CAS!A1" xr:uid="{F116617C-826A-42BA-93DB-D91E41A51421}"/>
    <hyperlink ref="J8" location="CAS!A1" display="CAS!A1" xr:uid="{4387BCD1-3D87-4D8B-B646-7498044ED918}"/>
    <hyperlink ref="J9" location="CAS!A1" display="CAS!A1" xr:uid="{7AAE1B26-28F3-4A58-9C69-B3198CEC6371}"/>
    <hyperlink ref="B22" location="CAS!A1" display="CAS!A1" xr:uid="{B04B0F3A-9C68-498E-84AD-076A47A4A5CA}"/>
    <hyperlink ref="B23" location="CAS!A1" display="CAS!A1" xr:uid="{A9C49B3A-3242-467F-93BF-0CD9A3DD68AB}"/>
    <hyperlink ref="B24" location="CAS!A1" display="CAS!A1" xr:uid="{D550BF65-AEBE-4160-99B2-B4B679B70D67}"/>
    <hyperlink ref="B25" location="CAS!A1" display="CAS!A1" xr:uid="{6BB66073-E1C1-4C54-A8E8-DBD866C44FC7}"/>
    <hyperlink ref="J22" location="CAS!A1" display="CAS!A1" xr:uid="{3F5E128D-249B-4356-B41F-D1F070CAEC08}"/>
    <hyperlink ref="J23" location="CAS!A1" display="CAS!A1" xr:uid="{A18ED225-B5D4-420E-B210-CC9FDA05B2EB}"/>
    <hyperlink ref="J24" location="CAS!A1" display="CAS!A1" xr:uid="{93D50A1A-C844-4609-A34C-0C578FA92BF7}"/>
    <hyperlink ref="J25" location="CAS!A1" display="CAS!A1" xr:uid="{823B7EE6-9C82-4285-A56C-E826356AF476}"/>
    <hyperlink ref="B10" location="CAS!A1" display="CAS!A1" xr:uid="{29A3D086-FCFC-40D8-839B-DA5AAE73DE12}"/>
    <hyperlink ref="B11" location="CAS!A1" display="CAS!A1" xr:uid="{9F60DF4E-FC20-481A-9BB6-CDCA5974E2F2}"/>
    <hyperlink ref="B12" location="CAS!A1" display="CAS!A1" xr:uid="{D31A7E2D-DDB9-48A2-858D-F63B7FA80CC4}"/>
    <hyperlink ref="J10" location="CAS!A1" display="CAS!A1" xr:uid="{8D0993AC-ADC7-48C9-95CC-529B5DB45AC9}"/>
    <hyperlink ref="J11" location="CAS!A1" display="CAS!A1" xr:uid="{90D17BDA-7532-4A54-9EEB-878A4EA3217D}"/>
    <hyperlink ref="J12" location="CAS!A1" display="CAS!A1" xr:uid="{BE83C014-B9A6-4858-BF7C-12036D449354}"/>
    <hyperlink ref="B13" location="'PR  MOIS'!A1" display="'PR  MOIS'!A1" xr:uid="{9AD816AF-0EB9-4A0E-B48D-6CA34DBD7F71}"/>
    <hyperlink ref="J13" location="'PR  MOIS'!A1" display="'PR  MOIS'!A1" xr:uid="{70DBC0E1-FE4A-4009-9DE8-EF1C2CCECA97}"/>
    <hyperlink ref="B14" location="'PR  MOIS'!A1" display="'PR  MOIS'!A1" xr:uid="{61DFAE88-08B1-4B22-B496-153C8AF9F43A}"/>
    <hyperlink ref="J14" location="'PR  MOIS'!A1" display="'PR  MOIS'!A1" xr:uid="{B025681B-D976-4EF2-AA26-619ECFD55F52}"/>
    <hyperlink ref="B26" location="'PR  MOIS'!A1" display="'PR  MOIS'!A1" xr:uid="{42E0A6E2-F75A-473F-863E-A3E14D2D9C30}"/>
    <hyperlink ref="J26" location="'PR  MOIS'!A1" display="'PR  MOIS'!A1" xr:uid="{27803C2A-DE51-4C79-8916-8017B3695177}"/>
    <hyperlink ref="B27" location="'PR  MOIS'!A1" display="'PR  MOIS'!A1" xr:uid="{4216C2A5-65D8-4149-9BAD-7B4D8DBDD80C}"/>
    <hyperlink ref="J27" location="'PR  MOIS'!A1" display="'PR  MOIS'!A1" xr:uid="{C718CF45-B7CC-4C38-85D4-C1C9912D4591}"/>
    <hyperlink ref="B15" location="'INDICATEUR TALENTS'!A1" display="'INDICATEUR TALENTS'!A1" xr:uid="{A1D070B5-B560-43CE-98E5-47229DA07648}"/>
    <hyperlink ref="J15" location="'INDICATEUR TALENTS'!A1" display="'INDICATEUR TALENTS'!A1" xr:uid="{2319100D-F9B5-402A-B613-1D6B8450065E}"/>
    <hyperlink ref="B28" location="'INDICATEUR ATELIER'!A1" display="'INDICATEUR ATELIER'!A1" xr:uid="{B7D3CB87-B597-48FE-811E-EDE3476E05BA}"/>
    <hyperlink ref="J28" location="'INDICATEUR ATELIER'!A1" display="'INDICATEUR ATELIER'!A1" xr:uid="{682BFF19-40AB-4345-8327-5E950AEC34FE}"/>
    <hyperlink ref="J29" location="'INDICATEUR DIGITALISATION'!A1" display="'INDICATEUR DIGITALISATION'!A1" xr:uid="{24CCDE60-7B9E-45C2-913B-B53E1F0CDBE4}"/>
    <hyperlink ref="B29" location="'INDICATEUR DIGITALISATION'!A1" display="'INDICATEUR DIGITALISATION'!A1" xr:uid="{0B32CC6B-AC20-4C65-A7CB-13102699E698}"/>
    <hyperlink ref="B16" location="'INDICATEUR DIGITALISATION'!A1" display="'INDICATEUR DIGITALISATION'!A1" xr:uid="{A63BF51A-6AD5-4D19-9895-84BB3324B6C9}"/>
    <hyperlink ref="J16" location="'INDICATEUR DIGITALISATION'!A1" display="'INDICATEUR DIGITALISATION'!A1" xr:uid="{E21156A8-9D59-467F-ADCA-E035C037D4B2}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X318"/>
  <sheetViews>
    <sheetView workbookViewId="0">
      <selection activeCell="H112" sqref="H112"/>
    </sheetView>
  </sheetViews>
  <sheetFormatPr baseColWidth="10" defaultColWidth="10.6640625" defaultRowHeight="14.4" x14ac:dyDescent="0.3"/>
  <cols>
    <col min="1" max="1" width="18.109375" bestFit="1" customWidth="1"/>
    <col min="2" max="2" width="12.88671875" bestFit="1" customWidth="1"/>
    <col min="3" max="3" width="27" bestFit="1" customWidth="1"/>
    <col min="4" max="4" width="13.109375" bestFit="1" customWidth="1"/>
    <col min="5" max="5" width="9.6640625" bestFit="1" customWidth="1"/>
    <col min="6" max="6" width="18.6640625" customWidth="1"/>
    <col min="7" max="7" width="5.88671875" customWidth="1"/>
    <col min="8" max="8" width="20" bestFit="1" customWidth="1"/>
    <col min="9" max="9" width="11.5546875" customWidth="1"/>
    <col min="10" max="10" width="5.33203125" customWidth="1"/>
    <col min="11" max="11" width="14.88671875" customWidth="1"/>
    <col min="12" max="12" width="11.5546875" customWidth="1"/>
    <col min="13" max="13" width="12.5546875" customWidth="1"/>
    <col min="14" max="14" width="9.5546875" customWidth="1"/>
    <col min="15" max="15" width="8.109375" customWidth="1"/>
    <col min="16" max="16" width="8.5546875" customWidth="1"/>
    <col min="17" max="17" width="13.33203125" customWidth="1"/>
    <col min="18" max="18" width="12.33203125" customWidth="1"/>
    <col min="19" max="19" width="17.33203125" customWidth="1"/>
    <col min="20" max="20" width="6.109375" style="5" customWidth="1"/>
    <col min="21" max="21" width="13.6640625" style="5" customWidth="1"/>
    <col min="22" max="22" width="7.44140625" style="5" bestFit="1" customWidth="1"/>
  </cols>
  <sheetData>
    <row r="1" spans="1:24" x14ac:dyDescent="0.3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s="5" t="s">
        <v>36</v>
      </c>
      <c r="U1" s="5" t="s">
        <v>123</v>
      </c>
      <c r="V1" s="5" t="s">
        <v>124</v>
      </c>
    </row>
    <row r="2" spans="1:24" hidden="1" x14ac:dyDescent="0.3">
      <c r="A2" t="s">
        <v>125</v>
      </c>
      <c r="B2" t="s">
        <v>126</v>
      </c>
      <c r="C2" t="str">
        <f t="shared" ref="C2:C65" si="0">CONCATENATE(A2," ",B2)</f>
        <v>ABENHAÏM Myriam</v>
      </c>
      <c r="D2" t="s">
        <v>127</v>
      </c>
      <c r="E2" t="s">
        <v>128</v>
      </c>
      <c r="F2" s="1">
        <v>43745</v>
      </c>
      <c r="G2">
        <v>10</v>
      </c>
      <c r="H2" t="s">
        <v>129</v>
      </c>
      <c r="I2">
        <v>2</v>
      </c>
      <c r="J2">
        <v>1000</v>
      </c>
      <c r="K2">
        <v>2000</v>
      </c>
      <c r="L2">
        <v>2</v>
      </c>
      <c r="M2" t="s">
        <v>130</v>
      </c>
      <c r="N2" s="2">
        <v>2257</v>
      </c>
      <c r="O2" s="3">
        <v>40</v>
      </c>
      <c r="P2" t="s">
        <v>131</v>
      </c>
      <c r="Q2">
        <v>1</v>
      </c>
      <c r="R2" s="4">
        <v>19661</v>
      </c>
      <c r="S2" s="1">
        <v>39053</v>
      </c>
      <c r="T2" s="5">
        <f t="shared" ref="T2:T65" ca="1" si="1">YEARFRAC(R2,TODAY())</f>
        <v>69.8</v>
      </c>
      <c r="U2" s="5">
        <f t="shared" ref="U2:U65" ca="1" si="2">YEARFRAC(S2,TODAY())</f>
        <v>16.708333333333332</v>
      </c>
      <c r="V2" s="5">
        <f t="shared" ref="V2:V65" ca="1" si="3">K2/U2</f>
        <v>119.70074812967582</v>
      </c>
    </row>
    <row r="3" spans="1:24" ht="25.8" x14ac:dyDescent="0.5">
      <c r="A3" t="s">
        <v>132</v>
      </c>
      <c r="B3" t="s">
        <v>133</v>
      </c>
      <c r="C3" t="str">
        <f t="shared" si="0"/>
        <v>ZHOU Philippe</v>
      </c>
      <c r="D3" t="s">
        <v>134</v>
      </c>
      <c r="E3" t="s">
        <v>135</v>
      </c>
      <c r="F3" s="1">
        <v>43682</v>
      </c>
      <c r="G3">
        <v>4</v>
      </c>
      <c r="H3" t="s">
        <v>136</v>
      </c>
      <c r="I3">
        <v>1</v>
      </c>
      <c r="J3">
        <v>5000</v>
      </c>
      <c r="K3">
        <v>5000</v>
      </c>
      <c r="L3">
        <v>1</v>
      </c>
      <c r="M3" t="s">
        <v>137</v>
      </c>
      <c r="N3" s="2">
        <v>2392</v>
      </c>
      <c r="O3" s="3">
        <v>36</v>
      </c>
      <c r="P3" t="s">
        <v>138</v>
      </c>
      <c r="Q3">
        <v>2</v>
      </c>
      <c r="R3" s="4">
        <v>30480</v>
      </c>
      <c r="S3" s="1">
        <v>43384</v>
      </c>
      <c r="T3" s="5">
        <f t="shared" ca="1" si="1"/>
        <v>40.177777777777777</v>
      </c>
      <c r="U3" s="5">
        <f t="shared" ca="1" si="2"/>
        <v>4.8499999999999996</v>
      </c>
      <c r="V3" s="5">
        <f t="shared" ca="1" si="3"/>
        <v>1030.9278350515465</v>
      </c>
      <c r="X3" s="39" t="s">
        <v>25</v>
      </c>
    </row>
    <row r="4" spans="1:24" hidden="1" x14ac:dyDescent="0.3">
      <c r="A4" t="s">
        <v>139</v>
      </c>
      <c r="B4" t="s">
        <v>140</v>
      </c>
      <c r="C4" t="str">
        <f t="shared" si="0"/>
        <v>ADAMO Stéphane</v>
      </c>
      <c r="D4" t="s">
        <v>141</v>
      </c>
      <c r="E4" t="s">
        <v>128</v>
      </c>
      <c r="F4" s="1">
        <v>43768</v>
      </c>
      <c r="G4">
        <v>4</v>
      </c>
      <c r="H4" t="s">
        <v>136</v>
      </c>
      <c r="I4">
        <v>6</v>
      </c>
      <c r="J4">
        <v>5000</v>
      </c>
      <c r="K4">
        <v>30000</v>
      </c>
      <c r="L4">
        <v>2</v>
      </c>
      <c r="M4" t="s">
        <v>130</v>
      </c>
      <c r="N4" s="2">
        <v>2982</v>
      </c>
      <c r="O4" s="3">
        <v>68</v>
      </c>
      <c r="P4" t="s">
        <v>138</v>
      </c>
      <c r="Q4">
        <v>3</v>
      </c>
      <c r="R4" s="4">
        <v>23361</v>
      </c>
      <c r="S4" s="1">
        <v>37403</v>
      </c>
      <c r="T4" s="5">
        <f t="shared" ca="1" si="1"/>
        <v>59.669444444444444</v>
      </c>
      <c r="U4" s="5">
        <f t="shared" ca="1" si="2"/>
        <v>21.222222222222221</v>
      </c>
      <c r="V4" s="5">
        <f t="shared" ca="1" si="3"/>
        <v>1413.6125654450261</v>
      </c>
    </row>
    <row r="5" spans="1:24" hidden="1" x14ac:dyDescent="0.3">
      <c r="A5" t="s">
        <v>142</v>
      </c>
      <c r="B5" t="s">
        <v>143</v>
      </c>
      <c r="C5" t="str">
        <f t="shared" si="0"/>
        <v>AGAPOF Brigitte</v>
      </c>
      <c r="D5" t="s">
        <v>144</v>
      </c>
      <c r="E5" t="s">
        <v>145</v>
      </c>
      <c r="F5" s="1">
        <v>43867</v>
      </c>
      <c r="G5">
        <v>8</v>
      </c>
      <c r="H5" t="s">
        <v>146</v>
      </c>
      <c r="I5">
        <v>5</v>
      </c>
      <c r="J5">
        <v>800</v>
      </c>
      <c r="K5">
        <v>4000</v>
      </c>
      <c r="L5">
        <v>3</v>
      </c>
      <c r="M5" t="s">
        <v>147</v>
      </c>
      <c r="N5">
        <v>926</v>
      </c>
      <c r="O5" s="3">
        <v>67</v>
      </c>
      <c r="P5" t="s">
        <v>131</v>
      </c>
      <c r="Q5">
        <v>3</v>
      </c>
      <c r="R5" s="4">
        <v>27843</v>
      </c>
      <c r="S5" s="1">
        <v>39944</v>
      </c>
      <c r="T5" s="5">
        <f t="shared" ca="1" si="1"/>
        <v>47.397222222222226</v>
      </c>
      <c r="U5" s="5">
        <f t="shared" ca="1" si="2"/>
        <v>14.266666666666667</v>
      </c>
      <c r="V5" s="5">
        <f t="shared" ca="1" si="3"/>
        <v>280.37383177570092</v>
      </c>
    </row>
    <row r="6" spans="1:24" hidden="1" x14ac:dyDescent="0.3">
      <c r="A6" t="s">
        <v>148</v>
      </c>
      <c r="B6" t="s">
        <v>149</v>
      </c>
      <c r="C6" t="str">
        <f t="shared" si="0"/>
        <v>ALEMBERT Jean</v>
      </c>
      <c r="D6" t="s">
        <v>127</v>
      </c>
      <c r="E6" t="s">
        <v>145</v>
      </c>
      <c r="F6" s="1">
        <v>43955</v>
      </c>
      <c r="G6">
        <v>2</v>
      </c>
      <c r="H6" t="s">
        <v>150</v>
      </c>
      <c r="I6">
        <v>5</v>
      </c>
      <c r="J6">
        <v>700</v>
      </c>
      <c r="K6">
        <v>3500</v>
      </c>
      <c r="L6">
        <v>3</v>
      </c>
      <c r="M6" t="s">
        <v>147</v>
      </c>
      <c r="N6" s="2">
        <v>1325</v>
      </c>
      <c r="O6" s="3">
        <v>97</v>
      </c>
      <c r="P6" t="s">
        <v>138</v>
      </c>
      <c r="Q6">
        <v>2</v>
      </c>
      <c r="R6" s="4">
        <v>27041</v>
      </c>
      <c r="S6" s="1">
        <v>41874</v>
      </c>
      <c r="T6" s="5">
        <f t="shared" ca="1" si="1"/>
        <v>49.597222222222221</v>
      </c>
      <c r="U6" s="5">
        <f t="shared" ca="1" si="2"/>
        <v>8.9833333333333325</v>
      </c>
      <c r="V6" s="5">
        <f t="shared" ca="1" si="3"/>
        <v>389.61038961038963</v>
      </c>
    </row>
    <row r="7" spans="1:24" x14ac:dyDescent="0.3">
      <c r="A7" t="s">
        <v>151</v>
      </c>
      <c r="B7" t="s">
        <v>152</v>
      </c>
      <c r="C7" t="str">
        <f t="shared" si="0"/>
        <v>LOBJOY Patrick</v>
      </c>
      <c r="D7" t="s">
        <v>134</v>
      </c>
      <c r="E7" t="s">
        <v>153</v>
      </c>
      <c r="F7" s="1">
        <v>43918</v>
      </c>
      <c r="G7">
        <v>2</v>
      </c>
      <c r="H7" t="s">
        <v>150</v>
      </c>
      <c r="I7">
        <v>10</v>
      </c>
      <c r="J7">
        <v>700</v>
      </c>
      <c r="K7">
        <v>7000</v>
      </c>
      <c r="L7">
        <v>2</v>
      </c>
      <c r="M7" t="s">
        <v>130</v>
      </c>
      <c r="N7" s="2">
        <v>1759</v>
      </c>
      <c r="O7" s="3">
        <v>71</v>
      </c>
      <c r="P7" t="s">
        <v>138</v>
      </c>
      <c r="Q7">
        <v>4</v>
      </c>
      <c r="R7" s="4">
        <v>29754</v>
      </c>
      <c r="S7" s="1">
        <v>43138</v>
      </c>
      <c r="T7" s="5">
        <f t="shared" ca="1" si="1"/>
        <v>42.166666666666664</v>
      </c>
      <c r="U7" s="5">
        <f t="shared" ca="1" si="2"/>
        <v>5.5277777777777777</v>
      </c>
      <c r="V7" s="5">
        <f t="shared" ca="1" si="3"/>
        <v>1266.3316582914574</v>
      </c>
    </row>
    <row r="8" spans="1:24" hidden="1" x14ac:dyDescent="0.3">
      <c r="A8" t="s">
        <v>154</v>
      </c>
      <c r="B8" t="s">
        <v>155</v>
      </c>
      <c r="C8" t="str">
        <f t="shared" si="0"/>
        <v>AMELLAL Henri</v>
      </c>
      <c r="D8" t="s">
        <v>144</v>
      </c>
      <c r="E8" t="s">
        <v>145</v>
      </c>
      <c r="F8" s="1">
        <v>43903</v>
      </c>
      <c r="G8">
        <v>6</v>
      </c>
      <c r="H8" t="s">
        <v>156</v>
      </c>
      <c r="I8">
        <v>4</v>
      </c>
      <c r="J8">
        <v>500</v>
      </c>
      <c r="K8">
        <v>2000</v>
      </c>
      <c r="L8">
        <v>3</v>
      </c>
      <c r="M8" t="s">
        <v>147</v>
      </c>
      <c r="N8" s="2">
        <v>4417</v>
      </c>
      <c r="O8" s="3">
        <v>57</v>
      </c>
      <c r="P8" t="s">
        <v>138</v>
      </c>
      <c r="Q8">
        <v>1</v>
      </c>
      <c r="R8" s="4">
        <v>17526</v>
      </c>
      <c r="S8" s="1">
        <v>38778</v>
      </c>
      <c r="T8" s="5">
        <f t="shared" ca="1" si="1"/>
        <v>75.644444444444446</v>
      </c>
      <c r="U8" s="5">
        <f t="shared" ca="1" si="2"/>
        <v>17.458333333333332</v>
      </c>
      <c r="V8" s="5">
        <f t="shared" ca="1" si="3"/>
        <v>114.55847255369929</v>
      </c>
    </row>
    <row r="9" spans="1:24" hidden="1" x14ac:dyDescent="0.3">
      <c r="A9" t="s">
        <v>154</v>
      </c>
      <c r="B9" t="s">
        <v>157</v>
      </c>
      <c r="C9" t="str">
        <f t="shared" si="0"/>
        <v>AMELLAL Viviane</v>
      </c>
      <c r="D9" t="s">
        <v>127</v>
      </c>
      <c r="E9" t="s">
        <v>145</v>
      </c>
      <c r="F9" s="1">
        <v>43989</v>
      </c>
      <c r="G9">
        <v>4</v>
      </c>
      <c r="H9" t="s">
        <v>136</v>
      </c>
      <c r="I9">
        <v>10</v>
      </c>
      <c r="J9">
        <v>5000</v>
      </c>
      <c r="K9">
        <v>50000</v>
      </c>
      <c r="L9">
        <v>1</v>
      </c>
      <c r="M9" t="s">
        <v>137</v>
      </c>
      <c r="N9" s="2">
        <v>2808</v>
      </c>
      <c r="O9" s="3">
        <v>82</v>
      </c>
      <c r="P9" t="s">
        <v>131</v>
      </c>
      <c r="Q9">
        <v>1</v>
      </c>
      <c r="R9" s="4">
        <v>22786</v>
      </c>
      <c r="S9" s="1">
        <v>38746</v>
      </c>
      <c r="T9" s="5">
        <f t="shared" ca="1" si="1"/>
        <v>61.241666666666667</v>
      </c>
      <c r="U9" s="5">
        <f t="shared" ca="1" si="2"/>
        <v>17.55</v>
      </c>
      <c r="V9" s="5">
        <f t="shared" ca="1" si="3"/>
        <v>2849.002849002849</v>
      </c>
    </row>
    <row r="10" spans="1:24" hidden="1" x14ac:dyDescent="0.3">
      <c r="A10" t="s">
        <v>154</v>
      </c>
      <c r="B10" t="s">
        <v>158</v>
      </c>
      <c r="C10" t="str">
        <f t="shared" si="0"/>
        <v>AMELLAL Jean-Marc</v>
      </c>
      <c r="D10" t="s">
        <v>144</v>
      </c>
      <c r="E10" t="s">
        <v>145</v>
      </c>
      <c r="F10" s="1">
        <v>43907</v>
      </c>
      <c r="G10">
        <v>1</v>
      </c>
      <c r="H10" t="s">
        <v>159</v>
      </c>
      <c r="I10">
        <v>3</v>
      </c>
      <c r="J10">
        <v>1200</v>
      </c>
      <c r="K10">
        <v>3600</v>
      </c>
      <c r="L10">
        <v>1</v>
      </c>
      <c r="M10" t="s">
        <v>137</v>
      </c>
      <c r="N10" s="2">
        <v>2051</v>
      </c>
      <c r="O10" s="3">
        <v>91</v>
      </c>
      <c r="P10" t="s">
        <v>138</v>
      </c>
      <c r="Q10">
        <v>4</v>
      </c>
      <c r="R10" s="4">
        <v>21569</v>
      </c>
      <c r="S10" s="1">
        <v>40319</v>
      </c>
      <c r="T10" s="5">
        <f t="shared" ca="1" si="1"/>
        <v>64.577777777777783</v>
      </c>
      <c r="U10" s="5">
        <f t="shared" ca="1" si="2"/>
        <v>13.238888888888889</v>
      </c>
      <c r="V10" s="5">
        <f t="shared" ca="1" si="3"/>
        <v>271.92614351657573</v>
      </c>
    </row>
    <row r="11" spans="1:24" hidden="1" x14ac:dyDescent="0.3">
      <c r="A11" t="s">
        <v>160</v>
      </c>
      <c r="B11" t="s">
        <v>161</v>
      </c>
      <c r="C11" t="str">
        <f t="shared" si="0"/>
        <v>ANGONIN Jean-Pierre</v>
      </c>
      <c r="D11" t="s">
        <v>162</v>
      </c>
      <c r="E11" t="s">
        <v>145</v>
      </c>
      <c r="F11" s="1">
        <v>43678</v>
      </c>
      <c r="G11">
        <v>6</v>
      </c>
      <c r="H11" t="s">
        <v>156</v>
      </c>
      <c r="I11">
        <v>8</v>
      </c>
      <c r="J11">
        <v>500</v>
      </c>
      <c r="K11">
        <v>4000</v>
      </c>
      <c r="L11">
        <v>3</v>
      </c>
      <c r="M11" t="s">
        <v>147</v>
      </c>
      <c r="N11" s="2">
        <v>2990</v>
      </c>
      <c r="O11" s="3">
        <v>65</v>
      </c>
      <c r="P11" t="s">
        <v>138</v>
      </c>
      <c r="Q11">
        <v>1</v>
      </c>
      <c r="R11" s="4">
        <v>21447</v>
      </c>
      <c r="S11" s="1">
        <v>37796</v>
      </c>
      <c r="T11" s="5">
        <f t="shared" ca="1" si="1"/>
        <v>64.911111111111111</v>
      </c>
      <c r="U11" s="5">
        <f t="shared" ca="1" si="2"/>
        <v>20.147222222222222</v>
      </c>
      <c r="V11" s="5">
        <f t="shared" ca="1" si="3"/>
        <v>198.53853577829864</v>
      </c>
    </row>
    <row r="12" spans="1:24" hidden="1" x14ac:dyDescent="0.3">
      <c r="A12" t="s">
        <v>163</v>
      </c>
      <c r="B12" t="s">
        <v>164</v>
      </c>
      <c r="C12" t="str">
        <f t="shared" si="0"/>
        <v>AZOURA Marie-France</v>
      </c>
      <c r="D12" t="s">
        <v>127</v>
      </c>
      <c r="E12" t="s">
        <v>145</v>
      </c>
      <c r="F12" s="1">
        <v>43884</v>
      </c>
      <c r="G12">
        <v>10</v>
      </c>
      <c r="H12" t="s">
        <v>129</v>
      </c>
      <c r="I12">
        <v>8</v>
      </c>
      <c r="J12">
        <v>1000</v>
      </c>
      <c r="K12">
        <v>8000</v>
      </c>
      <c r="L12">
        <v>1</v>
      </c>
      <c r="M12" t="s">
        <v>137</v>
      </c>
      <c r="N12" s="2">
        <v>3342</v>
      </c>
      <c r="O12" s="3">
        <v>41</v>
      </c>
      <c r="P12" t="s">
        <v>131</v>
      </c>
      <c r="Q12">
        <v>0</v>
      </c>
      <c r="R12" s="4">
        <v>22383</v>
      </c>
      <c r="S12" s="1">
        <v>40901</v>
      </c>
      <c r="T12" s="5">
        <f t="shared" ca="1" si="1"/>
        <v>62.347222222222221</v>
      </c>
      <c r="U12" s="5">
        <f t="shared" ca="1" si="2"/>
        <v>11.647222222222222</v>
      </c>
      <c r="V12" s="5">
        <f t="shared" ca="1" si="3"/>
        <v>686.85905079895065</v>
      </c>
    </row>
    <row r="13" spans="1:24" hidden="1" x14ac:dyDescent="0.3">
      <c r="A13" t="s">
        <v>165</v>
      </c>
      <c r="B13" t="s">
        <v>166</v>
      </c>
      <c r="C13" t="str">
        <f t="shared" si="0"/>
        <v>AZRIA Maryse</v>
      </c>
      <c r="D13" t="s">
        <v>141</v>
      </c>
      <c r="E13" t="s">
        <v>145</v>
      </c>
      <c r="F13" s="1">
        <v>43847</v>
      </c>
      <c r="G13">
        <v>1</v>
      </c>
      <c r="H13" t="s">
        <v>159</v>
      </c>
      <c r="I13">
        <v>8</v>
      </c>
      <c r="J13">
        <v>1200</v>
      </c>
      <c r="K13">
        <v>9600</v>
      </c>
      <c r="L13">
        <v>3</v>
      </c>
      <c r="M13" t="s">
        <v>147</v>
      </c>
      <c r="N13" s="2">
        <v>1767</v>
      </c>
      <c r="O13" s="3">
        <v>37</v>
      </c>
      <c r="P13" t="s">
        <v>131</v>
      </c>
      <c r="Q13">
        <v>3</v>
      </c>
      <c r="R13" s="4">
        <v>21937</v>
      </c>
      <c r="S13" s="1">
        <v>42032</v>
      </c>
      <c r="T13" s="5">
        <f t="shared" ca="1" si="1"/>
        <v>63.569444444444443</v>
      </c>
      <c r="U13" s="5">
        <f t="shared" ca="1" si="2"/>
        <v>8.5527777777777771</v>
      </c>
      <c r="V13" s="5">
        <f t="shared" ca="1" si="3"/>
        <v>1122.4423514127964</v>
      </c>
    </row>
    <row r="14" spans="1:24" hidden="1" x14ac:dyDescent="0.3">
      <c r="A14" t="s">
        <v>167</v>
      </c>
      <c r="B14" t="s">
        <v>168</v>
      </c>
      <c r="C14" t="str">
        <f t="shared" si="0"/>
        <v>BACH Ginette</v>
      </c>
      <c r="D14" t="s">
        <v>144</v>
      </c>
      <c r="E14" t="s">
        <v>145</v>
      </c>
      <c r="F14" s="1">
        <v>43736</v>
      </c>
      <c r="G14">
        <v>2</v>
      </c>
      <c r="H14" t="s">
        <v>150</v>
      </c>
      <c r="I14">
        <v>8</v>
      </c>
      <c r="J14">
        <v>700</v>
      </c>
      <c r="K14">
        <v>5600</v>
      </c>
      <c r="L14">
        <v>3</v>
      </c>
      <c r="M14" t="s">
        <v>147</v>
      </c>
      <c r="N14" s="2">
        <v>3114</v>
      </c>
      <c r="O14" s="3">
        <v>45</v>
      </c>
      <c r="P14" t="s">
        <v>131</v>
      </c>
      <c r="Q14">
        <v>2</v>
      </c>
      <c r="R14" s="4">
        <v>21570</v>
      </c>
      <c r="S14" s="1">
        <v>42622</v>
      </c>
      <c r="T14" s="5">
        <f t="shared" ca="1" si="1"/>
        <v>64.575000000000003</v>
      </c>
      <c r="U14" s="5">
        <f t="shared" ca="1" si="2"/>
        <v>6.9388888888888891</v>
      </c>
      <c r="V14" s="5">
        <f t="shared" ca="1" si="3"/>
        <v>807.04563650920738</v>
      </c>
    </row>
    <row r="15" spans="1:24" x14ac:dyDescent="0.3">
      <c r="A15" t="s">
        <v>169</v>
      </c>
      <c r="B15" t="s">
        <v>170</v>
      </c>
      <c r="C15" t="str">
        <f t="shared" si="0"/>
        <v>ROLLAND Nathalie</v>
      </c>
      <c r="D15" t="s">
        <v>134</v>
      </c>
      <c r="E15" t="s">
        <v>153</v>
      </c>
      <c r="F15" s="1">
        <v>43690</v>
      </c>
      <c r="G15">
        <v>10</v>
      </c>
      <c r="H15" t="s">
        <v>129</v>
      </c>
      <c r="I15">
        <v>2</v>
      </c>
      <c r="J15">
        <v>1000</v>
      </c>
      <c r="K15">
        <v>2000</v>
      </c>
      <c r="L15">
        <v>2</v>
      </c>
      <c r="M15" t="s">
        <v>130</v>
      </c>
      <c r="N15" s="2">
        <v>2448</v>
      </c>
      <c r="O15" s="3">
        <v>57</v>
      </c>
      <c r="P15" t="s">
        <v>131</v>
      </c>
      <c r="Q15">
        <v>3</v>
      </c>
      <c r="R15" s="4">
        <v>28659</v>
      </c>
      <c r="S15" s="1">
        <v>41263</v>
      </c>
      <c r="T15" s="5">
        <f t="shared" ca="1" si="1"/>
        <v>45.163888888888891</v>
      </c>
      <c r="U15" s="5">
        <f t="shared" ca="1" si="2"/>
        <v>10.658333333333333</v>
      </c>
      <c r="V15" s="5">
        <f t="shared" ca="1" si="3"/>
        <v>187.64659890539485</v>
      </c>
    </row>
    <row r="16" spans="1:24" hidden="1" x14ac:dyDescent="0.3">
      <c r="A16" t="s">
        <v>171</v>
      </c>
      <c r="B16" t="s">
        <v>172</v>
      </c>
      <c r="C16" t="str">
        <f t="shared" si="0"/>
        <v>BARNAUD Janine</v>
      </c>
      <c r="D16" t="s">
        <v>173</v>
      </c>
      <c r="E16" t="s">
        <v>145</v>
      </c>
      <c r="F16" s="1">
        <v>43690</v>
      </c>
      <c r="G16">
        <v>3</v>
      </c>
      <c r="H16" t="s">
        <v>174</v>
      </c>
      <c r="I16">
        <v>2</v>
      </c>
      <c r="J16">
        <v>1300</v>
      </c>
      <c r="K16">
        <v>2600</v>
      </c>
      <c r="L16">
        <v>3</v>
      </c>
      <c r="M16" t="s">
        <v>147</v>
      </c>
      <c r="N16" s="2">
        <v>2362</v>
      </c>
      <c r="O16" s="3">
        <v>52</v>
      </c>
      <c r="P16" t="s">
        <v>131</v>
      </c>
      <c r="Q16">
        <v>1</v>
      </c>
      <c r="R16" s="4">
        <v>17463</v>
      </c>
      <c r="S16" s="1">
        <v>41281</v>
      </c>
      <c r="T16" s="5">
        <f t="shared" ca="1" si="1"/>
        <v>75.816666666666663</v>
      </c>
      <c r="U16" s="5">
        <f t="shared" ca="1" si="2"/>
        <v>10.611111111111111</v>
      </c>
      <c r="V16" s="5">
        <f t="shared" ca="1" si="3"/>
        <v>245.02617801047123</v>
      </c>
    </row>
    <row r="17" spans="1:22" hidden="1" x14ac:dyDescent="0.3">
      <c r="A17" t="s">
        <v>175</v>
      </c>
      <c r="B17" t="s">
        <v>176</v>
      </c>
      <c r="C17" t="str">
        <f t="shared" si="0"/>
        <v>BARRACHINA Monique</v>
      </c>
      <c r="D17" t="s">
        <v>141</v>
      </c>
      <c r="E17" t="s">
        <v>145</v>
      </c>
      <c r="F17" s="1">
        <v>43898</v>
      </c>
      <c r="G17">
        <v>1</v>
      </c>
      <c r="H17" t="s">
        <v>159</v>
      </c>
      <c r="I17">
        <v>5</v>
      </c>
      <c r="J17">
        <v>1200</v>
      </c>
      <c r="K17">
        <v>6000</v>
      </c>
      <c r="L17">
        <v>1</v>
      </c>
      <c r="M17" t="s">
        <v>137</v>
      </c>
      <c r="N17" s="2">
        <v>1624</v>
      </c>
      <c r="O17" s="3">
        <v>94</v>
      </c>
      <c r="P17" t="s">
        <v>131</v>
      </c>
      <c r="Q17">
        <v>0</v>
      </c>
      <c r="R17" s="4">
        <v>24627</v>
      </c>
      <c r="S17" s="1">
        <v>38887</v>
      </c>
      <c r="T17" s="5">
        <f t="shared" ca="1" si="1"/>
        <v>56.202777777777776</v>
      </c>
      <c r="U17" s="5">
        <f t="shared" ca="1" si="2"/>
        <v>17.161111111111111</v>
      </c>
      <c r="V17" s="5">
        <f t="shared" ca="1" si="3"/>
        <v>349.62771123340889</v>
      </c>
    </row>
    <row r="18" spans="1:22" hidden="1" x14ac:dyDescent="0.3">
      <c r="A18" t="s">
        <v>177</v>
      </c>
      <c r="B18" t="s">
        <v>178</v>
      </c>
      <c r="C18" t="str">
        <f t="shared" si="0"/>
        <v>BARRANDON Margaret</v>
      </c>
      <c r="D18" t="s">
        <v>162</v>
      </c>
      <c r="E18" t="s">
        <v>145</v>
      </c>
      <c r="F18" s="1">
        <v>43677</v>
      </c>
      <c r="G18">
        <v>6</v>
      </c>
      <c r="H18" t="s">
        <v>156</v>
      </c>
      <c r="I18">
        <v>2</v>
      </c>
      <c r="J18">
        <v>500</v>
      </c>
      <c r="K18">
        <v>1000</v>
      </c>
      <c r="L18">
        <v>2</v>
      </c>
      <c r="M18" t="s">
        <v>130</v>
      </c>
      <c r="N18" s="2">
        <v>1586</v>
      </c>
      <c r="O18" s="3">
        <v>58</v>
      </c>
      <c r="P18" t="s">
        <v>131</v>
      </c>
      <c r="Q18">
        <v>2</v>
      </c>
      <c r="R18" s="4">
        <v>31073</v>
      </c>
      <c r="S18" s="1">
        <v>42764</v>
      </c>
      <c r="T18" s="5">
        <f t="shared" ca="1" si="1"/>
        <v>38.55833333333333</v>
      </c>
      <c r="U18" s="5">
        <f t="shared" ca="1" si="2"/>
        <v>6.55</v>
      </c>
      <c r="V18" s="5">
        <f t="shared" ca="1" si="3"/>
        <v>152.67175572519085</v>
      </c>
    </row>
    <row r="19" spans="1:22" hidden="1" x14ac:dyDescent="0.3">
      <c r="A19" t="s">
        <v>177</v>
      </c>
      <c r="B19" t="s">
        <v>178</v>
      </c>
      <c r="C19" t="str">
        <f t="shared" si="0"/>
        <v>BARRANDON Margaret</v>
      </c>
      <c r="D19" t="s">
        <v>162</v>
      </c>
      <c r="E19" t="s">
        <v>145</v>
      </c>
      <c r="F19" s="1">
        <v>43793</v>
      </c>
      <c r="G19">
        <v>6</v>
      </c>
      <c r="H19" t="s">
        <v>156</v>
      </c>
      <c r="I19">
        <v>6</v>
      </c>
      <c r="J19">
        <v>500</v>
      </c>
      <c r="K19">
        <v>3000</v>
      </c>
      <c r="L19">
        <v>3</v>
      </c>
      <c r="M19" t="s">
        <v>147</v>
      </c>
      <c r="N19" s="2">
        <v>1586</v>
      </c>
      <c r="O19" s="3">
        <v>58</v>
      </c>
      <c r="P19" t="s">
        <v>131</v>
      </c>
      <c r="Q19">
        <v>1</v>
      </c>
      <c r="R19" s="4">
        <v>31073</v>
      </c>
      <c r="S19" s="1">
        <v>39600</v>
      </c>
      <c r="T19" s="5">
        <f t="shared" ca="1" si="1"/>
        <v>38.55833333333333</v>
      </c>
      <c r="U19" s="5">
        <f t="shared" ca="1" si="2"/>
        <v>15.21111111111111</v>
      </c>
      <c r="V19" s="5">
        <f t="shared" ca="1" si="3"/>
        <v>197.22425127830533</v>
      </c>
    </row>
    <row r="20" spans="1:22" hidden="1" x14ac:dyDescent="0.3">
      <c r="A20" t="s">
        <v>179</v>
      </c>
      <c r="B20" t="s">
        <v>180</v>
      </c>
      <c r="C20" t="str">
        <f t="shared" si="0"/>
        <v>BASS Thierry</v>
      </c>
      <c r="D20" t="s">
        <v>127</v>
      </c>
      <c r="E20" t="s">
        <v>145</v>
      </c>
      <c r="F20" s="1">
        <v>43651</v>
      </c>
      <c r="G20">
        <v>2</v>
      </c>
      <c r="H20" t="s">
        <v>150</v>
      </c>
      <c r="I20">
        <v>6</v>
      </c>
      <c r="J20">
        <v>700</v>
      </c>
      <c r="K20">
        <v>4200</v>
      </c>
      <c r="L20">
        <v>3</v>
      </c>
      <c r="M20" t="s">
        <v>147</v>
      </c>
      <c r="N20" s="2">
        <v>2271</v>
      </c>
      <c r="O20" s="3">
        <v>34</v>
      </c>
      <c r="P20" t="s">
        <v>138</v>
      </c>
      <c r="Q20">
        <v>5</v>
      </c>
      <c r="R20" s="4">
        <v>23411</v>
      </c>
      <c r="S20" s="1">
        <v>38050</v>
      </c>
      <c r="T20" s="5">
        <f t="shared" ca="1" si="1"/>
        <v>59.536111111111111</v>
      </c>
      <c r="U20" s="5">
        <f t="shared" ca="1" si="2"/>
        <v>19.452777777777779</v>
      </c>
      <c r="V20" s="5">
        <f t="shared" ca="1" si="3"/>
        <v>215.90746822790231</v>
      </c>
    </row>
    <row r="21" spans="1:22" hidden="1" x14ac:dyDescent="0.3">
      <c r="A21" t="s">
        <v>179</v>
      </c>
      <c r="B21" t="s">
        <v>180</v>
      </c>
      <c r="C21" t="str">
        <f t="shared" si="0"/>
        <v>BASS Thierry</v>
      </c>
      <c r="D21" t="s">
        <v>127</v>
      </c>
      <c r="E21" t="s">
        <v>145</v>
      </c>
      <c r="F21" s="1">
        <v>43839</v>
      </c>
      <c r="G21">
        <v>4</v>
      </c>
      <c r="H21" t="s">
        <v>136</v>
      </c>
      <c r="I21">
        <v>10</v>
      </c>
      <c r="J21">
        <v>5000</v>
      </c>
      <c r="K21">
        <v>50000</v>
      </c>
      <c r="L21">
        <v>1</v>
      </c>
      <c r="M21" t="s">
        <v>137</v>
      </c>
      <c r="N21" s="2">
        <v>2271</v>
      </c>
      <c r="O21" s="3">
        <v>34</v>
      </c>
      <c r="P21" t="s">
        <v>138</v>
      </c>
      <c r="Q21">
        <v>1</v>
      </c>
      <c r="R21" s="4">
        <v>23411</v>
      </c>
      <c r="S21" s="1">
        <v>38579</v>
      </c>
      <c r="T21" s="5">
        <f t="shared" ca="1" si="1"/>
        <v>59.536111111111111</v>
      </c>
      <c r="U21" s="5">
        <f t="shared" ca="1" si="2"/>
        <v>18.005555555555556</v>
      </c>
      <c r="V21" s="5">
        <f t="shared" ca="1" si="3"/>
        <v>2776.9207034865781</v>
      </c>
    </row>
    <row r="22" spans="1:22" hidden="1" x14ac:dyDescent="0.3">
      <c r="A22" t="s">
        <v>181</v>
      </c>
      <c r="B22" t="s">
        <v>182</v>
      </c>
      <c r="C22" t="str">
        <f t="shared" si="0"/>
        <v>BAUDET Arlette</v>
      </c>
      <c r="D22" t="s">
        <v>162</v>
      </c>
      <c r="E22" t="s">
        <v>145</v>
      </c>
      <c r="F22" s="1">
        <v>43968</v>
      </c>
      <c r="G22">
        <v>10</v>
      </c>
      <c r="H22" t="s">
        <v>129</v>
      </c>
      <c r="I22">
        <v>7</v>
      </c>
      <c r="J22">
        <v>1000</v>
      </c>
      <c r="K22">
        <v>7000</v>
      </c>
      <c r="L22">
        <v>3</v>
      </c>
      <c r="M22" t="s">
        <v>147</v>
      </c>
      <c r="N22" s="2">
        <v>3092</v>
      </c>
      <c r="O22" s="3">
        <v>88</v>
      </c>
      <c r="P22" t="s">
        <v>131</v>
      </c>
      <c r="Q22">
        <v>2</v>
      </c>
      <c r="R22" s="4">
        <v>21895</v>
      </c>
      <c r="S22" s="1">
        <v>41382</v>
      </c>
      <c r="T22" s="5">
        <f t="shared" ca="1" si="1"/>
        <v>63.68333333333333</v>
      </c>
      <c r="U22" s="5">
        <f t="shared" ca="1" si="2"/>
        <v>10.330555555555556</v>
      </c>
      <c r="V22" s="5">
        <f t="shared" ca="1" si="3"/>
        <v>677.60150578112393</v>
      </c>
    </row>
    <row r="23" spans="1:22" hidden="1" x14ac:dyDescent="0.3">
      <c r="A23" t="s">
        <v>181</v>
      </c>
      <c r="B23" t="s">
        <v>183</v>
      </c>
      <c r="C23" t="str">
        <f t="shared" si="0"/>
        <v>BAUDET Michele</v>
      </c>
      <c r="D23" t="s">
        <v>127</v>
      </c>
      <c r="E23" t="s">
        <v>145</v>
      </c>
      <c r="F23" s="1">
        <v>43748</v>
      </c>
      <c r="G23">
        <v>8</v>
      </c>
      <c r="H23" t="s">
        <v>146</v>
      </c>
      <c r="I23">
        <v>7</v>
      </c>
      <c r="J23">
        <v>800</v>
      </c>
      <c r="K23">
        <v>5600</v>
      </c>
      <c r="L23">
        <v>2</v>
      </c>
      <c r="M23" t="s">
        <v>130</v>
      </c>
      <c r="N23" s="2">
        <v>3018</v>
      </c>
      <c r="O23" s="3">
        <v>26</v>
      </c>
      <c r="P23" t="s">
        <v>131</v>
      </c>
      <c r="Q23">
        <v>5</v>
      </c>
      <c r="R23" s="4">
        <v>24566</v>
      </c>
      <c r="S23" s="1">
        <v>37486</v>
      </c>
      <c r="T23" s="5">
        <f t="shared" ca="1" si="1"/>
        <v>56.369444444444447</v>
      </c>
      <c r="U23" s="5">
        <f t="shared" ca="1" si="2"/>
        <v>20.997222222222224</v>
      </c>
      <c r="V23" s="5">
        <f t="shared" ca="1" si="3"/>
        <v>266.70194470168008</v>
      </c>
    </row>
    <row r="24" spans="1:22" hidden="1" x14ac:dyDescent="0.3">
      <c r="A24" t="s">
        <v>181</v>
      </c>
      <c r="B24" t="s">
        <v>182</v>
      </c>
      <c r="C24" t="str">
        <f t="shared" si="0"/>
        <v>BAUDET Arlette</v>
      </c>
      <c r="D24" t="s">
        <v>162</v>
      </c>
      <c r="E24" t="s">
        <v>145</v>
      </c>
      <c r="F24" s="1">
        <v>43953</v>
      </c>
      <c r="G24">
        <v>9</v>
      </c>
      <c r="H24" t="s">
        <v>184</v>
      </c>
      <c r="I24">
        <v>2</v>
      </c>
      <c r="J24">
        <v>500</v>
      </c>
      <c r="K24">
        <v>1000</v>
      </c>
      <c r="L24">
        <v>1</v>
      </c>
      <c r="M24" t="s">
        <v>137</v>
      </c>
      <c r="N24" s="2">
        <v>3092</v>
      </c>
      <c r="O24" s="3">
        <v>88</v>
      </c>
      <c r="P24" t="s">
        <v>131</v>
      </c>
      <c r="Q24">
        <v>4</v>
      </c>
      <c r="R24" s="4">
        <v>21895</v>
      </c>
      <c r="S24" s="1">
        <v>42979</v>
      </c>
      <c r="T24" s="5">
        <f t="shared" ca="1" si="1"/>
        <v>63.68333333333333</v>
      </c>
      <c r="U24" s="5">
        <f t="shared" ca="1" si="2"/>
        <v>5.9611111111111112</v>
      </c>
      <c r="V24" s="5">
        <f t="shared" ca="1" si="3"/>
        <v>167.75396085740914</v>
      </c>
    </row>
    <row r="25" spans="1:22" hidden="1" x14ac:dyDescent="0.3">
      <c r="A25" t="s">
        <v>181</v>
      </c>
      <c r="B25" t="s">
        <v>183</v>
      </c>
      <c r="C25" t="str">
        <f t="shared" si="0"/>
        <v>BAUDET Michele</v>
      </c>
      <c r="D25" t="s">
        <v>127</v>
      </c>
      <c r="E25" t="s">
        <v>145</v>
      </c>
      <c r="F25" s="1">
        <v>43636</v>
      </c>
      <c r="G25">
        <v>3</v>
      </c>
      <c r="H25" t="s">
        <v>174</v>
      </c>
      <c r="I25">
        <v>2</v>
      </c>
      <c r="J25">
        <v>1300</v>
      </c>
      <c r="K25">
        <v>2600</v>
      </c>
      <c r="L25">
        <v>1</v>
      </c>
      <c r="M25" t="s">
        <v>137</v>
      </c>
      <c r="N25" s="2">
        <v>3018</v>
      </c>
      <c r="O25" s="3">
        <v>26</v>
      </c>
      <c r="P25" t="s">
        <v>131</v>
      </c>
      <c r="Q25">
        <v>4</v>
      </c>
      <c r="R25" s="4">
        <v>24566</v>
      </c>
      <c r="S25" s="1">
        <v>39198</v>
      </c>
      <c r="T25" s="5">
        <f t="shared" ca="1" si="1"/>
        <v>56.369444444444447</v>
      </c>
      <c r="U25" s="5">
        <f t="shared" ca="1" si="2"/>
        <v>16.308333333333334</v>
      </c>
      <c r="V25" s="5">
        <f t="shared" ca="1" si="3"/>
        <v>159.42769545222279</v>
      </c>
    </row>
    <row r="26" spans="1:22" hidden="1" x14ac:dyDescent="0.3">
      <c r="A26" t="s">
        <v>185</v>
      </c>
      <c r="B26" t="s">
        <v>186</v>
      </c>
      <c r="C26" t="str">
        <f t="shared" si="0"/>
        <v>BEAUDEAU Gérard</v>
      </c>
      <c r="D26" t="s">
        <v>173</v>
      </c>
      <c r="E26" t="s">
        <v>145</v>
      </c>
      <c r="F26" s="1">
        <v>43998</v>
      </c>
      <c r="G26">
        <v>10</v>
      </c>
      <c r="H26" t="s">
        <v>129</v>
      </c>
      <c r="I26">
        <v>4</v>
      </c>
      <c r="J26">
        <v>1000</v>
      </c>
      <c r="K26">
        <v>4000</v>
      </c>
      <c r="L26">
        <v>2</v>
      </c>
      <c r="M26" t="s">
        <v>130</v>
      </c>
      <c r="N26" s="2">
        <v>1541</v>
      </c>
      <c r="O26" s="3">
        <v>11</v>
      </c>
      <c r="P26" t="s">
        <v>138</v>
      </c>
      <c r="Q26">
        <v>1</v>
      </c>
      <c r="R26" s="4">
        <v>28584</v>
      </c>
      <c r="S26" s="1">
        <v>39131</v>
      </c>
      <c r="T26" s="5">
        <f t="shared" ca="1" si="1"/>
        <v>45.369444444444447</v>
      </c>
      <c r="U26" s="5">
        <f t="shared" ca="1" si="2"/>
        <v>16.497222222222224</v>
      </c>
      <c r="V26" s="5">
        <f t="shared" ca="1" si="3"/>
        <v>242.46506145815792</v>
      </c>
    </row>
    <row r="27" spans="1:22" hidden="1" x14ac:dyDescent="0.3">
      <c r="A27" t="s">
        <v>185</v>
      </c>
      <c r="B27" t="s">
        <v>186</v>
      </c>
      <c r="C27" t="str">
        <f t="shared" si="0"/>
        <v>BEAUDEAU Gérard</v>
      </c>
      <c r="D27" t="s">
        <v>173</v>
      </c>
      <c r="E27" t="s">
        <v>145</v>
      </c>
      <c r="F27" s="1">
        <v>43990</v>
      </c>
      <c r="G27">
        <v>3</v>
      </c>
      <c r="H27" t="s">
        <v>174</v>
      </c>
      <c r="I27">
        <v>5</v>
      </c>
      <c r="J27">
        <v>1300</v>
      </c>
      <c r="K27">
        <v>6500</v>
      </c>
      <c r="L27">
        <v>2</v>
      </c>
      <c r="M27" t="s">
        <v>130</v>
      </c>
      <c r="N27" s="2">
        <v>1541</v>
      </c>
      <c r="O27" s="3">
        <v>11</v>
      </c>
      <c r="P27" t="s">
        <v>138</v>
      </c>
      <c r="Q27">
        <v>0</v>
      </c>
      <c r="R27" s="4">
        <v>28584</v>
      </c>
      <c r="S27" s="1">
        <v>40376</v>
      </c>
      <c r="T27" s="5">
        <f t="shared" ca="1" si="1"/>
        <v>45.369444444444447</v>
      </c>
      <c r="U27" s="5">
        <f t="shared" ca="1" si="2"/>
        <v>13.083333333333334</v>
      </c>
      <c r="V27" s="5">
        <f t="shared" ca="1" si="3"/>
        <v>496.81528662420379</v>
      </c>
    </row>
    <row r="28" spans="1:22" hidden="1" x14ac:dyDescent="0.3">
      <c r="A28" t="s">
        <v>187</v>
      </c>
      <c r="B28" t="s">
        <v>188</v>
      </c>
      <c r="C28" t="str">
        <f t="shared" si="0"/>
        <v>BEAUMIER Isabelle</v>
      </c>
      <c r="D28" t="s">
        <v>173</v>
      </c>
      <c r="E28" t="s">
        <v>145</v>
      </c>
      <c r="F28" s="1">
        <v>43813</v>
      </c>
      <c r="G28">
        <v>1</v>
      </c>
      <c r="H28" t="s">
        <v>159</v>
      </c>
      <c r="I28">
        <v>1</v>
      </c>
      <c r="J28">
        <v>1200</v>
      </c>
      <c r="K28">
        <v>1200</v>
      </c>
      <c r="L28">
        <v>2</v>
      </c>
      <c r="M28" t="s">
        <v>130</v>
      </c>
      <c r="N28" s="2">
        <v>1275</v>
      </c>
      <c r="O28" s="3">
        <v>64</v>
      </c>
      <c r="P28" t="s">
        <v>131</v>
      </c>
      <c r="Q28">
        <v>1</v>
      </c>
      <c r="R28" s="4">
        <v>26276</v>
      </c>
      <c r="S28" s="1">
        <v>43025</v>
      </c>
      <c r="T28" s="5">
        <f t="shared" ca="1" si="1"/>
        <v>51.68888888888889</v>
      </c>
      <c r="U28" s="5">
        <f t="shared" ca="1" si="2"/>
        <v>5.833333333333333</v>
      </c>
      <c r="V28" s="5">
        <f t="shared" ca="1" si="3"/>
        <v>205.71428571428572</v>
      </c>
    </row>
    <row r="29" spans="1:22" hidden="1" x14ac:dyDescent="0.3">
      <c r="A29" t="s">
        <v>187</v>
      </c>
      <c r="B29" t="s">
        <v>188</v>
      </c>
      <c r="C29" t="str">
        <f t="shared" si="0"/>
        <v>BEAUMIER Isabelle</v>
      </c>
      <c r="D29" t="s">
        <v>173</v>
      </c>
      <c r="E29" t="s">
        <v>145</v>
      </c>
      <c r="F29" s="1">
        <v>43720</v>
      </c>
      <c r="G29">
        <v>8</v>
      </c>
      <c r="H29" t="s">
        <v>146</v>
      </c>
      <c r="I29">
        <v>9</v>
      </c>
      <c r="J29">
        <v>800</v>
      </c>
      <c r="K29">
        <v>7200</v>
      </c>
      <c r="L29">
        <v>2</v>
      </c>
      <c r="M29" t="s">
        <v>130</v>
      </c>
      <c r="N29" s="2">
        <v>1275</v>
      </c>
      <c r="O29" s="3">
        <v>64</v>
      </c>
      <c r="P29" t="s">
        <v>131</v>
      </c>
      <c r="Q29">
        <v>0</v>
      </c>
      <c r="R29" s="4">
        <v>26276</v>
      </c>
      <c r="S29" s="1">
        <v>42698</v>
      </c>
      <c r="T29" s="5">
        <f t="shared" ca="1" si="1"/>
        <v>51.68888888888889</v>
      </c>
      <c r="U29" s="5">
        <f t="shared" ca="1" si="2"/>
        <v>6.7305555555555552</v>
      </c>
      <c r="V29" s="5">
        <f t="shared" ca="1" si="3"/>
        <v>1069.7482459760629</v>
      </c>
    </row>
    <row r="30" spans="1:22" hidden="1" x14ac:dyDescent="0.3">
      <c r="A30" t="s">
        <v>189</v>
      </c>
      <c r="B30" t="s">
        <v>149</v>
      </c>
      <c r="C30" t="str">
        <f t="shared" si="0"/>
        <v>BEDO Jean</v>
      </c>
      <c r="D30" t="s">
        <v>173</v>
      </c>
      <c r="E30" t="s">
        <v>145</v>
      </c>
      <c r="F30" s="1">
        <v>43901</v>
      </c>
      <c r="G30">
        <v>4</v>
      </c>
      <c r="H30" t="s">
        <v>136</v>
      </c>
      <c r="I30">
        <v>9</v>
      </c>
      <c r="J30">
        <v>5000</v>
      </c>
      <c r="K30">
        <v>45000</v>
      </c>
      <c r="L30">
        <v>2</v>
      </c>
      <c r="M30" t="s">
        <v>130</v>
      </c>
      <c r="N30" s="2">
        <v>1580</v>
      </c>
      <c r="O30" s="3">
        <v>22</v>
      </c>
      <c r="P30" t="s">
        <v>138</v>
      </c>
      <c r="Q30">
        <v>0</v>
      </c>
      <c r="R30" s="4">
        <v>28734</v>
      </c>
      <c r="S30" s="1">
        <v>44136</v>
      </c>
      <c r="T30" s="5">
        <f t="shared" ca="1" si="1"/>
        <v>44.961111111111109</v>
      </c>
      <c r="U30" s="5">
        <f t="shared" ca="1" si="2"/>
        <v>2.7944444444444443</v>
      </c>
      <c r="V30" s="5">
        <f t="shared" ca="1" si="3"/>
        <v>16103.37972166998</v>
      </c>
    </row>
    <row r="31" spans="1:22" hidden="1" x14ac:dyDescent="0.3">
      <c r="A31" t="s">
        <v>189</v>
      </c>
      <c r="B31" t="s">
        <v>149</v>
      </c>
      <c r="C31" t="str">
        <f t="shared" si="0"/>
        <v>BEDO Jean</v>
      </c>
      <c r="D31" t="s">
        <v>173</v>
      </c>
      <c r="E31" t="s">
        <v>145</v>
      </c>
      <c r="F31" s="1">
        <v>43761</v>
      </c>
      <c r="G31">
        <v>3</v>
      </c>
      <c r="H31" t="s">
        <v>174</v>
      </c>
      <c r="I31">
        <v>6</v>
      </c>
      <c r="J31">
        <v>1300</v>
      </c>
      <c r="K31">
        <v>7800</v>
      </c>
      <c r="L31">
        <v>3</v>
      </c>
      <c r="M31" t="s">
        <v>147</v>
      </c>
      <c r="N31" s="2">
        <v>1580</v>
      </c>
      <c r="O31" s="3">
        <v>22</v>
      </c>
      <c r="P31" t="s">
        <v>138</v>
      </c>
      <c r="Q31">
        <v>3</v>
      </c>
      <c r="R31" s="4">
        <v>28734</v>
      </c>
      <c r="S31" s="1">
        <v>42111</v>
      </c>
      <c r="T31" s="5">
        <f t="shared" ca="1" si="1"/>
        <v>44.961111111111109</v>
      </c>
      <c r="U31" s="5">
        <f t="shared" ca="1" si="2"/>
        <v>8.3333333333333339</v>
      </c>
      <c r="V31" s="5">
        <f t="shared" ca="1" si="3"/>
        <v>935.99999999999989</v>
      </c>
    </row>
    <row r="32" spans="1:22" hidden="1" x14ac:dyDescent="0.3">
      <c r="A32" t="s">
        <v>190</v>
      </c>
      <c r="B32" t="s">
        <v>183</v>
      </c>
      <c r="C32" t="str">
        <f t="shared" si="0"/>
        <v>BEETHOVEN Michele</v>
      </c>
      <c r="D32" t="s">
        <v>141</v>
      </c>
      <c r="E32" t="s">
        <v>145</v>
      </c>
      <c r="F32" s="1">
        <v>43668</v>
      </c>
      <c r="G32">
        <v>5</v>
      </c>
      <c r="H32" t="s">
        <v>191</v>
      </c>
      <c r="I32">
        <v>6</v>
      </c>
      <c r="J32">
        <v>2000</v>
      </c>
      <c r="K32">
        <v>12000</v>
      </c>
      <c r="L32">
        <v>1</v>
      </c>
      <c r="M32" t="s">
        <v>137</v>
      </c>
      <c r="N32" s="2">
        <v>1240</v>
      </c>
      <c r="O32" s="3">
        <v>6</v>
      </c>
      <c r="P32" t="s">
        <v>131</v>
      </c>
      <c r="Q32">
        <v>4</v>
      </c>
      <c r="R32" s="4">
        <v>20874</v>
      </c>
      <c r="S32" s="1">
        <v>43382</v>
      </c>
      <c r="T32" s="5">
        <f t="shared" ca="1" si="1"/>
        <v>66.483333333333334</v>
      </c>
      <c r="U32" s="5">
        <f t="shared" ca="1" si="2"/>
        <v>4.8555555555555552</v>
      </c>
      <c r="V32" s="5">
        <f t="shared" ca="1" si="3"/>
        <v>2471.3958810068652</v>
      </c>
    </row>
    <row r="33" spans="1:22" hidden="1" x14ac:dyDescent="0.3">
      <c r="A33" t="s">
        <v>190</v>
      </c>
      <c r="B33" t="s">
        <v>183</v>
      </c>
      <c r="C33" t="str">
        <f t="shared" si="0"/>
        <v>BEETHOVEN Michele</v>
      </c>
      <c r="D33" t="s">
        <v>141</v>
      </c>
      <c r="E33" t="s">
        <v>145</v>
      </c>
      <c r="F33" s="1">
        <v>43764</v>
      </c>
      <c r="G33">
        <v>6</v>
      </c>
      <c r="H33" t="s">
        <v>156</v>
      </c>
      <c r="I33">
        <v>9</v>
      </c>
      <c r="J33">
        <v>500</v>
      </c>
      <c r="K33">
        <v>4500</v>
      </c>
      <c r="L33">
        <v>2</v>
      </c>
      <c r="M33" t="s">
        <v>130</v>
      </c>
      <c r="N33" s="2">
        <v>1240</v>
      </c>
      <c r="O33" s="3">
        <v>6</v>
      </c>
      <c r="P33" t="s">
        <v>131</v>
      </c>
      <c r="Q33">
        <v>3</v>
      </c>
      <c r="R33" s="4">
        <v>20874</v>
      </c>
      <c r="S33" s="1">
        <v>39055</v>
      </c>
      <c r="T33" s="5">
        <f t="shared" ca="1" si="1"/>
        <v>66.483333333333334</v>
      </c>
      <c r="U33" s="5">
        <f t="shared" ca="1" si="2"/>
        <v>16.702777777777779</v>
      </c>
      <c r="V33" s="5">
        <f t="shared" ca="1" si="3"/>
        <v>269.41626475968729</v>
      </c>
    </row>
    <row r="34" spans="1:22" hidden="1" x14ac:dyDescent="0.3">
      <c r="A34" t="s">
        <v>192</v>
      </c>
      <c r="B34" t="s">
        <v>193</v>
      </c>
      <c r="C34" t="str">
        <f t="shared" si="0"/>
        <v>BENHAMOU Jeanine</v>
      </c>
      <c r="D34" t="s">
        <v>144</v>
      </c>
      <c r="E34" t="s">
        <v>145</v>
      </c>
      <c r="F34" s="1">
        <v>43877</v>
      </c>
      <c r="G34">
        <v>6</v>
      </c>
      <c r="H34" t="s">
        <v>156</v>
      </c>
      <c r="I34">
        <v>9</v>
      </c>
      <c r="J34">
        <v>500</v>
      </c>
      <c r="K34">
        <v>4500</v>
      </c>
      <c r="L34">
        <v>3</v>
      </c>
      <c r="M34" t="s">
        <v>147</v>
      </c>
      <c r="N34" s="2">
        <v>1971</v>
      </c>
      <c r="O34" s="3">
        <v>84</v>
      </c>
      <c r="P34" t="s">
        <v>131</v>
      </c>
      <c r="Q34">
        <v>2</v>
      </c>
      <c r="R34" s="4">
        <v>25773</v>
      </c>
      <c r="S34" s="1">
        <v>36211</v>
      </c>
      <c r="T34" s="5">
        <f t="shared" ca="1" si="1"/>
        <v>53.06388888888889</v>
      </c>
      <c r="U34" s="5">
        <f t="shared" ca="1" si="2"/>
        <v>24.491666666666667</v>
      </c>
      <c r="V34" s="5">
        <f t="shared" ca="1" si="3"/>
        <v>183.73596461381422</v>
      </c>
    </row>
    <row r="35" spans="1:22" hidden="1" x14ac:dyDescent="0.3">
      <c r="A35" t="s">
        <v>192</v>
      </c>
      <c r="B35" t="s">
        <v>193</v>
      </c>
      <c r="C35" t="str">
        <f t="shared" si="0"/>
        <v>BENHAMOU Jeanine</v>
      </c>
      <c r="D35" t="s">
        <v>144</v>
      </c>
      <c r="E35" t="s">
        <v>145</v>
      </c>
      <c r="F35" s="1">
        <v>43717</v>
      </c>
      <c r="G35">
        <v>3</v>
      </c>
      <c r="H35" t="s">
        <v>174</v>
      </c>
      <c r="I35">
        <v>8</v>
      </c>
      <c r="J35">
        <v>1300</v>
      </c>
      <c r="K35">
        <v>10400</v>
      </c>
      <c r="L35">
        <v>3</v>
      </c>
      <c r="M35" t="s">
        <v>147</v>
      </c>
      <c r="N35" s="2">
        <v>1971</v>
      </c>
      <c r="O35" s="3">
        <v>84</v>
      </c>
      <c r="P35" t="s">
        <v>131</v>
      </c>
      <c r="Q35">
        <v>2</v>
      </c>
      <c r="R35" s="4">
        <v>25773</v>
      </c>
      <c r="S35" s="1">
        <v>41651</v>
      </c>
      <c r="T35" s="5">
        <f t="shared" ca="1" si="1"/>
        <v>53.06388888888889</v>
      </c>
      <c r="U35" s="5">
        <f t="shared" ca="1" si="2"/>
        <v>9.5972222222222214</v>
      </c>
      <c r="V35" s="5">
        <f t="shared" ca="1" si="3"/>
        <v>1083.6468885672939</v>
      </c>
    </row>
    <row r="36" spans="1:22" x14ac:dyDescent="0.3">
      <c r="A36" t="s">
        <v>194</v>
      </c>
      <c r="B36" t="s">
        <v>195</v>
      </c>
      <c r="C36" t="str">
        <f t="shared" si="0"/>
        <v>CORBET Marie-Thérése</v>
      </c>
      <c r="D36" t="s">
        <v>134</v>
      </c>
      <c r="E36" t="s">
        <v>145</v>
      </c>
      <c r="F36" s="1">
        <v>43859</v>
      </c>
      <c r="G36">
        <v>4</v>
      </c>
      <c r="H36" t="s">
        <v>136</v>
      </c>
      <c r="I36">
        <v>9</v>
      </c>
      <c r="J36">
        <v>5000</v>
      </c>
      <c r="K36">
        <v>45000</v>
      </c>
      <c r="L36">
        <v>2</v>
      </c>
      <c r="M36" t="s">
        <v>130</v>
      </c>
      <c r="N36">
        <v>870</v>
      </c>
      <c r="O36" s="3">
        <v>69</v>
      </c>
      <c r="P36" t="s">
        <v>131</v>
      </c>
      <c r="Q36">
        <v>5</v>
      </c>
      <c r="R36" s="4">
        <v>28068</v>
      </c>
      <c r="S36" s="1">
        <v>41759</v>
      </c>
      <c r="T36" s="5">
        <f t="shared" ca="1" si="1"/>
        <v>46.786111111111111</v>
      </c>
      <c r="U36" s="5">
        <f t="shared" ca="1" si="2"/>
        <v>9.2972222222222225</v>
      </c>
      <c r="V36" s="5">
        <f t="shared" ca="1" si="3"/>
        <v>4840.1553630116523</v>
      </c>
    </row>
    <row r="37" spans="1:22" hidden="1" x14ac:dyDescent="0.3">
      <c r="A37" t="s">
        <v>196</v>
      </c>
      <c r="B37" t="s">
        <v>197</v>
      </c>
      <c r="C37" t="str">
        <f t="shared" si="0"/>
        <v>BENSIMON Elisabeth</v>
      </c>
      <c r="D37" t="s">
        <v>162</v>
      </c>
      <c r="E37" t="s">
        <v>145</v>
      </c>
      <c r="F37" s="1">
        <v>43656</v>
      </c>
      <c r="G37">
        <v>5</v>
      </c>
      <c r="H37" t="s">
        <v>191</v>
      </c>
      <c r="I37">
        <v>9</v>
      </c>
      <c r="J37">
        <v>2000</v>
      </c>
      <c r="K37">
        <v>18000</v>
      </c>
      <c r="L37">
        <v>3</v>
      </c>
      <c r="M37" t="s">
        <v>147</v>
      </c>
      <c r="N37" s="2">
        <v>2347</v>
      </c>
      <c r="O37" s="3">
        <v>59</v>
      </c>
      <c r="P37" t="s">
        <v>131</v>
      </c>
      <c r="Q37">
        <v>5</v>
      </c>
      <c r="R37" s="4">
        <v>17279</v>
      </c>
      <c r="S37" s="1">
        <v>37637</v>
      </c>
      <c r="T37" s="5">
        <f t="shared" ca="1" si="1"/>
        <v>76.319444444444443</v>
      </c>
      <c r="U37" s="5">
        <f t="shared" ca="1" si="2"/>
        <v>20.586111111111112</v>
      </c>
      <c r="V37" s="5">
        <f t="shared" ca="1" si="3"/>
        <v>874.37592767507749</v>
      </c>
    </row>
    <row r="38" spans="1:22" hidden="1" x14ac:dyDescent="0.3">
      <c r="A38" t="s">
        <v>198</v>
      </c>
      <c r="B38" t="s">
        <v>199</v>
      </c>
      <c r="C38" t="str">
        <f t="shared" si="0"/>
        <v>BÉRAUD Giséle</v>
      </c>
      <c r="D38" t="s">
        <v>144</v>
      </c>
      <c r="E38" t="s">
        <v>145</v>
      </c>
      <c r="F38" s="1">
        <v>43764</v>
      </c>
      <c r="G38">
        <v>3</v>
      </c>
      <c r="H38" t="s">
        <v>174</v>
      </c>
      <c r="I38">
        <v>3</v>
      </c>
      <c r="J38">
        <v>1300</v>
      </c>
      <c r="K38">
        <v>3900</v>
      </c>
      <c r="L38">
        <v>3</v>
      </c>
      <c r="M38" t="s">
        <v>147</v>
      </c>
      <c r="N38" s="2">
        <v>1624</v>
      </c>
      <c r="O38" s="3">
        <v>2</v>
      </c>
      <c r="P38" t="s">
        <v>131</v>
      </c>
      <c r="Q38">
        <v>4</v>
      </c>
      <c r="R38" s="4">
        <v>27586</v>
      </c>
      <c r="S38" s="1">
        <v>40883</v>
      </c>
      <c r="T38" s="5">
        <f t="shared" ca="1" si="1"/>
        <v>48.1</v>
      </c>
      <c r="U38" s="5">
        <f t="shared" ca="1" si="2"/>
        <v>11.697222222222223</v>
      </c>
      <c r="V38" s="5">
        <f t="shared" ca="1" si="3"/>
        <v>333.41249109475183</v>
      </c>
    </row>
    <row r="39" spans="1:22" hidden="1" x14ac:dyDescent="0.3">
      <c r="A39" t="s">
        <v>200</v>
      </c>
      <c r="B39" t="s">
        <v>201</v>
      </c>
      <c r="C39" t="str">
        <f t="shared" si="0"/>
        <v>BERDUGO Bernadette</v>
      </c>
      <c r="D39" t="s">
        <v>162</v>
      </c>
      <c r="E39" t="s">
        <v>145</v>
      </c>
      <c r="F39" s="1">
        <v>43659</v>
      </c>
      <c r="G39">
        <v>10</v>
      </c>
      <c r="H39" t="s">
        <v>129</v>
      </c>
      <c r="I39">
        <v>1</v>
      </c>
      <c r="J39">
        <v>1000</v>
      </c>
      <c r="K39">
        <v>1000</v>
      </c>
      <c r="L39">
        <v>2</v>
      </c>
      <c r="M39" t="s">
        <v>130</v>
      </c>
      <c r="N39" s="2">
        <v>2658</v>
      </c>
      <c r="O39" s="3">
        <v>19</v>
      </c>
      <c r="P39" t="s">
        <v>131</v>
      </c>
      <c r="Q39">
        <v>1</v>
      </c>
      <c r="R39" s="4">
        <v>16892</v>
      </c>
      <c r="S39" s="1">
        <v>43773</v>
      </c>
      <c r="T39" s="5">
        <f t="shared" ca="1" si="1"/>
        <v>77.38055555555556</v>
      </c>
      <c r="U39" s="5">
        <f t="shared" ca="1" si="2"/>
        <v>3.786111111111111</v>
      </c>
      <c r="V39" s="5">
        <f t="shared" ca="1" si="3"/>
        <v>264.12325752017608</v>
      </c>
    </row>
    <row r="40" spans="1:22" hidden="1" x14ac:dyDescent="0.3">
      <c r="A40" t="s">
        <v>202</v>
      </c>
      <c r="B40" t="s">
        <v>203</v>
      </c>
      <c r="C40" t="str">
        <f t="shared" si="0"/>
        <v>BERTOLO Claudie</v>
      </c>
      <c r="D40" t="s">
        <v>144</v>
      </c>
      <c r="E40" t="s">
        <v>145</v>
      </c>
      <c r="F40" s="1">
        <v>43636</v>
      </c>
      <c r="G40">
        <v>8</v>
      </c>
      <c r="H40" t="s">
        <v>146</v>
      </c>
      <c r="I40">
        <v>9</v>
      </c>
      <c r="J40">
        <v>800</v>
      </c>
      <c r="K40">
        <v>7200</v>
      </c>
      <c r="L40">
        <v>1</v>
      </c>
      <c r="M40" t="s">
        <v>137</v>
      </c>
      <c r="N40" s="2">
        <v>1898</v>
      </c>
      <c r="O40" s="3">
        <v>66</v>
      </c>
      <c r="P40" t="s">
        <v>131</v>
      </c>
      <c r="Q40">
        <v>4</v>
      </c>
      <c r="R40" s="4">
        <v>19465</v>
      </c>
      <c r="S40" s="1">
        <v>35885</v>
      </c>
      <c r="T40" s="5">
        <f t="shared" ca="1" si="1"/>
        <v>70.336111111111109</v>
      </c>
      <c r="U40" s="5">
        <f t="shared" ca="1" si="2"/>
        <v>25.380555555555556</v>
      </c>
      <c r="V40" s="5">
        <f t="shared" ca="1" si="3"/>
        <v>283.68173361059428</v>
      </c>
    </row>
    <row r="41" spans="1:22" hidden="1" x14ac:dyDescent="0.3">
      <c r="A41" t="s">
        <v>204</v>
      </c>
      <c r="B41" t="s">
        <v>205</v>
      </c>
      <c r="C41" t="str">
        <f t="shared" si="0"/>
        <v>BERTRAND Roger</v>
      </c>
      <c r="D41" t="s">
        <v>141</v>
      </c>
      <c r="E41" t="s">
        <v>145</v>
      </c>
      <c r="F41" s="1">
        <v>43640</v>
      </c>
      <c r="G41">
        <v>6</v>
      </c>
      <c r="H41" t="s">
        <v>156</v>
      </c>
      <c r="I41">
        <v>2</v>
      </c>
      <c r="J41">
        <v>500</v>
      </c>
      <c r="K41">
        <v>1000</v>
      </c>
      <c r="L41">
        <v>1</v>
      </c>
      <c r="M41" t="s">
        <v>137</v>
      </c>
      <c r="N41" s="2">
        <v>2529</v>
      </c>
      <c r="O41" s="3">
        <v>70</v>
      </c>
      <c r="P41" t="s">
        <v>138</v>
      </c>
      <c r="Q41">
        <v>3</v>
      </c>
      <c r="R41" s="4">
        <v>21561</v>
      </c>
      <c r="S41" s="1">
        <v>39816</v>
      </c>
      <c r="T41" s="5">
        <f t="shared" ca="1" si="1"/>
        <v>64.599999999999994</v>
      </c>
      <c r="U41" s="5">
        <f t="shared" ca="1" si="2"/>
        <v>14.622222222222222</v>
      </c>
      <c r="V41" s="5">
        <f t="shared" ca="1" si="3"/>
        <v>68.389057750759875</v>
      </c>
    </row>
    <row r="42" spans="1:22" hidden="1" x14ac:dyDescent="0.3">
      <c r="A42" t="s">
        <v>206</v>
      </c>
      <c r="B42" t="s">
        <v>207</v>
      </c>
      <c r="C42" t="str">
        <f t="shared" si="0"/>
        <v>BIDAULT Marie-Reine</v>
      </c>
      <c r="D42" t="s">
        <v>162</v>
      </c>
      <c r="E42" t="s">
        <v>145</v>
      </c>
      <c r="F42" s="1">
        <v>43852</v>
      </c>
      <c r="G42">
        <v>5</v>
      </c>
      <c r="H42" t="s">
        <v>191</v>
      </c>
      <c r="I42">
        <v>1</v>
      </c>
      <c r="J42">
        <v>2000</v>
      </c>
      <c r="K42">
        <v>2000</v>
      </c>
      <c r="L42">
        <v>3</v>
      </c>
      <c r="M42" t="s">
        <v>147</v>
      </c>
      <c r="N42" s="2">
        <v>2142</v>
      </c>
      <c r="O42" s="3">
        <v>83</v>
      </c>
      <c r="P42" t="s">
        <v>131</v>
      </c>
      <c r="Q42">
        <v>4</v>
      </c>
      <c r="R42" s="4">
        <v>15518</v>
      </c>
      <c r="S42" s="1">
        <v>35921</v>
      </c>
      <c r="T42" s="5">
        <f t="shared" ca="1" si="1"/>
        <v>81.141666666666666</v>
      </c>
      <c r="U42" s="5">
        <f t="shared" ca="1" si="2"/>
        <v>25.280555555555555</v>
      </c>
      <c r="V42" s="5">
        <f t="shared" ca="1" si="3"/>
        <v>79.11218547412372</v>
      </c>
    </row>
    <row r="43" spans="1:22" hidden="1" x14ac:dyDescent="0.3">
      <c r="A43" t="s">
        <v>208</v>
      </c>
      <c r="B43" t="s">
        <v>209</v>
      </c>
      <c r="C43" t="str">
        <f t="shared" si="0"/>
        <v>BINET Jacques</v>
      </c>
      <c r="D43" t="s">
        <v>144</v>
      </c>
      <c r="E43" t="s">
        <v>145</v>
      </c>
      <c r="F43" s="1">
        <v>43647</v>
      </c>
      <c r="G43">
        <v>8</v>
      </c>
      <c r="H43" t="s">
        <v>146</v>
      </c>
      <c r="I43">
        <v>1</v>
      </c>
      <c r="J43">
        <v>800</v>
      </c>
      <c r="K43">
        <v>800</v>
      </c>
      <c r="L43">
        <v>2</v>
      </c>
      <c r="M43" t="s">
        <v>130</v>
      </c>
      <c r="N43" s="2">
        <v>2306</v>
      </c>
      <c r="O43" s="3">
        <v>93</v>
      </c>
      <c r="P43" t="s">
        <v>138</v>
      </c>
      <c r="Q43">
        <v>2</v>
      </c>
      <c r="R43" s="4">
        <v>29789</v>
      </c>
      <c r="S43" s="1">
        <v>39740</v>
      </c>
      <c r="T43" s="5">
        <f t="shared" ca="1" si="1"/>
        <v>42.069444444444443</v>
      </c>
      <c r="U43" s="5">
        <f t="shared" ca="1" si="2"/>
        <v>14.827777777777778</v>
      </c>
      <c r="V43" s="5">
        <f t="shared" ca="1" si="3"/>
        <v>53.952791307605843</v>
      </c>
    </row>
    <row r="44" spans="1:22" hidden="1" x14ac:dyDescent="0.3">
      <c r="A44" t="s">
        <v>208</v>
      </c>
      <c r="B44" t="s">
        <v>210</v>
      </c>
      <c r="C44" t="str">
        <f t="shared" si="0"/>
        <v>BINET Emmanuel</v>
      </c>
      <c r="D44" t="s">
        <v>144</v>
      </c>
      <c r="E44" t="s">
        <v>145</v>
      </c>
      <c r="F44" s="1">
        <v>43801</v>
      </c>
      <c r="G44">
        <v>2</v>
      </c>
      <c r="H44" t="s">
        <v>150</v>
      </c>
      <c r="I44">
        <v>10</v>
      </c>
      <c r="J44">
        <v>700</v>
      </c>
      <c r="K44">
        <v>7000</v>
      </c>
      <c r="L44">
        <v>3</v>
      </c>
      <c r="M44" t="s">
        <v>147</v>
      </c>
      <c r="N44" s="2">
        <v>2521</v>
      </c>
      <c r="O44" s="3">
        <v>54</v>
      </c>
      <c r="P44" t="s">
        <v>138</v>
      </c>
      <c r="Q44">
        <v>5</v>
      </c>
      <c r="R44" s="4">
        <v>20690</v>
      </c>
      <c r="S44" s="1">
        <v>36045</v>
      </c>
      <c r="T44" s="5">
        <f t="shared" ca="1" si="1"/>
        <v>66.983333333333334</v>
      </c>
      <c r="U44" s="5">
        <f t="shared" ca="1" si="2"/>
        <v>24.944444444444443</v>
      </c>
      <c r="V44" s="5">
        <f t="shared" ca="1" si="3"/>
        <v>280.62360801781739</v>
      </c>
    </row>
    <row r="45" spans="1:22" hidden="1" x14ac:dyDescent="0.3">
      <c r="A45" t="s">
        <v>211</v>
      </c>
      <c r="B45" t="s">
        <v>199</v>
      </c>
      <c r="C45" t="str">
        <f t="shared" si="0"/>
        <v>BLANC Giséle</v>
      </c>
      <c r="D45" t="s">
        <v>144</v>
      </c>
      <c r="E45" t="s">
        <v>145</v>
      </c>
      <c r="F45" s="1">
        <v>43719</v>
      </c>
      <c r="G45">
        <v>8</v>
      </c>
      <c r="H45" t="s">
        <v>146</v>
      </c>
      <c r="I45">
        <v>8</v>
      </c>
      <c r="J45">
        <v>800</v>
      </c>
      <c r="K45">
        <v>6400</v>
      </c>
      <c r="L45">
        <v>3</v>
      </c>
      <c r="M45" t="s">
        <v>147</v>
      </c>
      <c r="N45" s="2">
        <v>3224</v>
      </c>
      <c r="O45" s="3">
        <v>7</v>
      </c>
      <c r="P45" t="s">
        <v>131</v>
      </c>
      <c r="Q45">
        <v>0</v>
      </c>
      <c r="R45" s="4">
        <v>19041</v>
      </c>
      <c r="S45" s="1">
        <v>43060</v>
      </c>
      <c r="T45" s="5">
        <f t="shared" ca="1" si="1"/>
        <v>71.5</v>
      </c>
      <c r="U45" s="5">
        <f t="shared" ca="1" si="2"/>
        <v>5.7388888888888889</v>
      </c>
      <c r="V45" s="5">
        <f t="shared" ca="1" si="3"/>
        <v>1115.1984511132623</v>
      </c>
    </row>
    <row r="46" spans="1:22" hidden="1" x14ac:dyDescent="0.3">
      <c r="A46" t="s">
        <v>212</v>
      </c>
      <c r="B46" t="s">
        <v>213</v>
      </c>
      <c r="C46" t="str">
        <f t="shared" si="0"/>
        <v>BLANCHOT Guy</v>
      </c>
      <c r="D46" t="s">
        <v>162</v>
      </c>
      <c r="E46" t="s">
        <v>145</v>
      </c>
      <c r="F46" s="1">
        <v>43747</v>
      </c>
      <c r="G46">
        <v>5</v>
      </c>
      <c r="H46" t="s">
        <v>191</v>
      </c>
      <c r="I46">
        <v>9</v>
      </c>
      <c r="J46">
        <v>2000</v>
      </c>
      <c r="K46">
        <v>18000</v>
      </c>
      <c r="L46">
        <v>2</v>
      </c>
      <c r="M46" t="s">
        <v>130</v>
      </c>
      <c r="N46" s="2">
        <v>3383</v>
      </c>
      <c r="O46" s="3">
        <v>69</v>
      </c>
      <c r="P46" t="s">
        <v>138</v>
      </c>
      <c r="Q46">
        <v>2</v>
      </c>
      <c r="R46" s="4">
        <v>19876</v>
      </c>
      <c r="S46" s="1">
        <v>39086</v>
      </c>
      <c r="T46" s="5">
        <f t="shared" ca="1" si="1"/>
        <v>69.211111111111109</v>
      </c>
      <c r="U46" s="5">
        <f t="shared" ca="1" si="2"/>
        <v>16.619444444444444</v>
      </c>
      <c r="V46" s="5">
        <f t="shared" ca="1" si="3"/>
        <v>1083.0686946347987</v>
      </c>
    </row>
    <row r="47" spans="1:22" hidden="1" x14ac:dyDescent="0.3">
      <c r="A47" t="s">
        <v>214</v>
      </c>
      <c r="B47" t="s">
        <v>215</v>
      </c>
      <c r="C47" t="str">
        <f t="shared" si="0"/>
        <v>BOLLO René</v>
      </c>
      <c r="D47" t="s">
        <v>144</v>
      </c>
      <c r="E47" t="s">
        <v>145</v>
      </c>
      <c r="F47" s="1">
        <v>43666</v>
      </c>
      <c r="G47">
        <v>7</v>
      </c>
      <c r="H47" t="s">
        <v>216</v>
      </c>
      <c r="I47">
        <v>4</v>
      </c>
      <c r="J47">
        <v>600</v>
      </c>
      <c r="K47">
        <v>2400</v>
      </c>
      <c r="L47">
        <v>3</v>
      </c>
      <c r="M47" t="s">
        <v>147</v>
      </c>
      <c r="N47" s="2">
        <v>1088</v>
      </c>
      <c r="O47" s="3">
        <v>15</v>
      </c>
      <c r="P47" t="s">
        <v>138</v>
      </c>
      <c r="Q47">
        <v>1</v>
      </c>
      <c r="R47" s="4">
        <v>26948</v>
      </c>
      <c r="S47" s="1">
        <v>40591</v>
      </c>
      <c r="T47" s="5">
        <f t="shared" ca="1" si="1"/>
        <v>49.85</v>
      </c>
      <c r="U47" s="5">
        <f t="shared" ca="1" si="2"/>
        <v>12.5</v>
      </c>
      <c r="V47" s="5">
        <f t="shared" ca="1" si="3"/>
        <v>192</v>
      </c>
    </row>
    <row r="48" spans="1:22" hidden="1" x14ac:dyDescent="0.3">
      <c r="A48" t="s">
        <v>217</v>
      </c>
      <c r="B48" t="s">
        <v>218</v>
      </c>
      <c r="C48" t="str">
        <f t="shared" si="0"/>
        <v>BONNAY Nadège</v>
      </c>
      <c r="D48" t="s">
        <v>141</v>
      </c>
      <c r="E48" t="s">
        <v>145</v>
      </c>
      <c r="F48" s="1">
        <v>43777</v>
      </c>
      <c r="G48">
        <v>5</v>
      </c>
      <c r="H48" t="s">
        <v>191</v>
      </c>
      <c r="I48">
        <v>4</v>
      </c>
      <c r="J48">
        <v>2000</v>
      </c>
      <c r="K48">
        <v>8000</v>
      </c>
      <c r="L48">
        <v>3</v>
      </c>
      <c r="M48" t="s">
        <v>147</v>
      </c>
      <c r="N48" s="2">
        <v>1703</v>
      </c>
      <c r="O48" s="3">
        <v>72</v>
      </c>
      <c r="P48" t="s">
        <v>131</v>
      </c>
      <c r="Q48">
        <v>3</v>
      </c>
      <c r="R48" s="4">
        <v>28760</v>
      </c>
      <c r="S48" s="1">
        <v>41422</v>
      </c>
      <c r="T48" s="5">
        <f t="shared" ca="1" si="1"/>
        <v>44.888888888888886</v>
      </c>
      <c r="U48" s="5">
        <f t="shared" ca="1" si="2"/>
        <v>10.219444444444445</v>
      </c>
      <c r="V48" s="5">
        <f t="shared" ca="1" si="3"/>
        <v>782.82141886382169</v>
      </c>
    </row>
    <row r="49" spans="1:22" hidden="1" x14ac:dyDescent="0.3">
      <c r="A49" t="s">
        <v>219</v>
      </c>
      <c r="B49" t="s">
        <v>218</v>
      </c>
      <c r="C49" t="str">
        <f t="shared" si="0"/>
        <v>BOUCHET Nadège</v>
      </c>
      <c r="D49" t="s">
        <v>127</v>
      </c>
      <c r="E49" t="s">
        <v>145</v>
      </c>
      <c r="F49" s="1">
        <v>43640</v>
      </c>
      <c r="G49">
        <v>3</v>
      </c>
      <c r="H49" t="s">
        <v>174</v>
      </c>
      <c r="I49">
        <v>6</v>
      </c>
      <c r="J49">
        <v>1300</v>
      </c>
      <c r="K49">
        <v>7800</v>
      </c>
      <c r="L49">
        <v>2</v>
      </c>
      <c r="M49" t="s">
        <v>130</v>
      </c>
      <c r="N49" s="2">
        <v>2128</v>
      </c>
      <c r="O49" s="3">
        <v>59</v>
      </c>
      <c r="P49" t="s">
        <v>131</v>
      </c>
      <c r="Q49">
        <v>5</v>
      </c>
      <c r="R49" s="4">
        <v>30457</v>
      </c>
      <c r="S49" s="1">
        <v>42369</v>
      </c>
      <c r="T49" s="5">
        <f t="shared" ca="1" si="1"/>
        <v>40.238888888888887</v>
      </c>
      <c r="U49" s="5">
        <f t="shared" ca="1" si="2"/>
        <v>7.6305555555555555</v>
      </c>
      <c r="V49" s="5">
        <f t="shared" ca="1" si="3"/>
        <v>1022.2060429559519</v>
      </c>
    </row>
    <row r="50" spans="1:22" hidden="1" x14ac:dyDescent="0.3">
      <c r="A50" t="s">
        <v>219</v>
      </c>
      <c r="B50" t="s">
        <v>220</v>
      </c>
      <c r="C50" t="str">
        <f t="shared" si="0"/>
        <v>BOUCHET Micheline</v>
      </c>
      <c r="D50" t="s">
        <v>127</v>
      </c>
      <c r="E50" t="s">
        <v>145</v>
      </c>
      <c r="F50" s="1">
        <v>43664</v>
      </c>
      <c r="G50">
        <v>4</v>
      </c>
      <c r="H50" t="s">
        <v>136</v>
      </c>
      <c r="I50">
        <v>5</v>
      </c>
      <c r="J50">
        <v>5000</v>
      </c>
      <c r="K50">
        <v>25000</v>
      </c>
      <c r="L50">
        <v>3</v>
      </c>
      <c r="M50" t="s">
        <v>147</v>
      </c>
      <c r="N50" s="2">
        <v>2258</v>
      </c>
      <c r="O50" s="3">
        <v>78</v>
      </c>
      <c r="P50" t="s">
        <v>131</v>
      </c>
      <c r="Q50">
        <v>1</v>
      </c>
      <c r="R50" s="4">
        <v>21904</v>
      </c>
      <c r="S50" s="1">
        <v>38164</v>
      </c>
      <c r="T50" s="5">
        <f t="shared" ca="1" si="1"/>
        <v>63.658333333333331</v>
      </c>
      <c r="U50" s="5">
        <f t="shared" ca="1" si="2"/>
        <v>19.141666666666666</v>
      </c>
      <c r="V50" s="5">
        <f t="shared" ca="1" si="3"/>
        <v>1306.0513713539399</v>
      </c>
    </row>
    <row r="51" spans="1:22" hidden="1" x14ac:dyDescent="0.3">
      <c r="A51" t="s">
        <v>221</v>
      </c>
      <c r="B51" t="s">
        <v>222</v>
      </c>
      <c r="C51" t="str">
        <f t="shared" si="0"/>
        <v>BOUDART Martine</v>
      </c>
      <c r="D51" t="s">
        <v>127</v>
      </c>
      <c r="E51" t="s">
        <v>145</v>
      </c>
      <c r="F51" s="1">
        <v>43839</v>
      </c>
      <c r="G51">
        <v>5</v>
      </c>
      <c r="H51" t="s">
        <v>191</v>
      </c>
      <c r="I51">
        <v>2</v>
      </c>
      <c r="J51">
        <v>2000</v>
      </c>
      <c r="K51">
        <v>4000</v>
      </c>
      <c r="L51">
        <v>1</v>
      </c>
      <c r="M51" t="s">
        <v>137</v>
      </c>
      <c r="N51" s="2">
        <v>2878</v>
      </c>
      <c r="O51" s="3">
        <v>71</v>
      </c>
      <c r="P51" t="s">
        <v>131</v>
      </c>
      <c r="Q51">
        <v>3</v>
      </c>
      <c r="R51" s="4">
        <v>28638</v>
      </c>
      <c r="S51" s="1">
        <v>40249</v>
      </c>
      <c r="T51" s="5">
        <f t="shared" ca="1" si="1"/>
        <v>45.219444444444441</v>
      </c>
      <c r="U51" s="5">
        <f t="shared" ca="1" si="2"/>
        <v>13.430555555555555</v>
      </c>
      <c r="V51" s="5">
        <f t="shared" ca="1" si="3"/>
        <v>297.82833505687694</v>
      </c>
    </row>
    <row r="52" spans="1:22" hidden="1" x14ac:dyDescent="0.3">
      <c r="A52" t="s">
        <v>223</v>
      </c>
      <c r="B52" t="s">
        <v>224</v>
      </c>
      <c r="C52" t="str">
        <f t="shared" si="0"/>
        <v>BOULLICAUD Jean-Paul</v>
      </c>
      <c r="D52" t="s">
        <v>162</v>
      </c>
      <c r="E52" t="s">
        <v>145</v>
      </c>
      <c r="F52" s="1">
        <v>43784</v>
      </c>
      <c r="G52">
        <v>2</v>
      </c>
      <c r="H52" t="s">
        <v>150</v>
      </c>
      <c r="I52">
        <v>1</v>
      </c>
      <c r="J52">
        <v>700</v>
      </c>
      <c r="K52">
        <v>700</v>
      </c>
      <c r="L52">
        <v>1</v>
      </c>
      <c r="M52" t="s">
        <v>137</v>
      </c>
      <c r="N52" s="2">
        <v>2620</v>
      </c>
      <c r="O52" s="3">
        <v>16</v>
      </c>
      <c r="P52" t="s">
        <v>138</v>
      </c>
      <c r="Q52">
        <v>5</v>
      </c>
      <c r="R52" s="4">
        <v>27696</v>
      </c>
      <c r="S52" s="1">
        <v>42595</v>
      </c>
      <c r="T52" s="5">
        <f t="shared" ca="1" si="1"/>
        <v>47.8</v>
      </c>
      <c r="U52" s="5">
        <f t="shared" ca="1" si="2"/>
        <v>7.0111111111111111</v>
      </c>
      <c r="V52" s="5">
        <f t="shared" ca="1" si="3"/>
        <v>99.841521394611732</v>
      </c>
    </row>
    <row r="53" spans="1:22" hidden="1" x14ac:dyDescent="0.3">
      <c r="A53" t="s">
        <v>225</v>
      </c>
      <c r="B53" t="s">
        <v>193</v>
      </c>
      <c r="C53" t="str">
        <f t="shared" si="0"/>
        <v>BOUN Jeanine</v>
      </c>
      <c r="D53" t="s">
        <v>127</v>
      </c>
      <c r="E53" t="s">
        <v>145</v>
      </c>
      <c r="F53" s="1">
        <v>43684</v>
      </c>
      <c r="G53">
        <v>5</v>
      </c>
      <c r="H53" t="s">
        <v>191</v>
      </c>
      <c r="I53">
        <v>8</v>
      </c>
      <c r="J53">
        <v>2000</v>
      </c>
      <c r="K53">
        <v>16000</v>
      </c>
      <c r="L53">
        <v>1</v>
      </c>
      <c r="M53" t="s">
        <v>137</v>
      </c>
      <c r="N53" s="2">
        <v>2328</v>
      </c>
      <c r="O53" s="3">
        <v>6</v>
      </c>
      <c r="P53" t="s">
        <v>131</v>
      </c>
      <c r="Q53">
        <v>5</v>
      </c>
      <c r="R53" s="4">
        <v>23745</v>
      </c>
      <c r="S53" s="1">
        <v>41532</v>
      </c>
      <c r="T53" s="5">
        <f t="shared" ca="1" si="1"/>
        <v>58.62222222222222</v>
      </c>
      <c r="U53" s="5">
        <f t="shared" ca="1" si="2"/>
        <v>9.9222222222222225</v>
      </c>
      <c r="V53" s="5">
        <f t="shared" ca="1" si="3"/>
        <v>1612.5419932810751</v>
      </c>
    </row>
    <row r="54" spans="1:22" hidden="1" x14ac:dyDescent="0.3">
      <c r="A54" t="s">
        <v>226</v>
      </c>
      <c r="B54" t="s">
        <v>227</v>
      </c>
      <c r="C54" t="str">
        <f t="shared" si="0"/>
        <v>BOUSLAH Fabien</v>
      </c>
      <c r="D54" t="s">
        <v>173</v>
      </c>
      <c r="E54" t="s">
        <v>145</v>
      </c>
      <c r="F54" s="1">
        <v>43979</v>
      </c>
      <c r="G54">
        <v>3</v>
      </c>
      <c r="H54" t="s">
        <v>174</v>
      </c>
      <c r="I54">
        <v>4</v>
      </c>
      <c r="J54">
        <v>1300</v>
      </c>
      <c r="K54">
        <v>5200</v>
      </c>
      <c r="L54">
        <v>3</v>
      </c>
      <c r="M54" t="s">
        <v>147</v>
      </c>
      <c r="N54" s="2">
        <v>1850</v>
      </c>
      <c r="O54" s="3">
        <v>98</v>
      </c>
      <c r="P54" t="s">
        <v>138</v>
      </c>
      <c r="Q54">
        <v>3</v>
      </c>
      <c r="R54" s="4">
        <v>21319</v>
      </c>
      <c r="S54" s="1">
        <v>36740</v>
      </c>
      <c r="T54" s="5">
        <f t="shared" ca="1" si="1"/>
        <v>65.25833333333334</v>
      </c>
      <c r="U54" s="5">
        <f t="shared" ca="1" si="2"/>
        <v>23.041666666666668</v>
      </c>
      <c r="V54" s="5">
        <f t="shared" ca="1" si="3"/>
        <v>225.67811934900541</v>
      </c>
    </row>
    <row r="55" spans="1:22" hidden="1" x14ac:dyDescent="0.3">
      <c r="A55" t="s">
        <v>228</v>
      </c>
      <c r="B55" t="s">
        <v>229</v>
      </c>
      <c r="C55" t="str">
        <f t="shared" si="0"/>
        <v>BOUZCKAR Ghislaine</v>
      </c>
      <c r="D55" t="s">
        <v>144</v>
      </c>
      <c r="E55" t="s">
        <v>145</v>
      </c>
      <c r="F55" s="1">
        <v>43949</v>
      </c>
      <c r="G55">
        <v>10</v>
      </c>
      <c r="H55" t="s">
        <v>129</v>
      </c>
      <c r="I55">
        <v>7</v>
      </c>
      <c r="J55">
        <v>1000</v>
      </c>
      <c r="K55">
        <v>7000</v>
      </c>
      <c r="L55">
        <v>1</v>
      </c>
      <c r="M55" t="s">
        <v>137</v>
      </c>
      <c r="N55" s="2">
        <v>4172</v>
      </c>
      <c r="O55" s="3">
        <v>59</v>
      </c>
      <c r="P55" t="s">
        <v>131</v>
      </c>
      <c r="Q55">
        <v>0</v>
      </c>
      <c r="R55" s="4">
        <v>17741</v>
      </c>
      <c r="S55" s="1">
        <v>41790</v>
      </c>
      <c r="T55" s="5">
        <f t="shared" ca="1" si="1"/>
        <v>75.055555555555557</v>
      </c>
      <c r="U55" s="5">
        <f t="shared" ca="1" si="2"/>
        <v>9.2138888888888886</v>
      </c>
      <c r="V55" s="5">
        <f t="shared" ca="1" si="3"/>
        <v>759.72264094060904</v>
      </c>
    </row>
    <row r="56" spans="1:22" hidden="1" x14ac:dyDescent="0.3">
      <c r="A56" t="s">
        <v>230</v>
      </c>
      <c r="B56" t="s">
        <v>231</v>
      </c>
      <c r="C56" t="str">
        <f t="shared" si="0"/>
        <v>BOVERO Gilbert</v>
      </c>
      <c r="D56" t="s">
        <v>144</v>
      </c>
      <c r="E56" t="s">
        <v>145</v>
      </c>
      <c r="F56" s="1">
        <v>43726</v>
      </c>
      <c r="G56">
        <v>9</v>
      </c>
      <c r="H56" t="s">
        <v>184</v>
      </c>
      <c r="I56">
        <v>5</v>
      </c>
      <c r="J56">
        <v>500</v>
      </c>
      <c r="K56">
        <v>2500</v>
      </c>
      <c r="L56">
        <v>1</v>
      </c>
      <c r="M56" t="s">
        <v>137</v>
      </c>
      <c r="N56" s="2">
        <v>3392</v>
      </c>
      <c r="O56" s="3">
        <v>87</v>
      </c>
      <c r="P56" t="s">
        <v>138</v>
      </c>
      <c r="Q56">
        <v>4</v>
      </c>
      <c r="R56" s="4">
        <v>21880</v>
      </c>
      <c r="S56" s="1">
        <v>39631</v>
      </c>
      <c r="T56" s="5">
        <f t="shared" ca="1" si="1"/>
        <v>63.725000000000001</v>
      </c>
      <c r="U56" s="5">
        <f t="shared" ca="1" si="2"/>
        <v>15.125</v>
      </c>
      <c r="V56" s="5">
        <f t="shared" ca="1" si="3"/>
        <v>165.28925619834712</v>
      </c>
    </row>
    <row r="57" spans="1:22" hidden="1" x14ac:dyDescent="0.3">
      <c r="A57" t="s">
        <v>232</v>
      </c>
      <c r="B57" t="s">
        <v>209</v>
      </c>
      <c r="C57" t="str">
        <f t="shared" si="0"/>
        <v>BRELEUR Jacques</v>
      </c>
      <c r="D57" t="s">
        <v>173</v>
      </c>
      <c r="E57" t="s">
        <v>145</v>
      </c>
      <c r="F57" s="1">
        <v>43755</v>
      </c>
      <c r="G57">
        <v>7</v>
      </c>
      <c r="H57" t="s">
        <v>216</v>
      </c>
      <c r="I57">
        <v>9</v>
      </c>
      <c r="J57">
        <v>600</v>
      </c>
      <c r="K57">
        <v>5400</v>
      </c>
      <c r="L57">
        <v>1</v>
      </c>
      <c r="M57" t="s">
        <v>137</v>
      </c>
      <c r="N57" s="2">
        <v>2860</v>
      </c>
      <c r="O57" s="3">
        <v>27</v>
      </c>
      <c r="P57" t="s">
        <v>138</v>
      </c>
      <c r="Q57">
        <v>1</v>
      </c>
      <c r="R57" s="4">
        <v>28484</v>
      </c>
      <c r="S57" s="1">
        <v>42055</v>
      </c>
      <c r="T57" s="5">
        <f t="shared" ca="1" si="1"/>
        <v>45.644444444444446</v>
      </c>
      <c r="U57" s="5">
        <f t="shared" ca="1" si="2"/>
        <v>8.4916666666666671</v>
      </c>
      <c r="V57" s="5">
        <f t="shared" ca="1" si="3"/>
        <v>635.91756624141317</v>
      </c>
    </row>
    <row r="58" spans="1:22" hidden="1" x14ac:dyDescent="0.3">
      <c r="A58" t="s">
        <v>233</v>
      </c>
      <c r="B58" t="s">
        <v>234</v>
      </c>
      <c r="C58" t="str">
        <f t="shared" si="0"/>
        <v>BRON Géneviéve</v>
      </c>
      <c r="D58" t="s">
        <v>144</v>
      </c>
      <c r="E58" t="s">
        <v>145</v>
      </c>
      <c r="F58" s="1">
        <v>43881</v>
      </c>
      <c r="G58">
        <v>1</v>
      </c>
      <c r="H58" t="s">
        <v>159</v>
      </c>
      <c r="I58">
        <v>6</v>
      </c>
      <c r="J58">
        <v>1200</v>
      </c>
      <c r="K58">
        <v>7200</v>
      </c>
      <c r="L58">
        <v>3</v>
      </c>
      <c r="M58" t="s">
        <v>147</v>
      </c>
      <c r="N58" s="2">
        <v>2233</v>
      </c>
      <c r="O58" s="3">
        <v>44</v>
      </c>
      <c r="P58" t="s">
        <v>131</v>
      </c>
      <c r="Q58">
        <v>1</v>
      </c>
      <c r="R58" s="4">
        <v>23445</v>
      </c>
      <c r="S58" s="1">
        <v>38224</v>
      </c>
      <c r="T58" s="5">
        <f t="shared" ca="1" si="1"/>
        <v>59.43888888888889</v>
      </c>
      <c r="U58" s="5">
        <f t="shared" ca="1" si="2"/>
        <v>18.977777777777778</v>
      </c>
      <c r="V58" s="5">
        <f t="shared" ca="1" si="3"/>
        <v>379.39110070257613</v>
      </c>
    </row>
    <row r="59" spans="1:22" hidden="1" x14ac:dyDescent="0.3">
      <c r="A59" t="s">
        <v>235</v>
      </c>
      <c r="B59" t="s">
        <v>236</v>
      </c>
      <c r="C59" t="str">
        <f t="shared" si="0"/>
        <v>BRUNET Françoise</v>
      </c>
      <c r="D59" t="s">
        <v>144</v>
      </c>
      <c r="E59" t="s">
        <v>145</v>
      </c>
      <c r="F59" s="1">
        <v>43782</v>
      </c>
      <c r="G59">
        <v>6</v>
      </c>
      <c r="H59" t="s">
        <v>156</v>
      </c>
      <c r="I59">
        <v>10</v>
      </c>
      <c r="J59">
        <v>500</v>
      </c>
      <c r="K59">
        <v>5000</v>
      </c>
      <c r="L59">
        <v>3</v>
      </c>
      <c r="M59" t="s">
        <v>147</v>
      </c>
      <c r="N59">
        <v>973</v>
      </c>
      <c r="O59" s="3">
        <v>96</v>
      </c>
      <c r="P59" t="s">
        <v>131</v>
      </c>
      <c r="Q59">
        <v>4</v>
      </c>
      <c r="R59" s="4">
        <v>30235</v>
      </c>
      <c r="S59" s="1">
        <v>36989</v>
      </c>
      <c r="T59" s="5">
        <f t="shared" ca="1" si="1"/>
        <v>40.85</v>
      </c>
      <c r="U59" s="5">
        <f t="shared" ca="1" si="2"/>
        <v>22.358333333333334</v>
      </c>
      <c r="V59" s="5">
        <f t="shared" ca="1" si="3"/>
        <v>223.63026462914647</v>
      </c>
    </row>
    <row r="60" spans="1:22" x14ac:dyDescent="0.3">
      <c r="A60" t="s">
        <v>237</v>
      </c>
      <c r="B60" t="s">
        <v>238</v>
      </c>
      <c r="C60" t="str">
        <f t="shared" si="0"/>
        <v>RIDEAU Paul</v>
      </c>
      <c r="D60" t="s">
        <v>134</v>
      </c>
      <c r="E60" t="s">
        <v>153</v>
      </c>
      <c r="F60" s="1">
        <v>43680</v>
      </c>
      <c r="G60">
        <v>8</v>
      </c>
      <c r="H60" t="s">
        <v>146</v>
      </c>
      <c r="I60">
        <v>3</v>
      </c>
      <c r="J60">
        <v>800</v>
      </c>
      <c r="K60">
        <v>2400</v>
      </c>
      <c r="L60">
        <v>1</v>
      </c>
      <c r="M60" t="s">
        <v>137</v>
      </c>
      <c r="N60" s="2">
        <v>2862</v>
      </c>
      <c r="O60" s="3">
        <v>68</v>
      </c>
      <c r="P60" t="s">
        <v>138</v>
      </c>
      <c r="Q60">
        <v>4</v>
      </c>
      <c r="R60" s="4">
        <v>27699</v>
      </c>
      <c r="S60" s="1">
        <v>42892</v>
      </c>
      <c r="T60" s="5">
        <f t="shared" ca="1" si="1"/>
        <v>47.794444444444444</v>
      </c>
      <c r="U60" s="5">
        <f t="shared" ca="1" si="2"/>
        <v>6.197222222222222</v>
      </c>
      <c r="V60" s="5">
        <f t="shared" ca="1" si="3"/>
        <v>387.27028238458092</v>
      </c>
    </row>
    <row r="61" spans="1:22" hidden="1" x14ac:dyDescent="0.3">
      <c r="A61" t="s">
        <v>239</v>
      </c>
      <c r="B61" t="s">
        <v>240</v>
      </c>
      <c r="C61" t="str">
        <f t="shared" si="0"/>
        <v>CAILLOT Jocelyne</v>
      </c>
      <c r="D61" t="s">
        <v>162</v>
      </c>
      <c r="E61" t="s">
        <v>145</v>
      </c>
      <c r="F61" s="1">
        <v>43727</v>
      </c>
      <c r="G61">
        <v>6</v>
      </c>
      <c r="H61" t="s">
        <v>156</v>
      </c>
      <c r="I61">
        <v>7</v>
      </c>
      <c r="J61">
        <v>500</v>
      </c>
      <c r="K61">
        <v>3500</v>
      </c>
      <c r="L61">
        <v>2</v>
      </c>
      <c r="M61" t="s">
        <v>130</v>
      </c>
      <c r="N61" s="2">
        <v>2671</v>
      </c>
      <c r="O61" s="3">
        <v>42</v>
      </c>
      <c r="P61" t="s">
        <v>131</v>
      </c>
      <c r="Q61">
        <v>1</v>
      </c>
      <c r="R61" s="4">
        <v>20476</v>
      </c>
      <c r="S61" s="1">
        <v>41573</v>
      </c>
      <c r="T61" s="5">
        <f t="shared" ca="1" si="1"/>
        <v>67.569444444444443</v>
      </c>
      <c r="U61" s="5">
        <f t="shared" ca="1" si="2"/>
        <v>9.8083333333333336</v>
      </c>
      <c r="V61" s="5">
        <f t="shared" ca="1" si="3"/>
        <v>356.839422259983</v>
      </c>
    </row>
    <row r="62" spans="1:22" hidden="1" x14ac:dyDescent="0.3">
      <c r="A62" t="s">
        <v>241</v>
      </c>
      <c r="B62" t="s">
        <v>242</v>
      </c>
      <c r="C62" t="str">
        <f t="shared" si="0"/>
        <v>CALVET Christine</v>
      </c>
      <c r="D62" t="s">
        <v>162</v>
      </c>
      <c r="E62" t="s">
        <v>145</v>
      </c>
      <c r="F62" s="1">
        <v>43782</v>
      </c>
      <c r="G62">
        <v>4</v>
      </c>
      <c r="H62" t="s">
        <v>136</v>
      </c>
      <c r="I62">
        <v>7</v>
      </c>
      <c r="J62">
        <v>5000</v>
      </c>
      <c r="K62">
        <v>35000</v>
      </c>
      <c r="L62">
        <v>3</v>
      </c>
      <c r="M62" t="s">
        <v>147</v>
      </c>
      <c r="N62" s="2">
        <v>2510</v>
      </c>
      <c r="O62" s="3">
        <v>19</v>
      </c>
      <c r="P62" t="s">
        <v>131</v>
      </c>
      <c r="Q62">
        <v>3</v>
      </c>
      <c r="R62" s="4">
        <v>27486</v>
      </c>
      <c r="S62" s="1">
        <v>43345</v>
      </c>
      <c r="T62" s="5">
        <f t="shared" ca="1" si="1"/>
        <v>48.375</v>
      </c>
      <c r="U62" s="5">
        <f t="shared" ca="1" si="2"/>
        <v>4.958333333333333</v>
      </c>
      <c r="V62" s="5">
        <f t="shared" ca="1" si="3"/>
        <v>7058.8235294117649</v>
      </c>
    </row>
    <row r="63" spans="1:22" hidden="1" x14ac:dyDescent="0.3">
      <c r="A63" t="s">
        <v>243</v>
      </c>
      <c r="B63" t="s">
        <v>244</v>
      </c>
      <c r="C63" t="str">
        <f t="shared" si="0"/>
        <v>CAPRON Claude</v>
      </c>
      <c r="D63" t="s">
        <v>144</v>
      </c>
      <c r="E63" t="s">
        <v>145</v>
      </c>
      <c r="F63" s="1">
        <v>43794</v>
      </c>
      <c r="G63">
        <v>6</v>
      </c>
      <c r="H63" t="s">
        <v>156</v>
      </c>
      <c r="I63">
        <v>9</v>
      </c>
      <c r="J63">
        <v>500</v>
      </c>
      <c r="K63">
        <v>4500</v>
      </c>
      <c r="L63">
        <v>3</v>
      </c>
      <c r="M63" t="s">
        <v>147</v>
      </c>
      <c r="N63" s="2">
        <v>3043</v>
      </c>
      <c r="O63" s="3">
        <v>17</v>
      </c>
      <c r="P63" t="s">
        <v>138</v>
      </c>
      <c r="Q63">
        <v>0</v>
      </c>
      <c r="R63" s="4">
        <v>16672</v>
      </c>
      <c r="S63" s="1">
        <v>38759</v>
      </c>
      <c r="T63" s="5">
        <f t="shared" ca="1" si="1"/>
        <v>77.983333333333334</v>
      </c>
      <c r="U63" s="5">
        <f t="shared" ca="1" si="2"/>
        <v>17.516666666666666</v>
      </c>
      <c r="V63" s="5">
        <f t="shared" ca="1" si="3"/>
        <v>256.89819219790678</v>
      </c>
    </row>
    <row r="64" spans="1:22" hidden="1" x14ac:dyDescent="0.3">
      <c r="A64" t="s">
        <v>245</v>
      </c>
      <c r="B64" t="s">
        <v>246</v>
      </c>
      <c r="C64" t="str">
        <f t="shared" si="0"/>
        <v>CARRERA Victor</v>
      </c>
      <c r="D64" t="s">
        <v>127</v>
      </c>
      <c r="E64" t="s">
        <v>145</v>
      </c>
      <c r="F64" s="1">
        <v>44009</v>
      </c>
      <c r="G64">
        <v>2</v>
      </c>
      <c r="H64" t="s">
        <v>150</v>
      </c>
      <c r="I64">
        <v>8</v>
      </c>
      <c r="J64">
        <v>700</v>
      </c>
      <c r="K64">
        <v>5600</v>
      </c>
      <c r="L64">
        <v>1</v>
      </c>
      <c r="M64" t="s">
        <v>137</v>
      </c>
      <c r="N64" s="2">
        <v>1474</v>
      </c>
      <c r="O64" s="3">
        <v>70</v>
      </c>
      <c r="P64" t="s">
        <v>138</v>
      </c>
      <c r="Q64">
        <v>0</v>
      </c>
      <c r="R64" s="4">
        <v>17979</v>
      </c>
      <c r="S64" s="1">
        <v>42514</v>
      </c>
      <c r="T64" s="5">
        <f t="shared" ca="1" si="1"/>
        <v>74.402777777777771</v>
      </c>
      <c r="U64" s="5">
        <f t="shared" ca="1" si="2"/>
        <v>7.2305555555555552</v>
      </c>
      <c r="V64" s="5">
        <f t="shared" ca="1" si="3"/>
        <v>774.49097195543607</v>
      </c>
    </row>
    <row r="65" spans="1:22" x14ac:dyDescent="0.3">
      <c r="A65" t="s">
        <v>247</v>
      </c>
      <c r="B65" t="s">
        <v>238</v>
      </c>
      <c r="C65" t="str">
        <f t="shared" si="0"/>
        <v>ABSCHEN Paul</v>
      </c>
      <c r="D65" t="s">
        <v>134</v>
      </c>
      <c r="E65" t="s">
        <v>128</v>
      </c>
      <c r="F65" s="1">
        <v>43640</v>
      </c>
      <c r="G65">
        <v>3</v>
      </c>
      <c r="H65" t="s">
        <v>174</v>
      </c>
      <c r="I65">
        <v>5</v>
      </c>
      <c r="J65">
        <v>1300</v>
      </c>
      <c r="K65">
        <v>6500</v>
      </c>
      <c r="L65">
        <v>3</v>
      </c>
      <c r="M65" t="s">
        <v>147</v>
      </c>
      <c r="N65" s="2">
        <v>2746</v>
      </c>
      <c r="O65" s="3">
        <v>46</v>
      </c>
      <c r="P65" t="s">
        <v>138</v>
      </c>
      <c r="Q65">
        <v>0</v>
      </c>
      <c r="R65" s="4">
        <v>27344</v>
      </c>
      <c r="S65" s="1">
        <v>40935</v>
      </c>
      <c r="T65" s="5">
        <f t="shared" ca="1" si="1"/>
        <v>48.766666666666666</v>
      </c>
      <c r="U65" s="5">
        <f t="shared" ca="1" si="2"/>
        <v>11.555555555555555</v>
      </c>
      <c r="V65" s="5">
        <f t="shared" ca="1" si="3"/>
        <v>562.5</v>
      </c>
    </row>
    <row r="66" spans="1:22" hidden="1" x14ac:dyDescent="0.3">
      <c r="A66" t="s">
        <v>248</v>
      </c>
      <c r="B66" t="s">
        <v>249</v>
      </c>
      <c r="C66" t="str">
        <f t="shared" ref="C66:C129" si="4">CONCATENATE(A66," ",B66)</f>
        <v>CHARDON Annick</v>
      </c>
      <c r="D66" t="s">
        <v>173</v>
      </c>
      <c r="E66" t="s">
        <v>145</v>
      </c>
      <c r="F66" s="1">
        <v>43629</v>
      </c>
      <c r="G66">
        <v>4</v>
      </c>
      <c r="H66" t="s">
        <v>136</v>
      </c>
      <c r="I66">
        <v>5</v>
      </c>
      <c r="J66">
        <v>5000</v>
      </c>
      <c r="K66">
        <v>25000</v>
      </c>
      <c r="L66">
        <v>3</v>
      </c>
      <c r="M66" t="s">
        <v>147</v>
      </c>
      <c r="N66" s="2">
        <v>2340</v>
      </c>
      <c r="O66" s="3">
        <v>72</v>
      </c>
      <c r="P66" t="s">
        <v>131</v>
      </c>
      <c r="Q66">
        <v>0</v>
      </c>
      <c r="R66" s="4">
        <v>28722</v>
      </c>
      <c r="S66" s="1">
        <v>43842</v>
      </c>
      <c r="T66" s="5">
        <f t="shared" ref="T66:T129" ca="1" si="5">YEARFRAC(R66,TODAY())</f>
        <v>44.991666666666667</v>
      </c>
      <c r="U66" s="5">
        <f t="shared" ref="U66:U129" ca="1" si="6">YEARFRAC(S66,TODAY())</f>
        <v>3.5972222222222223</v>
      </c>
      <c r="V66" s="5">
        <f t="shared" ref="V66:V129" ca="1" si="7">K66/U66</f>
        <v>6949.8069498069499</v>
      </c>
    </row>
    <row r="67" spans="1:22" hidden="1" x14ac:dyDescent="0.3">
      <c r="A67" t="s">
        <v>250</v>
      </c>
      <c r="B67" t="s">
        <v>251</v>
      </c>
      <c r="C67" t="str">
        <f t="shared" si="4"/>
        <v>CHAUBEAU Louis</v>
      </c>
      <c r="D67" t="s">
        <v>162</v>
      </c>
      <c r="E67" t="s">
        <v>145</v>
      </c>
      <c r="F67" s="1">
        <v>43797</v>
      </c>
      <c r="G67">
        <v>3</v>
      </c>
      <c r="H67" t="s">
        <v>174</v>
      </c>
      <c r="I67">
        <v>3</v>
      </c>
      <c r="J67">
        <v>1300</v>
      </c>
      <c r="K67">
        <v>3900</v>
      </c>
      <c r="L67">
        <v>2</v>
      </c>
      <c r="M67" t="s">
        <v>130</v>
      </c>
      <c r="N67" s="2">
        <v>2837</v>
      </c>
      <c r="O67" s="3">
        <v>30</v>
      </c>
      <c r="P67" t="s">
        <v>138</v>
      </c>
      <c r="Q67">
        <v>3</v>
      </c>
      <c r="R67" s="4">
        <v>30256</v>
      </c>
      <c r="S67" s="1">
        <v>42171</v>
      </c>
      <c r="T67" s="5">
        <f t="shared" ca="1" si="5"/>
        <v>40.794444444444444</v>
      </c>
      <c r="U67" s="5">
        <f t="shared" ca="1" si="6"/>
        <v>8.1694444444444443</v>
      </c>
      <c r="V67" s="5">
        <f t="shared" ca="1" si="7"/>
        <v>477.38864331859912</v>
      </c>
    </row>
    <row r="68" spans="1:22" x14ac:dyDescent="0.3">
      <c r="A68" t="s">
        <v>252</v>
      </c>
      <c r="B68" t="s">
        <v>170</v>
      </c>
      <c r="C68" t="str">
        <f t="shared" si="4"/>
        <v>TAN Nathalie</v>
      </c>
      <c r="D68" t="s">
        <v>134</v>
      </c>
      <c r="E68" t="s">
        <v>153</v>
      </c>
      <c r="F68" s="1">
        <v>44008</v>
      </c>
      <c r="G68">
        <v>8</v>
      </c>
      <c r="H68" t="s">
        <v>146</v>
      </c>
      <c r="I68">
        <v>7</v>
      </c>
      <c r="J68">
        <v>800</v>
      </c>
      <c r="K68">
        <v>5600</v>
      </c>
      <c r="L68">
        <v>1</v>
      </c>
      <c r="M68" t="s">
        <v>137</v>
      </c>
      <c r="N68" s="2">
        <v>1786</v>
      </c>
      <c r="O68" s="3">
        <v>79</v>
      </c>
      <c r="P68" t="s">
        <v>131</v>
      </c>
      <c r="Q68">
        <v>0</v>
      </c>
      <c r="R68" s="4">
        <v>27343</v>
      </c>
      <c r="S68" s="1">
        <v>36900</v>
      </c>
      <c r="T68" s="5">
        <f t="shared" ca="1" si="5"/>
        <v>48.769444444444446</v>
      </c>
      <c r="U68" s="5">
        <f t="shared" ca="1" si="6"/>
        <v>22.605555555555554</v>
      </c>
      <c r="V68" s="5">
        <f t="shared" ca="1" si="7"/>
        <v>247.72671418038831</v>
      </c>
    </row>
    <row r="69" spans="1:22" hidden="1" x14ac:dyDescent="0.3">
      <c r="A69" t="s">
        <v>253</v>
      </c>
      <c r="B69" t="s">
        <v>240</v>
      </c>
      <c r="C69" t="str">
        <f t="shared" si="4"/>
        <v>CHEHMAT Jocelyne</v>
      </c>
      <c r="D69" t="s">
        <v>162</v>
      </c>
      <c r="E69" t="s">
        <v>145</v>
      </c>
      <c r="F69" s="1">
        <v>43744</v>
      </c>
      <c r="G69">
        <v>2</v>
      </c>
      <c r="H69" t="s">
        <v>150</v>
      </c>
      <c r="I69">
        <v>10</v>
      </c>
      <c r="J69">
        <v>700</v>
      </c>
      <c r="K69">
        <v>7000</v>
      </c>
      <c r="L69">
        <v>2</v>
      </c>
      <c r="M69" t="s">
        <v>130</v>
      </c>
      <c r="N69" s="2">
        <v>2289</v>
      </c>
      <c r="O69" s="3">
        <v>70</v>
      </c>
      <c r="P69" t="s">
        <v>131</v>
      </c>
      <c r="Q69">
        <v>5</v>
      </c>
      <c r="R69" s="4">
        <v>17238</v>
      </c>
      <c r="S69" s="1">
        <v>36114</v>
      </c>
      <c r="T69" s="5">
        <f t="shared" ca="1" si="5"/>
        <v>76.430555555555557</v>
      </c>
      <c r="U69" s="5">
        <f t="shared" ca="1" si="6"/>
        <v>24.755555555555556</v>
      </c>
      <c r="V69" s="5">
        <f t="shared" ca="1" si="7"/>
        <v>282.76481149012568</v>
      </c>
    </row>
    <row r="70" spans="1:22" hidden="1" x14ac:dyDescent="0.3">
      <c r="A70" t="s">
        <v>254</v>
      </c>
      <c r="B70" t="s">
        <v>255</v>
      </c>
      <c r="C70" t="str">
        <f t="shared" si="4"/>
        <v>CHHUOR Anne-Marie</v>
      </c>
      <c r="D70" t="s">
        <v>173</v>
      </c>
      <c r="E70" t="s">
        <v>145</v>
      </c>
      <c r="F70" s="1">
        <v>43867</v>
      </c>
      <c r="G70">
        <v>7</v>
      </c>
      <c r="H70" t="s">
        <v>216</v>
      </c>
      <c r="I70">
        <v>4</v>
      </c>
      <c r="J70">
        <v>600</v>
      </c>
      <c r="K70">
        <v>2400</v>
      </c>
      <c r="L70">
        <v>2</v>
      </c>
      <c r="M70" t="s">
        <v>130</v>
      </c>
      <c r="N70" s="2">
        <v>3630</v>
      </c>
      <c r="O70" s="3">
        <v>4</v>
      </c>
      <c r="P70" t="s">
        <v>131</v>
      </c>
      <c r="Q70">
        <v>5</v>
      </c>
      <c r="R70" s="4">
        <v>18507</v>
      </c>
      <c r="S70" s="1">
        <v>43241</v>
      </c>
      <c r="T70" s="5">
        <f t="shared" ca="1" si="5"/>
        <v>72.961111111111109</v>
      </c>
      <c r="U70" s="5">
        <f t="shared" ca="1" si="6"/>
        <v>5.2388888888888889</v>
      </c>
      <c r="V70" s="5">
        <f t="shared" ca="1" si="7"/>
        <v>458.11240721102865</v>
      </c>
    </row>
    <row r="71" spans="1:22" x14ac:dyDescent="0.3">
      <c r="A71" t="s">
        <v>256</v>
      </c>
      <c r="B71" t="s">
        <v>257</v>
      </c>
      <c r="C71" t="str">
        <f t="shared" si="4"/>
        <v>BSIRI Marie-Rose</v>
      </c>
      <c r="D71" t="s">
        <v>134</v>
      </c>
      <c r="E71" t="s">
        <v>145</v>
      </c>
      <c r="F71" s="1">
        <v>43758</v>
      </c>
      <c r="G71">
        <v>10</v>
      </c>
      <c r="H71" t="s">
        <v>129</v>
      </c>
      <c r="I71">
        <v>9</v>
      </c>
      <c r="J71">
        <v>1000</v>
      </c>
      <c r="K71">
        <v>9000</v>
      </c>
      <c r="L71">
        <v>1</v>
      </c>
      <c r="M71" t="s">
        <v>137</v>
      </c>
      <c r="N71" s="2">
        <v>2193</v>
      </c>
      <c r="O71" s="3">
        <v>26</v>
      </c>
      <c r="P71" t="s">
        <v>131</v>
      </c>
      <c r="Q71">
        <v>5</v>
      </c>
      <c r="R71" s="4">
        <v>27273</v>
      </c>
      <c r="S71" s="1">
        <v>39962</v>
      </c>
      <c r="T71" s="5">
        <f t="shared" ca="1" si="5"/>
        <v>48.961111111111109</v>
      </c>
      <c r="U71" s="5">
        <f t="shared" ca="1" si="6"/>
        <v>14.216666666666667</v>
      </c>
      <c r="V71" s="5">
        <f t="shared" ca="1" si="7"/>
        <v>633.05978898007038</v>
      </c>
    </row>
    <row r="72" spans="1:22" hidden="1" x14ac:dyDescent="0.3">
      <c r="A72" t="s">
        <v>258</v>
      </c>
      <c r="B72" t="s">
        <v>259</v>
      </c>
      <c r="C72" t="str">
        <f t="shared" si="4"/>
        <v>CHICHE Vincent</v>
      </c>
      <c r="D72" t="s">
        <v>127</v>
      </c>
      <c r="E72" t="s">
        <v>145</v>
      </c>
      <c r="F72" s="1">
        <v>43878</v>
      </c>
      <c r="G72">
        <v>3</v>
      </c>
      <c r="H72" t="s">
        <v>174</v>
      </c>
      <c r="I72">
        <v>9</v>
      </c>
      <c r="J72">
        <v>1300</v>
      </c>
      <c r="K72">
        <v>11700</v>
      </c>
      <c r="L72">
        <v>2</v>
      </c>
      <c r="M72" t="s">
        <v>130</v>
      </c>
      <c r="N72" s="2">
        <v>3704</v>
      </c>
      <c r="O72" s="3">
        <v>49</v>
      </c>
      <c r="P72" t="s">
        <v>138</v>
      </c>
      <c r="Q72">
        <v>1</v>
      </c>
      <c r="R72" s="4">
        <v>21830</v>
      </c>
      <c r="S72" s="1">
        <v>36133</v>
      </c>
      <c r="T72" s="5">
        <f t="shared" ca="1" si="5"/>
        <v>63.861111111111114</v>
      </c>
      <c r="U72" s="5">
        <f t="shared" ca="1" si="6"/>
        <v>24.702777777777779</v>
      </c>
      <c r="V72" s="5">
        <f t="shared" ca="1" si="7"/>
        <v>473.63094568761943</v>
      </c>
    </row>
    <row r="73" spans="1:22" hidden="1" x14ac:dyDescent="0.3">
      <c r="A73" t="s">
        <v>260</v>
      </c>
      <c r="B73" t="s">
        <v>261</v>
      </c>
      <c r="C73" t="str">
        <f t="shared" si="4"/>
        <v>CHIFFLET Ingrid</v>
      </c>
      <c r="D73" t="s">
        <v>144</v>
      </c>
      <c r="E73" t="s">
        <v>145</v>
      </c>
      <c r="F73" s="1">
        <v>43853</v>
      </c>
      <c r="G73">
        <v>10</v>
      </c>
      <c r="H73" t="s">
        <v>129</v>
      </c>
      <c r="I73">
        <v>5</v>
      </c>
      <c r="J73">
        <v>1000</v>
      </c>
      <c r="K73">
        <v>5000</v>
      </c>
      <c r="L73">
        <v>3</v>
      </c>
      <c r="M73" t="s">
        <v>147</v>
      </c>
      <c r="N73" s="2">
        <v>2801</v>
      </c>
      <c r="O73" s="3">
        <v>0</v>
      </c>
      <c r="P73" t="s">
        <v>131</v>
      </c>
      <c r="Q73">
        <v>2</v>
      </c>
      <c r="R73" s="4">
        <v>27840</v>
      </c>
      <c r="S73" s="1">
        <v>38725</v>
      </c>
      <c r="T73" s="5">
        <f t="shared" ca="1" si="5"/>
        <v>47.405555555555559</v>
      </c>
      <c r="U73" s="5">
        <f t="shared" ca="1" si="6"/>
        <v>17.608333333333334</v>
      </c>
      <c r="V73" s="5">
        <f t="shared" ca="1" si="7"/>
        <v>283.95646000946522</v>
      </c>
    </row>
    <row r="74" spans="1:22" hidden="1" x14ac:dyDescent="0.3">
      <c r="A74" t="s">
        <v>262</v>
      </c>
      <c r="B74" t="s">
        <v>199</v>
      </c>
      <c r="C74" t="str">
        <f t="shared" si="4"/>
        <v>CHRISTOPHE Giséle</v>
      </c>
      <c r="D74" t="s">
        <v>144</v>
      </c>
      <c r="E74" t="s">
        <v>145</v>
      </c>
      <c r="F74" s="1">
        <v>43617</v>
      </c>
      <c r="G74">
        <v>4</v>
      </c>
      <c r="H74" t="s">
        <v>136</v>
      </c>
      <c r="I74">
        <v>3</v>
      </c>
      <c r="J74">
        <v>5000</v>
      </c>
      <c r="K74">
        <v>15000</v>
      </c>
      <c r="L74">
        <v>2</v>
      </c>
      <c r="M74" t="s">
        <v>130</v>
      </c>
      <c r="N74" s="2">
        <v>2359</v>
      </c>
      <c r="O74" s="3">
        <v>95</v>
      </c>
      <c r="P74" t="s">
        <v>131</v>
      </c>
      <c r="Q74">
        <v>1</v>
      </c>
      <c r="R74" s="4">
        <v>30839</v>
      </c>
      <c r="S74" s="1">
        <v>39156</v>
      </c>
      <c r="T74" s="5">
        <f t="shared" ca="1" si="5"/>
        <v>39.197222222222223</v>
      </c>
      <c r="U74" s="5">
        <f t="shared" ca="1" si="6"/>
        <v>16.422222222222221</v>
      </c>
      <c r="V74" s="5">
        <f t="shared" ca="1" si="7"/>
        <v>913.39648173207047</v>
      </c>
    </row>
    <row r="75" spans="1:22" hidden="1" x14ac:dyDescent="0.3">
      <c r="A75" t="s">
        <v>263</v>
      </c>
      <c r="B75" t="s">
        <v>264</v>
      </c>
      <c r="C75" t="str">
        <f t="shared" si="4"/>
        <v>CLAVERIE Chantal</v>
      </c>
      <c r="D75" t="s">
        <v>144</v>
      </c>
      <c r="E75" t="s">
        <v>145</v>
      </c>
      <c r="F75" s="1">
        <v>43884</v>
      </c>
      <c r="G75">
        <v>5</v>
      </c>
      <c r="H75" t="s">
        <v>191</v>
      </c>
      <c r="I75">
        <v>1</v>
      </c>
      <c r="J75">
        <v>2000</v>
      </c>
      <c r="K75">
        <v>2000</v>
      </c>
      <c r="L75">
        <v>2</v>
      </c>
      <c r="M75" t="s">
        <v>130</v>
      </c>
      <c r="N75" s="2">
        <v>2281</v>
      </c>
      <c r="O75" s="3">
        <v>23</v>
      </c>
      <c r="P75" t="s">
        <v>131</v>
      </c>
      <c r="Q75">
        <v>1</v>
      </c>
      <c r="R75" s="4">
        <v>21698</v>
      </c>
      <c r="S75" s="1">
        <v>42360</v>
      </c>
      <c r="T75" s="5">
        <f t="shared" ca="1" si="5"/>
        <v>64.219444444444449</v>
      </c>
      <c r="U75" s="5">
        <f t="shared" ca="1" si="6"/>
        <v>7.6527777777777777</v>
      </c>
      <c r="V75" s="5">
        <f t="shared" ca="1" si="7"/>
        <v>261.34301270417421</v>
      </c>
    </row>
    <row r="76" spans="1:22" hidden="1" x14ac:dyDescent="0.3">
      <c r="A76" t="s">
        <v>265</v>
      </c>
      <c r="B76" t="s">
        <v>186</v>
      </c>
      <c r="C76" t="str">
        <f t="shared" si="4"/>
        <v>COHEN Gérard</v>
      </c>
      <c r="D76" t="s">
        <v>173</v>
      </c>
      <c r="E76" t="s">
        <v>145</v>
      </c>
      <c r="F76" s="1">
        <v>43761</v>
      </c>
      <c r="G76">
        <v>7</v>
      </c>
      <c r="H76" t="s">
        <v>216</v>
      </c>
      <c r="I76">
        <v>5</v>
      </c>
      <c r="J76">
        <v>600</v>
      </c>
      <c r="K76">
        <v>3000</v>
      </c>
      <c r="L76">
        <v>1</v>
      </c>
      <c r="M76" t="s">
        <v>137</v>
      </c>
      <c r="N76" s="2">
        <v>2572</v>
      </c>
      <c r="O76" s="3">
        <v>44</v>
      </c>
      <c r="P76" t="s">
        <v>138</v>
      </c>
      <c r="Q76">
        <v>5</v>
      </c>
      <c r="R76" s="4">
        <v>28525</v>
      </c>
      <c r="S76" s="1">
        <v>38262</v>
      </c>
      <c r="T76" s="5">
        <f t="shared" ca="1" si="5"/>
        <v>45.536111111111111</v>
      </c>
      <c r="U76" s="5">
        <f t="shared" ca="1" si="6"/>
        <v>18.875</v>
      </c>
      <c r="V76" s="5">
        <f t="shared" ca="1" si="7"/>
        <v>158.94039735099338</v>
      </c>
    </row>
    <row r="77" spans="1:22" hidden="1" x14ac:dyDescent="0.3">
      <c r="A77" t="s">
        <v>265</v>
      </c>
      <c r="B77" t="s">
        <v>266</v>
      </c>
      <c r="C77" t="str">
        <f t="shared" si="4"/>
        <v>COHEN Christian</v>
      </c>
      <c r="D77" t="s">
        <v>162</v>
      </c>
      <c r="E77" t="s">
        <v>145</v>
      </c>
      <c r="F77" s="1">
        <v>43653</v>
      </c>
      <c r="G77">
        <v>8</v>
      </c>
      <c r="H77" t="s">
        <v>146</v>
      </c>
      <c r="I77">
        <v>2</v>
      </c>
      <c r="J77">
        <v>800</v>
      </c>
      <c r="K77">
        <v>1600</v>
      </c>
      <c r="L77">
        <v>1</v>
      </c>
      <c r="M77" t="s">
        <v>137</v>
      </c>
      <c r="N77" s="2">
        <v>2276</v>
      </c>
      <c r="O77" s="3">
        <v>77</v>
      </c>
      <c r="P77" t="s">
        <v>138</v>
      </c>
      <c r="Q77">
        <v>1</v>
      </c>
      <c r="R77" s="4">
        <v>25841</v>
      </c>
      <c r="S77" s="1">
        <v>38510</v>
      </c>
      <c r="T77" s="5">
        <f t="shared" ca="1" si="5"/>
        <v>52.880555555555553</v>
      </c>
      <c r="U77" s="5">
        <f t="shared" ca="1" si="6"/>
        <v>18.194444444444443</v>
      </c>
      <c r="V77" s="5">
        <f t="shared" ca="1" si="7"/>
        <v>87.938931297709928</v>
      </c>
    </row>
    <row r="78" spans="1:22" x14ac:dyDescent="0.3">
      <c r="A78" t="s">
        <v>267</v>
      </c>
      <c r="B78" t="s">
        <v>268</v>
      </c>
      <c r="C78" t="str">
        <f t="shared" si="4"/>
        <v>CHAMBLAS Paule</v>
      </c>
      <c r="D78" t="s">
        <v>134</v>
      </c>
      <c r="E78" t="s">
        <v>145</v>
      </c>
      <c r="F78" s="1">
        <v>43714</v>
      </c>
      <c r="G78">
        <v>3</v>
      </c>
      <c r="H78" t="s">
        <v>174</v>
      </c>
      <c r="I78">
        <v>3</v>
      </c>
      <c r="J78">
        <v>1300</v>
      </c>
      <c r="K78">
        <v>3900</v>
      </c>
      <c r="L78">
        <v>1</v>
      </c>
      <c r="M78" t="s">
        <v>137</v>
      </c>
      <c r="N78" s="2">
        <v>1516</v>
      </c>
      <c r="O78" s="3">
        <v>61</v>
      </c>
      <c r="P78" t="s">
        <v>131</v>
      </c>
      <c r="Q78">
        <v>3</v>
      </c>
      <c r="R78" s="4">
        <v>27093</v>
      </c>
      <c r="S78" s="1">
        <v>40611</v>
      </c>
      <c r="T78" s="5">
        <f t="shared" ca="1" si="5"/>
        <v>49.45</v>
      </c>
      <c r="U78" s="5">
        <f t="shared" ca="1" si="6"/>
        <v>12.438888888888888</v>
      </c>
      <c r="V78" s="5">
        <f t="shared" ca="1" si="7"/>
        <v>313.53282715497994</v>
      </c>
    </row>
    <row r="79" spans="1:22" x14ac:dyDescent="0.3">
      <c r="A79" t="s">
        <v>269</v>
      </c>
      <c r="B79" t="s">
        <v>270</v>
      </c>
      <c r="C79" t="str">
        <f t="shared" si="4"/>
        <v>GORZINSKY Odette</v>
      </c>
      <c r="D79" t="s">
        <v>134</v>
      </c>
      <c r="E79" t="s">
        <v>145</v>
      </c>
      <c r="F79" s="1">
        <v>43680</v>
      </c>
      <c r="G79">
        <v>2</v>
      </c>
      <c r="H79" t="s">
        <v>150</v>
      </c>
      <c r="I79">
        <v>5</v>
      </c>
      <c r="J79">
        <v>700</v>
      </c>
      <c r="K79">
        <v>3500</v>
      </c>
      <c r="L79">
        <v>2</v>
      </c>
      <c r="M79" t="s">
        <v>130</v>
      </c>
      <c r="N79" s="2">
        <v>2866</v>
      </c>
      <c r="O79" s="3">
        <v>35</v>
      </c>
      <c r="P79" t="s">
        <v>131</v>
      </c>
      <c r="Q79">
        <v>4</v>
      </c>
      <c r="R79" s="4">
        <v>26504</v>
      </c>
      <c r="S79" s="1">
        <v>41064</v>
      </c>
      <c r="T79" s="5">
        <f t="shared" ca="1" si="5"/>
        <v>51.06388888888889</v>
      </c>
      <c r="U79" s="5">
        <f t="shared" ca="1" si="6"/>
        <v>11.202777777777778</v>
      </c>
      <c r="V79" s="5">
        <f t="shared" ca="1" si="7"/>
        <v>312.42251425737663</v>
      </c>
    </row>
    <row r="80" spans="1:22" hidden="1" x14ac:dyDescent="0.3">
      <c r="A80" t="s">
        <v>271</v>
      </c>
      <c r="B80" t="s">
        <v>272</v>
      </c>
      <c r="C80" t="str">
        <f t="shared" si="4"/>
        <v>COUDERC Marie-Louise</v>
      </c>
      <c r="D80" t="s">
        <v>144</v>
      </c>
      <c r="E80" t="s">
        <v>145</v>
      </c>
      <c r="F80" s="1">
        <v>43636</v>
      </c>
      <c r="G80">
        <v>3</v>
      </c>
      <c r="H80" t="s">
        <v>174</v>
      </c>
      <c r="I80">
        <v>7</v>
      </c>
      <c r="J80">
        <v>1300</v>
      </c>
      <c r="K80">
        <v>9100</v>
      </c>
      <c r="L80">
        <v>1</v>
      </c>
      <c r="M80" t="s">
        <v>137</v>
      </c>
      <c r="N80" s="2">
        <v>3146</v>
      </c>
      <c r="O80" s="3">
        <v>16</v>
      </c>
      <c r="P80" t="s">
        <v>131</v>
      </c>
      <c r="Q80">
        <v>2</v>
      </c>
      <c r="R80" s="4">
        <v>23602</v>
      </c>
      <c r="S80" s="1">
        <v>39383</v>
      </c>
      <c r="T80" s="5">
        <f t="shared" ca="1" si="5"/>
        <v>59.011111111111113</v>
      </c>
      <c r="U80" s="5">
        <f t="shared" ca="1" si="6"/>
        <v>15.802777777777777</v>
      </c>
      <c r="V80" s="5">
        <f t="shared" ca="1" si="7"/>
        <v>575.84812796625067</v>
      </c>
    </row>
    <row r="81" spans="1:22" hidden="1" x14ac:dyDescent="0.3">
      <c r="A81" t="s">
        <v>273</v>
      </c>
      <c r="B81" t="s">
        <v>274</v>
      </c>
      <c r="C81" t="str">
        <f t="shared" si="4"/>
        <v>COUGET Denis</v>
      </c>
      <c r="D81" t="s">
        <v>173</v>
      </c>
      <c r="E81" t="s">
        <v>145</v>
      </c>
      <c r="F81" s="1">
        <v>43687</v>
      </c>
      <c r="G81">
        <v>1</v>
      </c>
      <c r="H81" t="s">
        <v>159</v>
      </c>
      <c r="I81">
        <v>4</v>
      </c>
      <c r="J81">
        <v>1200</v>
      </c>
      <c r="K81">
        <v>4800</v>
      </c>
      <c r="L81">
        <v>1</v>
      </c>
      <c r="M81" t="s">
        <v>137</v>
      </c>
      <c r="N81" s="2">
        <v>2184</v>
      </c>
      <c r="O81" s="3">
        <v>54</v>
      </c>
      <c r="P81" t="s">
        <v>131</v>
      </c>
      <c r="Q81">
        <v>2</v>
      </c>
      <c r="R81" s="4">
        <v>27342</v>
      </c>
      <c r="S81" s="1">
        <v>38510</v>
      </c>
      <c r="T81" s="5">
        <f t="shared" ca="1" si="5"/>
        <v>48.772222222222226</v>
      </c>
      <c r="U81" s="5">
        <f t="shared" ca="1" si="6"/>
        <v>18.194444444444443</v>
      </c>
      <c r="V81" s="5">
        <f t="shared" ca="1" si="7"/>
        <v>263.81679389312978</v>
      </c>
    </row>
    <row r="82" spans="1:22" hidden="1" x14ac:dyDescent="0.3">
      <c r="A82" t="s">
        <v>275</v>
      </c>
      <c r="B82" t="s">
        <v>276</v>
      </c>
      <c r="C82" t="str">
        <f t="shared" si="4"/>
        <v>CRIÉ Michel</v>
      </c>
      <c r="D82" t="s">
        <v>127</v>
      </c>
      <c r="E82" t="s">
        <v>145</v>
      </c>
      <c r="F82" s="1">
        <v>43969</v>
      </c>
      <c r="G82">
        <v>4</v>
      </c>
      <c r="H82" t="s">
        <v>136</v>
      </c>
      <c r="I82">
        <v>4</v>
      </c>
      <c r="J82">
        <v>5000</v>
      </c>
      <c r="K82">
        <v>20000</v>
      </c>
      <c r="L82">
        <v>2</v>
      </c>
      <c r="M82" t="s">
        <v>130</v>
      </c>
      <c r="N82" s="2">
        <v>3915</v>
      </c>
      <c r="O82" s="3">
        <v>4</v>
      </c>
      <c r="P82" t="s">
        <v>138</v>
      </c>
      <c r="Q82">
        <v>5</v>
      </c>
      <c r="R82" s="4">
        <v>17916</v>
      </c>
      <c r="S82" s="1">
        <v>37484</v>
      </c>
      <c r="T82" s="5">
        <f t="shared" ca="1" si="5"/>
        <v>74.580555555555549</v>
      </c>
      <c r="U82" s="5">
        <f t="shared" ca="1" si="6"/>
        <v>21.002777777777776</v>
      </c>
      <c r="V82" s="5">
        <f t="shared" ca="1" si="7"/>
        <v>952.25499272582999</v>
      </c>
    </row>
    <row r="83" spans="1:22" hidden="1" x14ac:dyDescent="0.3">
      <c r="A83" t="s">
        <v>277</v>
      </c>
      <c r="B83" t="s">
        <v>278</v>
      </c>
      <c r="C83" t="str">
        <f t="shared" si="4"/>
        <v>CROMBEZ Katherine</v>
      </c>
      <c r="D83" t="s">
        <v>162</v>
      </c>
      <c r="E83" t="s">
        <v>145</v>
      </c>
      <c r="F83" s="1">
        <v>43851</v>
      </c>
      <c r="G83">
        <v>7</v>
      </c>
      <c r="H83" t="s">
        <v>216</v>
      </c>
      <c r="I83">
        <v>2</v>
      </c>
      <c r="J83">
        <v>600</v>
      </c>
      <c r="K83">
        <v>1200</v>
      </c>
      <c r="L83">
        <v>2</v>
      </c>
      <c r="M83" t="s">
        <v>130</v>
      </c>
      <c r="N83" s="2">
        <v>2447</v>
      </c>
      <c r="O83" s="3">
        <v>26</v>
      </c>
      <c r="P83" t="s">
        <v>131</v>
      </c>
      <c r="Q83">
        <v>4</v>
      </c>
      <c r="R83" s="4">
        <v>28384</v>
      </c>
      <c r="S83" s="1">
        <v>42637</v>
      </c>
      <c r="T83" s="5">
        <f t="shared" ca="1" si="5"/>
        <v>45.919444444444444</v>
      </c>
      <c r="U83" s="5">
        <f t="shared" ca="1" si="6"/>
        <v>6.8972222222222221</v>
      </c>
      <c r="V83" s="5">
        <f t="shared" ca="1" si="7"/>
        <v>173.98308497784939</v>
      </c>
    </row>
    <row r="84" spans="1:22" hidden="1" x14ac:dyDescent="0.3">
      <c r="A84" t="s">
        <v>279</v>
      </c>
      <c r="B84" t="s">
        <v>272</v>
      </c>
      <c r="C84" t="str">
        <f t="shared" si="4"/>
        <v>CUCIT Marie-Louise</v>
      </c>
      <c r="D84" t="s">
        <v>144</v>
      </c>
      <c r="E84" t="s">
        <v>145</v>
      </c>
      <c r="F84" s="1">
        <v>43977</v>
      </c>
      <c r="G84">
        <v>5</v>
      </c>
      <c r="H84" t="s">
        <v>191</v>
      </c>
      <c r="I84">
        <v>3</v>
      </c>
      <c r="J84">
        <v>2000</v>
      </c>
      <c r="K84">
        <v>6000</v>
      </c>
      <c r="L84">
        <v>1</v>
      </c>
      <c r="M84" t="s">
        <v>137</v>
      </c>
      <c r="N84" s="2">
        <v>1771</v>
      </c>
      <c r="O84" s="3">
        <v>62</v>
      </c>
      <c r="P84" t="s">
        <v>131</v>
      </c>
      <c r="Q84">
        <v>4</v>
      </c>
      <c r="R84" s="4">
        <v>26982</v>
      </c>
      <c r="S84" s="1">
        <v>35949</v>
      </c>
      <c r="T84" s="5">
        <f t="shared" ca="1" si="5"/>
        <v>49.758333333333333</v>
      </c>
      <c r="U84" s="5">
        <f t="shared" ca="1" si="6"/>
        <v>25.205555555555556</v>
      </c>
      <c r="V84" s="5">
        <f t="shared" ca="1" si="7"/>
        <v>238.04275953273088</v>
      </c>
    </row>
    <row r="85" spans="1:22" hidden="1" x14ac:dyDescent="0.3">
      <c r="A85" t="s">
        <v>280</v>
      </c>
      <c r="B85" t="s">
        <v>186</v>
      </c>
      <c r="C85" t="str">
        <f t="shared" si="4"/>
        <v>CYMBALIST Gérard</v>
      </c>
      <c r="D85" t="s">
        <v>144</v>
      </c>
      <c r="E85" t="s">
        <v>145</v>
      </c>
      <c r="F85" s="1">
        <v>43859</v>
      </c>
      <c r="G85">
        <v>7</v>
      </c>
      <c r="H85" t="s">
        <v>216</v>
      </c>
      <c r="I85">
        <v>7</v>
      </c>
      <c r="J85">
        <v>600</v>
      </c>
      <c r="K85">
        <v>4200</v>
      </c>
      <c r="L85">
        <v>1</v>
      </c>
      <c r="M85" t="s">
        <v>137</v>
      </c>
      <c r="N85" s="2">
        <v>1355</v>
      </c>
      <c r="O85" s="3">
        <v>58</v>
      </c>
      <c r="P85" t="s">
        <v>138</v>
      </c>
      <c r="Q85">
        <v>0</v>
      </c>
      <c r="R85" s="4">
        <v>22031</v>
      </c>
      <c r="S85" s="1">
        <v>40013</v>
      </c>
      <c r="T85" s="5">
        <f t="shared" ca="1" si="5"/>
        <v>63.31111111111111</v>
      </c>
      <c r="U85" s="5">
        <f t="shared" ca="1" si="6"/>
        <v>14.077777777777778</v>
      </c>
      <c r="V85" s="5">
        <f t="shared" ca="1" si="7"/>
        <v>298.3425414364641</v>
      </c>
    </row>
    <row r="86" spans="1:22" hidden="1" x14ac:dyDescent="0.3">
      <c r="A86" t="s">
        <v>281</v>
      </c>
      <c r="B86" t="s">
        <v>215</v>
      </c>
      <c r="C86" t="str">
        <f t="shared" si="4"/>
        <v>DAMBSKI René</v>
      </c>
      <c r="D86" t="s">
        <v>141</v>
      </c>
      <c r="E86" t="s">
        <v>145</v>
      </c>
      <c r="F86" s="1">
        <v>43724</v>
      </c>
      <c r="G86">
        <v>6</v>
      </c>
      <c r="H86" t="s">
        <v>156</v>
      </c>
      <c r="I86">
        <v>3</v>
      </c>
      <c r="J86">
        <v>500</v>
      </c>
      <c r="K86">
        <v>1500</v>
      </c>
      <c r="L86">
        <v>2</v>
      </c>
      <c r="M86" t="s">
        <v>130</v>
      </c>
      <c r="N86" s="2">
        <v>1562</v>
      </c>
      <c r="O86" s="3">
        <v>37</v>
      </c>
      <c r="P86" t="s">
        <v>138</v>
      </c>
      <c r="Q86">
        <v>4</v>
      </c>
      <c r="R86" s="4">
        <v>23007</v>
      </c>
      <c r="S86" s="1">
        <v>39915</v>
      </c>
      <c r="T86" s="5">
        <f t="shared" ca="1" si="5"/>
        <v>60.638888888888886</v>
      </c>
      <c r="U86" s="5">
        <f t="shared" ca="1" si="6"/>
        <v>14.347222222222221</v>
      </c>
      <c r="V86" s="5">
        <f t="shared" ca="1" si="7"/>
        <v>104.54985479186836</v>
      </c>
    </row>
    <row r="87" spans="1:22" hidden="1" x14ac:dyDescent="0.3">
      <c r="A87" t="s">
        <v>282</v>
      </c>
      <c r="B87" t="s">
        <v>272</v>
      </c>
      <c r="C87" t="str">
        <f t="shared" si="4"/>
        <v>DANIEL Marie-Louise</v>
      </c>
      <c r="D87" t="s">
        <v>162</v>
      </c>
      <c r="E87" t="s">
        <v>145</v>
      </c>
      <c r="F87" s="1">
        <v>43664</v>
      </c>
      <c r="G87">
        <v>10</v>
      </c>
      <c r="H87" t="s">
        <v>129</v>
      </c>
      <c r="I87">
        <v>9</v>
      </c>
      <c r="J87">
        <v>1000</v>
      </c>
      <c r="K87">
        <v>9000</v>
      </c>
      <c r="L87">
        <v>1</v>
      </c>
      <c r="M87" t="s">
        <v>137</v>
      </c>
      <c r="N87" s="2">
        <v>1683</v>
      </c>
      <c r="O87" s="3">
        <v>53</v>
      </c>
      <c r="P87" t="s">
        <v>131</v>
      </c>
      <c r="Q87">
        <v>0</v>
      </c>
      <c r="R87" s="4">
        <v>26883</v>
      </c>
      <c r="S87" s="1">
        <v>38012</v>
      </c>
      <c r="T87" s="5">
        <f t="shared" ca="1" si="5"/>
        <v>50.027777777777779</v>
      </c>
      <c r="U87" s="5">
        <f t="shared" ca="1" si="6"/>
        <v>19.558333333333334</v>
      </c>
      <c r="V87" s="5">
        <f t="shared" ca="1" si="7"/>
        <v>460.16190881976991</v>
      </c>
    </row>
    <row r="88" spans="1:22" hidden="1" x14ac:dyDescent="0.3">
      <c r="A88" t="s">
        <v>283</v>
      </c>
      <c r="B88" t="s">
        <v>242</v>
      </c>
      <c r="C88" t="str">
        <f t="shared" si="4"/>
        <v>DEAUCOURT Christine</v>
      </c>
      <c r="D88" t="s">
        <v>144</v>
      </c>
      <c r="E88" t="s">
        <v>145</v>
      </c>
      <c r="F88" s="1">
        <v>43705</v>
      </c>
      <c r="G88">
        <v>7</v>
      </c>
      <c r="H88" t="s">
        <v>216</v>
      </c>
      <c r="I88">
        <v>9</v>
      </c>
      <c r="J88">
        <v>600</v>
      </c>
      <c r="K88">
        <v>5400</v>
      </c>
      <c r="L88">
        <v>1</v>
      </c>
      <c r="M88" t="s">
        <v>137</v>
      </c>
      <c r="N88" s="2">
        <v>3408</v>
      </c>
      <c r="O88" s="3">
        <v>83</v>
      </c>
      <c r="P88" t="s">
        <v>131</v>
      </c>
      <c r="Q88">
        <v>1</v>
      </c>
      <c r="R88" s="4">
        <v>19997</v>
      </c>
      <c r="S88" s="1">
        <v>39988</v>
      </c>
      <c r="T88" s="5">
        <f t="shared" ca="1" si="5"/>
        <v>68.88055555555556</v>
      </c>
      <c r="U88" s="5">
        <f t="shared" ca="1" si="6"/>
        <v>14.147222222222222</v>
      </c>
      <c r="V88" s="5">
        <f t="shared" ca="1" si="7"/>
        <v>381.70037306106423</v>
      </c>
    </row>
    <row r="89" spans="1:22" hidden="1" x14ac:dyDescent="0.3">
      <c r="A89" t="s">
        <v>284</v>
      </c>
      <c r="B89" t="s">
        <v>285</v>
      </c>
      <c r="C89" t="str">
        <f t="shared" si="4"/>
        <v>DEDIEU Josselaine</v>
      </c>
      <c r="D89" t="s">
        <v>162</v>
      </c>
      <c r="E89" t="s">
        <v>145</v>
      </c>
      <c r="F89" s="1">
        <v>43785</v>
      </c>
      <c r="G89">
        <v>4</v>
      </c>
      <c r="H89" t="s">
        <v>136</v>
      </c>
      <c r="I89">
        <v>9</v>
      </c>
      <c r="J89">
        <v>5000</v>
      </c>
      <c r="K89">
        <v>45000</v>
      </c>
      <c r="L89">
        <v>3</v>
      </c>
      <c r="M89" t="s">
        <v>147</v>
      </c>
      <c r="N89" s="2">
        <v>2354</v>
      </c>
      <c r="O89" s="3">
        <v>7</v>
      </c>
      <c r="P89" t="s">
        <v>131</v>
      </c>
      <c r="Q89">
        <v>0</v>
      </c>
      <c r="R89" s="4">
        <v>28889</v>
      </c>
      <c r="S89" s="1">
        <v>39842</v>
      </c>
      <c r="T89" s="5">
        <f t="shared" ca="1" si="5"/>
        <v>44.538888888888891</v>
      </c>
      <c r="U89" s="5">
        <f t="shared" ca="1" si="6"/>
        <v>14.55</v>
      </c>
      <c r="V89" s="5">
        <f t="shared" ca="1" si="7"/>
        <v>3092.783505154639</v>
      </c>
    </row>
    <row r="90" spans="1:22" hidden="1" x14ac:dyDescent="0.3">
      <c r="A90" t="s">
        <v>286</v>
      </c>
      <c r="B90" t="s">
        <v>287</v>
      </c>
      <c r="C90" t="str">
        <f t="shared" si="4"/>
        <v>DEFRANCE Sylvanna</v>
      </c>
      <c r="D90" t="s">
        <v>141</v>
      </c>
      <c r="E90" t="s">
        <v>145</v>
      </c>
      <c r="F90" s="1">
        <v>43949</v>
      </c>
      <c r="G90">
        <v>7</v>
      </c>
      <c r="H90" t="s">
        <v>216</v>
      </c>
      <c r="I90">
        <v>5</v>
      </c>
      <c r="J90">
        <v>600</v>
      </c>
      <c r="K90">
        <v>3000</v>
      </c>
      <c r="L90">
        <v>3</v>
      </c>
      <c r="M90" t="s">
        <v>147</v>
      </c>
      <c r="N90" s="2">
        <v>2785</v>
      </c>
      <c r="O90" s="3">
        <v>3</v>
      </c>
      <c r="P90" t="s">
        <v>131</v>
      </c>
      <c r="Q90">
        <v>5</v>
      </c>
      <c r="R90" s="4">
        <v>20236</v>
      </c>
      <c r="S90" s="1">
        <v>39667</v>
      </c>
      <c r="T90" s="5">
        <f t="shared" ca="1" si="5"/>
        <v>68.222222222222229</v>
      </c>
      <c r="U90" s="5">
        <f t="shared" ca="1" si="6"/>
        <v>15.027777777777779</v>
      </c>
      <c r="V90" s="5">
        <f t="shared" ca="1" si="7"/>
        <v>199.63031423290201</v>
      </c>
    </row>
    <row r="91" spans="1:22" hidden="1" x14ac:dyDescent="0.3">
      <c r="A91" t="s">
        <v>288</v>
      </c>
      <c r="B91" t="s">
        <v>289</v>
      </c>
      <c r="C91" t="str">
        <f t="shared" si="4"/>
        <v>DEGRENDEL Hubert</v>
      </c>
      <c r="D91" t="s">
        <v>173</v>
      </c>
      <c r="E91" t="s">
        <v>145</v>
      </c>
      <c r="F91" s="1">
        <v>43764</v>
      </c>
      <c r="G91">
        <v>4</v>
      </c>
      <c r="H91" t="s">
        <v>136</v>
      </c>
      <c r="I91">
        <v>9</v>
      </c>
      <c r="J91">
        <v>5000</v>
      </c>
      <c r="K91">
        <v>45000</v>
      </c>
      <c r="L91">
        <v>2</v>
      </c>
      <c r="M91" t="s">
        <v>130</v>
      </c>
      <c r="N91" s="2">
        <v>2613</v>
      </c>
      <c r="O91" s="3">
        <v>1</v>
      </c>
      <c r="P91" t="s">
        <v>138</v>
      </c>
      <c r="Q91">
        <v>3</v>
      </c>
      <c r="R91" s="4">
        <v>28757</v>
      </c>
      <c r="S91" s="1">
        <v>39126</v>
      </c>
      <c r="T91" s="5">
        <f t="shared" ca="1" si="5"/>
        <v>44.897222222222226</v>
      </c>
      <c r="U91" s="5">
        <f t="shared" ca="1" si="6"/>
        <v>16.511111111111113</v>
      </c>
      <c r="V91" s="5">
        <f t="shared" ca="1" si="7"/>
        <v>2725.4374158815608</v>
      </c>
    </row>
    <row r="92" spans="1:22" hidden="1" x14ac:dyDescent="0.3">
      <c r="A92" t="s">
        <v>290</v>
      </c>
      <c r="B92" t="s">
        <v>291</v>
      </c>
      <c r="C92" t="str">
        <f t="shared" si="4"/>
        <v>DEIXONNE Nadine</v>
      </c>
      <c r="D92" t="s">
        <v>127</v>
      </c>
      <c r="E92" t="s">
        <v>145</v>
      </c>
      <c r="F92" s="1">
        <v>43726</v>
      </c>
      <c r="G92">
        <v>5</v>
      </c>
      <c r="H92" t="s">
        <v>191</v>
      </c>
      <c r="I92">
        <v>3</v>
      </c>
      <c r="J92">
        <v>2000</v>
      </c>
      <c r="K92">
        <v>6000</v>
      </c>
      <c r="L92">
        <v>3</v>
      </c>
      <c r="M92" t="s">
        <v>147</v>
      </c>
      <c r="N92" s="2">
        <v>1191</v>
      </c>
      <c r="O92" s="3">
        <v>97</v>
      </c>
      <c r="P92" t="s">
        <v>131</v>
      </c>
      <c r="Q92">
        <v>2</v>
      </c>
      <c r="R92" s="4">
        <v>23409</v>
      </c>
      <c r="S92" s="1">
        <v>39908</v>
      </c>
      <c r="T92" s="5">
        <f t="shared" ca="1" si="5"/>
        <v>59.541666666666664</v>
      </c>
      <c r="U92" s="5">
        <f t="shared" ca="1" si="6"/>
        <v>14.366666666666667</v>
      </c>
      <c r="V92" s="5">
        <f t="shared" ca="1" si="7"/>
        <v>417.63341067285381</v>
      </c>
    </row>
    <row r="93" spans="1:22" hidden="1" x14ac:dyDescent="0.3">
      <c r="A93" t="s">
        <v>292</v>
      </c>
      <c r="B93" t="s">
        <v>293</v>
      </c>
      <c r="C93" t="str">
        <f t="shared" si="4"/>
        <v>DELAMARRE Jean-Luc</v>
      </c>
      <c r="D93" t="s">
        <v>144</v>
      </c>
      <c r="E93" t="s">
        <v>145</v>
      </c>
      <c r="F93" s="1">
        <v>43628</v>
      </c>
      <c r="G93">
        <v>6</v>
      </c>
      <c r="H93" t="s">
        <v>156</v>
      </c>
      <c r="I93">
        <v>4</v>
      </c>
      <c r="J93">
        <v>500</v>
      </c>
      <c r="K93">
        <v>2000</v>
      </c>
      <c r="L93">
        <v>2</v>
      </c>
      <c r="M93" t="s">
        <v>130</v>
      </c>
      <c r="N93" s="2">
        <v>1192</v>
      </c>
      <c r="O93" s="3">
        <v>17</v>
      </c>
      <c r="P93" t="s">
        <v>138</v>
      </c>
      <c r="Q93">
        <v>2</v>
      </c>
      <c r="R93" s="4">
        <v>26433</v>
      </c>
      <c r="S93" s="1">
        <v>37051</v>
      </c>
      <c r="T93" s="5">
        <f t="shared" ca="1" si="5"/>
        <v>51.258333333333333</v>
      </c>
      <c r="U93" s="5">
        <f t="shared" ca="1" si="6"/>
        <v>22.18888888888889</v>
      </c>
      <c r="V93" s="5">
        <f t="shared" ca="1" si="7"/>
        <v>90.135202804206301</v>
      </c>
    </row>
    <row r="94" spans="1:22" hidden="1" x14ac:dyDescent="0.3">
      <c r="A94" t="s">
        <v>294</v>
      </c>
      <c r="B94" t="s">
        <v>295</v>
      </c>
      <c r="C94" t="str">
        <f t="shared" si="4"/>
        <v>DELUC Pascal</v>
      </c>
      <c r="D94" t="s">
        <v>127</v>
      </c>
      <c r="E94" t="s">
        <v>145</v>
      </c>
      <c r="F94" s="1">
        <v>43796</v>
      </c>
      <c r="G94">
        <v>8</v>
      </c>
      <c r="H94" t="s">
        <v>146</v>
      </c>
      <c r="I94">
        <v>1</v>
      </c>
      <c r="J94">
        <v>800</v>
      </c>
      <c r="K94">
        <v>800</v>
      </c>
      <c r="L94">
        <v>3</v>
      </c>
      <c r="M94" t="s">
        <v>147</v>
      </c>
      <c r="N94" s="2">
        <v>3932</v>
      </c>
      <c r="O94" s="3">
        <v>18</v>
      </c>
      <c r="P94" t="s">
        <v>138</v>
      </c>
      <c r="Q94">
        <v>4</v>
      </c>
      <c r="R94" s="4">
        <v>20700</v>
      </c>
      <c r="S94" s="1">
        <v>43717</v>
      </c>
      <c r="T94" s="5">
        <f t="shared" ca="1" si="5"/>
        <v>66.958333333333329</v>
      </c>
      <c r="U94" s="5">
        <f t="shared" ca="1" si="6"/>
        <v>3.9388888888888891</v>
      </c>
      <c r="V94" s="5">
        <f t="shared" ca="1" si="7"/>
        <v>203.10296191819464</v>
      </c>
    </row>
    <row r="95" spans="1:22" hidden="1" x14ac:dyDescent="0.3">
      <c r="A95" t="s">
        <v>296</v>
      </c>
      <c r="B95" t="s">
        <v>297</v>
      </c>
      <c r="C95" t="str">
        <f t="shared" si="4"/>
        <v>DENIS Claudine</v>
      </c>
      <c r="D95" t="s">
        <v>173</v>
      </c>
      <c r="E95" t="s">
        <v>145</v>
      </c>
      <c r="F95" s="1">
        <v>43891</v>
      </c>
      <c r="G95">
        <v>1</v>
      </c>
      <c r="H95" t="s">
        <v>159</v>
      </c>
      <c r="I95">
        <v>2</v>
      </c>
      <c r="J95">
        <v>1200</v>
      </c>
      <c r="K95">
        <v>2400</v>
      </c>
      <c r="L95">
        <v>1</v>
      </c>
      <c r="M95" t="s">
        <v>137</v>
      </c>
      <c r="N95" s="2">
        <v>1240</v>
      </c>
      <c r="O95" s="3">
        <v>75</v>
      </c>
      <c r="P95" t="s">
        <v>131</v>
      </c>
      <c r="Q95">
        <v>4</v>
      </c>
      <c r="R95" s="4">
        <v>23723</v>
      </c>
      <c r="S95" s="1">
        <v>38404</v>
      </c>
      <c r="T95" s="5">
        <f t="shared" ca="1" si="5"/>
        <v>58.680555555555557</v>
      </c>
      <c r="U95" s="5">
        <f t="shared" ca="1" si="6"/>
        <v>18.488888888888887</v>
      </c>
      <c r="V95" s="5">
        <f t="shared" ca="1" si="7"/>
        <v>129.80769230769232</v>
      </c>
    </row>
    <row r="96" spans="1:22" hidden="1" x14ac:dyDescent="0.3">
      <c r="A96" t="s">
        <v>298</v>
      </c>
      <c r="B96" t="s">
        <v>188</v>
      </c>
      <c r="C96" t="str">
        <f t="shared" si="4"/>
        <v>DESHAYES Isabelle</v>
      </c>
      <c r="D96" t="s">
        <v>173</v>
      </c>
      <c r="E96" t="s">
        <v>145</v>
      </c>
      <c r="F96" s="1">
        <v>43638</v>
      </c>
      <c r="G96">
        <v>7</v>
      </c>
      <c r="H96" t="s">
        <v>216</v>
      </c>
      <c r="I96">
        <v>10</v>
      </c>
      <c r="J96">
        <v>600</v>
      </c>
      <c r="K96">
        <v>6000</v>
      </c>
      <c r="L96">
        <v>3</v>
      </c>
      <c r="M96" t="s">
        <v>147</v>
      </c>
      <c r="N96" s="2">
        <v>1328</v>
      </c>
      <c r="O96" s="3">
        <v>38</v>
      </c>
      <c r="P96" t="s">
        <v>131</v>
      </c>
      <c r="Q96">
        <v>1</v>
      </c>
      <c r="R96" s="4">
        <v>22033</v>
      </c>
      <c r="S96" s="1">
        <v>41200</v>
      </c>
      <c r="T96" s="5">
        <f t="shared" ca="1" si="5"/>
        <v>63.305555555555557</v>
      </c>
      <c r="U96" s="5">
        <f t="shared" ca="1" si="6"/>
        <v>10.830555555555556</v>
      </c>
      <c r="V96" s="5">
        <f t="shared" ca="1" si="7"/>
        <v>553.98820210310339</v>
      </c>
    </row>
    <row r="97" spans="1:22" x14ac:dyDescent="0.3">
      <c r="A97" t="s">
        <v>299</v>
      </c>
      <c r="B97" t="s">
        <v>222</v>
      </c>
      <c r="C97" t="str">
        <f t="shared" si="4"/>
        <v>DESROSES Martine</v>
      </c>
      <c r="D97" t="s">
        <v>134</v>
      </c>
      <c r="E97" t="s">
        <v>145</v>
      </c>
      <c r="F97" s="1">
        <v>43960</v>
      </c>
      <c r="G97">
        <v>7</v>
      </c>
      <c r="H97" t="s">
        <v>216</v>
      </c>
      <c r="I97">
        <v>10</v>
      </c>
      <c r="J97">
        <v>600</v>
      </c>
      <c r="K97">
        <v>6000</v>
      </c>
      <c r="L97">
        <v>3</v>
      </c>
      <c r="M97" t="s">
        <v>147</v>
      </c>
      <c r="N97" s="2">
        <v>2860</v>
      </c>
      <c r="O97" s="3">
        <v>60</v>
      </c>
      <c r="P97" t="s">
        <v>131</v>
      </c>
      <c r="Q97">
        <v>3</v>
      </c>
      <c r="R97" s="4">
        <v>26080</v>
      </c>
      <c r="S97" s="1">
        <v>38355</v>
      </c>
      <c r="T97" s="5">
        <f t="shared" ca="1" si="5"/>
        <v>52.222222222222221</v>
      </c>
      <c r="U97" s="5">
        <f t="shared" ca="1" si="6"/>
        <v>18.622222222222224</v>
      </c>
      <c r="V97" s="5">
        <f t="shared" ca="1" si="7"/>
        <v>322.19570405727922</v>
      </c>
    </row>
    <row r="98" spans="1:22" hidden="1" x14ac:dyDescent="0.3">
      <c r="A98" t="s">
        <v>300</v>
      </c>
      <c r="B98" t="s">
        <v>301</v>
      </c>
      <c r="C98" t="str">
        <f t="shared" si="4"/>
        <v>DESTAIN Roseline</v>
      </c>
      <c r="D98" t="s">
        <v>127</v>
      </c>
      <c r="E98" t="s">
        <v>145</v>
      </c>
      <c r="F98" s="1">
        <v>43970</v>
      </c>
      <c r="G98">
        <v>10</v>
      </c>
      <c r="H98" t="s">
        <v>129</v>
      </c>
      <c r="I98">
        <v>6</v>
      </c>
      <c r="J98">
        <v>1000</v>
      </c>
      <c r="K98">
        <v>6000</v>
      </c>
      <c r="L98">
        <v>3</v>
      </c>
      <c r="M98" t="s">
        <v>147</v>
      </c>
      <c r="N98" s="2">
        <v>1946</v>
      </c>
      <c r="O98" s="3">
        <v>89</v>
      </c>
      <c r="P98" t="s">
        <v>131</v>
      </c>
      <c r="Q98">
        <v>4</v>
      </c>
      <c r="R98" s="4">
        <v>21608</v>
      </c>
      <c r="S98" s="1">
        <v>38090</v>
      </c>
      <c r="T98" s="5">
        <f t="shared" ca="1" si="5"/>
        <v>64.472222222222229</v>
      </c>
      <c r="U98" s="5">
        <f t="shared" ca="1" si="6"/>
        <v>19.344444444444445</v>
      </c>
      <c r="V98" s="5">
        <f t="shared" ca="1" si="7"/>
        <v>310.16657093624355</v>
      </c>
    </row>
    <row r="99" spans="1:22" hidden="1" x14ac:dyDescent="0.3">
      <c r="A99" t="s">
        <v>302</v>
      </c>
      <c r="B99" t="s">
        <v>303</v>
      </c>
      <c r="C99" t="str">
        <f t="shared" si="4"/>
        <v>D'HÉROUVILLE Yolande</v>
      </c>
      <c r="D99" t="s">
        <v>173</v>
      </c>
      <c r="E99" t="s">
        <v>145</v>
      </c>
      <c r="F99" s="1">
        <v>43723</v>
      </c>
      <c r="G99">
        <v>3</v>
      </c>
      <c r="H99" t="s">
        <v>174</v>
      </c>
      <c r="I99">
        <v>2</v>
      </c>
      <c r="J99">
        <v>1300</v>
      </c>
      <c r="K99">
        <v>2600</v>
      </c>
      <c r="L99">
        <v>3</v>
      </c>
      <c r="M99" t="s">
        <v>147</v>
      </c>
      <c r="N99" s="2">
        <v>2192</v>
      </c>
      <c r="O99" s="3">
        <v>35</v>
      </c>
      <c r="P99" t="s">
        <v>131</v>
      </c>
      <c r="Q99">
        <v>3</v>
      </c>
      <c r="R99" s="4">
        <v>19398</v>
      </c>
      <c r="S99" s="1">
        <v>41702</v>
      </c>
      <c r="T99" s="5">
        <f t="shared" ca="1" si="5"/>
        <v>70.525000000000006</v>
      </c>
      <c r="U99" s="5">
        <f t="shared" ca="1" si="6"/>
        <v>9.4527777777777775</v>
      </c>
      <c r="V99" s="5">
        <f t="shared" ca="1" si="7"/>
        <v>275.05142521304731</v>
      </c>
    </row>
    <row r="100" spans="1:22" hidden="1" x14ac:dyDescent="0.3">
      <c r="A100" t="s">
        <v>304</v>
      </c>
      <c r="B100" t="s">
        <v>291</v>
      </c>
      <c r="C100" t="str">
        <f t="shared" si="4"/>
        <v>DI Nadine</v>
      </c>
      <c r="D100" t="s">
        <v>127</v>
      </c>
      <c r="E100" t="s">
        <v>145</v>
      </c>
      <c r="F100" s="1">
        <v>43728</v>
      </c>
      <c r="G100">
        <v>3</v>
      </c>
      <c r="H100" t="s">
        <v>174</v>
      </c>
      <c r="I100">
        <v>8</v>
      </c>
      <c r="J100">
        <v>1300</v>
      </c>
      <c r="K100">
        <v>10400</v>
      </c>
      <c r="L100">
        <v>3</v>
      </c>
      <c r="M100" t="s">
        <v>147</v>
      </c>
      <c r="N100" s="2">
        <v>1512</v>
      </c>
      <c r="O100" s="3">
        <v>91</v>
      </c>
      <c r="P100" t="s">
        <v>131</v>
      </c>
      <c r="Q100">
        <v>5</v>
      </c>
      <c r="R100" s="4">
        <v>21300</v>
      </c>
      <c r="S100" s="1">
        <v>37281</v>
      </c>
      <c r="T100" s="5">
        <f t="shared" ca="1" si="5"/>
        <v>65.311111111111117</v>
      </c>
      <c r="U100" s="5">
        <f t="shared" ca="1" si="6"/>
        <v>21.56111111111111</v>
      </c>
      <c r="V100" s="5">
        <f t="shared" ca="1" si="7"/>
        <v>482.34990981705749</v>
      </c>
    </row>
    <row r="101" spans="1:22" hidden="1" x14ac:dyDescent="0.3">
      <c r="A101" t="s">
        <v>305</v>
      </c>
      <c r="B101" t="s">
        <v>306</v>
      </c>
      <c r="C101" t="str">
        <f t="shared" si="4"/>
        <v>DINIC Jean-François</v>
      </c>
      <c r="D101" t="s">
        <v>162</v>
      </c>
      <c r="E101" t="s">
        <v>145</v>
      </c>
      <c r="F101" s="1">
        <v>43704</v>
      </c>
      <c r="G101">
        <v>8</v>
      </c>
      <c r="H101" t="s">
        <v>146</v>
      </c>
      <c r="I101">
        <v>5</v>
      </c>
      <c r="J101">
        <v>800</v>
      </c>
      <c r="K101">
        <v>4000</v>
      </c>
      <c r="L101">
        <v>3</v>
      </c>
      <c r="M101" t="s">
        <v>147</v>
      </c>
      <c r="N101" s="2">
        <v>1208</v>
      </c>
      <c r="O101" s="3">
        <v>69</v>
      </c>
      <c r="P101" t="s">
        <v>138</v>
      </c>
      <c r="Q101">
        <v>2</v>
      </c>
      <c r="R101" s="4">
        <v>30932</v>
      </c>
      <c r="S101" s="1">
        <v>36164</v>
      </c>
      <c r="T101" s="5">
        <f t="shared" ca="1" si="5"/>
        <v>38.944444444444443</v>
      </c>
      <c r="U101" s="5">
        <f t="shared" ca="1" si="6"/>
        <v>24.619444444444444</v>
      </c>
      <c r="V101" s="5">
        <f t="shared" ca="1" si="7"/>
        <v>162.47320320433263</v>
      </c>
    </row>
    <row r="102" spans="1:22" hidden="1" x14ac:dyDescent="0.3">
      <c r="A102" t="s">
        <v>307</v>
      </c>
      <c r="B102" t="s">
        <v>308</v>
      </c>
      <c r="C102" t="str">
        <f t="shared" si="4"/>
        <v>DONG Huguette</v>
      </c>
      <c r="D102" t="s">
        <v>173</v>
      </c>
      <c r="E102" t="s">
        <v>145</v>
      </c>
      <c r="F102" s="1">
        <v>43913</v>
      </c>
      <c r="G102">
        <v>2</v>
      </c>
      <c r="H102" t="s">
        <v>150</v>
      </c>
      <c r="I102">
        <v>5</v>
      </c>
      <c r="J102">
        <v>700</v>
      </c>
      <c r="K102">
        <v>3500</v>
      </c>
      <c r="L102">
        <v>3</v>
      </c>
      <c r="M102" t="s">
        <v>147</v>
      </c>
      <c r="N102" s="2">
        <v>2338</v>
      </c>
      <c r="O102" s="3">
        <v>21</v>
      </c>
      <c r="P102" t="s">
        <v>131</v>
      </c>
      <c r="Q102">
        <v>1</v>
      </c>
      <c r="R102" s="4">
        <v>27925</v>
      </c>
      <c r="S102" s="1">
        <v>37065</v>
      </c>
      <c r="T102" s="5">
        <f t="shared" ca="1" si="5"/>
        <v>47.174999999999997</v>
      </c>
      <c r="U102" s="5">
        <f t="shared" ca="1" si="6"/>
        <v>22.15</v>
      </c>
      <c r="V102" s="5">
        <f t="shared" ca="1" si="7"/>
        <v>158.0135440180587</v>
      </c>
    </row>
    <row r="103" spans="1:22" hidden="1" x14ac:dyDescent="0.3">
      <c r="A103" t="s">
        <v>309</v>
      </c>
      <c r="B103" t="s">
        <v>310</v>
      </c>
      <c r="C103" t="str">
        <f t="shared" si="4"/>
        <v>DOUCOURE Jean-Jacques</v>
      </c>
      <c r="D103" t="s">
        <v>173</v>
      </c>
      <c r="E103" t="s">
        <v>145</v>
      </c>
      <c r="F103" s="1">
        <v>43875</v>
      </c>
      <c r="G103">
        <v>3</v>
      </c>
      <c r="H103" t="s">
        <v>174</v>
      </c>
      <c r="I103">
        <v>1</v>
      </c>
      <c r="J103">
        <v>1300</v>
      </c>
      <c r="K103">
        <v>1300</v>
      </c>
      <c r="L103">
        <v>1</v>
      </c>
      <c r="M103" t="s">
        <v>137</v>
      </c>
      <c r="N103" s="2">
        <v>1136</v>
      </c>
      <c r="O103" s="3">
        <v>89</v>
      </c>
      <c r="P103" t="s">
        <v>138</v>
      </c>
      <c r="Q103">
        <v>0</v>
      </c>
      <c r="R103" s="4">
        <v>28125</v>
      </c>
      <c r="S103" s="1">
        <v>40839</v>
      </c>
      <c r="T103" s="5">
        <f t="shared" ca="1" si="5"/>
        <v>46.630555555555553</v>
      </c>
      <c r="U103" s="5">
        <f t="shared" ca="1" si="6"/>
        <v>11.816666666666666</v>
      </c>
      <c r="V103" s="5">
        <f t="shared" ca="1" si="7"/>
        <v>110.01410437235543</v>
      </c>
    </row>
    <row r="104" spans="1:22" hidden="1" x14ac:dyDescent="0.3">
      <c r="A104" t="s">
        <v>311</v>
      </c>
      <c r="B104" t="s">
        <v>312</v>
      </c>
      <c r="C104" t="str">
        <f t="shared" si="4"/>
        <v>DUPRÉ Sophie</v>
      </c>
      <c r="D104" t="s">
        <v>173</v>
      </c>
      <c r="E104" t="s">
        <v>145</v>
      </c>
      <c r="F104" s="1">
        <v>43725</v>
      </c>
      <c r="G104">
        <v>5</v>
      </c>
      <c r="H104" t="s">
        <v>191</v>
      </c>
      <c r="I104">
        <v>9</v>
      </c>
      <c r="J104">
        <v>2000</v>
      </c>
      <c r="K104">
        <v>18000</v>
      </c>
      <c r="L104">
        <v>2</v>
      </c>
      <c r="M104" t="s">
        <v>130</v>
      </c>
      <c r="N104" s="2">
        <v>2459</v>
      </c>
      <c r="O104" s="3">
        <v>87</v>
      </c>
      <c r="P104" t="s">
        <v>131</v>
      </c>
      <c r="Q104">
        <v>1</v>
      </c>
      <c r="R104" s="4">
        <v>17436</v>
      </c>
      <c r="S104" s="1">
        <v>37742</v>
      </c>
      <c r="T104" s="5">
        <f t="shared" ca="1" si="5"/>
        <v>75.891666666666666</v>
      </c>
      <c r="U104" s="5">
        <f t="shared" ca="1" si="6"/>
        <v>20.294444444444444</v>
      </c>
      <c r="V104" s="5">
        <f t="shared" ca="1" si="7"/>
        <v>886.94223925540655</v>
      </c>
    </row>
    <row r="105" spans="1:22" hidden="1" x14ac:dyDescent="0.3">
      <c r="A105" t="s">
        <v>313</v>
      </c>
      <c r="B105" t="s">
        <v>161</v>
      </c>
      <c r="C105" t="str">
        <f t="shared" si="4"/>
        <v>DURAND Jean-Pierre</v>
      </c>
      <c r="D105" t="s">
        <v>144</v>
      </c>
      <c r="E105" t="s">
        <v>145</v>
      </c>
      <c r="F105" s="1">
        <v>43975</v>
      </c>
      <c r="G105">
        <v>2</v>
      </c>
      <c r="H105" t="s">
        <v>150</v>
      </c>
      <c r="I105">
        <v>4</v>
      </c>
      <c r="J105">
        <v>700</v>
      </c>
      <c r="K105">
        <v>2800</v>
      </c>
      <c r="L105">
        <v>2</v>
      </c>
      <c r="M105" t="s">
        <v>130</v>
      </c>
      <c r="N105" s="2">
        <v>1993</v>
      </c>
      <c r="O105" s="3">
        <v>66</v>
      </c>
      <c r="P105" t="s">
        <v>138</v>
      </c>
      <c r="Q105">
        <v>0</v>
      </c>
      <c r="R105" s="4">
        <v>26802</v>
      </c>
      <c r="S105" s="1">
        <v>43613</v>
      </c>
      <c r="T105" s="5">
        <f t="shared" ca="1" si="5"/>
        <v>50.24722222222222</v>
      </c>
      <c r="U105" s="5">
        <f t="shared" ca="1" si="6"/>
        <v>4.2194444444444441</v>
      </c>
      <c r="V105" s="5">
        <f t="shared" ca="1" si="7"/>
        <v>663.59447004608296</v>
      </c>
    </row>
    <row r="106" spans="1:22" hidden="1" x14ac:dyDescent="0.3">
      <c r="A106" t="s">
        <v>313</v>
      </c>
      <c r="B106" t="s">
        <v>168</v>
      </c>
      <c r="C106" t="str">
        <f t="shared" si="4"/>
        <v>DURAND Ginette</v>
      </c>
      <c r="D106" t="s">
        <v>144</v>
      </c>
      <c r="E106" t="s">
        <v>145</v>
      </c>
      <c r="F106" s="1">
        <v>43995</v>
      </c>
      <c r="G106">
        <v>5</v>
      </c>
      <c r="H106" t="s">
        <v>191</v>
      </c>
      <c r="I106">
        <v>10</v>
      </c>
      <c r="J106">
        <v>2000</v>
      </c>
      <c r="K106">
        <v>20000</v>
      </c>
      <c r="L106">
        <v>3</v>
      </c>
      <c r="M106" t="s">
        <v>147</v>
      </c>
      <c r="N106" s="2">
        <v>3398</v>
      </c>
      <c r="O106" s="3">
        <v>36</v>
      </c>
      <c r="P106" t="s">
        <v>131</v>
      </c>
      <c r="Q106">
        <v>1</v>
      </c>
      <c r="R106" s="4">
        <v>21234</v>
      </c>
      <c r="S106" s="1">
        <v>43332</v>
      </c>
      <c r="T106" s="5">
        <f t="shared" ca="1" si="5"/>
        <v>65.49722222222222</v>
      </c>
      <c r="U106" s="5">
        <f t="shared" ca="1" si="6"/>
        <v>4.9916666666666663</v>
      </c>
      <c r="V106" s="5">
        <f t="shared" ca="1" si="7"/>
        <v>4006.6777963272125</v>
      </c>
    </row>
    <row r="107" spans="1:22" hidden="1" x14ac:dyDescent="0.3">
      <c r="A107" t="s">
        <v>314</v>
      </c>
      <c r="B107" t="s">
        <v>306</v>
      </c>
      <c r="C107" t="str">
        <f t="shared" si="4"/>
        <v>DURAND-RENIER Jean-François</v>
      </c>
      <c r="D107" t="s">
        <v>144</v>
      </c>
      <c r="E107" t="s">
        <v>145</v>
      </c>
      <c r="F107" s="1">
        <v>43958</v>
      </c>
      <c r="G107">
        <v>2</v>
      </c>
      <c r="H107" t="s">
        <v>150</v>
      </c>
      <c r="I107">
        <v>9</v>
      </c>
      <c r="J107">
        <v>700</v>
      </c>
      <c r="K107">
        <v>6300</v>
      </c>
      <c r="L107">
        <v>1</v>
      </c>
      <c r="M107" t="s">
        <v>137</v>
      </c>
      <c r="N107" s="2">
        <v>2122</v>
      </c>
      <c r="O107" s="3">
        <v>38</v>
      </c>
      <c r="P107" t="s">
        <v>138</v>
      </c>
      <c r="Q107">
        <v>3</v>
      </c>
      <c r="R107" s="4">
        <v>17453</v>
      </c>
      <c r="S107" s="1">
        <v>37872</v>
      </c>
      <c r="T107" s="5">
        <f t="shared" ca="1" si="5"/>
        <v>75.844444444444449</v>
      </c>
      <c r="U107" s="5">
        <f t="shared" ca="1" si="6"/>
        <v>19.941666666666666</v>
      </c>
      <c r="V107" s="5">
        <f t="shared" ca="1" si="7"/>
        <v>315.92143752611787</v>
      </c>
    </row>
    <row r="108" spans="1:22" hidden="1" x14ac:dyDescent="0.3">
      <c r="A108" t="s">
        <v>315</v>
      </c>
      <c r="B108" t="s">
        <v>316</v>
      </c>
      <c r="C108" t="str">
        <f t="shared" si="4"/>
        <v>DUROC Annie</v>
      </c>
      <c r="D108" t="s">
        <v>162</v>
      </c>
      <c r="E108" t="s">
        <v>145</v>
      </c>
      <c r="F108" s="1">
        <v>43683</v>
      </c>
      <c r="G108">
        <v>2</v>
      </c>
      <c r="H108" t="s">
        <v>150</v>
      </c>
      <c r="I108">
        <v>3</v>
      </c>
      <c r="J108">
        <v>700</v>
      </c>
      <c r="K108">
        <v>2100</v>
      </c>
      <c r="L108">
        <v>3</v>
      </c>
      <c r="M108" t="s">
        <v>147</v>
      </c>
      <c r="N108" s="2">
        <v>2568</v>
      </c>
      <c r="O108" s="3">
        <v>91</v>
      </c>
      <c r="P108" t="s">
        <v>131</v>
      </c>
      <c r="Q108">
        <v>4</v>
      </c>
      <c r="R108" s="4">
        <v>18986</v>
      </c>
      <c r="S108" s="1">
        <v>42429</v>
      </c>
      <c r="T108" s="5">
        <f t="shared" ca="1" si="5"/>
        <v>71.647222222222226</v>
      </c>
      <c r="U108" s="5">
        <f t="shared" ca="1" si="6"/>
        <v>7.4638888888888886</v>
      </c>
      <c r="V108" s="5">
        <f t="shared" ca="1" si="7"/>
        <v>281.35467063639749</v>
      </c>
    </row>
    <row r="109" spans="1:22" x14ac:dyDescent="0.3">
      <c r="A109" t="s">
        <v>317</v>
      </c>
      <c r="B109" t="s">
        <v>180</v>
      </c>
      <c r="C109" t="str">
        <f t="shared" si="4"/>
        <v>CHAVES Thierry</v>
      </c>
      <c r="D109" t="s">
        <v>134</v>
      </c>
      <c r="E109" t="s">
        <v>145</v>
      </c>
      <c r="F109" s="1">
        <v>43952</v>
      </c>
      <c r="G109">
        <v>3</v>
      </c>
      <c r="H109" t="s">
        <v>174</v>
      </c>
      <c r="I109">
        <v>3</v>
      </c>
      <c r="J109">
        <v>1300</v>
      </c>
      <c r="K109">
        <v>3900</v>
      </c>
      <c r="L109">
        <v>1</v>
      </c>
      <c r="M109" t="s">
        <v>137</v>
      </c>
      <c r="N109" s="2">
        <v>2224</v>
      </c>
      <c r="O109" s="3">
        <v>27</v>
      </c>
      <c r="P109" t="s">
        <v>138</v>
      </c>
      <c r="Q109">
        <v>0</v>
      </c>
      <c r="R109" s="4">
        <v>26055</v>
      </c>
      <c r="S109" s="1">
        <v>35898</v>
      </c>
      <c r="T109" s="5">
        <f t="shared" ca="1" si="5"/>
        <v>52.291666666666664</v>
      </c>
      <c r="U109" s="5">
        <f t="shared" ca="1" si="6"/>
        <v>25.344444444444445</v>
      </c>
      <c r="V109" s="5">
        <f t="shared" ca="1" si="7"/>
        <v>153.87987724682156</v>
      </c>
    </row>
    <row r="110" spans="1:22" hidden="1" x14ac:dyDescent="0.3">
      <c r="A110" t="s">
        <v>318</v>
      </c>
      <c r="B110" t="s">
        <v>319</v>
      </c>
      <c r="C110" t="str">
        <f t="shared" si="4"/>
        <v>FABRE Didier</v>
      </c>
      <c r="D110" t="s">
        <v>144</v>
      </c>
      <c r="E110" t="s">
        <v>145</v>
      </c>
      <c r="F110" s="1">
        <v>43701</v>
      </c>
      <c r="G110">
        <v>1</v>
      </c>
      <c r="H110" t="s">
        <v>159</v>
      </c>
      <c r="I110">
        <v>7</v>
      </c>
      <c r="J110">
        <v>1200</v>
      </c>
      <c r="K110">
        <v>8400</v>
      </c>
      <c r="L110">
        <v>1</v>
      </c>
      <c r="M110" t="s">
        <v>137</v>
      </c>
      <c r="N110" s="2">
        <v>3966</v>
      </c>
      <c r="O110" s="3">
        <v>25</v>
      </c>
      <c r="P110" t="s">
        <v>138</v>
      </c>
      <c r="Q110">
        <v>5</v>
      </c>
      <c r="R110" s="4">
        <v>22819</v>
      </c>
      <c r="S110" s="1">
        <v>41981</v>
      </c>
      <c r="T110" s="5">
        <f t="shared" ca="1" si="5"/>
        <v>61.152777777777779</v>
      </c>
      <c r="U110" s="5">
        <f t="shared" ca="1" si="6"/>
        <v>8.6916666666666664</v>
      </c>
      <c r="V110" s="5">
        <f t="shared" ca="1" si="7"/>
        <v>966.44295302013427</v>
      </c>
    </row>
    <row r="111" spans="1:22" x14ac:dyDescent="0.3">
      <c r="A111" t="s">
        <v>320</v>
      </c>
      <c r="B111" t="s">
        <v>222</v>
      </c>
      <c r="C111" t="str">
        <f t="shared" si="4"/>
        <v>SAADA Martine</v>
      </c>
      <c r="D111" t="s">
        <v>134</v>
      </c>
      <c r="E111" t="s">
        <v>153</v>
      </c>
      <c r="F111" s="1">
        <v>43769</v>
      </c>
      <c r="G111">
        <v>8</v>
      </c>
      <c r="H111" t="s">
        <v>146</v>
      </c>
      <c r="I111">
        <v>4</v>
      </c>
      <c r="J111">
        <v>800</v>
      </c>
      <c r="K111">
        <v>3200</v>
      </c>
      <c r="L111">
        <v>3</v>
      </c>
      <c r="M111" t="s">
        <v>147</v>
      </c>
      <c r="N111" s="2">
        <v>1608</v>
      </c>
      <c r="O111" s="3">
        <v>99</v>
      </c>
      <c r="P111" t="s">
        <v>131</v>
      </c>
      <c r="Q111">
        <v>0</v>
      </c>
      <c r="R111" s="4">
        <v>25649</v>
      </c>
      <c r="S111" s="1">
        <v>38622</v>
      </c>
      <c r="T111" s="5">
        <f t="shared" ca="1" si="5"/>
        <v>53.402777777777779</v>
      </c>
      <c r="U111" s="5">
        <f t="shared" ca="1" si="6"/>
        <v>17.888888888888889</v>
      </c>
      <c r="V111" s="5">
        <f t="shared" ca="1" si="7"/>
        <v>178.88198757763973</v>
      </c>
    </row>
    <row r="112" spans="1:22" x14ac:dyDescent="0.3">
      <c r="A112" t="s">
        <v>321</v>
      </c>
      <c r="B112" t="s">
        <v>322</v>
      </c>
      <c r="C112" t="str">
        <f t="shared" si="4"/>
        <v>COMTE Martin</v>
      </c>
      <c r="D112" t="s">
        <v>134</v>
      </c>
      <c r="E112" t="s">
        <v>145</v>
      </c>
      <c r="F112" s="1">
        <v>43688</v>
      </c>
      <c r="G112">
        <v>10</v>
      </c>
      <c r="H112" t="s">
        <v>129</v>
      </c>
      <c r="I112">
        <v>4</v>
      </c>
      <c r="J112">
        <v>1000</v>
      </c>
      <c r="K112">
        <v>4000</v>
      </c>
      <c r="L112">
        <v>2</v>
      </c>
      <c r="M112" t="s">
        <v>130</v>
      </c>
      <c r="N112" s="2">
        <v>1208</v>
      </c>
      <c r="O112" s="3">
        <v>11</v>
      </c>
      <c r="P112" t="s">
        <v>138</v>
      </c>
      <c r="Q112">
        <v>0</v>
      </c>
      <c r="R112" s="4">
        <v>24356</v>
      </c>
      <c r="S112" s="1">
        <v>38082</v>
      </c>
      <c r="T112" s="5">
        <f t="shared" ca="1" si="5"/>
        <v>56.947222222222223</v>
      </c>
      <c r="U112" s="5">
        <f t="shared" ca="1" si="6"/>
        <v>19.366666666666667</v>
      </c>
      <c r="V112" s="5">
        <f t="shared" ca="1" si="7"/>
        <v>206.54044750430293</v>
      </c>
    </row>
    <row r="113" spans="1:22" x14ac:dyDescent="0.3">
      <c r="A113" t="s">
        <v>323</v>
      </c>
      <c r="B113" t="s">
        <v>324</v>
      </c>
      <c r="C113" t="str">
        <f t="shared" si="4"/>
        <v>SAPIENCE Alain</v>
      </c>
      <c r="D113" t="s">
        <v>134</v>
      </c>
      <c r="E113" t="s">
        <v>153</v>
      </c>
      <c r="F113" s="1">
        <v>43856</v>
      </c>
      <c r="G113">
        <v>6</v>
      </c>
      <c r="H113" t="s">
        <v>156</v>
      </c>
      <c r="I113">
        <v>10</v>
      </c>
      <c r="J113">
        <v>500</v>
      </c>
      <c r="K113">
        <v>5000</v>
      </c>
      <c r="L113">
        <v>3</v>
      </c>
      <c r="M113" t="s">
        <v>147</v>
      </c>
      <c r="N113" s="2">
        <v>2832</v>
      </c>
      <c r="O113" s="3">
        <v>72</v>
      </c>
      <c r="P113" t="s">
        <v>138</v>
      </c>
      <c r="Q113">
        <v>0</v>
      </c>
      <c r="R113" s="4">
        <v>24175</v>
      </c>
      <c r="S113" s="1">
        <v>42878</v>
      </c>
      <c r="T113" s="5">
        <f t="shared" ca="1" si="5"/>
        <v>57.43888888888889</v>
      </c>
      <c r="U113" s="5">
        <f t="shared" ca="1" si="6"/>
        <v>6.2333333333333334</v>
      </c>
      <c r="V113" s="5">
        <f t="shared" ca="1" si="7"/>
        <v>802.13903743315507</v>
      </c>
    </row>
    <row r="114" spans="1:22" x14ac:dyDescent="0.3">
      <c r="A114" t="s">
        <v>325</v>
      </c>
      <c r="B114" t="s">
        <v>195</v>
      </c>
      <c r="C114" t="str">
        <f t="shared" si="4"/>
        <v>FARIDI Marie-Thérése</v>
      </c>
      <c r="D114" t="s">
        <v>134</v>
      </c>
      <c r="E114" t="s">
        <v>145</v>
      </c>
      <c r="F114" s="1">
        <v>43658</v>
      </c>
      <c r="G114">
        <v>4</v>
      </c>
      <c r="H114" t="s">
        <v>136</v>
      </c>
      <c r="I114">
        <v>6</v>
      </c>
      <c r="J114">
        <v>5000</v>
      </c>
      <c r="K114">
        <v>30000</v>
      </c>
      <c r="L114">
        <v>3</v>
      </c>
      <c r="M114" t="s">
        <v>147</v>
      </c>
      <c r="N114" s="2">
        <v>3228</v>
      </c>
      <c r="O114" s="3">
        <v>89</v>
      </c>
      <c r="P114" t="s">
        <v>131</v>
      </c>
      <c r="Q114">
        <v>0</v>
      </c>
      <c r="R114" s="4">
        <v>23573</v>
      </c>
      <c r="S114" s="1">
        <v>40794</v>
      </c>
      <c r="T114" s="5">
        <f t="shared" ca="1" si="5"/>
        <v>59.088888888888889</v>
      </c>
      <c r="U114" s="5">
        <f t="shared" ca="1" si="6"/>
        <v>11.941666666666666</v>
      </c>
      <c r="V114" s="5">
        <f t="shared" ca="1" si="7"/>
        <v>2512.2121423586882</v>
      </c>
    </row>
    <row r="115" spans="1:22" hidden="1" x14ac:dyDescent="0.3">
      <c r="A115" t="s">
        <v>326</v>
      </c>
      <c r="B115" t="s">
        <v>327</v>
      </c>
      <c r="C115" t="str">
        <f t="shared" si="4"/>
        <v>FAURE Simone</v>
      </c>
      <c r="D115" t="s">
        <v>141</v>
      </c>
      <c r="E115" t="s">
        <v>145</v>
      </c>
      <c r="F115" s="1">
        <v>43975</v>
      </c>
      <c r="G115">
        <v>5</v>
      </c>
      <c r="H115" t="s">
        <v>191</v>
      </c>
      <c r="I115">
        <v>9</v>
      </c>
      <c r="J115">
        <v>2000</v>
      </c>
      <c r="K115">
        <v>18000</v>
      </c>
      <c r="L115">
        <v>2</v>
      </c>
      <c r="M115" t="s">
        <v>130</v>
      </c>
      <c r="N115" s="2">
        <v>1114</v>
      </c>
      <c r="O115" s="3">
        <v>68</v>
      </c>
      <c r="P115" t="s">
        <v>131</v>
      </c>
      <c r="Q115">
        <v>1</v>
      </c>
      <c r="R115" s="4">
        <v>18377</v>
      </c>
      <c r="S115" s="1">
        <v>39313</v>
      </c>
      <c r="T115" s="5">
        <f t="shared" ca="1" si="5"/>
        <v>73.313888888888883</v>
      </c>
      <c r="U115" s="5">
        <f t="shared" ca="1" si="6"/>
        <v>15.994444444444444</v>
      </c>
      <c r="V115" s="5">
        <f t="shared" ca="1" si="7"/>
        <v>1125.390760680792</v>
      </c>
    </row>
    <row r="116" spans="1:22" hidden="1" x14ac:dyDescent="0.3">
      <c r="A116" t="s">
        <v>328</v>
      </c>
      <c r="B116" t="s">
        <v>329</v>
      </c>
      <c r="C116" t="str">
        <f t="shared" si="4"/>
        <v>FAVRE Dany</v>
      </c>
      <c r="D116" t="s">
        <v>173</v>
      </c>
      <c r="E116" t="s">
        <v>145</v>
      </c>
      <c r="F116" s="1">
        <v>43843</v>
      </c>
      <c r="G116">
        <v>9</v>
      </c>
      <c r="H116" t="s">
        <v>184</v>
      </c>
      <c r="I116">
        <v>7</v>
      </c>
      <c r="J116">
        <v>500</v>
      </c>
      <c r="K116">
        <v>3500</v>
      </c>
      <c r="L116">
        <v>3</v>
      </c>
      <c r="M116" t="s">
        <v>147</v>
      </c>
      <c r="N116" s="2">
        <v>2330</v>
      </c>
      <c r="O116" s="3">
        <v>92</v>
      </c>
      <c r="P116" t="s">
        <v>131</v>
      </c>
      <c r="Q116">
        <v>4</v>
      </c>
      <c r="R116" s="4">
        <v>19427</v>
      </c>
      <c r="S116" s="1">
        <v>40549</v>
      </c>
      <c r="T116" s="5">
        <f t="shared" ca="1" si="5"/>
        <v>70.438888888888883</v>
      </c>
      <c r="U116" s="5">
        <f t="shared" ca="1" si="6"/>
        <v>12.613888888888889</v>
      </c>
      <c r="V116" s="5">
        <f t="shared" ca="1" si="7"/>
        <v>277.47192248403434</v>
      </c>
    </row>
    <row r="117" spans="1:22" hidden="1" x14ac:dyDescent="0.3">
      <c r="A117" t="s">
        <v>330</v>
      </c>
      <c r="B117" t="s">
        <v>331</v>
      </c>
      <c r="C117" t="str">
        <f t="shared" si="4"/>
        <v>FEDON Marie-Claude</v>
      </c>
      <c r="D117" t="s">
        <v>127</v>
      </c>
      <c r="E117" t="s">
        <v>145</v>
      </c>
      <c r="F117" s="1">
        <v>43915</v>
      </c>
      <c r="G117">
        <v>5</v>
      </c>
      <c r="H117" t="s">
        <v>191</v>
      </c>
      <c r="I117">
        <v>4</v>
      </c>
      <c r="J117">
        <v>2000</v>
      </c>
      <c r="K117">
        <v>8000</v>
      </c>
      <c r="L117">
        <v>2</v>
      </c>
      <c r="M117" t="s">
        <v>130</v>
      </c>
      <c r="N117" s="2">
        <v>1285</v>
      </c>
      <c r="O117" s="3">
        <v>66</v>
      </c>
      <c r="P117" t="s">
        <v>131</v>
      </c>
      <c r="Q117">
        <v>4</v>
      </c>
      <c r="R117" s="4">
        <v>19745</v>
      </c>
      <c r="S117" s="1">
        <v>36207</v>
      </c>
      <c r="T117" s="5">
        <f t="shared" ca="1" si="5"/>
        <v>69.572222222222223</v>
      </c>
      <c r="U117" s="5">
        <f t="shared" ca="1" si="6"/>
        <v>24.502777777777776</v>
      </c>
      <c r="V117" s="5">
        <f t="shared" ca="1" si="7"/>
        <v>326.49359483051808</v>
      </c>
    </row>
    <row r="118" spans="1:22" x14ac:dyDescent="0.3">
      <c r="A118" t="s">
        <v>332</v>
      </c>
      <c r="B118" t="s">
        <v>276</v>
      </c>
      <c r="C118" t="str">
        <f t="shared" si="4"/>
        <v>FAUCHEUX Michel</v>
      </c>
      <c r="D118" t="s">
        <v>134</v>
      </c>
      <c r="E118" t="s">
        <v>145</v>
      </c>
      <c r="F118" s="1">
        <v>43704</v>
      </c>
      <c r="G118">
        <v>1</v>
      </c>
      <c r="H118" t="s">
        <v>159</v>
      </c>
      <c r="I118">
        <v>3</v>
      </c>
      <c r="J118">
        <v>1200</v>
      </c>
      <c r="K118">
        <v>3600</v>
      </c>
      <c r="L118">
        <v>2</v>
      </c>
      <c r="M118" t="s">
        <v>130</v>
      </c>
      <c r="N118" s="2">
        <v>1831</v>
      </c>
      <c r="O118" s="3">
        <v>73</v>
      </c>
      <c r="P118" t="s">
        <v>138</v>
      </c>
      <c r="Q118">
        <v>1</v>
      </c>
      <c r="R118" s="4">
        <v>23434</v>
      </c>
      <c r="S118" s="1">
        <v>38546</v>
      </c>
      <c r="T118" s="5">
        <f t="shared" ca="1" si="5"/>
        <v>59.472222222222221</v>
      </c>
      <c r="U118" s="5">
        <f t="shared" ca="1" si="6"/>
        <v>18.094444444444445</v>
      </c>
      <c r="V118" s="5">
        <f t="shared" ca="1" si="7"/>
        <v>198.95609456555113</v>
      </c>
    </row>
    <row r="119" spans="1:22" x14ac:dyDescent="0.3">
      <c r="A119" t="s">
        <v>333</v>
      </c>
      <c r="B119" t="s">
        <v>334</v>
      </c>
      <c r="C119" t="str">
        <f t="shared" si="4"/>
        <v>CHI Nicole</v>
      </c>
      <c r="D119" t="s">
        <v>134</v>
      </c>
      <c r="E119" t="s">
        <v>145</v>
      </c>
      <c r="F119" s="1">
        <v>43653</v>
      </c>
      <c r="G119">
        <v>8</v>
      </c>
      <c r="H119" t="s">
        <v>146</v>
      </c>
      <c r="I119">
        <v>7</v>
      </c>
      <c r="J119">
        <v>800</v>
      </c>
      <c r="K119">
        <v>5600</v>
      </c>
      <c r="L119">
        <v>2</v>
      </c>
      <c r="M119" t="s">
        <v>130</v>
      </c>
      <c r="N119" s="2">
        <v>2739</v>
      </c>
      <c r="O119" s="3">
        <v>10</v>
      </c>
      <c r="P119" t="s">
        <v>131</v>
      </c>
      <c r="Q119">
        <v>0</v>
      </c>
      <c r="R119" s="4">
        <v>22737</v>
      </c>
      <c r="S119" s="1">
        <v>37744</v>
      </c>
      <c r="T119" s="5">
        <f t="shared" ca="1" si="5"/>
        <v>61.37777777777778</v>
      </c>
      <c r="U119" s="5">
        <f t="shared" ca="1" si="6"/>
        <v>20.288888888888888</v>
      </c>
      <c r="V119" s="5">
        <f t="shared" ca="1" si="7"/>
        <v>276.01314348302304</v>
      </c>
    </row>
    <row r="120" spans="1:22" hidden="1" x14ac:dyDescent="0.3">
      <c r="A120" t="s">
        <v>335</v>
      </c>
      <c r="B120" t="s">
        <v>336</v>
      </c>
      <c r="C120" t="str">
        <f t="shared" si="4"/>
        <v>FERRAND Danielle</v>
      </c>
      <c r="D120" t="s">
        <v>173</v>
      </c>
      <c r="E120" t="s">
        <v>145</v>
      </c>
      <c r="F120" s="1">
        <v>43891</v>
      </c>
      <c r="G120">
        <v>1</v>
      </c>
      <c r="H120" t="s">
        <v>159</v>
      </c>
      <c r="I120">
        <v>4</v>
      </c>
      <c r="J120">
        <v>1200</v>
      </c>
      <c r="K120">
        <v>4800</v>
      </c>
      <c r="L120">
        <v>3</v>
      </c>
      <c r="M120" t="s">
        <v>147</v>
      </c>
      <c r="N120" s="2">
        <v>1841</v>
      </c>
      <c r="O120" s="3">
        <v>58</v>
      </c>
      <c r="P120" t="s">
        <v>131</v>
      </c>
      <c r="Q120">
        <v>0</v>
      </c>
      <c r="R120" s="4">
        <v>29779</v>
      </c>
      <c r="S120" s="1">
        <v>42859</v>
      </c>
      <c r="T120" s="5">
        <f t="shared" ca="1" si="5"/>
        <v>42.097222222222221</v>
      </c>
      <c r="U120" s="5">
        <f t="shared" ca="1" si="6"/>
        <v>6.2861111111111114</v>
      </c>
      <c r="V120" s="5">
        <f t="shared" ca="1" si="7"/>
        <v>763.58815731330094</v>
      </c>
    </row>
    <row r="121" spans="1:22" hidden="1" x14ac:dyDescent="0.3">
      <c r="A121" t="s">
        <v>337</v>
      </c>
      <c r="B121" t="s">
        <v>338</v>
      </c>
      <c r="C121" t="str">
        <f t="shared" si="4"/>
        <v>FILLEAU Sylvie</v>
      </c>
      <c r="D121" t="s">
        <v>141</v>
      </c>
      <c r="E121" t="s">
        <v>145</v>
      </c>
      <c r="F121" s="1">
        <v>43757</v>
      </c>
      <c r="G121">
        <v>3</v>
      </c>
      <c r="H121" t="s">
        <v>174</v>
      </c>
      <c r="I121">
        <v>9</v>
      </c>
      <c r="J121">
        <v>1300</v>
      </c>
      <c r="K121">
        <v>11700</v>
      </c>
      <c r="L121">
        <v>1</v>
      </c>
      <c r="M121" t="s">
        <v>137</v>
      </c>
      <c r="N121" s="2">
        <v>3002</v>
      </c>
      <c r="O121" s="3">
        <v>62</v>
      </c>
      <c r="P121" t="s">
        <v>131</v>
      </c>
      <c r="Q121">
        <v>5</v>
      </c>
      <c r="R121" s="4">
        <v>22631</v>
      </c>
      <c r="S121" s="1">
        <v>43451</v>
      </c>
      <c r="T121" s="5">
        <f t="shared" ca="1" si="5"/>
        <v>61.669444444444444</v>
      </c>
      <c r="U121" s="5">
        <f t="shared" ca="1" si="6"/>
        <v>4.666666666666667</v>
      </c>
      <c r="V121" s="5">
        <f t="shared" ca="1" si="7"/>
        <v>2507.1428571428569</v>
      </c>
    </row>
    <row r="122" spans="1:22" hidden="1" x14ac:dyDescent="0.3">
      <c r="A122" t="s">
        <v>339</v>
      </c>
      <c r="B122" t="s">
        <v>340</v>
      </c>
      <c r="C122" t="str">
        <f t="shared" si="4"/>
        <v>FITOUSSI Samuel</v>
      </c>
      <c r="D122" t="s">
        <v>141</v>
      </c>
      <c r="E122" t="s">
        <v>145</v>
      </c>
      <c r="F122" s="1">
        <v>43980</v>
      </c>
      <c r="G122">
        <v>5</v>
      </c>
      <c r="H122" t="s">
        <v>191</v>
      </c>
      <c r="I122">
        <v>4</v>
      </c>
      <c r="J122">
        <v>2000</v>
      </c>
      <c r="K122">
        <v>8000</v>
      </c>
      <c r="L122">
        <v>1</v>
      </c>
      <c r="M122" t="s">
        <v>137</v>
      </c>
      <c r="N122" s="2">
        <v>4017</v>
      </c>
      <c r="O122" s="3">
        <v>52</v>
      </c>
      <c r="P122" t="s">
        <v>138</v>
      </c>
      <c r="Q122">
        <v>1</v>
      </c>
      <c r="R122" s="4">
        <v>21657</v>
      </c>
      <c r="S122" s="1">
        <v>36842</v>
      </c>
      <c r="T122" s="5">
        <f t="shared" ca="1" si="5"/>
        <v>64.333333333333329</v>
      </c>
      <c r="U122" s="5">
        <f t="shared" ca="1" si="6"/>
        <v>22.763888888888889</v>
      </c>
      <c r="V122" s="5">
        <f t="shared" ca="1" si="7"/>
        <v>351.43380109823062</v>
      </c>
    </row>
    <row r="123" spans="1:22" hidden="1" x14ac:dyDescent="0.3">
      <c r="A123" t="s">
        <v>341</v>
      </c>
      <c r="B123" t="s">
        <v>183</v>
      </c>
      <c r="C123" t="str">
        <f t="shared" si="4"/>
        <v>FOURNOL Michele</v>
      </c>
      <c r="D123" t="s">
        <v>127</v>
      </c>
      <c r="E123" t="s">
        <v>145</v>
      </c>
      <c r="F123" s="1">
        <v>43957</v>
      </c>
      <c r="G123">
        <v>8</v>
      </c>
      <c r="H123" t="s">
        <v>146</v>
      </c>
      <c r="I123">
        <v>8</v>
      </c>
      <c r="J123">
        <v>800</v>
      </c>
      <c r="K123">
        <v>6400</v>
      </c>
      <c r="L123">
        <v>3</v>
      </c>
      <c r="M123" t="s">
        <v>147</v>
      </c>
      <c r="N123" s="2">
        <v>2761</v>
      </c>
      <c r="O123" s="3">
        <v>53</v>
      </c>
      <c r="P123" t="s">
        <v>131</v>
      </c>
      <c r="Q123">
        <v>3</v>
      </c>
      <c r="R123" s="4">
        <v>26963</v>
      </c>
      <c r="S123" s="1">
        <v>37417</v>
      </c>
      <c r="T123" s="5">
        <f t="shared" ca="1" si="5"/>
        <v>49.80833333333333</v>
      </c>
      <c r="U123" s="5">
        <f t="shared" ca="1" si="6"/>
        <v>21.18611111111111</v>
      </c>
      <c r="V123" s="5">
        <f t="shared" ca="1" si="7"/>
        <v>302.08469909531925</v>
      </c>
    </row>
    <row r="124" spans="1:22" hidden="1" x14ac:dyDescent="0.3">
      <c r="A124" t="s">
        <v>342</v>
      </c>
      <c r="B124" t="s">
        <v>255</v>
      </c>
      <c r="C124" t="str">
        <f t="shared" si="4"/>
        <v>FRANÇOIS Anne-Marie</v>
      </c>
      <c r="D124" t="s">
        <v>173</v>
      </c>
      <c r="E124" t="s">
        <v>145</v>
      </c>
      <c r="F124" s="1">
        <v>43933</v>
      </c>
      <c r="G124">
        <v>9</v>
      </c>
      <c r="H124" t="s">
        <v>184</v>
      </c>
      <c r="I124">
        <v>2</v>
      </c>
      <c r="J124">
        <v>500</v>
      </c>
      <c r="K124">
        <v>1000</v>
      </c>
      <c r="L124">
        <v>3</v>
      </c>
      <c r="M124" t="s">
        <v>147</v>
      </c>
      <c r="N124" s="2">
        <v>2762</v>
      </c>
      <c r="O124" s="3">
        <v>58</v>
      </c>
      <c r="P124" t="s">
        <v>131</v>
      </c>
      <c r="Q124">
        <v>2</v>
      </c>
      <c r="R124" s="4">
        <v>29921</v>
      </c>
      <c r="S124" s="1">
        <v>40525</v>
      </c>
      <c r="T124" s="5">
        <f t="shared" ca="1" si="5"/>
        <v>41.711111111111109</v>
      </c>
      <c r="U124" s="5">
        <f t="shared" ca="1" si="6"/>
        <v>12.677777777777777</v>
      </c>
      <c r="V124" s="5">
        <f t="shared" ca="1" si="7"/>
        <v>78.878177037686243</v>
      </c>
    </row>
    <row r="125" spans="1:22" hidden="1" x14ac:dyDescent="0.3">
      <c r="A125" t="s">
        <v>343</v>
      </c>
      <c r="B125" t="s">
        <v>199</v>
      </c>
      <c r="C125" t="str">
        <f t="shared" si="4"/>
        <v>FRENOIS Giséle</v>
      </c>
      <c r="D125" t="s">
        <v>173</v>
      </c>
      <c r="E125" t="s">
        <v>145</v>
      </c>
      <c r="F125" s="1">
        <v>43873</v>
      </c>
      <c r="G125">
        <v>5</v>
      </c>
      <c r="H125" t="s">
        <v>191</v>
      </c>
      <c r="I125">
        <v>5</v>
      </c>
      <c r="J125">
        <v>2000</v>
      </c>
      <c r="K125">
        <v>10000</v>
      </c>
      <c r="L125">
        <v>1</v>
      </c>
      <c r="M125" t="s">
        <v>137</v>
      </c>
      <c r="N125" s="2">
        <v>3494</v>
      </c>
      <c r="O125" s="3">
        <v>59</v>
      </c>
      <c r="P125" t="s">
        <v>131</v>
      </c>
      <c r="Q125">
        <v>5</v>
      </c>
      <c r="R125" s="4">
        <v>20545</v>
      </c>
      <c r="S125" s="1">
        <v>37197</v>
      </c>
      <c r="T125" s="5">
        <f t="shared" ca="1" si="5"/>
        <v>67.38055555555556</v>
      </c>
      <c r="U125" s="5">
        <f t="shared" ca="1" si="6"/>
        <v>21.791666666666668</v>
      </c>
      <c r="V125" s="5">
        <f t="shared" ca="1" si="7"/>
        <v>458.89101338432118</v>
      </c>
    </row>
    <row r="126" spans="1:22" hidden="1" x14ac:dyDescent="0.3">
      <c r="A126" t="s">
        <v>344</v>
      </c>
      <c r="B126" t="s">
        <v>345</v>
      </c>
      <c r="C126" t="str">
        <f t="shared" si="4"/>
        <v>FRETTE Daniel</v>
      </c>
      <c r="D126" t="s">
        <v>173</v>
      </c>
      <c r="E126" t="s">
        <v>145</v>
      </c>
      <c r="F126" s="1">
        <v>43867</v>
      </c>
      <c r="G126">
        <v>4</v>
      </c>
      <c r="H126" t="s">
        <v>136</v>
      </c>
      <c r="I126">
        <v>10</v>
      </c>
      <c r="J126">
        <v>5000</v>
      </c>
      <c r="K126">
        <v>50000</v>
      </c>
      <c r="L126">
        <v>1</v>
      </c>
      <c r="M126" t="s">
        <v>137</v>
      </c>
      <c r="N126" s="2">
        <v>1273</v>
      </c>
      <c r="O126" s="3">
        <v>20</v>
      </c>
      <c r="P126" t="s">
        <v>138</v>
      </c>
      <c r="Q126">
        <v>4</v>
      </c>
      <c r="R126" s="4">
        <v>27318</v>
      </c>
      <c r="S126" s="1">
        <v>40496</v>
      </c>
      <c r="T126" s="5">
        <f t="shared" ca="1" si="5"/>
        <v>48.836111111111109</v>
      </c>
      <c r="U126" s="5">
        <f t="shared" ca="1" si="6"/>
        <v>12.758333333333333</v>
      </c>
      <c r="V126" s="5">
        <f t="shared" ca="1" si="7"/>
        <v>3919.0071848465059</v>
      </c>
    </row>
    <row r="127" spans="1:22" hidden="1" x14ac:dyDescent="0.3">
      <c r="A127" t="s">
        <v>346</v>
      </c>
      <c r="B127" t="s">
        <v>143</v>
      </c>
      <c r="C127" t="str">
        <f t="shared" si="4"/>
        <v>FRISA Brigitte</v>
      </c>
      <c r="D127" t="s">
        <v>162</v>
      </c>
      <c r="E127" t="s">
        <v>145</v>
      </c>
      <c r="F127" s="1">
        <v>43631</v>
      </c>
      <c r="G127">
        <v>9</v>
      </c>
      <c r="H127" t="s">
        <v>184</v>
      </c>
      <c r="I127">
        <v>4</v>
      </c>
      <c r="J127">
        <v>500</v>
      </c>
      <c r="K127">
        <v>2000</v>
      </c>
      <c r="L127">
        <v>1</v>
      </c>
      <c r="M127" t="s">
        <v>137</v>
      </c>
      <c r="N127">
        <v>951</v>
      </c>
      <c r="O127" s="3">
        <v>66</v>
      </c>
      <c r="P127" t="s">
        <v>131</v>
      </c>
      <c r="Q127">
        <v>0</v>
      </c>
      <c r="R127" s="4">
        <v>27562</v>
      </c>
      <c r="S127" s="1">
        <v>35923</v>
      </c>
      <c r="T127" s="5">
        <f t="shared" ca="1" si="5"/>
        <v>48.166666666666664</v>
      </c>
      <c r="U127" s="5">
        <f t="shared" ca="1" si="6"/>
        <v>25.274999999999999</v>
      </c>
      <c r="V127" s="5">
        <f t="shared" ca="1" si="7"/>
        <v>79.129574678536102</v>
      </c>
    </row>
    <row r="128" spans="1:22" hidden="1" x14ac:dyDescent="0.3">
      <c r="A128" t="s">
        <v>347</v>
      </c>
      <c r="B128" t="s">
        <v>348</v>
      </c>
      <c r="C128" t="str">
        <f t="shared" si="4"/>
        <v>GARCIA Ghyslaine</v>
      </c>
      <c r="D128" t="s">
        <v>144</v>
      </c>
      <c r="E128" t="s">
        <v>145</v>
      </c>
      <c r="F128" s="1">
        <v>43771</v>
      </c>
      <c r="G128">
        <v>6</v>
      </c>
      <c r="H128" t="s">
        <v>156</v>
      </c>
      <c r="I128">
        <v>9</v>
      </c>
      <c r="J128">
        <v>500</v>
      </c>
      <c r="K128">
        <v>4500</v>
      </c>
      <c r="L128">
        <v>2</v>
      </c>
      <c r="M128" t="s">
        <v>130</v>
      </c>
      <c r="N128" s="2">
        <v>3034</v>
      </c>
      <c r="O128" s="3">
        <v>14</v>
      </c>
      <c r="P128" t="s">
        <v>131</v>
      </c>
      <c r="Q128">
        <v>0</v>
      </c>
      <c r="R128" s="4">
        <v>17052</v>
      </c>
      <c r="S128" s="1">
        <v>44181</v>
      </c>
      <c r="T128" s="5">
        <f t="shared" ca="1" si="5"/>
        <v>76.944444444444443</v>
      </c>
      <c r="U128" s="5">
        <f t="shared" ca="1" si="6"/>
        <v>2.6694444444444443</v>
      </c>
      <c r="V128" s="5">
        <f t="shared" ca="1" si="7"/>
        <v>1685.7440166493236</v>
      </c>
    </row>
    <row r="129" spans="1:22" hidden="1" x14ac:dyDescent="0.3">
      <c r="A129" t="s">
        <v>349</v>
      </c>
      <c r="B129" t="s">
        <v>350</v>
      </c>
      <c r="C129" t="str">
        <f t="shared" si="4"/>
        <v>GEIL Dominique</v>
      </c>
      <c r="D129" t="s">
        <v>144</v>
      </c>
      <c r="E129" t="s">
        <v>145</v>
      </c>
      <c r="F129" s="1">
        <v>43692</v>
      </c>
      <c r="G129">
        <v>4</v>
      </c>
      <c r="H129" t="s">
        <v>136</v>
      </c>
      <c r="I129">
        <v>9</v>
      </c>
      <c r="J129">
        <v>5000</v>
      </c>
      <c r="K129">
        <v>45000</v>
      </c>
      <c r="L129">
        <v>2</v>
      </c>
      <c r="M129" t="s">
        <v>130</v>
      </c>
      <c r="N129" s="2">
        <v>3785</v>
      </c>
      <c r="O129" s="3">
        <v>68</v>
      </c>
      <c r="P129" t="s">
        <v>138</v>
      </c>
      <c r="Q129">
        <v>0</v>
      </c>
      <c r="R129" s="4">
        <v>23137</v>
      </c>
      <c r="S129" s="1">
        <v>38156</v>
      </c>
      <c r="T129" s="5">
        <f t="shared" ca="1" si="5"/>
        <v>60.280555555555559</v>
      </c>
      <c r="U129" s="5">
        <f t="shared" ca="1" si="6"/>
        <v>19.163888888888888</v>
      </c>
      <c r="V129" s="5">
        <f t="shared" ca="1" si="7"/>
        <v>2348.166400927671</v>
      </c>
    </row>
    <row r="130" spans="1:22" hidden="1" x14ac:dyDescent="0.3">
      <c r="A130" t="s">
        <v>351</v>
      </c>
      <c r="B130" t="s">
        <v>352</v>
      </c>
      <c r="C130" t="str">
        <f t="shared" ref="C130:C193" si="8">CONCATENATE(A130," ",B130)</f>
        <v>GENTIL Michelle</v>
      </c>
      <c r="D130" t="s">
        <v>127</v>
      </c>
      <c r="E130" t="s">
        <v>145</v>
      </c>
      <c r="F130" s="1">
        <v>43727</v>
      </c>
      <c r="G130">
        <v>8</v>
      </c>
      <c r="H130" t="s">
        <v>146</v>
      </c>
      <c r="I130">
        <v>1</v>
      </c>
      <c r="J130">
        <v>800</v>
      </c>
      <c r="K130">
        <v>800</v>
      </c>
      <c r="L130">
        <v>2</v>
      </c>
      <c r="M130" t="s">
        <v>130</v>
      </c>
      <c r="N130" s="2">
        <v>1687</v>
      </c>
      <c r="O130" s="3">
        <v>80</v>
      </c>
      <c r="P130" t="s">
        <v>131</v>
      </c>
      <c r="Q130">
        <v>4</v>
      </c>
      <c r="R130" s="4">
        <v>21963</v>
      </c>
      <c r="S130" s="1">
        <v>43289</v>
      </c>
      <c r="T130" s="5">
        <f t="shared" ref="T130:T193" ca="1" si="9">YEARFRAC(R130,TODAY())</f>
        <v>63.5</v>
      </c>
      <c r="U130" s="5">
        <f t="shared" ref="U130:U193" ca="1" si="10">YEARFRAC(S130,TODAY())</f>
        <v>5.1083333333333334</v>
      </c>
      <c r="V130" s="5">
        <f t="shared" ref="V130:V193" ca="1" si="11">K130/U130</f>
        <v>156.60685154975531</v>
      </c>
    </row>
    <row r="131" spans="1:22" x14ac:dyDescent="0.3">
      <c r="A131" t="s">
        <v>353</v>
      </c>
      <c r="B131" t="s">
        <v>354</v>
      </c>
      <c r="C131" t="str">
        <f t="shared" si="8"/>
        <v>MILLET Pasquale</v>
      </c>
      <c r="D131" t="s">
        <v>134</v>
      </c>
      <c r="E131" t="s">
        <v>153</v>
      </c>
      <c r="F131" s="1">
        <v>43817</v>
      </c>
      <c r="G131">
        <v>10</v>
      </c>
      <c r="H131" t="s">
        <v>129</v>
      </c>
      <c r="I131">
        <v>1</v>
      </c>
      <c r="J131">
        <v>1000</v>
      </c>
      <c r="K131">
        <v>1000</v>
      </c>
      <c r="L131">
        <v>2</v>
      </c>
      <c r="M131" t="s">
        <v>130</v>
      </c>
      <c r="N131" s="2">
        <v>2355</v>
      </c>
      <c r="O131" s="3">
        <v>0</v>
      </c>
      <c r="P131" t="s">
        <v>138</v>
      </c>
      <c r="Q131">
        <v>0</v>
      </c>
      <c r="R131" s="4">
        <v>22301</v>
      </c>
      <c r="S131" s="1">
        <v>40908</v>
      </c>
      <c r="T131" s="5">
        <f t="shared" ca="1" si="9"/>
        <v>62.575000000000003</v>
      </c>
      <c r="U131" s="5">
        <f t="shared" ca="1" si="10"/>
        <v>11.630555555555556</v>
      </c>
      <c r="V131" s="5">
        <f t="shared" ca="1" si="11"/>
        <v>85.980415572008596</v>
      </c>
    </row>
    <row r="132" spans="1:22" hidden="1" x14ac:dyDescent="0.3">
      <c r="A132" t="s">
        <v>355</v>
      </c>
      <c r="B132" t="s">
        <v>229</v>
      </c>
      <c r="C132" t="str">
        <f t="shared" si="8"/>
        <v>GHAFFAR Ghislaine</v>
      </c>
      <c r="D132" t="s">
        <v>144</v>
      </c>
      <c r="E132" t="s">
        <v>145</v>
      </c>
      <c r="F132" s="1">
        <v>43978</v>
      </c>
      <c r="G132">
        <v>7</v>
      </c>
      <c r="H132" t="s">
        <v>216</v>
      </c>
      <c r="I132">
        <v>5</v>
      </c>
      <c r="J132">
        <v>600</v>
      </c>
      <c r="K132">
        <v>3000</v>
      </c>
      <c r="L132">
        <v>3</v>
      </c>
      <c r="M132" t="s">
        <v>147</v>
      </c>
      <c r="N132" s="2">
        <v>2633</v>
      </c>
      <c r="O132" s="3">
        <v>13</v>
      </c>
      <c r="P132" t="s">
        <v>131</v>
      </c>
      <c r="Q132">
        <v>5</v>
      </c>
      <c r="R132" s="4">
        <v>22067</v>
      </c>
      <c r="S132" s="1">
        <v>43685</v>
      </c>
      <c r="T132" s="5">
        <f t="shared" ca="1" si="9"/>
        <v>63.213888888888889</v>
      </c>
      <c r="U132" s="5">
        <f t="shared" ca="1" si="10"/>
        <v>4.0250000000000004</v>
      </c>
      <c r="V132" s="5">
        <f t="shared" ca="1" si="11"/>
        <v>745.34161490683221</v>
      </c>
    </row>
    <row r="133" spans="1:22" x14ac:dyDescent="0.3">
      <c r="A133" t="s">
        <v>353</v>
      </c>
      <c r="B133" t="s">
        <v>354</v>
      </c>
      <c r="C133" t="str">
        <f t="shared" si="8"/>
        <v>MILLET Pasquale</v>
      </c>
      <c r="D133" t="s">
        <v>134</v>
      </c>
      <c r="E133" t="s">
        <v>153</v>
      </c>
      <c r="F133" s="1">
        <v>43635</v>
      </c>
      <c r="G133">
        <v>8</v>
      </c>
      <c r="H133" t="s">
        <v>146</v>
      </c>
      <c r="I133">
        <v>10</v>
      </c>
      <c r="J133">
        <v>800</v>
      </c>
      <c r="K133">
        <v>8000</v>
      </c>
      <c r="L133">
        <v>3</v>
      </c>
      <c r="M133" t="s">
        <v>147</v>
      </c>
      <c r="N133" s="2">
        <v>2355</v>
      </c>
      <c r="O133" s="3">
        <v>0</v>
      </c>
      <c r="P133" t="s">
        <v>138</v>
      </c>
      <c r="Q133">
        <v>0</v>
      </c>
      <c r="R133" s="4">
        <v>22301</v>
      </c>
      <c r="S133" s="1">
        <v>36987</v>
      </c>
      <c r="T133" s="5">
        <f t="shared" ca="1" si="9"/>
        <v>62.575000000000003</v>
      </c>
      <c r="U133" s="5">
        <f t="shared" ca="1" si="10"/>
        <v>22.363888888888887</v>
      </c>
      <c r="V133" s="5">
        <f t="shared" ca="1" si="11"/>
        <v>357.71953794559687</v>
      </c>
    </row>
    <row r="134" spans="1:22" hidden="1" x14ac:dyDescent="0.3">
      <c r="A134" t="s">
        <v>356</v>
      </c>
      <c r="B134" t="s">
        <v>357</v>
      </c>
      <c r="C134" t="str">
        <f t="shared" si="8"/>
        <v>GILLINGHAM Magdeleine</v>
      </c>
      <c r="D134" t="s">
        <v>162</v>
      </c>
      <c r="E134" t="s">
        <v>145</v>
      </c>
      <c r="F134" s="1">
        <v>43926</v>
      </c>
      <c r="G134">
        <v>8</v>
      </c>
      <c r="H134" t="s">
        <v>146</v>
      </c>
      <c r="I134">
        <v>10</v>
      </c>
      <c r="J134">
        <v>800</v>
      </c>
      <c r="K134">
        <v>8000</v>
      </c>
      <c r="L134">
        <v>1</v>
      </c>
      <c r="M134" t="s">
        <v>137</v>
      </c>
      <c r="N134" s="2">
        <v>1519</v>
      </c>
      <c r="O134" s="3">
        <v>0</v>
      </c>
      <c r="P134" t="s">
        <v>131</v>
      </c>
      <c r="Q134">
        <v>2</v>
      </c>
      <c r="R134" s="4">
        <v>21497</v>
      </c>
      <c r="S134" s="1">
        <v>38161</v>
      </c>
      <c r="T134" s="5">
        <f t="shared" ca="1" si="9"/>
        <v>64.775000000000006</v>
      </c>
      <c r="U134" s="5">
        <f t="shared" ca="1" si="10"/>
        <v>19.149999999999999</v>
      </c>
      <c r="V134" s="5">
        <f t="shared" ca="1" si="11"/>
        <v>417.75456919060053</v>
      </c>
    </row>
    <row r="135" spans="1:22" hidden="1" x14ac:dyDescent="0.3">
      <c r="A135" t="s">
        <v>358</v>
      </c>
      <c r="B135" t="s">
        <v>359</v>
      </c>
      <c r="C135" t="str">
        <f t="shared" si="8"/>
        <v>GIRARD André</v>
      </c>
      <c r="D135" t="s">
        <v>173</v>
      </c>
      <c r="E135" t="s">
        <v>145</v>
      </c>
      <c r="F135" s="1">
        <v>43936</v>
      </c>
      <c r="G135">
        <v>10</v>
      </c>
      <c r="H135" t="s">
        <v>129</v>
      </c>
      <c r="I135">
        <v>8</v>
      </c>
      <c r="J135">
        <v>1000</v>
      </c>
      <c r="K135">
        <v>8000</v>
      </c>
      <c r="L135">
        <v>1</v>
      </c>
      <c r="M135" t="s">
        <v>137</v>
      </c>
      <c r="N135" s="2">
        <v>1750</v>
      </c>
      <c r="O135" s="3">
        <v>3</v>
      </c>
      <c r="P135" t="s">
        <v>138</v>
      </c>
      <c r="Q135">
        <v>2</v>
      </c>
      <c r="R135" s="4">
        <v>21936</v>
      </c>
      <c r="S135" s="1">
        <v>42462</v>
      </c>
      <c r="T135" s="5">
        <f t="shared" ca="1" si="9"/>
        <v>63.572222222222223</v>
      </c>
      <c r="U135" s="5">
        <f t="shared" ca="1" si="10"/>
        <v>7.375</v>
      </c>
      <c r="V135" s="5">
        <f t="shared" ca="1" si="11"/>
        <v>1084.7457627118645</v>
      </c>
    </row>
    <row r="136" spans="1:22" hidden="1" x14ac:dyDescent="0.3">
      <c r="A136" t="s">
        <v>360</v>
      </c>
      <c r="B136" t="s">
        <v>149</v>
      </c>
      <c r="C136" t="str">
        <f t="shared" si="8"/>
        <v>GIRAUDO Jean</v>
      </c>
      <c r="D136" t="s">
        <v>173</v>
      </c>
      <c r="E136" t="s">
        <v>145</v>
      </c>
      <c r="F136" s="1">
        <v>43986</v>
      </c>
      <c r="G136">
        <v>10</v>
      </c>
      <c r="H136" t="s">
        <v>129</v>
      </c>
      <c r="I136">
        <v>1</v>
      </c>
      <c r="J136">
        <v>1000</v>
      </c>
      <c r="K136">
        <v>1000</v>
      </c>
      <c r="L136">
        <v>3</v>
      </c>
      <c r="M136" t="s">
        <v>147</v>
      </c>
      <c r="N136" s="2">
        <v>1462</v>
      </c>
      <c r="O136" s="3">
        <v>45</v>
      </c>
      <c r="P136" t="s">
        <v>138</v>
      </c>
      <c r="Q136">
        <v>5</v>
      </c>
      <c r="R136" s="4">
        <v>23981</v>
      </c>
      <c r="S136" s="1">
        <v>38358</v>
      </c>
      <c r="T136" s="5">
        <f t="shared" ca="1" si="9"/>
        <v>57.972222222222221</v>
      </c>
      <c r="U136" s="5">
        <f t="shared" ca="1" si="10"/>
        <v>18.613888888888887</v>
      </c>
      <c r="V136" s="5">
        <f t="shared" ca="1" si="11"/>
        <v>53.72332487688405</v>
      </c>
    </row>
    <row r="137" spans="1:22" hidden="1" x14ac:dyDescent="0.3">
      <c r="A137" t="s">
        <v>361</v>
      </c>
      <c r="B137" t="s">
        <v>255</v>
      </c>
      <c r="C137" t="str">
        <f t="shared" si="8"/>
        <v>GIRON Anne-Marie</v>
      </c>
      <c r="D137" t="s">
        <v>173</v>
      </c>
      <c r="E137" t="s">
        <v>145</v>
      </c>
      <c r="F137" s="1">
        <v>43704</v>
      </c>
      <c r="G137">
        <v>9</v>
      </c>
      <c r="H137" t="s">
        <v>184</v>
      </c>
      <c r="I137">
        <v>9</v>
      </c>
      <c r="J137">
        <v>500</v>
      </c>
      <c r="K137">
        <v>4500</v>
      </c>
      <c r="L137">
        <v>2</v>
      </c>
      <c r="M137" t="s">
        <v>130</v>
      </c>
      <c r="N137" s="2">
        <v>3081</v>
      </c>
      <c r="O137" s="3">
        <v>67</v>
      </c>
      <c r="P137" t="s">
        <v>131</v>
      </c>
      <c r="Q137">
        <v>2</v>
      </c>
      <c r="R137" s="4">
        <v>21997</v>
      </c>
      <c r="S137" s="1">
        <v>41682</v>
      </c>
      <c r="T137" s="5">
        <f t="shared" ca="1" si="9"/>
        <v>63.402777777777779</v>
      </c>
      <c r="U137" s="5">
        <f t="shared" ca="1" si="10"/>
        <v>9.5138888888888893</v>
      </c>
      <c r="V137" s="5">
        <f t="shared" ca="1" si="11"/>
        <v>472.99270072992698</v>
      </c>
    </row>
    <row r="138" spans="1:22" hidden="1" x14ac:dyDescent="0.3">
      <c r="A138" t="s">
        <v>362</v>
      </c>
      <c r="B138" t="s">
        <v>363</v>
      </c>
      <c r="C138" t="str">
        <f t="shared" si="8"/>
        <v>GLYNATSIS Hervé</v>
      </c>
      <c r="D138" t="s">
        <v>162</v>
      </c>
      <c r="E138" t="s">
        <v>145</v>
      </c>
      <c r="F138" s="1">
        <v>43688</v>
      </c>
      <c r="G138">
        <v>3</v>
      </c>
      <c r="H138" t="s">
        <v>174</v>
      </c>
      <c r="I138">
        <v>9</v>
      </c>
      <c r="J138">
        <v>1300</v>
      </c>
      <c r="K138">
        <v>11700</v>
      </c>
      <c r="L138">
        <v>1</v>
      </c>
      <c r="M138" t="s">
        <v>137</v>
      </c>
      <c r="N138" s="2">
        <v>2576</v>
      </c>
      <c r="O138" s="3">
        <v>30</v>
      </c>
      <c r="P138" t="s">
        <v>131</v>
      </c>
      <c r="Q138">
        <v>2</v>
      </c>
      <c r="R138" s="4">
        <v>27097</v>
      </c>
      <c r="S138" s="1">
        <v>37838</v>
      </c>
      <c r="T138" s="5">
        <f t="shared" ca="1" si="9"/>
        <v>49.43888888888889</v>
      </c>
      <c r="U138" s="5">
        <f t="shared" ca="1" si="10"/>
        <v>20.033333333333335</v>
      </c>
      <c r="V138" s="5">
        <f t="shared" ca="1" si="11"/>
        <v>584.02662229617295</v>
      </c>
    </row>
    <row r="139" spans="1:22" hidden="1" x14ac:dyDescent="0.3">
      <c r="A139" t="s">
        <v>364</v>
      </c>
      <c r="B139" t="s">
        <v>365</v>
      </c>
      <c r="C139" t="str">
        <f t="shared" si="8"/>
        <v>GONDOUIN Bernard</v>
      </c>
      <c r="D139" t="s">
        <v>162</v>
      </c>
      <c r="E139" t="s">
        <v>145</v>
      </c>
      <c r="F139" s="1">
        <v>43633</v>
      </c>
      <c r="G139">
        <v>1</v>
      </c>
      <c r="H139" t="s">
        <v>159</v>
      </c>
      <c r="I139">
        <v>6</v>
      </c>
      <c r="J139">
        <v>1200</v>
      </c>
      <c r="K139">
        <v>7200</v>
      </c>
      <c r="L139">
        <v>1</v>
      </c>
      <c r="M139" t="s">
        <v>137</v>
      </c>
      <c r="N139" s="2">
        <v>2629</v>
      </c>
      <c r="O139" s="3">
        <v>92</v>
      </c>
      <c r="P139" t="s">
        <v>138</v>
      </c>
      <c r="Q139">
        <v>3</v>
      </c>
      <c r="R139" s="4">
        <v>21596</v>
      </c>
      <c r="S139" s="1">
        <v>37559</v>
      </c>
      <c r="T139" s="5">
        <f t="shared" ca="1" si="9"/>
        <v>64.50555555555556</v>
      </c>
      <c r="U139" s="5">
        <f t="shared" ca="1" si="10"/>
        <v>20.797222222222221</v>
      </c>
      <c r="V139" s="5">
        <f t="shared" ca="1" si="11"/>
        <v>346.20008013890748</v>
      </c>
    </row>
    <row r="140" spans="1:22" x14ac:dyDescent="0.3">
      <c r="A140" t="s">
        <v>353</v>
      </c>
      <c r="B140" t="s">
        <v>354</v>
      </c>
      <c r="C140" t="str">
        <f t="shared" si="8"/>
        <v>MILLET Pasquale</v>
      </c>
      <c r="D140" t="s">
        <v>134</v>
      </c>
      <c r="E140" t="s">
        <v>153</v>
      </c>
      <c r="F140" s="1">
        <v>43778</v>
      </c>
      <c r="G140">
        <v>7</v>
      </c>
      <c r="H140" t="s">
        <v>216</v>
      </c>
      <c r="I140">
        <v>3</v>
      </c>
      <c r="J140">
        <v>600</v>
      </c>
      <c r="K140">
        <v>1800</v>
      </c>
      <c r="L140">
        <v>1</v>
      </c>
      <c r="M140" t="s">
        <v>137</v>
      </c>
      <c r="N140" s="2">
        <v>2355</v>
      </c>
      <c r="O140" s="3">
        <v>0</v>
      </c>
      <c r="P140" t="s">
        <v>138</v>
      </c>
      <c r="Q140">
        <v>0</v>
      </c>
      <c r="R140" s="4">
        <v>22301</v>
      </c>
      <c r="S140" s="1">
        <v>43852</v>
      </c>
      <c r="T140" s="5">
        <f t="shared" ca="1" si="9"/>
        <v>62.575000000000003</v>
      </c>
      <c r="U140" s="5">
        <f t="shared" ca="1" si="10"/>
        <v>3.5694444444444446</v>
      </c>
      <c r="V140" s="5">
        <f t="shared" ca="1" si="11"/>
        <v>504.28015564202332</v>
      </c>
    </row>
    <row r="141" spans="1:22" hidden="1" x14ac:dyDescent="0.3">
      <c r="A141" t="s">
        <v>366</v>
      </c>
      <c r="B141" t="s">
        <v>264</v>
      </c>
      <c r="C141" t="str">
        <f t="shared" si="8"/>
        <v>GOUILLON Chantal</v>
      </c>
      <c r="D141" t="s">
        <v>162</v>
      </c>
      <c r="E141" t="s">
        <v>145</v>
      </c>
      <c r="F141" s="1">
        <v>43787</v>
      </c>
      <c r="G141">
        <v>1</v>
      </c>
      <c r="H141" t="s">
        <v>159</v>
      </c>
      <c r="I141">
        <v>1</v>
      </c>
      <c r="J141">
        <v>1200</v>
      </c>
      <c r="K141">
        <v>1200</v>
      </c>
      <c r="L141">
        <v>3</v>
      </c>
      <c r="M141" t="s">
        <v>147</v>
      </c>
      <c r="N141" s="2">
        <v>1868</v>
      </c>
      <c r="O141" s="3">
        <v>96</v>
      </c>
      <c r="P141" t="s">
        <v>131</v>
      </c>
      <c r="Q141">
        <v>1</v>
      </c>
      <c r="R141" s="4">
        <v>23979</v>
      </c>
      <c r="S141" s="1">
        <v>42371</v>
      </c>
      <c r="T141" s="5">
        <f t="shared" ca="1" si="9"/>
        <v>57.977777777777774</v>
      </c>
      <c r="U141" s="5">
        <f t="shared" ca="1" si="10"/>
        <v>7.625</v>
      </c>
      <c r="V141" s="5">
        <f t="shared" ca="1" si="11"/>
        <v>157.37704918032787</v>
      </c>
    </row>
    <row r="142" spans="1:22" hidden="1" x14ac:dyDescent="0.3">
      <c r="A142" t="s">
        <v>367</v>
      </c>
      <c r="B142" t="s">
        <v>143</v>
      </c>
      <c r="C142" t="str">
        <f t="shared" si="8"/>
        <v>GOYER Brigitte</v>
      </c>
      <c r="D142" t="s">
        <v>162</v>
      </c>
      <c r="E142" t="s">
        <v>145</v>
      </c>
      <c r="F142" s="1">
        <v>43912</v>
      </c>
      <c r="G142">
        <v>1</v>
      </c>
      <c r="H142" t="s">
        <v>159</v>
      </c>
      <c r="I142">
        <v>2</v>
      </c>
      <c r="J142">
        <v>1200</v>
      </c>
      <c r="K142">
        <v>2400</v>
      </c>
      <c r="L142">
        <v>2</v>
      </c>
      <c r="M142" t="s">
        <v>130</v>
      </c>
      <c r="N142" s="2">
        <v>1976</v>
      </c>
      <c r="O142" s="3">
        <v>27</v>
      </c>
      <c r="P142" t="s">
        <v>131</v>
      </c>
      <c r="Q142">
        <v>3</v>
      </c>
      <c r="R142" s="4">
        <v>21944</v>
      </c>
      <c r="S142" s="1">
        <v>43460</v>
      </c>
      <c r="T142" s="5">
        <f t="shared" ca="1" si="9"/>
        <v>63.55</v>
      </c>
      <c r="U142" s="5">
        <f t="shared" ca="1" si="10"/>
        <v>4.6416666666666666</v>
      </c>
      <c r="V142" s="5">
        <f t="shared" ca="1" si="11"/>
        <v>517.05565529622982</v>
      </c>
    </row>
    <row r="143" spans="1:22" hidden="1" x14ac:dyDescent="0.3">
      <c r="A143" t="s">
        <v>368</v>
      </c>
      <c r="B143" t="s">
        <v>236</v>
      </c>
      <c r="C143" t="str">
        <f t="shared" si="8"/>
        <v>GRAIN Françoise</v>
      </c>
      <c r="D143" t="s">
        <v>144</v>
      </c>
      <c r="E143" t="s">
        <v>145</v>
      </c>
      <c r="F143" s="1">
        <v>43959</v>
      </c>
      <c r="G143">
        <v>5</v>
      </c>
      <c r="H143" t="s">
        <v>191</v>
      </c>
      <c r="I143">
        <v>3</v>
      </c>
      <c r="J143">
        <v>2000</v>
      </c>
      <c r="K143">
        <v>6000</v>
      </c>
      <c r="L143">
        <v>3</v>
      </c>
      <c r="M143" t="s">
        <v>147</v>
      </c>
      <c r="N143" s="2">
        <v>2394</v>
      </c>
      <c r="O143" s="3">
        <v>82</v>
      </c>
      <c r="P143" t="s">
        <v>131</v>
      </c>
      <c r="Q143">
        <v>1</v>
      </c>
      <c r="R143" s="4">
        <v>28529</v>
      </c>
      <c r="S143" s="1">
        <v>38970</v>
      </c>
      <c r="T143" s="5">
        <f t="shared" ca="1" si="9"/>
        <v>45.524999999999999</v>
      </c>
      <c r="U143" s="5">
        <f t="shared" ca="1" si="10"/>
        <v>16.93611111111111</v>
      </c>
      <c r="V143" s="5">
        <f t="shared" ca="1" si="11"/>
        <v>354.27259307856326</v>
      </c>
    </row>
    <row r="144" spans="1:22" x14ac:dyDescent="0.3">
      <c r="A144" t="s">
        <v>369</v>
      </c>
      <c r="B144" t="s">
        <v>370</v>
      </c>
      <c r="C144" t="str">
        <f t="shared" si="8"/>
        <v>FERNANDEZ Yvette</v>
      </c>
      <c r="D144" t="s">
        <v>134</v>
      </c>
      <c r="E144" t="s">
        <v>145</v>
      </c>
      <c r="F144" s="1">
        <v>43754</v>
      </c>
      <c r="G144">
        <v>2</v>
      </c>
      <c r="H144" t="s">
        <v>150</v>
      </c>
      <c r="I144">
        <v>8</v>
      </c>
      <c r="J144">
        <v>700</v>
      </c>
      <c r="K144">
        <v>5600</v>
      </c>
      <c r="L144">
        <v>1</v>
      </c>
      <c r="M144" t="s">
        <v>137</v>
      </c>
      <c r="N144" s="2">
        <v>2752</v>
      </c>
      <c r="O144" s="3">
        <v>62</v>
      </c>
      <c r="P144" t="s">
        <v>131</v>
      </c>
      <c r="Q144">
        <v>2</v>
      </c>
      <c r="R144" s="4">
        <v>22010</v>
      </c>
      <c r="S144" s="1">
        <v>36604</v>
      </c>
      <c r="T144" s="5">
        <f t="shared" ca="1" si="9"/>
        <v>63.369444444444447</v>
      </c>
      <c r="U144" s="5">
        <f t="shared" ca="1" si="10"/>
        <v>23.411111111111111</v>
      </c>
      <c r="V144" s="5">
        <f t="shared" ca="1" si="11"/>
        <v>239.20265780730898</v>
      </c>
    </row>
    <row r="145" spans="1:22" hidden="1" x14ac:dyDescent="0.3">
      <c r="A145" t="s">
        <v>371</v>
      </c>
      <c r="B145" t="s">
        <v>149</v>
      </c>
      <c r="C145" t="str">
        <f t="shared" si="8"/>
        <v>GUILLE Jean</v>
      </c>
      <c r="D145" t="s">
        <v>173</v>
      </c>
      <c r="E145" t="s">
        <v>145</v>
      </c>
      <c r="F145" s="1">
        <v>43668</v>
      </c>
      <c r="G145">
        <v>1</v>
      </c>
      <c r="H145" t="s">
        <v>159</v>
      </c>
      <c r="I145">
        <v>5</v>
      </c>
      <c r="J145">
        <v>1200</v>
      </c>
      <c r="K145">
        <v>6000</v>
      </c>
      <c r="L145">
        <v>2</v>
      </c>
      <c r="M145" t="s">
        <v>130</v>
      </c>
      <c r="N145" s="2">
        <v>2164</v>
      </c>
      <c r="O145" s="3">
        <v>84</v>
      </c>
      <c r="P145" t="s">
        <v>138</v>
      </c>
      <c r="Q145">
        <v>4</v>
      </c>
      <c r="R145" s="4">
        <v>19017</v>
      </c>
      <c r="S145" s="1">
        <v>42350</v>
      </c>
      <c r="T145" s="5">
        <f t="shared" ca="1" si="9"/>
        <v>71.563888888888883</v>
      </c>
      <c r="U145" s="5">
        <f t="shared" ca="1" si="10"/>
        <v>7.6805555555555554</v>
      </c>
      <c r="V145" s="5">
        <f t="shared" ca="1" si="11"/>
        <v>781.19349005424954</v>
      </c>
    </row>
    <row r="146" spans="1:22" hidden="1" x14ac:dyDescent="0.3">
      <c r="A146" t="s">
        <v>372</v>
      </c>
      <c r="B146" t="s">
        <v>373</v>
      </c>
      <c r="C146" t="str">
        <f t="shared" si="8"/>
        <v>GUITTON Francis</v>
      </c>
      <c r="D146" t="s">
        <v>144</v>
      </c>
      <c r="E146" t="s">
        <v>145</v>
      </c>
      <c r="F146" s="1">
        <v>43765</v>
      </c>
      <c r="G146">
        <v>3</v>
      </c>
      <c r="H146" t="s">
        <v>174</v>
      </c>
      <c r="I146">
        <v>10</v>
      </c>
      <c r="J146">
        <v>1300</v>
      </c>
      <c r="K146">
        <v>13000</v>
      </c>
      <c r="L146">
        <v>3</v>
      </c>
      <c r="M146" t="s">
        <v>147</v>
      </c>
      <c r="N146" s="2">
        <v>1530</v>
      </c>
      <c r="O146" s="3">
        <v>41</v>
      </c>
      <c r="P146" t="s">
        <v>138</v>
      </c>
      <c r="Q146">
        <v>2</v>
      </c>
      <c r="R146" s="4">
        <v>28973</v>
      </c>
      <c r="S146" s="1">
        <v>43448</v>
      </c>
      <c r="T146" s="5">
        <f t="shared" ca="1" si="9"/>
        <v>44.302777777777777</v>
      </c>
      <c r="U146" s="5">
        <f t="shared" ca="1" si="10"/>
        <v>4.6749999999999998</v>
      </c>
      <c r="V146" s="5">
        <f t="shared" ca="1" si="11"/>
        <v>2780.7486631016045</v>
      </c>
    </row>
    <row r="147" spans="1:22" hidden="1" x14ac:dyDescent="0.3">
      <c r="A147" t="s">
        <v>374</v>
      </c>
      <c r="B147" t="s">
        <v>350</v>
      </c>
      <c r="C147" t="str">
        <f t="shared" si="8"/>
        <v>GUTFREUND Dominique</v>
      </c>
      <c r="D147" t="s">
        <v>144</v>
      </c>
      <c r="E147" t="s">
        <v>145</v>
      </c>
      <c r="F147" s="1">
        <v>43824</v>
      </c>
      <c r="G147">
        <v>8</v>
      </c>
      <c r="H147" t="s">
        <v>146</v>
      </c>
      <c r="I147">
        <v>8</v>
      </c>
      <c r="J147">
        <v>800</v>
      </c>
      <c r="K147">
        <v>6400</v>
      </c>
      <c r="L147">
        <v>3</v>
      </c>
      <c r="M147" t="s">
        <v>147</v>
      </c>
      <c r="N147" s="2">
        <v>1171</v>
      </c>
      <c r="O147" s="3">
        <v>55</v>
      </c>
      <c r="P147" t="s">
        <v>131</v>
      </c>
      <c r="Q147">
        <v>1</v>
      </c>
      <c r="R147" s="4">
        <v>23174</v>
      </c>
      <c r="S147" s="1">
        <v>38097</v>
      </c>
      <c r="T147" s="5">
        <f t="shared" ca="1" si="9"/>
        <v>60.180555555555557</v>
      </c>
      <c r="U147" s="5">
        <f t="shared" ca="1" si="10"/>
        <v>19.324999999999999</v>
      </c>
      <c r="V147" s="5">
        <f t="shared" ca="1" si="11"/>
        <v>331.17723156532992</v>
      </c>
    </row>
    <row r="148" spans="1:22" hidden="1" x14ac:dyDescent="0.3">
      <c r="A148" t="s">
        <v>375</v>
      </c>
      <c r="B148" t="s">
        <v>376</v>
      </c>
      <c r="C148" t="str">
        <f t="shared" si="8"/>
        <v>GUYOT Pierre</v>
      </c>
      <c r="D148" t="s">
        <v>127</v>
      </c>
      <c r="E148" t="s">
        <v>145</v>
      </c>
      <c r="F148" s="1">
        <v>43985</v>
      </c>
      <c r="G148">
        <v>7</v>
      </c>
      <c r="H148" t="s">
        <v>216</v>
      </c>
      <c r="I148">
        <v>10</v>
      </c>
      <c r="J148">
        <v>600</v>
      </c>
      <c r="K148">
        <v>6000</v>
      </c>
      <c r="L148">
        <v>2</v>
      </c>
      <c r="M148" t="s">
        <v>130</v>
      </c>
      <c r="N148" s="2">
        <v>1821</v>
      </c>
      <c r="O148" s="3">
        <v>28</v>
      </c>
      <c r="P148" t="s">
        <v>138</v>
      </c>
      <c r="Q148">
        <v>0</v>
      </c>
      <c r="R148" s="4">
        <v>28630</v>
      </c>
      <c r="S148" s="1">
        <v>37185</v>
      </c>
      <c r="T148" s="5">
        <f t="shared" ca="1" si="9"/>
        <v>45.241666666666667</v>
      </c>
      <c r="U148" s="5">
        <f t="shared" ca="1" si="10"/>
        <v>21.822222222222223</v>
      </c>
      <c r="V148" s="5">
        <f t="shared" ca="1" si="11"/>
        <v>274.94908350305496</v>
      </c>
    </row>
    <row r="149" spans="1:22" hidden="1" x14ac:dyDescent="0.3">
      <c r="A149" t="s">
        <v>377</v>
      </c>
      <c r="B149" t="s">
        <v>378</v>
      </c>
      <c r="C149" t="str">
        <f t="shared" si="8"/>
        <v>HABRANT Moïse</v>
      </c>
      <c r="D149" t="s">
        <v>141</v>
      </c>
      <c r="E149" t="s">
        <v>145</v>
      </c>
      <c r="F149" s="1">
        <v>43986</v>
      </c>
      <c r="G149">
        <v>10</v>
      </c>
      <c r="H149" t="s">
        <v>129</v>
      </c>
      <c r="I149">
        <v>3</v>
      </c>
      <c r="J149">
        <v>1000</v>
      </c>
      <c r="K149">
        <v>3000</v>
      </c>
      <c r="L149">
        <v>1</v>
      </c>
      <c r="M149" t="s">
        <v>137</v>
      </c>
      <c r="N149" s="2">
        <v>2420</v>
      </c>
      <c r="O149" s="3">
        <v>26</v>
      </c>
      <c r="P149" t="s">
        <v>138</v>
      </c>
      <c r="Q149">
        <v>3</v>
      </c>
      <c r="R149" s="4">
        <v>29148</v>
      </c>
      <c r="S149" s="1">
        <v>38108</v>
      </c>
      <c r="T149" s="5">
        <f t="shared" ca="1" si="9"/>
        <v>43.825000000000003</v>
      </c>
      <c r="U149" s="5">
        <f t="shared" ca="1" si="10"/>
        <v>19.294444444444444</v>
      </c>
      <c r="V149" s="5">
        <f t="shared" ca="1" si="11"/>
        <v>155.48517132162397</v>
      </c>
    </row>
    <row r="150" spans="1:22" hidden="1" x14ac:dyDescent="0.3">
      <c r="A150" t="s">
        <v>379</v>
      </c>
      <c r="B150" t="s">
        <v>380</v>
      </c>
      <c r="C150" t="str">
        <f t="shared" si="8"/>
        <v>HARAULT Armelle</v>
      </c>
      <c r="D150" t="s">
        <v>162</v>
      </c>
      <c r="E150" t="s">
        <v>145</v>
      </c>
      <c r="F150" s="1">
        <v>43821</v>
      </c>
      <c r="G150">
        <v>5</v>
      </c>
      <c r="H150" t="s">
        <v>191</v>
      </c>
      <c r="I150">
        <v>3</v>
      </c>
      <c r="J150">
        <v>2000</v>
      </c>
      <c r="K150">
        <v>6000</v>
      </c>
      <c r="L150">
        <v>2</v>
      </c>
      <c r="M150" t="s">
        <v>130</v>
      </c>
      <c r="N150" s="2">
        <v>1995</v>
      </c>
      <c r="O150" s="3">
        <v>70</v>
      </c>
      <c r="P150" t="s">
        <v>131</v>
      </c>
      <c r="Q150">
        <v>1</v>
      </c>
      <c r="R150" s="4">
        <v>21295</v>
      </c>
      <c r="S150" s="1">
        <v>40919</v>
      </c>
      <c r="T150" s="5">
        <f t="shared" ca="1" si="9"/>
        <v>65.325000000000003</v>
      </c>
      <c r="U150" s="5">
        <f t="shared" ca="1" si="10"/>
        <v>11.6</v>
      </c>
      <c r="V150" s="5">
        <f t="shared" ca="1" si="11"/>
        <v>517.24137931034488</v>
      </c>
    </row>
    <row r="151" spans="1:22" hidden="1" x14ac:dyDescent="0.3">
      <c r="A151" t="s">
        <v>381</v>
      </c>
      <c r="B151" t="s">
        <v>126</v>
      </c>
      <c r="C151" t="str">
        <f t="shared" si="8"/>
        <v>HERCLICH Myriam</v>
      </c>
      <c r="D151" t="s">
        <v>127</v>
      </c>
      <c r="E151" t="s">
        <v>145</v>
      </c>
      <c r="F151" s="1">
        <v>43968</v>
      </c>
      <c r="G151">
        <v>9</v>
      </c>
      <c r="H151" t="s">
        <v>184</v>
      </c>
      <c r="I151">
        <v>7</v>
      </c>
      <c r="J151">
        <v>500</v>
      </c>
      <c r="K151">
        <v>3500</v>
      </c>
      <c r="L151">
        <v>1</v>
      </c>
      <c r="M151" t="s">
        <v>137</v>
      </c>
      <c r="N151" s="2">
        <v>2728</v>
      </c>
      <c r="O151" s="3">
        <v>82</v>
      </c>
      <c r="P151" t="s">
        <v>131</v>
      </c>
      <c r="Q151">
        <v>5</v>
      </c>
      <c r="R151" s="4">
        <v>27967</v>
      </c>
      <c r="S151" s="1">
        <v>36571</v>
      </c>
      <c r="T151" s="5">
        <f t="shared" ca="1" si="9"/>
        <v>47.05833333333333</v>
      </c>
      <c r="U151" s="5">
        <f t="shared" ca="1" si="10"/>
        <v>23.505555555555556</v>
      </c>
      <c r="V151" s="5">
        <f t="shared" ca="1" si="11"/>
        <v>148.90096903805247</v>
      </c>
    </row>
    <row r="152" spans="1:22" hidden="1" x14ac:dyDescent="0.3">
      <c r="A152" t="s">
        <v>382</v>
      </c>
      <c r="B152" t="s">
        <v>161</v>
      </c>
      <c r="C152" t="str">
        <f t="shared" si="8"/>
        <v>HERMANT Jean-Pierre</v>
      </c>
      <c r="D152" t="s">
        <v>144</v>
      </c>
      <c r="E152" t="s">
        <v>145</v>
      </c>
      <c r="F152" s="1">
        <v>43706</v>
      </c>
      <c r="G152">
        <v>4</v>
      </c>
      <c r="H152" t="s">
        <v>136</v>
      </c>
      <c r="I152">
        <v>3</v>
      </c>
      <c r="J152">
        <v>5000</v>
      </c>
      <c r="K152">
        <v>15000</v>
      </c>
      <c r="L152">
        <v>3</v>
      </c>
      <c r="M152" t="s">
        <v>147</v>
      </c>
      <c r="N152" s="2">
        <v>3200</v>
      </c>
      <c r="O152" s="3">
        <v>92</v>
      </c>
      <c r="P152" t="s">
        <v>138</v>
      </c>
      <c r="Q152">
        <v>0</v>
      </c>
      <c r="R152" s="4">
        <v>18586</v>
      </c>
      <c r="S152" s="1">
        <v>41106</v>
      </c>
      <c r="T152" s="5">
        <f t="shared" ca="1" si="9"/>
        <v>72.74444444444444</v>
      </c>
      <c r="U152" s="5">
        <f t="shared" ca="1" si="10"/>
        <v>11.08611111111111</v>
      </c>
      <c r="V152" s="5">
        <f t="shared" ca="1" si="11"/>
        <v>1353.0443497870208</v>
      </c>
    </row>
    <row r="153" spans="1:22" hidden="1" x14ac:dyDescent="0.3">
      <c r="A153" t="s">
        <v>383</v>
      </c>
      <c r="B153" t="s">
        <v>143</v>
      </c>
      <c r="C153" t="str">
        <f t="shared" si="8"/>
        <v>HERSELIN Brigitte</v>
      </c>
      <c r="D153" t="s">
        <v>162</v>
      </c>
      <c r="E153" t="s">
        <v>145</v>
      </c>
      <c r="F153" s="1">
        <v>43987</v>
      </c>
      <c r="G153">
        <v>6</v>
      </c>
      <c r="H153" t="s">
        <v>156</v>
      </c>
      <c r="I153">
        <v>3</v>
      </c>
      <c r="J153">
        <v>500</v>
      </c>
      <c r="K153">
        <v>1500</v>
      </c>
      <c r="L153">
        <v>1</v>
      </c>
      <c r="M153" t="s">
        <v>137</v>
      </c>
      <c r="N153" s="2">
        <v>1587</v>
      </c>
      <c r="O153" s="3">
        <v>25</v>
      </c>
      <c r="P153" t="s">
        <v>131</v>
      </c>
      <c r="Q153">
        <v>1</v>
      </c>
      <c r="R153" s="4">
        <v>17961</v>
      </c>
      <c r="S153" s="1">
        <v>40446</v>
      </c>
      <c r="T153" s="5">
        <f t="shared" ca="1" si="9"/>
        <v>74.452777777777783</v>
      </c>
      <c r="U153" s="5">
        <f t="shared" ca="1" si="10"/>
        <v>12.894444444444444</v>
      </c>
      <c r="V153" s="5">
        <f t="shared" ca="1" si="11"/>
        <v>116.32916846186988</v>
      </c>
    </row>
    <row r="154" spans="1:22" hidden="1" x14ac:dyDescent="0.3">
      <c r="A154" t="s">
        <v>384</v>
      </c>
      <c r="B154" t="s">
        <v>385</v>
      </c>
      <c r="C154" t="str">
        <f t="shared" si="8"/>
        <v>HEURAUX Catherine</v>
      </c>
      <c r="D154" t="s">
        <v>162</v>
      </c>
      <c r="E154" t="s">
        <v>145</v>
      </c>
      <c r="F154" s="1">
        <v>43914</v>
      </c>
      <c r="G154">
        <v>10</v>
      </c>
      <c r="H154" t="s">
        <v>129</v>
      </c>
      <c r="I154">
        <v>5</v>
      </c>
      <c r="J154">
        <v>1000</v>
      </c>
      <c r="K154">
        <v>5000</v>
      </c>
      <c r="L154">
        <v>3</v>
      </c>
      <c r="M154" t="s">
        <v>147</v>
      </c>
      <c r="N154" s="2">
        <v>2864</v>
      </c>
      <c r="O154" s="3">
        <v>17</v>
      </c>
      <c r="P154" t="s">
        <v>131</v>
      </c>
      <c r="Q154">
        <v>5</v>
      </c>
      <c r="R154" s="4">
        <v>20176</v>
      </c>
      <c r="S154" s="1">
        <v>41118</v>
      </c>
      <c r="T154" s="5">
        <f t="shared" ca="1" si="9"/>
        <v>68.386111111111106</v>
      </c>
      <c r="U154" s="5">
        <f t="shared" ca="1" si="10"/>
        <v>11.052777777777777</v>
      </c>
      <c r="V154" s="5">
        <f t="shared" ca="1" si="11"/>
        <v>452.37496858507166</v>
      </c>
    </row>
    <row r="155" spans="1:22" hidden="1" x14ac:dyDescent="0.3">
      <c r="A155" t="s">
        <v>386</v>
      </c>
      <c r="B155" t="s">
        <v>387</v>
      </c>
      <c r="C155" t="str">
        <f t="shared" si="8"/>
        <v>HUSETOWSKI Franca</v>
      </c>
      <c r="D155" t="s">
        <v>144</v>
      </c>
      <c r="E155" t="s">
        <v>145</v>
      </c>
      <c r="F155" s="1">
        <v>43903</v>
      </c>
      <c r="G155">
        <v>9</v>
      </c>
      <c r="H155" t="s">
        <v>184</v>
      </c>
      <c r="I155">
        <v>1</v>
      </c>
      <c r="J155">
        <v>500</v>
      </c>
      <c r="K155">
        <v>500</v>
      </c>
      <c r="L155">
        <v>3</v>
      </c>
      <c r="M155" t="s">
        <v>147</v>
      </c>
      <c r="N155" s="2">
        <v>1539</v>
      </c>
      <c r="O155" s="3">
        <v>52</v>
      </c>
      <c r="P155" t="s">
        <v>131</v>
      </c>
      <c r="Q155">
        <v>3</v>
      </c>
      <c r="R155" s="4">
        <v>21125</v>
      </c>
      <c r="S155" s="1">
        <v>36724</v>
      </c>
      <c r="T155" s="5">
        <f t="shared" ca="1" si="9"/>
        <v>65.794444444444451</v>
      </c>
      <c r="U155" s="5">
        <f t="shared" ca="1" si="10"/>
        <v>23.083333333333332</v>
      </c>
      <c r="V155" s="5">
        <f t="shared" ca="1" si="11"/>
        <v>21.660649819494587</v>
      </c>
    </row>
    <row r="156" spans="1:22" hidden="1" x14ac:dyDescent="0.3">
      <c r="A156" t="s">
        <v>388</v>
      </c>
      <c r="B156" t="s">
        <v>338</v>
      </c>
      <c r="C156" t="str">
        <f t="shared" si="8"/>
        <v>ILARDO Sylvie</v>
      </c>
      <c r="D156" t="s">
        <v>141</v>
      </c>
      <c r="E156" t="s">
        <v>145</v>
      </c>
      <c r="F156" s="1">
        <v>43668</v>
      </c>
      <c r="G156">
        <v>2</v>
      </c>
      <c r="H156" t="s">
        <v>150</v>
      </c>
      <c r="I156">
        <v>1</v>
      </c>
      <c r="J156">
        <v>700</v>
      </c>
      <c r="K156">
        <v>700</v>
      </c>
      <c r="L156">
        <v>3</v>
      </c>
      <c r="M156" t="s">
        <v>147</v>
      </c>
      <c r="N156" s="2">
        <v>2819</v>
      </c>
      <c r="O156" s="3">
        <v>32</v>
      </c>
      <c r="P156" t="s">
        <v>131</v>
      </c>
      <c r="Q156">
        <v>2</v>
      </c>
      <c r="R156" s="4">
        <v>27530</v>
      </c>
      <c r="S156" s="1">
        <v>40844</v>
      </c>
      <c r="T156" s="5">
        <f t="shared" ca="1" si="9"/>
        <v>48.25277777777778</v>
      </c>
      <c r="U156" s="5">
        <f t="shared" ca="1" si="10"/>
        <v>11.802777777777777</v>
      </c>
      <c r="V156" s="5">
        <f t="shared" ca="1" si="11"/>
        <v>59.308072487644154</v>
      </c>
    </row>
    <row r="157" spans="1:22" hidden="1" x14ac:dyDescent="0.3">
      <c r="A157" t="s">
        <v>389</v>
      </c>
      <c r="B157" t="s">
        <v>338</v>
      </c>
      <c r="C157" t="str">
        <f t="shared" si="8"/>
        <v>IMMEUBLE Sylvie</v>
      </c>
      <c r="D157" t="s">
        <v>141</v>
      </c>
      <c r="E157" t="s">
        <v>145</v>
      </c>
      <c r="F157" s="1">
        <v>43682</v>
      </c>
      <c r="G157">
        <v>6</v>
      </c>
      <c r="H157" t="s">
        <v>156</v>
      </c>
      <c r="I157">
        <v>1</v>
      </c>
      <c r="J157">
        <v>500</v>
      </c>
      <c r="K157">
        <v>500</v>
      </c>
      <c r="L157">
        <v>2</v>
      </c>
      <c r="M157" t="s">
        <v>130</v>
      </c>
      <c r="N157" s="2">
        <v>1512</v>
      </c>
      <c r="O157" s="3">
        <v>80</v>
      </c>
      <c r="P157" t="s">
        <v>131</v>
      </c>
      <c r="Q157">
        <v>1</v>
      </c>
      <c r="R157" s="4">
        <v>21316</v>
      </c>
      <c r="S157" s="1">
        <v>44107</v>
      </c>
      <c r="T157" s="5">
        <f t="shared" ca="1" si="9"/>
        <v>65.266666666666666</v>
      </c>
      <c r="U157" s="5">
        <f t="shared" ca="1" si="10"/>
        <v>2.8722222222222222</v>
      </c>
      <c r="V157" s="5">
        <f t="shared" ca="1" si="11"/>
        <v>174.08123791102514</v>
      </c>
    </row>
    <row r="158" spans="1:22" hidden="1" x14ac:dyDescent="0.3">
      <c r="A158" t="s">
        <v>390</v>
      </c>
      <c r="B158" t="s">
        <v>183</v>
      </c>
      <c r="C158" t="str">
        <f t="shared" si="8"/>
        <v>JOLIBOIS Michele</v>
      </c>
      <c r="D158" t="s">
        <v>141</v>
      </c>
      <c r="E158" t="s">
        <v>145</v>
      </c>
      <c r="F158" s="1">
        <v>43768</v>
      </c>
      <c r="G158">
        <v>10</v>
      </c>
      <c r="H158" t="s">
        <v>129</v>
      </c>
      <c r="I158">
        <v>2</v>
      </c>
      <c r="J158">
        <v>1000</v>
      </c>
      <c r="K158">
        <v>2000</v>
      </c>
      <c r="L158">
        <v>2</v>
      </c>
      <c r="M158" t="s">
        <v>130</v>
      </c>
      <c r="N158" s="2">
        <v>3015</v>
      </c>
      <c r="O158" s="3">
        <v>36</v>
      </c>
      <c r="P158" t="s">
        <v>131</v>
      </c>
      <c r="Q158">
        <v>0</v>
      </c>
      <c r="R158" s="4">
        <v>24247</v>
      </c>
      <c r="S158" s="1">
        <v>42059</v>
      </c>
      <c r="T158" s="5">
        <f t="shared" ca="1" si="9"/>
        <v>57.241666666666667</v>
      </c>
      <c r="U158" s="5">
        <f t="shared" ca="1" si="10"/>
        <v>8.4805555555555561</v>
      </c>
      <c r="V158" s="5">
        <f t="shared" ca="1" si="11"/>
        <v>235.83360628889616</v>
      </c>
    </row>
    <row r="159" spans="1:22" hidden="1" x14ac:dyDescent="0.3">
      <c r="A159" t="s">
        <v>391</v>
      </c>
      <c r="B159" t="s">
        <v>345</v>
      </c>
      <c r="C159" t="str">
        <f t="shared" si="8"/>
        <v>JOLY Daniel</v>
      </c>
      <c r="D159" t="s">
        <v>144</v>
      </c>
      <c r="E159" t="s">
        <v>145</v>
      </c>
      <c r="F159" s="1">
        <v>43788</v>
      </c>
      <c r="G159">
        <v>9</v>
      </c>
      <c r="H159" t="s">
        <v>184</v>
      </c>
      <c r="I159">
        <v>8</v>
      </c>
      <c r="J159">
        <v>500</v>
      </c>
      <c r="K159">
        <v>4000</v>
      </c>
      <c r="L159">
        <v>3</v>
      </c>
      <c r="M159" t="s">
        <v>147</v>
      </c>
      <c r="N159" s="2">
        <v>3104</v>
      </c>
      <c r="O159" s="3">
        <v>34</v>
      </c>
      <c r="P159" t="s">
        <v>138</v>
      </c>
      <c r="Q159">
        <v>2</v>
      </c>
      <c r="R159" s="4">
        <v>29780</v>
      </c>
      <c r="S159" s="1">
        <v>41006</v>
      </c>
      <c r="T159" s="5">
        <f t="shared" ca="1" si="9"/>
        <v>42.094444444444441</v>
      </c>
      <c r="U159" s="5">
        <f t="shared" ca="1" si="10"/>
        <v>11.361111111111111</v>
      </c>
      <c r="V159" s="5">
        <f t="shared" ca="1" si="11"/>
        <v>352.07823960880199</v>
      </c>
    </row>
    <row r="160" spans="1:22" hidden="1" x14ac:dyDescent="0.3">
      <c r="A160" t="s">
        <v>392</v>
      </c>
      <c r="B160" t="s">
        <v>393</v>
      </c>
      <c r="C160" t="str">
        <f t="shared" si="8"/>
        <v>JUDITH Marie-Hélène</v>
      </c>
      <c r="D160" t="s">
        <v>141</v>
      </c>
      <c r="E160" t="s">
        <v>145</v>
      </c>
      <c r="F160" s="1">
        <v>43792</v>
      </c>
      <c r="G160">
        <v>4</v>
      </c>
      <c r="H160" t="s">
        <v>136</v>
      </c>
      <c r="I160">
        <v>7</v>
      </c>
      <c r="J160">
        <v>5000</v>
      </c>
      <c r="K160">
        <v>35000</v>
      </c>
      <c r="L160">
        <v>2</v>
      </c>
      <c r="M160" t="s">
        <v>130</v>
      </c>
      <c r="N160" s="2">
        <v>1713</v>
      </c>
      <c r="O160" s="3">
        <v>9</v>
      </c>
      <c r="P160" t="s">
        <v>131</v>
      </c>
      <c r="Q160">
        <v>3</v>
      </c>
      <c r="R160" s="4">
        <v>28912</v>
      </c>
      <c r="S160" s="1">
        <v>44103</v>
      </c>
      <c r="T160" s="5">
        <f t="shared" ca="1" si="9"/>
        <v>44.475000000000001</v>
      </c>
      <c r="U160" s="5">
        <f t="shared" ca="1" si="10"/>
        <v>2.8833333333333333</v>
      </c>
      <c r="V160" s="5">
        <f t="shared" ca="1" si="11"/>
        <v>12138.728323699423</v>
      </c>
    </row>
    <row r="161" spans="1:22" hidden="1" x14ac:dyDescent="0.3">
      <c r="A161" t="s">
        <v>394</v>
      </c>
      <c r="B161" t="s">
        <v>242</v>
      </c>
      <c r="C161" t="str">
        <f t="shared" si="8"/>
        <v>KAC Christine</v>
      </c>
      <c r="D161" t="s">
        <v>144</v>
      </c>
      <c r="E161" t="s">
        <v>145</v>
      </c>
      <c r="F161" s="1">
        <v>43812</v>
      </c>
      <c r="G161">
        <v>6</v>
      </c>
      <c r="H161" t="s">
        <v>156</v>
      </c>
      <c r="I161">
        <v>8</v>
      </c>
      <c r="J161">
        <v>500</v>
      </c>
      <c r="K161">
        <v>4000</v>
      </c>
      <c r="L161">
        <v>1</v>
      </c>
      <c r="M161" t="s">
        <v>137</v>
      </c>
      <c r="N161" s="2">
        <v>1599</v>
      </c>
      <c r="O161" s="3">
        <v>85</v>
      </c>
      <c r="P161" t="s">
        <v>131</v>
      </c>
      <c r="Q161">
        <v>3</v>
      </c>
      <c r="R161" s="4">
        <v>20578</v>
      </c>
      <c r="S161" s="1">
        <v>39438</v>
      </c>
      <c r="T161" s="5">
        <f t="shared" ca="1" si="9"/>
        <v>67.288888888888891</v>
      </c>
      <c r="U161" s="5">
        <f t="shared" ca="1" si="10"/>
        <v>15.652777777777779</v>
      </c>
      <c r="V161" s="5">
        <f t="shared" ca="1" si="11"/>
        <v>255.54569653948533</v>
      </c>
    </row>
    <row r="162" spans="1:22" hidden="1" x14ac:dyDescent="0.3">
      <c r="A162" t="s">
        <v>395</v>
      </c>
      <c r="B162" t="s">
        <v>266</v>
      </c>
      <c r="C162" t="str">
        <f t="shared" si="8"/>
        <v>KARSENTY Christian</v>
      </c>
      <c r="D162" t="s">
        <v>162</v>
      </c>
      <c r="E162" t="s">
        <v>145</v>
      </c>
      <c r="F162" s="1">
        <v>43778</v>
      </c>
      <c r="G162">
        <v>9</v>
      </c>
      <c r="H162" t="s">
        <v>184</v>
      </c>
      <c r="I162">
        <v>5</v>
      </c>
      <c r="J162">
        <v>500</v>
      </c>
      <c r="K162">
        <v>2500</v>
      </c>
      <c r="L162">
        <v>2</v>
      </c>
      <c r="M162" t="s">
        <v>130</v>
      </c>
      <c r="N162" s="2">
        <v>1091</v>
      </c>
      <c r="O162" s="3">
        <v>70</v>
      </c>
      <c r="P162" t="s">
        <v>138</v>
      </c>
      <c r="Q162">
        <v>5</v>
      </c>
      <c r="R162" s="4">
        <v>27077</v>
      </c>
      <c r="S162" s="1">
        <v>35960</v>
      </c>
      <c r="T162" s="5">
        <f t="shared" ca="1" si="9"/>
        <v>49.5</v>
      </c>
      <c r="U162" s="5">
        <f t="shared" ca="1" si="10"/>
        <v>25.175000000000001</v>
      </c>
      <c r="V162" s="5">
        <f t="shared" ca="1" si="11"/>
        <v>99.304865938430979</v>
      </c>
    </row>
    <row r="163" spans="1:22" hidden="1" x14ac:dyDescent="0.3">
      <c r="A163" t="s">
        <v>396</v>
      </c>
      <c r="B163" t="s">
        <v>338</v>
      </c>
      <c r="C163" t="str">
        <f t="shared" si="8"/>
        <v>KILBURG Sylvie</v>
      </c>
      <c r="D163" t="s">
        <v>141</v>
      </c>
      <c r="E163" t="s">
        <v>145</v>
      </c>
      <c r="F163" s="1">
        <v>43995</v>
      </c>
      <c r="G163">
        <v>7</v>
      </c>
      <c r="H163" t="s">
        <v>216</v>
      </c>
      <c r="I163">
        <v>3</v>
      </c>
      <c r="J163">
        <v>600</v>
      </c>
      <c r="K163">
        <v>1800</v>
      </c>
      <c r="L163">
        <v>1</v>
      </c>
      <c r="M163" t="s">
        <v>137</v>
      </c>
      <c r="N163" s="2">
        <v>2734</v>
      </c>
      <c r="O163" s="3">
        <v>39</v>
      </c>
      <c r="P163" t="s">
        <v>131</v>
      </c>
      <c r="Q163">
        <v>2</v>
      </c>
      <c r="R163" s="4">
        <v>28161</v>
      </c>
      <c r="S163" s="1">
        <v>41300</v>
      </c>
      <c r="T163" s="5">
        <f t="shared" ca="1" si="9"/>
        <v>46.533333333333331</v>
      </c>
      <c r="U163" s="5">
        <f t="shared" ca="1" si="10"/>
        <v>10.558333333333334</v>
      </c>
      <c r="V163" s="5">
        <f t="shared" ca="1" si="11"/>
        <v>170.48145224940805</v>
      </c>
    </row>
    <row r="164" spans="1:22" hidden="1" x14ac:dyDescent="0.3">
      <c r="A164" t="s">
        <v>397</v>
      </c>
      <c r="B164" t="s">
        <v>365</v>
      </c>
      <c r="C164" t="str">
        <f t="shared" si="8"/>
        <v>KONGOLO Bernard</v>
      </c>
      <c r="D164" t="s">
        <v>162</v>
      </c>
      <c r="E164" t="s">
        <v>145</v>
      </c>
      <c r="F164" s="1">
        <v>43843</v>
      </c>
      <c r="G164">
        <v>5</v>
      </c>
      <c r="H164" t="s">
        <v>191</v>
      </c>
      <c r="I164">
        <v>2</v>
      </c>
      <c r="J164">
        <v>2000</v>
      </c>
      <c r="K164">
        <v>4000</v>
      </c>
      <c r="L164">
        <v>2</v>
      </c>
      <c r="M164" t="s">
        <v>130</v>
      </c>
      <c r="N164" s="2">
        <v>1107</v>
      </c>
      <c r="O164" s="3">
        <v>51</v>
      </c>
      <c r="P164" t="s">
        <v>138</v>
      </c>
      <c r="Q164">
        <v>5</v>
      </c>
      <c r="R164" s="4">
        <v>28017</v>
      </c>
      <c r="S164" s="1">
        <v>36805</v>
      </c>
      <c r="T164" s="5">
        <f t="shared" ca="1" si="9"/>
        <v>46.924999999999997</v>
      </c>
      <c r="U164" s="5">
        <f t="shared" ca="1" si="10"/>
        <v>22.863888888888887</v>
      </c>
      <c r="V164" s="5">
        <f t="shared" ca="1" si="11"/>
        <v>174.94836593366543</v>
      </c>
    </row>
    <row r="165" spans="1:22" hidden="1" x14ac:dyDescent="0.3">
      <c r="A165" t="s">
        <v>398</v>
      </c>
      <c r="B165" t="s">
        <v>182</v>
      </c>
      <c r="C165" t="str">
        <f t="shared" si="8"/>
        <v>KRIEF Arlette</v>
      </c>
      <c r="D165" t="s">
        <v>162</v>
      </c>
      <c r="E165" t="s">
        <v>145</v>
      </c>
      <c r="F165" s="1">
        <v>43742</v>
      </c>
      <c r="G165">
        <v>6</v>
      </c>
      <c r="H165" t="s">
        <v>156</v>
      </c>
      <c r="I165">
        <v>1</v>
      </c>
      <c r="J165">
        <v>500</v>
      </c>
      <c r="K165">
        <v>500</v>
      </c>
      <c r="L165">
        <v>3</v>
      </c>
      <c r="M165" t="s">
        <v>147</v>
      </c>
      <c r="N165" s="2">
        <v>2325</v>
      </c>
      <c r="O165" s="3">
        <v>16</v>
      </c>
      <c r="P165" t="s">
        <v>131</v>
      </c>
      <c r="Q165">
        <v>4</v>
      </c>
      <c r="R165" s="4">
        <v>22617</v>
      </c>
      <c r="S165" s="1">
        <v>42595</v>
      </c>
      <c r="T165" s="5">
        <f t="shared" ca="1" si="9"/>
        <v>61.708333333333336</v>
      </c>
      <c r="U165" s="5">
        <f t="shared" ca="1" si="10"/>
        <v>7.0111111111111111</v>
      </c>
      <c r="V165" s="5">
        <f t="shared" ca="1" si="11"/>
        <v>71.315372424722668</v>
      </c>
    </row>
    <row r="166" spans="1:22" hidden="1" x14ac:dyDescent="0.3">
      <c r="A166" t="s">
        <v>399</v>
      </c>
      <c r="B166" t="s">
        <v>400</v>
      </c>
      <c r="C166" t="str">
        <f t="shared" si="8"/>
        <v>KTORZA Juliette</v>
      </c>
      <c r="D166" t="s">
        <v>162</v>
      </c>
      <c r="E166" t="s">
        <v>145</v>
      </c>
      <c r="F166" s="1">
        <v>43675</v>
      </c>
      <c r="G166">
        <v>1</v>
      </c>
      <c r="H166" t="s">
        <v>159</v>
      </c>
      <c r="I166">
        <v>1</v>
      </c>
      <c r="J166">
        <v>1200</v>
      </c>
      <c r="K166">
        <v>1200</v>
      </c>
      <c r="L166">
        <v>2</v>
      </c>
      <c r="M166" t="s">
        <v>130</v>
      </c>
      <c r="N166" s="2">
        <v>1624</v>
      </c>
      <c r="O166" s="3">
        <v>81</v>
      </c>
      <c r="P166" t="s">
        <v>131</v>
      </c>
      <c r="Q166">
        <v>4</v>
      </c>
      <c r="R166" s="4">
        <v>30382</v>
      </c>
      <c r="S166" s="1">
        <v>43928</v>
      </c>
      <c r="T166" s="5">
        <f t="shared" ca="1" si="9"/>
        <v>40.444444444444443</v>
      </c>
      <c r="U166" s="5">
        <f t="shared" ca="1" si="10"/>
        <v>3.3611111111111112</v>
      </c>
      <c r="V166" s="5">
        <f t="shared" ca="1" si="11"/>
        <v>357.02479338842977</v>
      </c>
    </row>
    <row r="167" spans="1:22" hidden="1" x14ac:dyDescent="0.3">
      <c r="A167" t="s">
        <v>401</v>
      </c>
      <c r="B167" t="s">
        <v>316</v>
      </c>
      <c r="C167" t="str">
        <f t="shared" si="8"/>
        <v>LACHAUSSÉE Annie</v>
      </c>
      <c r="D167" t="s">
        <v>144</v>
      </c>
      <c r="E167" t="s">
        <v>145</v>
      </c>
      <c r="F167" s="1">
        <v>43648</v>
      </c>
      <c r="G167">
        <v>1</v>
      </c>
      <c r="H167" t="s">
        <v>159</v>
      </c>
      <c r="I167">
        <v>3</v>
      </c>
      <c r="J167">
        <v>1200</v>
      </c>
      <c r="K167">
        <v>3600</v>
      </c>
      <c r="L167">
        <v>2</v>
      </c>
      <c r="M167" t="s">
        <v>130</v>
      </c>
      <c r="N167" s="2">
        <v>1189</v>
      </c>
      <c r="O167" s="3">
        <v>6</v>
      </c>
      <c r="P167" t="s">
        <v>131</v>
      </c>
      <c r="Q167">
        <v>5</v>
      </c>
      <c r="R167" s="4">
        <v>30206</v>
      </c>
      <c r="S167" s="1">
        <v>41193</v>
      </c>
      <c r="T167" s="5">
        <f t="shared" ca="1" si="9"/>
        <v>40.930555555555557</v>
      </c>
      <c r="U167" s="5">
        <f t="shared" ca="1" si="10"/>
        <v>10.85</v>
      </c>
      <c r="V167" s="5">
        <f t="shared" ca="1" si="11"/>
        <v>331.79723502304148</v>
      </c>
    </row>
    <row r="168" spans="1:22" hidden="1" x14ac:dyDescent="0.3">
      <c r="A168" t="s">
        <v>402</v>
      </c>
      <c r="B168" t="s">
        <v>259</v>
      </c>
      <c r="C168" t="str">
        <f t="shared" si="8"/>
        <v>LACIRE Vincent</v>
      </c>
      <c r="D168" t="s">
        <v>127</v>
      </c>
      <c r="E168" t="s">
        <v>145</v>
      </c>
      <c r="F168" s="1">
        <v>43744</v>
      </c>
      <c r="G168">
        <v>3</v>
      </c>
      <c r="H168" t="s">
        <v>174</v>
      </c>
      <c r="I168">
        <v>7</v>
      </c>
      <c r="J168">
        <v>1300</v>
      </c>
      <c r="K168">
        <v>9100</v>
      </c>
      <c r="L168">
        <v>3</v>
      </c>
      <c r="M168" t="s">
        <v>147</v>
      </c>
      <c r="N168" s="2">
        <v>3286</v>
      </c>
      <c r="O168" s="3">
        <v>95</v>
      </c>
      <c r="P168" t="s">
        <v>138</v>
      </c>
      <c r="Q168">
        <v>5</v>
      </c>
      <c r="R168" s="4">
        <v>21682</v>
      </c>
      <c r="S168" s="1">
        <v>36376</v>
      </c>
      <c r="T168" s="5">
        <f t="shared" ca="1" si="9"/>
        <v>64.263888888888886</v>
      </c>
      <c r="U168" s="5">
        <f t="shared" ca="1" si="10"/>
        <v>24.036111111111111</v>
      </c>
      <c r="V168" s="5">
        <f t="shared" ca="1" si="11"/>
        <v>378.59701837513001</v>
      </c>
    </row>
    <row r="169" spans="1:22" hidden="1" x14ac:dyDescent="0.3">
      <c r="A169" t="s">
        <v>403</v>
      </c>
      <c r="B169" t="s">
        <v>244</v>
      </c>
      <c r="C169" t="str">
        <f t="shared" si="8"/>
        <v>LADD Claude</v>
      </c>
      <c r="D169" t="s">
        <v>144</v>
      </c>
      <c r="E169" t="s">
        <v>145</v>
      </c>
      <c r="F169" s="1">
        <v>43983</v>
      </c>
      <c r="G169">
        <v>1</v>
      </c>
      <c r="H169" t="s">
        <v>159</v>
      </c>
      <c r="I169">
        <v>1</v>
      </c>
      <c r="J169">
        <v>1200</v>
      </c>
      <c r="K169">
        <v>1200</v>
      </c>
      <c r="L169">
        <v>1</v>
      </c>
      <c r="M169" t="s">
        <v>137</v>
      </c>
      <c r="N169" s="2">
        <v>1759</v>
      </c>
      <c r="O169" s="3">
        <v>65</v>
      </c>
      <c r="P169" t="s">
        <v>131</v>
      </c>
      <c r="Q169">
        <v>4</v>
      </c>
      <c r="R169" s="4">
        <v>21863</v>
      </c>
      <c r="S169" s="1">
        <v>42570</v>
      </c>
      <c r="T169" s="5">
        <f t="shared" ca="1" si="9"/>
        <v>63.772222222222226</v>
      </c>
      <c r="U169" s="5">
        <f t="shared" ca="1" si="10"/>
        <v>7.0777777777777775</v>
      </c>
      <c r="V169" s="5">
        <f t="shared" ca="1" si="11"/>
        <v>169.5447409733124</v>
      </c>
    </row>
    <row r="170" spans="1:22" hidden="1" x14ac:dyDescent="0.3">
      <c r="A170" t="s">
        <v>404</v>
      </c>
      <c r="B170" t="s">
        <v>352</v>
      </c>
      <c r="C170" t="str">
        <f t="shared" si="8"/>
        <v>LAIGUILLON Michelle</v>
      </c>
      <c r="D170" t="s">
        <v>127</v>
      </c>
      <c r="E170" t="s">
        <v>145</v>
      </c>
      <c r="F170" s="1">
        <v>43716</v>
      </c>
      <c r="G170">
        <v>10</v>
      </c>
      <c r="H170" t="s">
        <v>129</v>
      </c>
      <c r="I170">
        <v>8</v>
      </c>
      <c r="J170">
        <v>1000</v>
      </c>
      <c r="K170">
        <v>8000</v>
      </c>
      <c r="L170">
        <v>2</v>
      </c>
      <c r="M170" t="s">
        <v>130</v>
      </c>
      <c r="N170" s="2">
        <v>2712</v>
      </c>
      <c r="O170" s="3">
        <v>81</v>
      </c>
      <c r="P170" t="s">
        <v>131</v>
      </c>
      <c r="Q170">
        <v>3</v>
      </c>
      <c r="R170" s="4">
        <v>29244</v>
      </c>
      <c r="S170" s="1">
        <v>43773</v>
      </c>
      <c r="T170" s="5">
        <f t="shared" ca="1" si="9"/>
        <v>43.56388888888889</v>
      </c>
      <c r="U170" s="5">
        <f t="shared" ca="1" si="10"/>
        <v>3.786111111111111</v>
      </c>
      <c r="V170" s="5">
        <f t="shared" ca="1" si="11"/>
        <v>2112.9860601614087</v>
      </c>
    </row>
    <row r="171" spans="1:22" hidden="1" x14ac:dyDescent="0.3">
      <c r="A171" t="s">
        <v>405</v>
      </c>
      <c r="B171" t="s">
        <v>406</v>
      </c>
      <c r="C171" t="str">
        <f t="shared" si="8"/>
        <v>LAM Pierrette</v>
      </c>
      <c r="D171" t="s">
        <v>127</v>
      </c>
      <c r="E171" t="s">
        <v>145</v>
      </c>
      <c r="F171" s="1">
        <v>43814</v>
      </c>
      <c r="G171">
        <v>10</v>
      </c>
      <c r="H171" t="s">
        <v>129</v>
      </c>
      <c r="I171">
        <v>8</v>
      </c>
      <c r="J171">
        <v>1000</v>
      </c>
      <c r="K171">
        <v>8000</v>
      </c>
      <c r="L171">
        <v>2</v>
      </c>
      <c r="M171" t="s">
        <v>130</v>
      </c>
      <c r="N171" s="2">
        <v>1289</v>
      </c>
      <c r="O171" s="3">
        <v>32</v>
      </c>
      <c r="P171" t="s">
        <v>131</v>
      </c>
      <c r="Q171">
        <v>5</v>
      </c>
      <c r="R171" s="4">
        <v>21802</v>
      </c>
      <c r="S171" s="1">
        <v>37829</v>
      </c>
      <c r="T171" s="5">
        <f t="shared" ca="1" si="9"/>
        <v>63.93888888888889</v>
      </c>
      <c r="U171" s="5">
        <f t="shared" ca="1" si="10"/>
        <v>20.055555555555557</v>
      </c>
      <c r="V171" s="5">
        <f t="shared" ca="1" si="11"/>
        <v>398.89196675900274</v>
      </c>
    </row>
    <row r="172" spans="1:22" hidden="1" x14ac:dyDescent="0.3">
      <c r="A172" t="s">
        <v>407</v>
      </c>
      <c r="B172" t="s">
        <v>234</v>
      </c>
      <c r="C172" t="str">
        <f t="shared" si="8"/>
        <v>LAMBERT Géneviéve</v>
      </c>
      <c r="D172" t="s">
        <v>144</v>
      </c>
      <c r="E172" t="s">
        <v>145</v>
      </c>
      <c r="F172" s="1">
        <v>43785</v>
      </c>
      <c r="G172">
        <v>3</v>
      </c>
      <c r="H172" t="s">
        <v>174</v>
      </c>
      <c r="I172">
        <v>10</v>
      </c>
      <c r="J172">
        <v>1300</v>
      </c>
      <c r="K172">
        <v>13000</v>
      </c>
      <c r="L172">
        <v>3</v>
      </c>
      <c r="M172" t="s">
        <v>147</v>
      </c>
      <c r="N172" s="2">
        <v>1754</v>
      </c>
      <c r="O172" s="3">
        <v>62</v>
      </c>
      <c r="P172" t="s">
        <v>131</v>
      </c>
      <c r="Q172">
        <v>2</v>
      </c>
      <c r="R172" s="4">
        <v>23507</v>
      </c>
      <c r="S172" s="1">
        <v>36446</v>
      </c>
      <c r="T172" s="5">
        <f t="shared" ca="1" si="9"/>
        <v>59.269444444444446</v>
      </c>
      <c r="U172" s="5">
        <f t="shared" ca="1" si="10"/>
        <v>23.844444444444445</v>
      </c>
      <c r="V172" s="5">
        <f t="shared" ca="1" si="11"/>
        <v>545.20037278657969</v>
      </c>
    </row>
    <row r="173" spans="1:22" hidden="1" x14ac:dyDescent="0.3">
      <c r="A173" t="s">
        <v>408</v>
      </c>
      <c r="B173" t="s">
        <v>385</v>
      </c>
      <c r="C173" t="str">
        <f t="shared" si="8"/>
        <v>LANLO Catherine</v>
      </c>
      <c r="D173" t="s">
        <v>162</v>
      </c>
      <c r="E173" t="s">
        <v>145</v>
      </c>
      <c r="F173" s="1">
        <v>43938</v>
      </c>
      <c r="G173">
        <v>10</v>
      </c>
      <c r="H173" t="s">
        <v>129</v>
      </c>
      <c r="I173">
        <v>2</v>
      </c>
      <c r="J173">
        <v>1000</v>
      </c>
      <c r="K173">
        <v>2000</v>
      </c>
      <c r="L173">
        <v>3</v>
      </c>
      <c r="M173" t="s">
        <v>147</v>
      </c>
      <c r="N173" s="2">
        <v>1147</v>
      </c>
      <c r="O173" s="3">
        <v>88</v>
      </c>
      <c r="P173" t="s">
        <v>131</v>
      </c>
      <c r="Q173">
        <v>4</v>
      </c>
      <c r="R173" s="4">
        <v>27675</v>
      </c>
      <c r="S173" s="1">
        <v>41625</v>
      </c>
      <c r="T173" s="5">
        <f t="shared" ca="1" si="9"/>
        <v>47.858333333333334</v>
      </c>
      <c r="U173" s="5">
        <f t="shared" ca="1" si="10"/>
        <v>9.6666666666666661</v>
      </c>
      <c r="V173" s="5">
        <f t="shared" ca="1" si="11"/>
        <v>206.89655172413794</v>
      </c>
    </row>
    <row r="174" spans="1:22" x14ac:dyDescent="0.3">
      <c r="A174" t="s">
        <v>409</v>
      </c>
      <c r="B174" t="s">
        <v>410</v>
      </c>
      <c r="C174" t="str">
        <f t="shared" si="8"/>
        <v>SONG Aline</v>
      </c>
      <c r="D174" t="s">
        <v>134</v>
      </c>
      <c r="E174" t="s">
        <v>153</v>
      </c>
      <c r="F174" s="1">
        <v>43985</v>
      </c>
      <c r="G174">
        <v>9</v>
      </c>
      <c r="H174" t="s">
        <v>184</v>
      </c>
      <c r="I174">
        <v>3</v>
      </c>
      <c r="J174">
        <v>500</v>
      </c>
      <c r="K174">
        <v>1500</v>
      </c>
      <c r="L174">
        <v>3</v>
      </c>
      <c r="M174" t="s">
        <v>147</v>
      </c>
      <c r="N174" s="2">
        <v>2058</v>
      </c>
      <c r="O174" s="3">
        <v>97</v>
      </c>
      <c r="P174" t="s">
        <v>131</v>
      </c>
      <c r="Q174">
        <v>3</v>
      </c>
      <c r="R174" s="4">
        <v>21991</v>
      </c>
      <c r="S174" s="1">
        <v>36452</v>
      </c>
      <c r="T174" s="5">
        <f t="shared" ca="1" si="9"/>
        <v>63.419444444444444</v>
      </c>
      <c r="U174" s="5">
        <f t="shared" ca="1" si="10"/>
        <v>23.827777777777779</v>
      </c>
      <c r="V174" s="5">
        <f t="shared" ca="1" si="11"/>
        <v>62.951737001632075</v>
      </c>
    </row>
    <row r="175" spans="1:22" hidden="1" x14ac:dyDescent="0.3">
      <c r="A175" t="s">
        <v>411</v>
      </c>
      <c r="B175" t="s">
        <v>193</v>
      </c>
      <c r="C175" t="str">
        <f t="shared" si="8"/>
        <v>LE BARBANCHON Jeanine</v>
      </c>
      <c r="D175" t="s">
        <v>144</v>
      </c>
      <c r="E175" t="s">
        <v>145</v>
      </c>
      <c r="F175" s="1">
        <v>43978</v>
      </c>
      <c r="G175">
        <v>1</v>
      </c>
      <c r="H175" t="s">
        <v>159</v>
      </c>
      <c r="I175">
        <v>3</v>
      </c>
      <c r="J175">
        <v>1200</v>
      </c>
      <c r="K175">
        <v>3600</v>
      </c>
      <c r="L175">
        <v>2</v>
      </c>
      <c r="M175" t="s">
        <v>130</v>
      </c>
      <c r="N175" s="2">
        <v>3538</v>
      </c>
      <c r="O175" s="3">
        <v>28</v>
      </c>
      <c r="P175" t="s">
        <v>131</v>
      </c>
      <c r="Q175">
        <v>5</v>
      </c>
      <c r="R175" s="4">
        <v>20221</v>
      </c>
      <c r="S175" s="1">
        <v>36971</v>
      </c>
      <c r="T175" s="5">
        <f t="shared" ca="1" si="9"/>
        <v>68.263888888888886</v>
      </c>
      <c r="U175" s="5">
        <f t="shared" ca="1" si="10"/>
        <v>22.405555555555555</v>
      </c>
      <c r="V175" s="5">
        <f t="shared" ca="1" si="11"/>
        <v>160.67443590379369</v>
      </c>
    </row>
    <row r="176" spans="1:22" hidden="1" x14ac:dyDescent="0.3">
      <c r="A176" t="s">
        <v>412</v>
      </c>
      <c r="B176" t="s">
        <v>393</v>
      </c>
      <c r="C176" t="str">
        <f t="shared" si="8"/>
        <v>LE HYARIC Marie-Hélène</v>
      </c>
      <c r="D176" t="s">
        <v>127</v>
      </c>
      <c r="E176" t="s">
        <v>145</v>
      </c>
      <c r="F176" s="1">
        <v>43691</v>
      </c>
      <c r="G176">
        <v>9</v>
      </c>
      <c r="H176" t="s">
        <v>184</v>
      </c>
      <c r="I176">
        <v>4</v>
      </c>
      <c r="J176">
        <v>500</v>
      </c>
      <c r="K176">
        <v>2000</v>
      </c>
      <c r="L176">
        <v>2</v>
      </c>
      <c r="M176" t="s">
        <v>130</v>
      </c>
      <c r="N176" s="2">
        <v>2272</v>
      </c>
      <c r="O176" s="3">
        <v>76</v>
      </c>
      <c r="P176" t="s">
        <v>131</v>
      </c>
      <c r="Q176">
        <v>1</v>
      </c>
      <c r="R176" s="4">
        <v>27153</v>
      </c>
      <c r="S176" s="1">
        <v>40552</v>
      </c>
      <c r="T176" s="5">
        <f t="shared" ca="1" si="9"/>
        <v>49.286111111111111</v>
      </c>
      <c r="U176" s="5">
        <f t="shared" ca="1" si="10"/>
        <v>12.605555555555556</v>
      </c>
      <c r="V176" s="5">
        <f t="shared" ca="1" si="11"/>
        <v>158.66020273248125</v>
      </c>
    </row>
    <row r="177" spans="1:22" x14ac:dyDescent="0.3">
      <c r="A177" t="s">
        <v>413</v>
      </c>
      <c r="B177" t="s">
        <v>334</v>
      </c>
      <c r="C177" t="str">
        <f t="shared" si="8"/>
        <v>EL KAABI Nicole</v>
      </c>
      <c r="D177" t="s">
        <v>134</v>
      </c>
      <c r="E177" t="s">
        <v>145</v>
      </c>
      <c r="F177" s="1">
        <v>43667</v>
      </c>
      <c r="G177">
        <v>9</v>
      </c>
      <c r="H177" t="s">
        <v>184</v>
      </c>
      <c r="I177">
        <v>2</v>
      </c>
      <c r="J177">
        <v>500</v>
      </c>
      <c r="K177">
        <v>1000</v>
      </c>
      <c r="L177">
        <v>3</v>
      </c>
      <c r="M177" t="s">
        <v>147</v>
      </c>
      <c r="N177" s="2">
        <v>2106</v>
      </c>
      <c r="O177" s="3">
        <v>50</v>
      </c>
      <c r="P177" t="s">
        <v>131</v>
      </c>
      <c r="Q177">
        <v>3</v>
      </c>
      <c r="R177" s="4">
        <v>21971</v>
      </c>
      <c r="S177" s="1">
        <v>40009</v>
      </c>
      <c r="T177" s="5">
        <f t="shared" ca="1" si="9"/>
        <v>63.477777777777774</v>
      </c>
      <c r="U177" s="5">
        <f t="shared" ca="1" si="10"/>
        <v>14.088888888888889</v>
      </c>
      <c r="V177" s="5">
        <f t="shared" ca="1" si="11"/>
        <v>70.977917981072551</v>
      </c>
    </row>
    <row r="178" spans="1:22" hidden="1" x14ac:dyDescent="0.3">
      <c r="A178" t="s">
        <v>414</v>
      </c>
      <c r="B178" t="s">
        <v>199</v>
      </c>
      <c r="C178" t="str">
        <f t="shared" si="8"/>
        <v>LE PREVOST Giséle</v>
      </c>
      <c r="D178" t="s">
        <v>144</v>
      </c>
      <c r="E178" t="s">
        <v>145</v>
      </c>
      <c r="F178" s="1">
        <v>43661</v>
      </c>
      <c r="G178">
        <v>3</v>
      </c>
      <c r="H178" t="s">
        <v>174</v>
      </c>
      <c r="I178">
        <v>2</v>
      </c>
      <c r="J178">
        <v>1300</v>
      </c>
      <c r="K178">
        <v>2600</v>
      </c>
      <c r="L178">
        <v>3</v>
      </c>
      <c r="M178" t="s">
        <v>147</v>
      </c>
      <c r="N178" s="2">
        <v>3412</v>
      </c>
      <c r="O178" s="3">
        <v>5</v>
      </c>
      <c r="P178" t="s">
        <v>131</v>
      </c>
      <c r="Q178">
        <v>2</v>
      </c>
      <c r="R178" s="4">
        <v>20362</v>
      </c>
      <c r="S178" s="1">
        <v>43011</v>
      </c>
      <c r="T178" s="5">
        <f t="shared" ca="1" si="9"/>
        <v>67.88055555555556</v>
      </c>
      <c r="U178" s="5">
        <f t="shared" ca="1" si="10"/>
        <v>5.8722222222222218</v>
      </c>
      <c r="V178" s="5">
        <f t="shared" ca="1" si="11"/>
        <v>442.7625354777673</v>
      </c>
    </row>
    <row r="179" spans="1:22" hidden="1" x14ac:dyDescent="0.3">
      <c r="A179" t="s">
        <v>415</v>
      </c>
      <c r="B179" t="s">
        <v>416</v>
      </c>
      <c r="C179" t="str">
        <f t="shared" si="8"/>
        <v>LEBAS Eliane</v>
      </c>
      <c r="D179" t="s">
        <v>144</v>
      </c>
      <c r="E179" t="s">
        <v>145</v>
      </c>
      <c r="F179" s="1">
        <v>44007</v>
      </c>
      <c r="G179">
        <v>10</v>
      </c>
      <c r="H179" t="s">
        <v>129</v>
      </c>
      <c r="I179">
        <v>2</v>
      </c>
      <c r="J179">
        <v>1000</v>
      </c>
      <c r="K179">
        <v>2000</v>
      </c>
      <c r="L179">
        <v>3</v>
      </c>
      <c r="M179" t="s">
        <v>147</v>
      </c>
      <c r="N179" s="2">
        <v>2695</v>
      </c>
      <c r="O179" s="3">
        <v>35</v>
      </c>
      <c r="P179" t="s">
        <v>131</v>
      </c>
      <c r="Q179">
        <v>4</v>
      </c>
      <c r="R179" s="4">
        <v>19070</v>
      </c>
      <c r="S179" s="1">
        <v>43832</v>
      </c>
      <c r="T179" s="5">
        <f t="shared" ca="1" si="9"/>
        <v>71.416666666666671</v>
      </c>
      <c r="U179" s="5">
        <f t="shared" ca="1" si="10"/>
        <v>3.625</v>
      </c>
      <c r="V179" s="5">
        <f t="shared" ca="1" si="11"/>
        <v>551.72413793103453</v>
      </c>
    </row>
    <row r="180" spans="1:22" hidden="1" x14ac:dyDescent="0.3">
      <c r="A180" t="s">
        <v>417</v>
      </c>
      <c r="B180" t="s">
        <v>418</v>
      </c>
      <c r="C180" t="str">
        <f t="shared" si="8"/>
        <v>LEBRETON Olivier</v>
      </c>
      <c r="D180" t="s">
        <v>141</v>
      </c>
      <c r="E180" t="s">
        <v>145</v>
      </c>
      <c r="F180" s="1">
        <v>43918</v>
      </c>
      <c r="G180">
        <v>5</v>
      </c>
      <c r="H180" t="s">
        <v>191</v>
      </c>
      <c r="I180">
        <v>2</v>
      </c>
      <c r="J180">
        <v>2000</v>
      </c>
      <c r="K180">
        <v>4000</v>
      </c>
      <c r="L180">
        <v>2</v>
      </c>
      <c r="M180" t="s">
        <v>130</v>
      </c>
      <c r="N180" s="2">
        <v>1321</v>
      </c>
      <c r="O180" s="3">
        <v>28</v>
      </c>
      <c r="P180" t="s">
        <v>138</v>
      </c>
      <c r="Q180">
        <v>3</v>
      </c>
      <c r="R180" s="4">
        <v>23077</v>
      </c>
      <c r="S180" s="1">
        <v>40019</v>
      </c>
      <c r="T180" s="5">
        <f t="shared" ca="1" si="9"/>
        <v>60.444444444444443</v>
      </c>
      <c r="U180" s="5">
        <f t="shared" ca="1" si="10"/>
        <v>14.061111111111112</v>
      </c>
      <c r="V180" s="5">
        <f t="shared" ca="1" si="11"/>
        <v>284.47254049782691</v>
      </c>
    </row>
    <row r="181" spans="1:22" hidden="1" x14ac:dyDescent="0.3">
      <c r="A181" t="s">
        <v>419</v>
      </c>
      <c r="B181" t="s">
        <v>420</v>
      </c>
      <c r="C181" t="str">
        <f t="shared" si="8"/>
        <v>LEDOUX Madeleine</v>
      </c>
      <c r="D181" t="s">
        <v>162</v>
      </c>
      <c r="E181" t="s">
        <v>145</v>
      </c>
      <c r="F181" s="1">
        <v>43903</v>
      </c>
      <c r="G181">
        <v>4</v>
      </c>
      <c r="H181" t="s">
        <v>136</v>
      </c>
      <c r="I181">
        <v>1</v>
      </c>
      <c r="J181">
        <v>5000</v>
      </c>
      <c r="K181">
        <v>5000</v>
      </c>
      <c r="L181">
        <v>1</v>
      </c>
      <c r="M181" t="s">
        <v>137</v>
      </c>
      <c r="N181" s="2">
        <v>1033</v>
      </c>
      <c r="O181" s="3">
        <v>32</v>
      </c>
      <c r="P181" t="s">
        <v>131</v>
      </c>
      <c r="Q181">
        <v>1</v>
      </c>
      <c r="R181" s="4">
        <v>23011</v>
      </c>
      <c r="S181" s="1">
        <v>37236</v>
      </c>
      <c r="T181" s="5">
        <f t="shared" ca="1" si="9"/>
        <v>60.630555555555553</v>
      </c>
      <c r="U181" s="5">
        <f t="shared" ca="1" si="10"/>
        <v>21.683333333333334</v>
      </c>
      <c r="V181" s="5">
        <f t="shared" ca="1" si="11"/>
        <v>230.59185242121444</v>
      </c>
    </row>
    <row r="182" spans="1:22" hidden="1" x14ac:dyDescent="0.3">
      <c r="A182" t="s">
        <v>421</v>
      </c>
      <c r="B182" t="s">
        <v>176</v>
      </c>
      <c r="C182" t="str">
        <f t="shared" si="8"/>
        <v>LEE Monique</v>
      </c>
      <c r="D182" t="s">
        <v>141</v>
      </c>
      <c r="E182" t="s">
        <v>145</v>
      </c>
      <c r="F182" s="1">
        <v>43749</v>
      </c>
      <c r="G182">
        <v>3</v>
      </c>
      <c r="H182" t="s">
        <v>174</v>
      </c>
      <c r="I182">
        <v>1</v>
      </c>
      <c r="J182">
        <v>1300</v>
      </c>
      <c r="K182">
        <v>1300</v>
      </c>
      <c r="L182">
        <v>3</v>
      </c>
      <c r="M182" t="s">
        <v>147</v>
      </c>
      <c r="N182" s="2">
        <v>1453</v>
      </c>
      <c r="O182" s="3">
        <v>90</v>
      </c>
      <c r="P182" t="s">
        <v>131</v>
      </c>
      <c r="Q182">
        <v>5</v>
      </c>
      <c r="R182" s="4">
        <v>28580</v>
      </c>
      <c r="S182" s="1">
        <v>37896</v>
      </c>
      <c r="T182" s="5">
        <f t="shared" ca="1" si="9"/>
        <v>45.380555555555553</v>
      </c>
      <c r="U182" s="5">
        <f t="shared" ca="1" si="10"/>
        <v>19.875</v>
      </c>
      <c r="V182" s="5">
        <f t="shared" ca="1" si="11"/>
        <v>65.408805031446548</v>
      </c>
    </row>
    <row r="183" spans="1:22" hidden="1" x14ac:dyDescent="0.3">
      <c r="A183" t="s">
        <v>422</v>
      </c>
      <c r="B183" t="s">
        <v>236</v>
      </c>
      <c r="C183" t="str">
        <f t="shared" si="8"/>
        <v>LEFORT Françoise</v>
      </c>
      <c r="D183" t="s">
        <v>144</v>
      </c>
      <c r="E183" t="s">
        <v>145</v>
      </c>
      <c r="F183" s="1">
        <v>43865</v>
      </c>
      <c r="G183">
        <v>3</v>
      </c>
      <c r="H183" t="s">
        <v>174</v>
      </c>
      <c r="I183">
        <v>7</v>
      </c>
      <c r="J183">
        <v>1300</v>
      </c>
      <c r="K183">
        <v>9100</v>
      </c>
      <c r="L183">
        <v>1</v>
      </c>
      <c r="M183" t="s">
        <v>137</v>
      </c>
      <c r="N183" s="2">
        <v>1951</v>
      </c>
      <c r="O183" s="3">
        <v>51</v>
      </c>
      <c r="P183" t="s">
        <v>131</v>
      </c>
      <c r="Q183">
        <v>3</v>
      </c>
      <c r="R183" s="4">
        <v>28509</v>
      </c>
      <c r="S183" s="1">
        <v>42706</v>
      </c>
      <c r="T183" s="5">
        <f t="shared" ca="1" si="9"/>
        <v>45.577777777777776</v>
      </c>
      <c r="U183" s="5">
        <f t="shared" ca="1" si="10"/>
        <v>6.708333333333333</v>
      </c>
      <c r="V183" s="5">
        <f t="shared" ca="1" si="11"/>
        <v>1356.5217391304348</v>
      </c>
    </row>
    <row r="184" spans="1:22" hidden="1" x14ac:dyDescent="0.3">
      <c r="A184" t="s">
        <v>423</v>
      </c>
      <c r="B184" t="s">
        <v>140</v>
      </c>
      <c r="C184" t="str">
        <f t="shared" si="8"/>
        <v>LEGRAND Stéphane</v>
      </c>
      <c r="D184" t="s">
        <v>141</v>
      </c>
      <c r="E184" t="s">
        <v>145</v>
      </c>
      <c r="F184" s="1">
        <v>44002</v>
      </c>
      <c r="G184">
        <v>1</v>
      </c>
      <c r="H184" t="s">
        <v>159</v>
      </c>
      <c r="I184">
        <v>4</v>
      </c>
      <c r="J184">
        <v>1200</v>
      </c>
      <c r="K184">
        <v>4800</v>
      </c>
      <c r="L184">
        <v>1</v>
      </c>
      <c r="M184" t="s">
        <v>137</v>
      </c>
      <c r="N184" s="2">
        <v>2920</v>
      </c>
      <c r="O184" s="3">
        <v>91</v>
      </c>
      <c r="P184" t="s">
        <v>138</v>
      </c>
      <c r="Q184">
        <v>3</v>
      </c>
      <c r="R184" s="4">
        <v>28166</v>
      </c>
      <c r="S184" s="1">
        <v>36815</v>
      </c>
      <c r="T184" s="5">
        <f t="shared" ca="1" si="9"/>
        <v>46.519444444444446</v>
      </c>
      <c r="U184" s="5">
        <f t="shared" ca="1" si="10"/>
        <v>22.836111111111112</v>
      </c>
      <c r="V184" s="5">
        <f t="shared" ca="1" si="11"/>
        <v>210.19340712808659</v>
      </c>
    </row>
    <row r="185" spans="1:22" hidden="1" x14ac:dyDescent="0.3">
      <c r="A185" t="s">
        <v>424</v>
      </c>
      <c r="B185" t="s">
        <v>201</v>
      </c>
      <c r="C185" t="str">
        <f t="shared" si="8"/>
        <v>LEKA Bernadette</v>
      </c>
      <c r="D185" t="s">
        <v>162</v>
      </c>
      <c r="E185" t="s">
        <v>153</v>
      </c>
      <c r="F185" s="1">
        <v>43989</v>
      </c>
      <c r="G185">
        <v>6</v>
      </c>
      <c r="H185" t="s">
        <v>156</v>
      </c>
      <c r="I185">
        <v>10</v>
      </c>
      <c r="J185">
        <v>500</v>
      </c>
      <c r="K185">
        <v>5000</v>
      </c>
      <c r="L185">
        <v>3</v>
      </c>
      <c r="M185" t="s">
        <v>147</v>
      </c>
      <c r="N185" s="2">
        <v>2383</v>
      </c>
      <c r="O185" s="3">
        <v>81</v>
      </c>
      <c r="P185" t="s">
        <v>131</v>
      </c>
      <c r="Q185">
        <v>2</v>
      </c>
      <c r="R185" s="4">
        <v>25265</v>
      </c>
      <c r="S185" s="1">
        <v>37887</v>
      </c>
      <c r="T185" s="5">
        <f t="shared" ca="1" si="9"/>
        <v>54.455555555555556</v>
      </c>
      <c r="U185" s="5">
        <f t="shared" ca="1" si="10"/>
        <v>19.899999999999999</v>
      </c>
      <c r="V185" s="5">
        <f t="shared" ca="1" si="11"/>
        <v>251.2562814070352</v>
      </c>
    </row>
    <row r="186" spans="1:22" x14ac:dyDescent="0.3">
      <c r="A186" t="s">
        <v>425</v>
      </c>
      <c r="B186" t="s">
        <v>268</v>
      </c>
      <c r="C186" t="str">
        <f t="shared" si="8"/>
        <v>BAH Paule</v>
      </c>
      <c r="D186" t="s">
        <v>134</v>
      </c>
      <c r="E186" t="s">
        <v>145</v>
      </c>
      <c r="F186" s="1">
        <v>43661</v>
      </c>
      <c r="G186">
        <v>6</v>
      </c>
      <c r="H186" t="s">
        <v>156</v>
      </c>
      <c r="I186">
        <v>4</v>
      </c>
      <c r="J186">
        <v>500</v>
      </c>
      <c r="K186">
        <v>2000</v>
      </c>
      <c r="L186">
        <v>1</v>
      </c>
      <c r="M186" t="s">
        <v>137</v>
      </c>
      <c r="N186" s="2">
        <v>1187</v>
      </c>
      <c r="O186" s="3">
        <v>42</v>
      </c>
      <c r="P186" t="s">
        <v>131</v>
      </c>
      <c r="Q186">
        <v>5</v>
      </c>
      <c r="R186" s="4">
        <v>21883</v>
      </c>
      <c r="S186" s="1">
        <v>36944</v>
      </c>
      <c r="T186" s="5">
        <f t="shared" ca="1" si="9"/>
        <v>63.716666666666669</v>
      </c>
      <c r="U186" s="5">
        <f t="shared" ca="1" si="10"/>
        <v>22.486111111111111</v>
      </c>
      <c r="V186" s="5">
        <f t="shared" ca="1" si="11"/>
        <v>88.943792464484247</v>
      </c>
    </row>
    <row r="187" spans="1:22" hidden="1" x14ac:dyDescent="0.3">
      <c r="A187" t="s">
        <v>426</v>
      </c>
      <c r="B187" t="s">
        <v>363</v>
      </c>
      <c r="C187" t="str">
        <f t="shared" si="8"/>
        <v>LEMARIÉ Hervé</v>
      </c>
      <c r="D187" t="s">
        <v>173</v>
      </c>
      <c r="E187" t="s">
        <v>153</v>
      </c>
      <c r="F187" s="1">
        <v>43969</v>
      </c>
      <c r="G187">
        <v>5</v>
      </c>
      <c r="H187" t="s">
        <v>191</v>
      </c>
      <c r="I187">
        <v>7</v>
      </c>
      <c r="J187">
        <v>2000</v>
      </c>
      <c r="K187">
        <v>14000</v>
      </c>
      <c r="L187">
        <v>2</v>
      </c>
      <c r="M187" t="s">
        <v>130</v>
      </c>
      <c r="N187" s="2">
        <v>1733</v>
      </c>
      <c r="O187" s="3">
        <v>9</v>
      </c>
      <c r="P187" t="s">
        <v>138</v>
      </c>
      <c r="Q187">
        <v>2</v>
      </c>
      <c r="R187" s="4">
        <v>29860</v>
      </c>
      <c r="S187" s="1">
        <v>37960</v>
      </c>
      <c r="T187" s="5">
        <f t="shared" ca="1" si="9"/>
        <v>41.87777777777778</v>
      </c>
      <c r="U187" s="5">
        <f t="shared" ca="1" si="10"/>
        <v>19.7</v>
      </c>
      <c r="V187" s="5">
        <f t="shared" ca="1" si="11"/>
        <v>710.65989847715741</v>
      </c>
    </row>
    <row r="188" spans="1:22" hidden="1" x14ac:dyDescent="0.3">
      <c r="A188" t="s">
        <v>427</v>
      </c>
      <c r="B188" t="s">
        <v>428</v>
      </c>
      <c r="C188" t="str">
        <f t="shared" si="8"/>
        <v>LÉVY Denise</v>
      </c>
      <c r="D188" t="s">
        <v>144</v>
      </c>
      <c r="E188" t="s">
        <v>153</v>
      </c>
      <c r="F188" s="1">
        <v>43839</v>
      </c>
      <c r="G188">
        <v>4</v>
      </c>
      <c r="H188" t="s">
        <v>136</v>
      </c>
      <c r="I188">
        <v>7</v>
      </c>
      <c r="J188">
        <v>5000</v>
      </c>
      <c r="K188">
        <v>35000</v>
      </c>
      <c r="L188">
        <v>2</v>
      </c>
      <c r="M188" t="s">
        <v>130</v>
      </c>
      <c r="N188" s="2">
        <v>2716</v>
      </c>
      <c r="O188" s="3">
        <v>75</v>
      </c>
      <c r="P188" t="s">
        <v>131</v>
      </c>
      <c r="Q188">
        <v>5</v>
      </c>
      <c r="R188" s="4">
        <v>22984</v>
      </c>
      <c r="S188" s="1">
        <v>41336</v>
      </c>
      <c r="T188" s="5">
        <f t="shared" ca="1" si="9"/>
        <v>60.702777777777776</v>
      </c>
      <c r="U188" s="5">
        <f t="shared" ca="1" si="10"/>
        <v>10.455555555555556</v>
      </c>
      <c r="V188" s="5">
        <f t="shared" ca="1" si="11"/>
        <v>3347.5026567481405</v>
      </c>
    </row>
    <row r="189" spans="1:22" x14ac:dyDescent="0.3">
      <c r="A189" t="s">
        <v>429</v>
      </c>
      <c r="B189" t="s">
        <v>133</v>
      </c>
      <c r="C189" t="str">
        <f t="shared" si="8"/>
        <v>GEORGET Philippe</v>
      </c>
      <c r="D189" t="s">
        <v>134</v>
      </c>
      <c r="E189" t="s">
        <v>145</v>
      </c>
      <c r="F189" s="1">
        <v>43772</v>
      </c>
      <c r="G189">
        <v>7</v>
      </c>
      <c r="H189" t="s">
        <v>216</v>
      </c>
      <c r="I189">
        <v>5</v>
      </c>
      <c r="J189">
        <v>600</v>
      </c>
      <c r="K189">
        <v>3000</v>
      </c>
      <c r="L189">
        <v>3</v>
      </c>
      <c r="M189" t="s">
        <v>147</v>
      </c>
      <c r="N189" s="2">
        <v>2283</v>
      </c>
      <c r="O189" s="3">
        <v>97</v>
      </c>
      <c r="P189" t="s">
        <v>138</v>
      </c>
      <c r="Q189">
        <v>2</v>
      </c>
      <c r="R189" s="4">
        <v>21238</v>
      </c>
      <c r="S189" s="1">
        <v>36810</v>
      </c>
      <c r="T189" s="5">
        <f t="shared" ca="1" si="9"/>
        <v>65.486111111111114</v>
      </c>
      <c r="U189" s="5">
        <f t="shared" ca="1" si="10"/>
        <v>22.85</v>
      </c>
      <c r="V189" s="5">
        <f t="shared" ca="1" si="11"/>
        <v>131.29102844638948</v>
      </c>
    </row>
    <row r="190" spans="1:22" hidden="1" x14ac:dyDescent="0.3">
      <c r="A190" t="s">
        <v>430</v>
      </c>
      <c r="B190" t="s">
        <v>431</v>
      </c>
      <c r="C190" t="str">
        <f t="shared" si="8"/>
        <v>LOUAPRE Louisette</v>
      </c>
      <c r="D190" t="s">
        <v>141</v>
      </c>
      <c r="E190" t="s">
        <v>153</v>
      </c>
      <c r="F190" s="1">
        <v>43625</v>
      </c>
      <c r="G190">
        <v>5</v>
      </c>
      <c r="H190" t="s">
        <v>191</v>
      </c>
      <c r="I190">
        <v>5</v>
      </c>
      <c r="J190">
        <v>2000</v>
      </c>
      <c r="K190">
        <v>10000</v>
      </c>
      <c r="L190">
        <v>1</v>
      </c>
      <c r="M190" t="s">
        <v>137</v>
      </c>
      <c r="N190" s="2">
        <v>3383</v>
      </c>
      <c r="O190" s="3">
        <v>31</v>
      </c>
      <c r="P190" t="s">
        <v>131</v>
      </c>
      <c r="Q190">
        <v>4</v>
      </c>
      <c r="R190" s="4">
        <v>18037</v>
      </c>
      <c r="S190" s="1">
        <v>42949</v>
      </c>
      <c r="T190" s="5">
        <f t="shared" ca="1" si="9"/>
        <v>74.24444444444444</v>
      </c>
      <c r="U190" s="5">
        <f t="shared" ca="1" si="10"/>
        <v>6.041666666666667</v>
      </c>
      <c r="V190" s="5">
        <f t="shared" ca="1" si="11"/>
        <v>1655.1724137931033</v>
      </c>
    </row>
    <row r="191" spans="1:22" hidden="1" x14ac:dyDescent="0.3">
      <c r="A191" t="s">
        <v>432</v>
      </c>
      <c r="B191" t="s">
        <v>433</v>
      </c>
      <c r="C191" t="str">
        <f t="shared" si="8"/>
        <v>LY Jean-Claude</v>
      </c>
      <c r="D191" t="s">
        <v>173</v>
      </c>
      <c r="E191" t="s">
        <v>153</v>
      </c>
      <c r="F191" s="1">
        <v>43653</v>
      </c>
      <c r="G191">
        <v>4</v>
      </c>
      <c r="H191" t="s">
        <v>136</v>
      </c>
      <c r="I191">
        <v>2</v>
      </c>
      <c r="J191">
        <v>5000</v>
      </c>
      <c r="K191">
        <v>10000</v>
      </c>
      <c r="L191">
        <v>3</v>
      </c>
      <c r="M191" t="s">
        <v>147</v>
      </c>
      <c r="N191" s="2">
        <v>2319</v>
      </c>
      <c r="O191" s="3">
        <v>99</v>
      </c>
      <c r="P191" t="s">
        <v>138</v>
      </c>
      <c r="Q191">
        <v>1</v>
      </c>
      <c r="R191" s="4">
        <v>27774</v>
      </c>
      <c r="S191" s="1">
        <v>36548</v>
      </c>
      <c r="T191" s="5">
        <f t="shared" ca="1" si="9"/>
        <v>47.588888888888889</v>
      </c>
      <c r="U191" s="5">
        <f t="shared" ca="1" si="10"/>
        <v>23.566666666666666</v>
      </c>
      <c r="V191" s="5">
        <f t="shared" ca="1" si="11"/>
        <v>424.32814710042436</v>
      </c>
    </row>
    <row r="192" spans="1:22" hidden="1" x14ac:dyDescent="0.3">
      <c r="A192" t="s">
        <v>434</v>
      </c>
      <c r="B192" t="s">
        <v>234</v>
      </c>
      <c r="C192" t="str">
        <f t="shared" si="8"/>
        <v>MARECHAL Géneviéve</v>
      </c>
      <c r="D192" t="s">
        <v>144</v>
      </c>
      <c r="E192" t="s">
        <v>153</v>
      </c>
      <c r="F192" s="1">
        <v>43969</v>
      </c>
      <c r="G192">
        <v>8</v>
      </c>
      <c r="H192" t="s">
        <v>146</v>
      </c>
      <c r="I192">
        <v>7</v>
      </c>
      <c r="J192">
        <v>800</v>
      </c>
      <c r="K192">
        <v>5600</v>
      </c>
      <c r="L192">
        <v>1</v>
      </c>
      <c r="M192" t="s">
        <v>137</v>
      </c>
      <c r="N192" s="2">
        <v>1444</v>
      </c>
      <c r="O192" s="3">
        <v>29</v>
      </c>
      <c r="P192" t="s">
        <v>131</v>
      </c>
      <c r="Q192">
        <v>0</v>
      </c>
      <c r="R192" s="4">
        <v>22009</v>
      </c>
      <c r="S192" s="1">
        <v>36993</v>
      </c>
      <c r="T192" s="5">
        <f t="shared" ca="1" si="9"/>
        <v>63.37222222222222</v>
      </c>
      <c r="U192" s="5">
        <f t="shared" ca="1" si="10"/>
        <v>22.347222222222221</v>
      </c>
      <c r="V192" s="5">
        <f t="shared" ca="1" si="11"/>
        <v>250.59042883778744</v>
      </c>
    </row>
    <row r="193" spans="1:22" hidden="1" x14ac:dyDescent="0.3">
      <c r="A193" t="s">
        <v>435</v>
      </c>
      <c r="B193" t="s">
        <v>436</v>
      </c>
      <c r="C193" t="str">
        <f t="shared" si="8"/>
        <v>MARINIER Marcel</v>
      </c>
      <c r="D193" t="s">
        <v>162</v>
      </c>
      <c r="E193" t="s">
        <v>153</v>
      </c>
      <c r="F193" s="1">
        <v>43761</v>
      </c>
      <c r="G193">
        <v>6</v>
      </c>
      <c r="H193" t="s">
        <v>156</v>
      </c>
      <c r="I193">
        <v>8</v>
      </c>
      <c r="J193">
        <v>500</v>
      </c>
      <c r="K193">
        <v>4000</v>
      </c>
      <c r="L193">
        <v>2</v>
      </c>
      <c r="M193" t="s">
        <v>130</v>
      </c>
      <c r="N193" s="2">
        <v>3072</v>
      </c>
      <c r="O193" s="3">
        <v>81</v>
      </c>
      <c r="P193" t="s">
        <v>138</v>
      </c>
      <c r="Q193">
        <v>5</v>
      </c>
      <c r="R193" s="4">
        <v>23133</v>
      </c>
      <c r="S193" s="1">
        <v>37054</v>
      </c>
      <c r="T193" s="5">
        <f t="shared" ca="1" si="9"/>
        <v>60.291666666666664</v>
      </c>
      <c r="U193" s="5">
        <f t="shared" ca="1" si="10"/>
        <v>22.180555555555557</v>
      </c>
      <c r="V193" s="5">
        <f t="shared" ca="1" si="11"/>
        <v>180.33813400125234</v>
      </c>
    </row>
    <row r="194" spans="1:22" hidden="1" x14ac:dyDescent="0.3">
      <c r="A194" t="s">
        <v>435</v>
      </c>
      <c r="B194" t="s">
        <v>437</v>
      </c>
      <c r="C194" t="str">
        <f t="shared" ref="C194:C257" si="12">CONCATENATE(A194," ",B194)</f>
        <v>MARINIER Christiane</v>
      </c>
      <c r="D194" t="s">
        <v>162</v>
      </c>
      <c r="E194" t="s">
        <v>153</v>
      </c>
      <c r="F194" s="1">
        <v>43683</v>
      </c>
      <c r="G194">
        <v>3</v>
      </c>
      <c r="H194" t="s">
        <v>174</v>
      </c>
      <c r="I194">
        <v>9</v>
      </c>
      <c r="J194">
        <v>1300</v>
      </c>
      <c r="K194">
        <v>11700</v>
      </c>
      <c r="L194">
        <v>3</v>
      </c>
      <c r="M194" t="s">
        <v>147</v>
      </c>
      <c r="N194" s="2">
        <v>3063</v>
      </c>
      <c r="O194" s="3">
        <v>77</v>
      </c>
      <c r="P194" t="s">
        <v>131</v>
      </c>
      <c r="Q194">
        <v>1</v>
      </c>
      <c r="R194" s="4">
        <v>20641</v>
      </c>
      <c r="S194" s="1">
        <v>41583</v>
      </c>
      <c r="T194" s="5">
        <f t="shared" ref="T194:T257" ca="1" si="13">YEARFRAC(R194,TODAY())</f>
        <v>67.11666666666666</v>
      </c>
      <c r="U194" s="5">
        <f t="shared" ref="U194:U257" ca="1" si="14">YEARFRAC(S194,TODAY())</f>
        <v>9.7833333333333332</v>
      </c>
      <c r="V194" s="5">
        <f t="shared" ref="V194:V257" ca="1" si="15">K194/U194</f>
        <v>1195.9114139693356</v>
      </c>
    </row>
    <row r="195" spans="1:22" hidden="1" x14ac:dyDescent="0.3">
      <c r="A195" t="s">
        <v>438</v>
      </c>
      <c r="B195" t="s">
        <v>439</v>
      </c>
      <c r="C195" t="str">
        <f t="shared" si="12"/>
        <v>MARQUEZ Marie-Cecile</v>
      </c>
      <c r="D195" t="s">
        <v>141</v>
      </c>
      <c r="E195" t="s">
        <v>153</v>
      </c>
      <c r="F195" s="1">
        <v>43812</v>
      </c>
      <c r="G195">
        <v>5</v>
      </c>
      <c r="H195" t="s">
        <v>191</v>
      </c>
      <c r="I195">
        <v>7</v>
      </c>
      <c r="J195">
        <v>2000</v>
      </c>
      <c r="K195">
        <v>14000</v>
      </c>
      <c r="L195">
        <v>2</v>
      </c>
      <c r="M195" t="s">
        <v>130</v>
      </c>
      <c r="N195" s="2">
        <v>3297</v>
      </c>
      <c r="O195" s="3">
        <v>49</v>
      </c>
      <c r="P195" t="s">
        <v>131</v>
      </c>
      <c r="Q195">
        <v>4</v>
      </c>
      <c r="R195" s="4">
        <v>21755</v>
      </c>
      <c r="S195" s="1">
        <v>43409</v>
      </c>
      <c r="T195" s="5">
        <f t="shared" ca="1" si="13"/>
        <v>64.063888888888883</v>
      </c>
      <c r="U195" s="5">
        <f t="shared" ca="1" si="14"/>
        <v>4.7833333333333332</v>
      </c>
      <c r="V195" s="5">
        <f t="shared" ca="1" si="15"/>
        <v>2926.8292682926831</v>
      </c>
    </row>
    <row r="196" spans="1:22" hidden="1" x14ac:dyDescent="0.3">
      <c r="A196" t="s">
        <v>440</v>
      </c>
      <c r="B196" t="s">
        <v>345</v>
      </c>
      <c r="C196" t="str">
        <f t="shared" si="12"/>
        <v>MARTAUD Daniel</v>
      </c>
      <c r="D196" t="s">
        <v>162</v>
      </c>
      <c r="E196" t="s">
        <v>153</v>
      </c>
      <c r="F196" s="1">
        <v>43854</v>
      </c>
      <c r="G196">
        <v>6</v>
      </c>
      <c r="H196" t="s">
        <v>156</v>
      </c>
      <c r="I196">
        <v>10</v>
      </c>
      <c r="J196">
        <v>500</v>
      </c>
      <c r="K196">
        <v>5000</v>
      </c>
      <c r="L196">
        <v>2</v>
      </c>
      <c r="M196" t="s">
        <v>130</v>
      </c>
      <c r="N196" s="2">
        <v>1362</v>
      </c>
      <c r="O196" s="3">
        <v>92</v>
      </c>
      <c r="P196" t="s">
        <v>138</v>
      </c>
      <c r="Q196">
        <v>5</v>
      </c>
      <c r="R196" s="4">
        <v>21761</v>
      </c>
      <c r="S196" s="1">
        <v>44016</v>
      </c>
      <c r="T196" s="5">
        <f t="shared" ca="1" si="13"/>
        <v>64.047222222222217</v>
      </c>
      <c r="U196" s="5">
        <f t="shared" ca="1" si="14"/>
        <v>3.1194444444444445</v>
      </c>
      <c r="V196" s="5">
        <f t="shared" ca="1" si="15"/>
        <v>1602.8495102404274</v>
      </c>
    </row>
    <row r="197" spans="1:22" hidden="1" x14ac:dyDescent="0.3">
      <c r="A197" t="s">
        <v>441</v>
      </c>
      <c r="B197" t="s">
        <v>433</v>
      </c>
      <c r="C197" t="str">
        <f t="shared" si="12"/>
        <v>MARTEL Jean-Claude</v>
      </c>
      <c r="D197" t="s">
        <v>173</v>
      </c>
      <c r="E197" t="s">
        <v>153</v>
      </c>
      <c r="F197" s="1">
        <v>43865</v>
      </c>
      <c r="G197">
        <v>7</v>
      </c>
      <c r="H197" t="s">
        <v>216</v>
      </c>
      <c r="I197">
        <v>2</v>
      </c>
      <c r="J197">
        <v>600</v>
      </c>
      <c r="K197">
        <v>1200</v>
      </c>
      <c r="L197">
        <v>1</v>
      </c>
      <c r="M197" t="s">
        <v>137</v>
      </c>
      <c r="N197" s="2">
        <v>2207</v>
      </c>
      <c r="O197" s="3">
        <v>22</v>
      </c>
      <c r="P197" t="s">
        <v>138</v>
      </c>
      <c r="Q197">
        <v>0</v>
      </c>
      <c r="R197" s="4">
        <v>26943</v>
      </c>
      <c r="S197" s="1">
        <v>37461</v>
      </c>
      <c r="T197" s="5">
        <f t="shared" ca="1" si="13"/>
        <v>49.863888888888887</v>
      </c>
      <c r="U197" s="5">
        <f t="shared" ca="1" si="14"/>
        <v>21.06388888888889</v>
      </c>
      <c r="V197" s="5">
        <f t="shared" ca="1" si="15"/>
        <v>56.969537122510879</v>
      </c>
    </row>
    <row r="198" spans="1:22" hidden="1" x14ac:dyDescent="0.3">
      <c r="A198" t="s">
        <v>442</v>
      </c>
      <c r="B198" t="s">
        <v>443</v>
      </c>
      <c r="C198" t="str">
        <f t="shared" si="12"/>
        <v>MARTI Anne</v>
      </c>
      <c r="D198" t="s">
        <v>127</v>
      </c>
      <c r="E198" t="s">
        <v>153</v>
      </c>
      <c r="F198" s="1">
        <v>43771</v>
      </c>
      <c r="G198">
        <v>7</v>
      </c>
      <c r="H198" t="s">
        <v>216</v>
      </c>
      <c r="I198">
        <v>4</v>
      </c>
      <c r="J198">
        <v>600</v>
      </c>
      <c r="K198">
        <v>2400</v>
      </c>
      <c r="L198">
        <v>2</v>
      </c>
      <c r="M198" t="s">
        <v>130</v>
      </c>
      <c r="N198" s="2">
        <v>2943</v>
      </c>
      <c r="O198" s="3">
        <v>86</v>
      </c>
      <c r="P198" t="s">
        <v>131</v>
      </c>
      <c r="Q198">
        <v>2</v>
      </c>
      <c r="R198" s="4">
        <v>25960</v>
      </c>
      <c r="S198" s="1">
        <v>36590</v>
      </c>
      <c r="T198" s="5">
        <f t="shared" ca="1" si="13"/>
        <v>52.555555555555557</v>
      </c>
      <c r="U198" s="5">
        <f t="shared" ca="1" si="14"/>
        <v>23.45</v>
      </c>
      <c r="V198" s="5">
        <f t="shared" ca="1" si="15"/>
        <v>102.34541577825161</v>
      </c>
    </row>
    <row r="199" spans="1:22" hidden="1" x14ac:dyDescent="0.3">
      <c r="A199" t="s">
        <v>444</v>
      </c>
      <c r="B199" t="s">
        <v>445</v>
      </c>
      <c r="C199" t="str">
        <f t="shared" si="12"/>
        <v>MARTIN Franz</v>
      </c>
      <c r="D199" t="s">
        <v>144</v>
      </c>
      <c r="E199" t="s">
        <v>153</v>
      </c>
      <c r="F199" s="1">
        <v>44006</v>
      </c>
      <c r="G199">
        <v>2</v>
      </c>
      <c r="H199" t="s">
        <v>150</v>
      </c>
      <c r="I199">
        <v>3</v>
      </c>
      <c r="J199">
        <v>700</v>
      </c>
      <c r="K199">
        <v>2100</v>
      </c>
      <c r="L199">
        <v>2</v>
      </c>
      <c r="M199" t="s">
        <v>130</v>
      </c>
      <c r="N199" s="2">
        <v>2436</v>
      </c>
      <c r="O199" s="3">
        <v>51</v>
      </c>
      <c r="P199" t="s">
        <v>138</v>
      </c>
      <c r="Q199">
        <v>0</v>
      </c>
      <c r="R199" s="4">
        <v>18472</v>
      </c>
      <c r="S199" s="1">
        <v>40813</v>
      </c>
      <c r="T199" s="5">
        <f t="shared" ca="1" si="13"/>
        <v>73.052777777777777</v>
      </c>
      <c r="U199" s="5">
        <f t="shared" ca="1" si="14"/>
        <v>11.888888888888889</v>
      </c>
      <c r="V199" s="5">
        <f t="shared" ca="1" si="15"/>
        <v>176.63551401869159</v>
      </c>
    </row>
    <row r="200" spans="1:22" hidden="1" x14ac:dyDescent="0.3">
      <c r="A200" t="s">
        <v>444</v>
      </c>
      <c r="B200" t="s">
        <v>446</v>
      </c>
      <c r="C200" t="str">
        <f t="shared" si="12"/>
        <v>MARTIN Laurent</v>
      </c>
      <c r="D200" t="s">
        <v>173</v>
      </c>
      <c r="E200" t="s">
        <v>153</v>
      </c>
      <c r="F200" s="1">
        <v>43767</v>
      </c>
      <c r="G200">
        <v>2</v>
      </c>
      <c r="H200" t="s">
        <v>150</v>
      </c>
      <c r="I200">
        <v>4</v>
      </c>
      <c r="J200">
        <v>700</v>
      </c>
      <c r="K200">
        <v>2800</v>
      </c>
      <c r="L200">
        <v>1</v>
      </c>
      <c r="M200" t="s">
        <v>137</v>
      </c>
      <c r="N200" s="2">
        <v>1063</v>
      </c>
      <c r="O200" s="3">
        <v>32</v>
      </c>
      <c r="P200" t="s">
        <v>138</v>
      </c>
      <c r="Q200">
        <v>4</v>
      </c>
      <c r="R200" s="4">
        <v>30552</v>
      </c>
      <c r="S200" s="1">
        <v>38453</v>
      </c>
      <c r="T200" s="5">
        <f t="shared" ca="1" si="13"/>
        <v>39.980555555555554</v>
      </c>
      <c r="U200" s="5">
        <f t="shared" ca="1" si="14"/>
        <v>18.350000000000001</v>
      </c>
      <c r="V200" s="5">
        <f t="shared" ca="1" si="15"/>
        <v>152.58855585831063</v>
      </c>
    </row>
    <row r="201" spans="1:22" hidden="1" x14ac:dyDescent="0.3">
      <c r="A201" t="s">
        <v>444</v>
      </c>
      <c r="B201" t="s">
        <v>447</v>
      </c>
      <c r="C201" t="str">
        <f t="shared" si="12"/>
        <v>MARTIN France</v>
      </c>
      <c r="D201" t="s">
        <v>144</v>
      </c>
      <c r="E201" t="s">
        <v>153</v>
      </c>
      <c r="F201" s="1">
        <v>43679</v>
      </c>
      <c r="G201">
        <v>3</v>
      </c>
      <c r="H201" t="s">
        <v>174</v>
      </c>
      <c r="I201">
        <v>6</v>
      </c>
      <c r="J201">
        <v>1300</v>
      </c>
      <c r="K201">
        <v>7800</v>
      </c>
      <c r="L201">
        <v>2</v>
      </c>
      <c r="M201" t="s">
        <v>130</v>
      </c>
      <c r="N201" s="2">
        <v>1241</v>
      </c>
      <c r="O201" s="3">
        <v>49</v>
      </c>
      <c r="P201" t="s">
        <v>131</v>
      </c>
      <c r="Q201">
        <v>4</v>
      </c>
      <c r="R201" s="4">
        <v>20368</v>
      </c>
      <c r="S201" s="1">
        <v>40986</v>
      </c>
      <c r="T201" s="5">
        <f t="shared" ca="1" si="13"/>
        <v>67.863888888888894</v>
      </c>
      <c r="U201" s="5">
        <f t="shared" ca="1" si="14"/>
        <v>11.41388888888889</v>
      </c>
      <c r="V201" s="5">
        <f t="shared" ca="1" si="15"/>
        <v>683.37795083962033</v>
      </c>
    </row>
    <row r="202" spans="1:22" hidden="1" x14ac:dyDescent="0.3">
      <c r="A202" t="s">
        <v>444</v>
      </c>
      <c r="B202" t="s">
        <v>448</v>
      </c>
      <c r="C202" t="str">
        <f t="shared" si="12"/>
        <v>MARTIN Jacqueline</v>
      </c>
      <c r="D202" t="s">
        <v>173</v>
      </c>
      <c r="E202" t="s">
        <v>153</v>
      </c>
      <c r="F202" s="1">
        <v>43639</v>
      </c>
      <c r="G202">
        <v>6</v>
      </c>
      <c r="H202" t="s">
        <v>156</v>
      </c>
      <c r="I202">
        <v>6</v>
      </c>
      <c r="J202">
        <v>500</v>
      </c>
      <c r="K202">
        <v>3000</v>
      </c>
      <c r="L202">
        <v>2</v>
      </c>
      <c r="M202" t="s">
        <v>130</v>
      </c>
      <c r="N202" s="2">
        <v>2382</v>
      </c>
      <c r="O202" s="3">
        <v>74</v>
      </c>
      <c r="P202" t="s">
        <v>131</v>
      </c>
      <c r="Q202">
        <v>2</v>
      </c>
      <c r="R202" s="4">
        <v>15505</v>
      </c>
      <c r="S202" s="1">
        <v>35896</v>
      </c>
      <c r="T202" s="5">
        <f t="shared" ca="1" si="13"/>
        <v>81.177777777777777</v>
      </c>
      <c r="U202" s="5">
        <f t="shared" ca="1" si="14"/>
        <v>25.35</v>
      </c>
      <c r="V202" s="5">
        <f t="shared" ca="1" si="15"/>
        <v>118.34319526627219</v>
      </c>
    </row>
    <row r="203" spans="1:22" hidden="1" x14ac:dyDescent="0.3">
      <c r="A203" t="s">
        <v>449</v>
      </c>
      <c r="B203" t="s">
        <v>450</v>
      </c>
      <c r="C203" t="str">
        <f t="shared" si="12"/>
        <v>MECHARD Véronique</v>
      </c>
      <c r="D203" t="s">
        <v>127</v>
      </c>
      <c r="E203" t="s">
        <v>153</v>
      </c>
      <c r="F203" s="1">
        <v>43882</v>
      </c>
      <c r="G203">
        <v>4</v>
      </c>
      <c r="H203" t="s">
        <v>136</v>
      </c>
      <c r="I203">
        <v>9</v>
      </c>
      <c r="J203">
        <v>5000</v>
      </c>
      <c r="K203">
        <v>45000</v>
      </c>
      <c r="L203">
        <v>3</v>
      </c>
      <c r="M203" t="s">
        <v>147</v>
      </c>
      <c r="N203" s="2">
        <v>3084</v>
      </c>
      <c r="O203" s="3">
        <v>39</v>
      </c>
      <c r="P203" t="s">
        <v>131</v>
      </c>
      <c r="Q203">
        <v>3</v>
      </c>
      <c r="R203" s="4">
        <v>26281</v>
      </c>
      <c r="S203" s="1">
        <v>40339</v>
      </c>
      <c r="T203" s="5">
        <f t="shared" ca="1" si="13"/>
        <v>51.674999999999997</v>
      </c>
      <c r="U203" s="5">
        <f t="shared" ca="1" si="14"/>
        <v>13.186111111111112</v>
      </c>
      <c r="V203" s="5">
        <f t="shared" ca="1" si="15"/>
        <v>3412.681693701285</v>
      </c>
    </row>
    <row r="204" spans="1:22" hidden="1" x14ac:dyDescent="0.3">
      <c r="A204" t="s">
        <v>451</v>
      </c>
      <c r="B204" t="s">
        <v>452</v>
      </c>
      <c r="C204" t="str">
        <f t="shared" si="12"/>
        <v>MERCIER Evelyne</v>
      </c>
      <c r="D204" t="s">
        <v>173</v>
      </c>
      <c r="E204" t="s">
        <v>153</v>
      </c>
      <c r="F204" s="1">
        <v>43700</v>
      </c>
      <c r="G204">
        <v>7</v>
      </c>
      <c r="H204" t="s">
        <v>216</v>
      </c>
      <c r="I204">
        <v>2</v>
      </c>
      <c r="J204">
        <v>600</v>
      </c>
      <c r="K204">
        <v>1200</v>
      </c>
      <c r="L204">
        <v>1</v>
      </c>
      <c r="M204" t="s">
        <v>137</v>
      </c>
      <c r="N204" s="2">
        <v>3701</v>
      </c>
      <c r="O204" s="3">
        <v>96</v>
      </c>
      <c r="P204" t="s">
        <v>131</v>
      </c>
      <c r="Q204">
        <v>5</v>
      </c>
      <c r="R204" s="4">
        <v>17460</v>
      </c>
      <c r="S204" s="1">
        <v>42521</v>
      </c>
      <c r="T204" s="5">
        <f t="shared" ca="1" si="13"/>
        <v>75.825000000000003</v>
      </c>
      <c r="U204" s="5">
        <f t="shared" ca="1" si="14"/>
        <v>7.2138888888888886</v>
      </c>
      <c r="V204" s="5">
        <f t="shared" ca="1" si="15"/>
        <v>166.34578359645747</v>
      </c>
    </row>
    <row r="205" spans="1:22" hidden="1" x14ac:dyDescent="0.3">
      <c r="A205" t="s">
        <v>453</v>
      </c>
      <c r="B205" t="s">
        <v>448</v>
      </c>
      <c r="C205" t="str">
        <f t="shared" si="12"/>
        <v>MERLAUD Jacqueline</v>
      </c>
      <c r="D205" t="s">
        <v>173</v>
      </c>
      <c r="E205" t="s">
        <v>153</v>
      </c>
      <c r="F205" s="1">
        <v>43710</v>
      </c>
      <c r="G205">
        <v>8</v>
      </c>
      <c r="H205" t="s">
        <v>146</v>
      </c>
      <c r="I205">
        <v>5</v>
      </c>
      <c r="J205">
        <v>800</v>
      </c>
      <c r="K205">
        <v>4000</v>
      </c>
      <c r="L205">
        <v>1</v>
      </c>
      <c r="M205" t="s">
        <v>137</v>
      </c>
      <c r="N205" s="2">
        <v>1124</v>
      </c>
      <c r="O205" s="3">
        <v>3</v>
      </c>
      <c r="P205" t="s">
        <v>131</v>
      </c>
      <c r="Q205">
        <v>4</v>
      </c>
      <c r="R205" s="4">
        <v>19687</v>
      </c>
      <c r="S205" s="1">
        <v>42548</v>
      </c>
      <c r="T205" s="5">
        <f t="shared" ca="1" si="13"/>
        <v>69.730555555555554</v>
      </c>
      <c r="U205" s="5">
        <f t="shared" ca="1" si="14"/>
        <v>7.1388888888888893</v>
      </c>
      <c r="V205" s="5">
        <f t="shared" ca="1" si="15"/>
        <v>560.31128404669255</v>
      </c>
    </row>
    <row r="206" spans="1:22" hidden="1" x14ac:dyDescent="0.3">
      <c r="A206" t="s">
        <v>453</v>
      </c>
      <c r="B206" t="s">
        <v>448</v>
      </c>
      <c r="C206" t="str">
        <f t="shared" si="12"/>
        <v>MERLAUD Jacqueline</v>
      </c>
      <c r="D206" t="s">
        <v>173</v>
      </c>
      <c r="E206" t="s">
        <v>153</v>
      </c>
      <c r="F206" s="1">
        <v>43869</v>
      </c>
      <c r="G206">
        <v>9</v>
      </c>
      <c r="H206" t="s">
        <v>184</v>
      </c>
      <c r="I206">
        <v>7</v>
      </c>
      <c r="J206">
        <v>500</v>
      </c>
      <c r="K206">
        <v>3500</v>
      </c>
      <c r="L206">
        <v>3</v>
      </c>
      <c r="M206" t="s">
        <v>147</v>
      </c>
      <c r="N206" s="2">
        <v>1124</v>
      </c>
      <c r="O206" s="3">
        <v>3</v>
      </c>
      <c r="P206" t="s">
        <v>131</v>
      </c>
      <c r="Q206">
        <v>4</v>
      </c>
      <c r="R206" s="4">
        <v>19687</v>
      </c>
      <c r="S206" s="1">
        <v>40616</v>
      </c>
      <c r="T206" s="5">
        <f t="shared" ca="1" si="13"/>
        <v>69.730555555555554</v>
      </c>
      <c r="U206" s="5">
        <f t="shared" ca="1" si="14"/>
        <v>12.425000000000001</v>
      </c>
      <c r="V206" s="5">
        <f t="shared" ca="1" si="15"/>
        <v>281.6901408450704</v>
      </c>
    </row>
    <row r="207" spans="1:22" hidden="1" x14ac:dyDescent="0.3">
      <c r="A207" t="s">
        <v>453</v>
      </c>
      <c r="B207" t="s">
        <v>448</v>
      </c>
      <c r="C207" t="str">
        <f t="shared" si="12"/>
        <v>MERLAUD Jacqueline</v>
      </c>
      <c r="D207" t="s">
        <v>173</v>
      </c>
      <c r="E207" t="s">
        <v>153</v>
      </c>
      <c r="F207" s="1">
        <v>43953</v>
      </c>
      <c r="G207">
        <v>9</v>
      </c>
      <c r="H207" t="s">
        <v>184</v>
      </c>
      <c r="I207">
        <v>2</v>
      </c>
      <c r="J207">
        <v>500</v>
      </c>
      <c r="K207">
        <v>1000</v>
      </c>
      <c r="L207">
        <v>1</v>
      </c>
      <c r="M207" t="s">
        <v>137</v>
      </c>
      <c r="N207" s="2">
        <v>1124</v>
      </c>
      <c r="O207" s="3">
        <v>3</v>
      </c>
      <c r="P207" t="s">
        <v>131</v>
      </c>
      <c r="Q207">
        <v>1</v>
      </c>
      <c r="R207" s="4">
        <v>19687</v>
      </c>
      <c r="S207" s="1">
        <v>37654</v>
      </c>
      <c r="T207" s="5">
        <f t="shared" ca="1" si="13"/>
        <v>69.730555555555554</v>
      </c>
      <c r="U207" s="5">
        <f t="shared" ca="1" si="14"/>
        <v>20.541666666666668</v>
      </c>
      <c r="V207" s="5">
        <f t="shared" ca="1" si="15"/>
        <v>48.681541582150096</v>
      </c>
    </row>
    <row r="208" spans="1:22" hidden="1" x14ac:dyDescent="0.3">
      <c r="A208" t="s">
        <v>454</v>
      </c>
      <c r="B208" t="s">
        <v>455</v>
      </c>
      <c r="C208" t="str">
        <f t="shared" si="12"/>
        <v>MESROBIAN Joël</v>
      </c>
      <c r="D208" t="s">
        <v>144</v>
      </c>
      <c r="E208" t="s">
        <v>153</v>
      </c>
      <c r="F208" s="1">
        <v>43902</v>
      </c>
      <c r="G208">
        <v>8</v>
      </c>
      <c r="H208" t="s">
        <v>146</v>
      </c>
      <c r="I208">
        <v>6</v>
      </c>
      <c r="J208">
        <v>800</v>
      </c>
      <c r="K208">
        <v>4800</v>
      </c>
      <c r="L208">
        <v>3</v>
      </c>
      <c r="M208" t="s">
        <v>147</v>
      </c>
      <c r="N208" s="2">
        <v>1407</v>
      </c>
      <c r="O208" s="3">
        <v>3</v>
      </c>
      <c r="P208" t="s">
        <v>138</v>
      </c>
      <c r="Q208">
        <v>0</v>
      </c>
      <c r="R208" s="4">
        <v>21192</v>
      </c>
      <c r="S208" s="1">
        <v>38962</v>
      </c>
      <c r="T208" s="5">
        <f t="shared" ca="1" si="13"/>
        <v>65.611111111111114</v>
      </c>
      <c r="U208" s="5">
        <f t="shared" ca="1" si="14"/>
        <v>16.958333333333332</v>
      </c>
      <c r="V208" s="5">
        <f t="shared" ca="1" si="15"/>
        <v>283.04668304668309</v>
      </c>
    </row>
    <row r="209" spans="1:22" hidden="1" x14ac:dyDescent="0.3">
      <c r="A209" t="s">
        <v>454</v>
      </c>
      <c r="B209" t="s">
        <v>455</v>
      </c>
      <c r="C209" t="str">
        <f t="shared" si="12"/>
        <v>MESROBIAN Joël</v>
      </c>
      <c r="D209" t="s">
        <v>144</v>
      </c>
      <c r="E209" t="s">
        <v>153</v>
      </c>
      <c r="F209" s="1">
        <v>43659</v>
      </c>
      <c r="G209">
        <v>5</v>
      </c>
      <c r="H209" t="s">
        <v>191</v>
      </c>
      <c r="I209">
        <v>1</v>
      </c>
      <c r="J209">
        <v>2000</v>
      </c>
      <c r="K209">
        <v>2000</v>
      </c>
      <c r="L209">
        <v>3</v>
      </c>
      <c r="M209" t="s">
        <v>147</v>
      </c>
      <c r="N209" s="2">
        <v>1407</v>
      </c>
      <c r="O209" s="3">
        <v>3</v>
      </c>
      <c r="P209" t="s">
        <v>138</v>
      </c>
      <c r="Q209">
        <v>3</v>
      </c>
      <c r="R209" s="4">
        <v>21192</v>
      </c>
      <c r="S209" s="1">
        <v>37458</v>
      </c>
      <c r="T209" s="5">
        <f t="shared" ca="1" si="13"/>
        <v>65.611111111111114</v>
      </c>
      <c r="U209" s="5">
        <f t="shared" ca="1" si="14"/>
        <v>21.072222222222223</v>
      </c>
      <c r="V209" s="5">
        <f t="shared" ca="1" si="15"/>
        <v>94.911679409438435</v>
      </c>
    </row>
    <row r="210" spans="1:22" hidden="1" x14ac:dyDescent="0.3">
      <c r="A210" t="s">
        <v>454</v>
      </c>
      <c r="B210" t="s">
        <v>455</v>
      </c>
      <c r="C210" t="str">
        <f t="shared" si="12"/>
        <v>MESROBIAN Joël</v>
      </c>
      <c r="D210" t="s">
        <v>144</v>
      </c>
      <c r="E210" t="s">
        <v>153</v>
      </c>
      <c r="F210" s="1">
        <v>43848</v>
      </c>
      <c r="G210">
        <v>4</v>
      </c>
      <c r="H210" t="s">
        <v>136</v>
      </c>
      <c r="I210">
        <v>6</v>
      </c>
      <c r="J210">
        <v>5000</v>
      </c>
      <c r="K210">
        <v>30000</v>
      </c>
      <c r="L210">
        <v>2</v>
      </c>
      <c r="M210" t="s">
        <v>130</v>
      </c>
      <c r="N210" s="2">
        <v>1407</v>
      </c>
      <c r="O210" s="3">
        <v>3</v>
      </c>
      <c r="P210" t="s">
        <v>138</v>
      </c>
      <c r="Q210">
        <v>3</v>
      </c>
      <c r="R210" s="4">
        <v>21192</v>
      </c>
      <c r="S210" s="1">
        <v>35982</v>
      </c>
      <c r="T210" s="5">
        <f t="shared" ca="1" si="13"/>
        <v>65.611111111111114</v>
      </c>
      <c r="U210" s="5">
        <f t="shared" ca="1" si="14"/>
        <v>25.113888888888887</v>
      </c>
      <c r="V210" s="5">
        <f t="shared" ca="1" si="15"/>
        <v>1194.5581241013163</v>
      </c>
    </row>
    <row r="211" spans="1:22" hidden="1" x14ac:dyDescent="0.3">
      <c r="A211" t="s">
        <v>456</v>
      </c>
      <c r="B211" t="s">
        <v>457</v>
      </c>
      <c r="C211" t="str">
        <f t="shared" si="12"/>
        <v>MIANET Georges</v>
      </c>
      <c r="D211" t="s">
        <v>162</v>
      </c>
      <c r="E211" t="s">
        <v>153</v>
      </c>
      <c r="F211" s="1">
        <v>43924</v>
      </c>
      <c r="G211">
        <v>3</v>
      </c>
      <c r="H211" t="s">
        <v>174</v>
      </c>
      <c r="I211">
        <v>6</v>
      </c>
      <c r="J211">
        <v>1300</v>
      </c>
      <c r="K211">
        <v>7800</v>
      </c>
      <c r="L211">
        <v>1</v>
      </c>
      <c r="M211" t="s">
        <v>137</v>
      </c>
      <c r="N211" s="2">
        <v>3733</v>
      </c>
      <c r="O211" s="3">
        <v>85</v>
      </c>
      <c r="P211" t="s">
        <v>138</v>
      </c>
      <c r="Q211">
        <v>4</v>
      </c>
      <c r="R211" s="4">
        <v>18377</v>
      </c>
      <c r="S211" s="1">
        <v>40981</v>
      </c>
      <c r="T211" s="5">
        <f t="shared" ca="1" si="13"/>
        <v>73.313888888888883</v>
      </c>
      <c r="U211" s="5">
        <f t="shared" ca="1" si="14"/>
        <v>11.427777777777777</v>
      </c>
      <c r="V211" s="5">
        <f t="shared" ca="1" si="15"/>
        <v>682.54739912493926</v>
      </c>
    </row>
    <row r="212" spans="1:22" x14ac:dyDescent="0.3">
      <c r="A212" t="s">
        <v>458</v>
      </c>
      <c r="B212" t="s">
        <v>459</v>
      </c>
      <c r="C212" t="str">
        <f t="shared" si="12"/>
        <v>FALZON Patricia</v>
      </c>
      <c r="D212" t="s">
        <v>134</v>
      </c>
      <c r="E212" t="s">
        <v>145</v>
      </c>
      <c r="F212" s="1">
        <v>44007</v>
      </c>
      <c r="G212">
        <v>5</v>
      </c>
      <c r="H212" t="s">
        <v>191</v>
      </c>
      <c r="I212">
        <v>5</v>
      </c>
      <c r="J212">
        <v>2000</v>
      </c>
      <c r="K212">
        <v>10000</v>
      </c>
      <c r="L212">
        <v>1</v>
      </c>
      <c r="M212" t="s">
        <v>137</v>
      </c>
      <c r="N212" s="2">
        <v>1626</v>
      </c>
      <c r="O212" s="3">
        <v>76</v>
      </c>
      <c r="P212" t="s">
        <v>131</v>
      </c>
      <c r="Q212">
        <v>1</v>
      </c>
      <c r="R212" s="4">
        <v>21131</v>
      </c>
      <c r="S212" s="1">
        <v>36274</v>
      </c>
      <c r="T212" s="5">
        <f t="shared" ca="1" si="13"/>
        <v>65.777777777777771</v>
      </c>
      <c r="U212" s="5">
        <f t="shared" ca="1" si="14"/>
        <v>24.31388888888889</v>
      </c>
      <c r="V212" s="5">
        <f t="shared" ca="1" si="15"/>
        <v>411.28755855135381</v>
      </c>
    </row>
    <row r="213" spans="1:22" hidden="1" x14ac:dyDescent="0.3">
      <c r="A213" t="s">
        <v>456</v>
      </c>
      <c r="B213" t="s">
        <v>457</v>
      </c>
      <c r="C213" t="str">
        <f t="shared" si="12"/>
        <v>MIANET Georges</v>
      </c>
      <c r="D213" t="s">
        <v>162</v>
      </c>
      <c r="E213" t="s">
        <v>153</v>
      </c>
      <c r="F213" s="1">
        <v>43861</v>
      </c>
      <c r="G213">
        <v>6</v>
      </c>
      <c r="H213" t="s">
        <v>156</v>
      </c>
      <c r="I213">
        <v>6</v>
      </c>
      <c r="J213">
        <v>500</v>
      </c>
      <c r="K213">
        <v>3000</v>
      </c>
      <c r="L213">
        <v>1</v>
      </c>
      <c r="M213" t="s">
        <v>137</v>
      </c>
      <c r="N213" s="2">
        <v>3733</v>
      </c>
      <c r="O213" s="3">
        <v>85</v>
      </c>
      <c r="P213" t="s">
        <v>138</v>
      </c>
      <c r="Q213">
        <v>5</v>
      </c>
      <c r="R213" s="4">
        <v>18377</v>
      </c>
      <c r="S213" s="1">
        <v>41049</v>
      </c>
      <c r="T213" s="5">
        <f t="shared" ca="1" si="13"/>
        <v>73.313888888888883</v>
      </c>
      <c r="U213" s="5">
        <f t="shared" ca="1" si="14"/>
        <v>11.241666666666667</v>
      </c>
      <c r="V213" s="5">
        <f t="shared" ca="1" si="15"/>
        <v>266.86434395848778</v>
      </c>
    </row>
    <row r="214" spans="1:22" x14ac:dyDescent="0.3">
      <c r="A214" t="s">
        <v>460</v>
      </c>
      <c r="B214" t="s">
        <v>133</v>
      </c>
      <c r="C214" t="str">
        <f t="shared" si="12"/>
        <v>LEMAIRE Philippe</v>
      </c>
      <c r="D214" t="s">
        <v>134</v>
      </c>
      <c r="E214" t="s">
        <v>153</v>
      </c>
      <c r="F214" s="1">
        <v>43635</v>
      </c>
      <c r="G214">
        <v>9</v>
      </c>
      <c r="H214" t="s">
        <v>184</v>
      </c>
      <c r="I214">
        <v>5</v>
      </c>
      <c r="J214">
        <v>500</v>
      </c>
      <c r="K214">
        <v>2500</v>
      </c>
      <c r="L214">
        <v>2</v>
      </c>
      <c r="M214" t="s">
        <v>130</v>
      </c>
      <c r="N214" s="2">
        <v>3388</v>
      </c>
      <c r="O214" s="3">
        <v>30</v>
      </c>
      <c r="P214" t="s">
        <v>138</v>
      </c>
      <c r="Q214">
        <v>4</v>
      </c>
      <c r="R214" s="4">
        <v>21050</v>
      </c>
      <c r="S214" s="1">
        <v>38694</v>
      </c>
      <c r="T214" s="5">
        <f t="shared" ca="1" si="13"/>
        <v>65.99722222222222</v>
      </c>
      <c r="U214" s="5">
        <f t="shared" ca="1" si="14"/>
        <v>17.691666666666666</v>
      </c>
      <c r="V214" s="5">
        <f t="shared" ca="1" si="15"/>
        <v>141.3094677343382</v>
      </c>
    </row>
    <row r="215" spans="1:22" hidden="1" x14ac:dyDescent="0.3">
      <c r="A215" t="s">
        <v>456</v>
      </c>
      <c r="B215" t="s">
        <v>457</v>
      </c>
      <c r="C215" t="str">
        <f t="shared" si="12"/>
        <v>MIANET Georges</v>
      </c>
      <c r="D215" t="s">
        <v>162</v>
      </c>
      <c r="E215" t="s">
        <v>153</v>
      </c>
      <c r="F215" s="1">
        <v>43887</v>
      </c>
      <c r="G215">
        <v>3</v>
      </c>
      <c r="H215" t="s">
        <v>174</v>
      </c>
      <c r="I215">
        <v>5</v>
      </c>
      <c r="J215">
        <v>1300</v>
      </c>
      <c r="K215">
        <v>6500</v>
      </c>
      <c r="L215">
        <v>3</v>
      </c>
      <c r="M215" t="s">
        <v>147</v>
      </c>
      <c r="N215" s="2">
        <v>3733</v>
      </c>
      <c r="O215" s="3">
        <v>85</v>
      </c>
      <c r="P215" t="s">
        <v>138</v>
      </c>
      <c r="Q215">
        <v>2</v>
      </c>
      <c r="R215" s="4">
        <v>18377</v>
      </c>
      <c r="S215" s="1">
        <v>39726</v>
      </c>
      <c r="T215" s="5">
        <f t="shared" ca="1" si="13"/>
        <v>73.313888888888883</v>
      </c>
      <c r="U215" s="5">
        <f t="shared" ca="1" si="14"/>
        <v>14.866666666666667</v>
      </c>
      <c r="V215" s="5">
        <f t="shared" ca="1" si="15"/>
        <v>437.21973094170403</v>
      </c>
    </row>
    <row r="216" spans="1:22" x14ac:dyDescent="0.3">
      <c r="A216" t="s">
        <v>461</v>
      </c>
      <c r="B216" t="s">
        <v>295</v>
      </c>
      <c r="C216" t="str">
        <f t="shared" si="12"/>
        <v>PERFETTO Pascal</v>
      </c>
      <c r="D216" t="s">
        <v>134</v>
      </c>
      <c r="E216" t="s">
        <v>153</v>
      </c>
      <c r="F216" s="1">
        <v>43689</v>
      </c>
      <c r="G216">
        <v>1</v>
      </c>
      <c r="H216" t="s">
        <v>159</v>
      </c>
      <c r="I216">
        <v>10</v>
      </c>
      <c r="J216">
        <v>1200</v>
      </c>
      <c r="K216">
        <v>12000</v>
      </c>
      <c r="L216">
        <v>1</v>
      </c>
      <c r="M216" t="s">
        <v>137</v>
      </c>
      <c r="N216" s="2">
        <v>3544</v>
      </c>
      <c r="O216" s="3">
        <v>65</v>
      </c>
      <c r="P216" t="s">
        <v>138</v>
      </c>
      <c r="Q216">
        <v>3</v>
      </c>
      <c r="R216" s="4">
        <v>20953</v>
      </c>
      <c r="S216" s="1">
        <v>36389</v>
      </c>
      <c r="T216" s="5">
        <f t="shared" ca="1" si="13"/>
        <v>66.261111111111106</v>
      </c>
      <c r="U216" s="5">
        <f t="shared" ca="1" si="14"/>
        <v>24</v>
      </c>
      <c r="V216" s="5">
        <f t="shared" ca="1" si="15"/>
        <v>500</v>
      </c>
    </row>
    <row r="217" spans="1:22" hidden="1" x14ac:dyDescent="0.3">
      <c r="A217" t="s">
        <v>462</v>
      </c>
      <c r="B217" t="s">
        <v>140</v>
      </c>
      <c r="C217" t="str">
        <f t="shared" si="12"/>
        <v>MICELI Stéphane</v>
      </c>
      <c r="D217" t="s">
        <v>141</v>
      </c>
      <c r="E217" t="s">
        <v>153</v>
      </c>
      <c r="F217" s="1">
        <v>43827</v>
      </c>
      <c r="G217">
        <v>10</v>
      </c>
      <c r="H217" t="s">
        <v>129</v>
      </c>
      <c r="I217">
        <v>5</v>
      </c>
      <c r="J217">
        <v>1000</v>
      </c>
      <c r="K217">
        <v>5000</v>
      </c>
      <c r="L217">
        <v>2</v>
      </c>
      <c r="M217" t="s">
        <v>130</v>
      </c>
      <c r="N217" s="2">
        <v>2748</v>
      </c>
      <c r="O217" s="3">
        <v>1</v>
      </c>
      <c r="P217" t="s">
        <v>138</v>
      </c>
      <c r="Q217">
        <v>0</v>
      </c>
      <c r="R217" s="4">
        <v>24980</v>
      </c>
      <c r="S217" s="1">
        <v>40432</v>
      </c>
      <c r="T217" s="5">
        <f t="shared" ca="1" si="13"/>
        <v>55.236111111111114</v>
      </c>
      <c r="U217" s="5">
        <f t="shared" ca="1" si="14"/>
        <v>12.933333333333334</v>
      </c>
      <c r="V217" s="5">
        <f t="shared" ca="1" si="15"/>
        <v>386.59793814432987</v>
      </c>
    </row>
    <row r="218" spans="1:22" hidden="1" x14ac:dyDescent="0.3">
      <c r="A218" t="s">
        <v>462</v>
      </c>
      <c r="B218" t="s">
        <v>140</v>
      </c>
      <c r="C218" t="str">
        <f t="shared" si="12"/>
        <v>MICELI Stéphane</v>
      </c>
      <c r="D218" t="s">
        <v>141</v>
      </c>
      <c r="E218" t="s">
        <v>153</v>
      </c>
      <c r="F218" s="1">
        <v>43991</v>
      </c>
      <c r="G218">
        <v>8</v>
      </c>
      <c r="H218" t="s">
        <v>146</v>
      </c>
      <c r="I218">
        <v>8</v>
      </c>
      <c r="J218">
        <v>800</v>
      </c>
      <c r="K218">
        <v>6400</v>
      </c>
      <c r="L218">
        <v>3</v>
      </c>
      <c r="M218" t="s">
        <v>147</v>
      </c>
      <c r="N218" s="2">
        <v>2748</v>
      </c>
      <c r="O218" s="3">
        <v>1</v>
      </c>
      <c r="P218" t="s">
        <v>138</v>
      </c>
      <c r="Q218">
        <v>2</v>
      </c>
      <c r="R218" s="4">
        <v>24980</v>
      </c>
      <c r="S218" s="1">
        <v>40386</v>
      </c>
      <c r="T218" s="5">
        <f t="shared" ca="1" si="13"/>
        <v>55.236111111111114</v>
      </c>
      <c r="U218" s="5">
        <f t="shared" ca="1" si="14"/>
        <v>13.055555555555555</v>
      </c>
      <c r="V218" s="5">
        <f t="shared" ca="1" si="15"/>
        <v>490.21276595744683</v>
      </c>
    </row>
    <row r="219" spans="1:22" hidden="1" x14ac:dyDescent="0.3">
      <c r="A219" t="s">
        <v>462</v>
      </c>
      <c r="B219" t="s">
        <v>140</v>
      </c>
      <c r="C219" t="str">
        <f t="shared" si="12"/>
        <v>MICELI Stéphane</v>
      </c>
      <c r="D219" t="s">
        <v>141</v>
      </c>
      <c r="E219" t="s">
        <v>153</v>
      </c>
      <c r="F219" s="1">
        <v>43696</v>
      </c>
      <c r="G219">
        <v>2</v>
      </c>
      <c r="H219" t="s">
        <v>150</v>
      </c>
      <c r="I219">
        <v>10</v>
      </c>
      <c r="J219">
        <v>700</v>
      </c>
      <c r="K219">
        <v>7000</v>
      </c>
      <c r="L219">
        <v>2</v>
      </c>
      <c r="M219" t="s">
        <v>130</v>
      </c>
      <c r="N219" s="2">
        <v>2748</v>
      </c>
      <c r="O219" s="3">
        <v>1</v>
      </c>
      <c r="P219" t="s">
        <v>138</v>
      </c>
      <c r="Q219">
        <v>1</v>
      </c>
      <c r="R219" s="4">
        <v>24980</v>
      </c>
      <c r="S219" s="1">
        <v>40800</v>
      </c>
      <c r="T219" s="5">
        <f t="shared" ca="1" si="13"/>
        <v>55.236111111111114</v>
      </c>
      <c r="U219" s="5">
        <f t="shared" ca="1" si="14"/>
        <v>11.925000000000001</v>
      </c>
      <c r="V219" s="5">
        <f t="shared" ca="1" si="15"/>
        <v>587.00209643605865</v>
      </c>
    </row>
    <row r="220" spans="1:22" x14ac:dyDescent="0.3">
      <c r="A220" t="s">
        <v>463</v>
      </c>
      <c r="B220" t="s">
        <v>464</v>
      </c>
      <c r="C220" t="str">
        <f t="shared" si="12"/>
        <v>THAO Sylvain</v>
      </c>
      <c r="D220" t="s">
        <v>134</v>
      </c>
      <c r="E220" t="s">
        <v>153</v>
      </c>
      <c r="F220" s="1">
        <v>43947</v>
      </c>
      <c r="G220">
        <v>9</v>
      </c>
      <c r="H220" t="s">
        <v>184</v>
      </c>
      <c r="I220">
        <v>5</v>
      </c>
      <c r="J220">
        <v>500</v>
      </c>
      <c r="K220">
        <v>2500</v>
      </c>
      <c r="L220">
        <v>2</v>
      </c>
      <c r="M220" t="s">
        <v>130</v>
      </c>
      <c r="N220" s="2">
        <v>4067</v>
      </c>
      <c r="O220" s="3">
        <v>34</v>
      </c>
      <c r="P220" t="s">
        <v>138</v>
      </c>
      <c r="Q220">
        <v>4</v>
      </c>
      <c r="R220" s="4">
        <v>20850</v>
      </c>
      <c r="S220" s="1">
        <v>38856</v>
      </c>
      <c r="T220" s="5">
        <f t="shared" ca="1" si="13"/>
        <v>66.547222222222217</v>
      </c>
      <c r="U220" s="5">
        <f t="shared" ca="1" si="14"/>
        <v>17.244444444444444</v>
      </c>
      <c r="V220" s="5">
        <f t="shared" ca="1" si="15"/>
        <v>144.97422680412373</v>
      </c>
    </row>
    <row r="221" spans="1:22" x14ac:dyDescent="0.3">
      <c r="A221" t="s">
        <v>465</v>
      </c>
      <c r="B221" t="s">
        <v>466</v>
      </c>
      <c r="C221" t="str">
        <f t="shared" si="12"/>
        <v>REMUND Marie-Marthe</v>
      </c>
      <c r="D221" t="s">
        <v>134</v>
      </c>
      <c r="E221" t="s">
        <v>153</v>
      </c>
      <c r="F221" s="1">
        <v>43689</v>
      </c>
      <c r="G221">
        <v>2</v>
      </c>
      <c r="H221" t="s">
        <v>150</v>
      </c>
      <c r="I221">
        <v>6</v>
      </c>
      <c r="J221">
        <v>700</v>
      </c>
      <c r="K221">
        <v>4200</v>
      </c>
      <c r="L221">
        <v>1</v>
      </c>
      <c r="M221" t="s">
        <v>137</v>
      </c>
      <c r="N221" s="2">
        <v>1467</v>
      </c>
      <c r="O221" s="3">
        <v>34</v>
      </c>
      <c r="P221" t="s">
        <v>131</v>
      </c>
      <c r="Q221">
        <v>2</v>
      </c>
      <c r="R221" s="4">
        <v>20737</v>
      </c>
      <c r="S221" s="1">
        <v>43111</v>
      </c>
      <c r="T221" s="5">
        <f t="shared" ca="1" si="13"/>
        <v>66.855555555555554</v>
      </c>
      <c r="U221" s="5">
        <f t="shared" ca="1" si="14"/>
        <v>5.6</v>
      </c>
      <c r="V221" s="5">
        <f t="shared" ca="1" si="15"/>
        <v>750</v>
      </c>
    </row>
    <row r="222" spans="1:22" x14ac:dyDescent="0.3">
      <c r="A222" t="s">
        <v>467</v>
      </c>
      <c r="B222" t="s">
        <v>295</v>
      </c>
      <c r="C222" t="str">
        <f t="shared" si="12"/>
        <v>BENSIMHON Pascal</v>
      </c>
      <c r="D222" t="s">
        <v>134</v>
      </c>
      <c r="E222" t="s">
        <v>145</v>
      </c>
      <c r="F222" s="1">
        <v>43870</v>
      </c>
      <c r="G222">
        <v>3</v>
      </c>
      <c r="H222" t="s">
        <v>174</v>
      </c>
      <c r="I222">
        <v>2</v>
      </c>
      <c r="J222">
        <v>1300</v>
      </c>
      <c r="K222">
        <v>2600</v>
      </c>
      <c r="L222">
        <v>3</v>
      </c>
      <c r="M222" t="s">
        <v>147</v>
      </c>
      <c r="N222" s="2">
        <v>3123</v>
      </c>
      <c r="O222" s="3">
        <v>40</v>
      </c>
      <c r="P222" t="s">
        <v>138</v>
      </c>
      <c r="Q222">
        <v>4</v>
      </c>
      <c r="R222" s="4">
        <v>20696</v>
      </c>
      <c r="S222" s="1">
        <v>38714</v>
      </c>
      <c r="T222" s="5">
        <f t="shared" ca="1" si="13"/>
        <v>66.966666666666669</v>
      </c>
      <c r="U222" s="5">
        <f t="shared" ca="1" si="14"/>
        <v>17.636111111111113</v>
      </c>
      <c r="V222" s="5">
        <f t="shared" ca="1" si="15"/>
        <v>147.42479130571743</v>
      </c>
    </row>
    <row r="223" spans="1:22" hidden="1" x14ac:dyDescent="0.3">
      <c r="A223" t="s">
        <v>468</v>
      </c>
      <c r="B223" t="s">
        <v>469</v>
      </c>
      <c r="C223" t="str">
        <f t="shared" si="12"/>
        <v>MOINARD Loïc</v>
      </c>
      <c r="D223" t="s">
        <v>144</v>
      </c>
      <c r="E223" t="s">
        <v>153</v>
      </c>
      <c r="F223" s="1">
        <v>43623</v>
      </c>
      <c r="G223">
        <v>7</v>
      </c>
      <c r="H223" t="s">
        <v>216</v>
      </c>
      <c r="I223">
        <v>8</v>
      </c>
      <c r="J223">
        <v>600</v>
      </c>
      <c r="K223">
        <v>4800</v>
      </c>
      <c r="L223">
        <v>3</v>
      </c>
      <c r="M223" t="s">
        <v>147</v>
      </c>
      <c r="N223" s="2">
        <v>2113</v>
      </c>
      <c r="O223" s="3">
        <v>58</v>
      </c>
      <c r="P223" t="s">
        <v>138</v>
      </c>
      <c r="Q223">
        <v>5</v>
      </c>
      <c r="R223" s="4">
        <v>22603</v>
      </c>
      <c r="S223" s="1">
        <v>41161</v>
      </c>
      <c r="T223" s="5">
        <f t="shared" ca="1" si="13"/>
        <v>61.74722222222222</v>
      </c>
      <c r="U223" s="5">
        <f t="shared" ca="1" si="14"/>
        <v>10.938888888888888</v>
      </c>
      <c r="V223" s="5">
        <f t="shared" ca="1" si="15"/>
        <v>438.80142204164554</v>
      </c>
    </row>
    <row r="224" spans="1:22" hidden="1" x14ac:dyDescent="0.3">
      <c r="A224" t="s">
        <v>468</v>
      </c>
      <c r="B224" t="s">
        <v>469</v>
      </c>
      <c r="C224" t="str">
        <f t="shared" si="12"/>
        <v>MOINARD Loïc</v>
      </c>
      <c r="D224" t="s">
        <v>144</v>
      </c>
      <c r="E224" t="s">
        <v>153</v>
      </c>
      <c r="F224" s="1">
        <v>43636</v>
      </c>
      <c r="G224">
        <v>7</v>
      </c>
      <c r="H224" t="s">
        <v>216</v>
      </c>
      <c r="I224">
        <v>3</v>
      </c>
      <c r="J224">
        <v>600</v>
      </c>
      <c r="K224">
        <v>1800</v>
      </c>
      <c r="L224">
        <v>3</v>
      </c>
      <c r="M224" t="s">
        <v>147</v>
      </c>
      <c r="N224" s="2">
        <v>2113</v>
      </c>
      <c r="O224" s="3">
        <v>58</v>
      </c>
      <c r="P224" t="s">
        <v>138</v>
      </c>
      <c r="Q224">
        <v>0</v>
      </c>
      <c r="R224" s="4">
        <v>22603</v>
      </c>
      <c r="S224" s="1">
        <v>44033</v>
      </c>
      <c r="T224" s="5">
        <f t="shared" ca="1" si="13"/>
        <v>61.74722222222222</v>
      </c>
      <c r="U224" s="5">
        <f t="shared" ca="1" si="14"/>
        <v>3.0722222222222224</v>
      </c>
      <c r="V224" s="5">
        <f t="shared" ca="1" si="15"/>
        <v>585.89511754068712</v>
      </c>
    </row>
    <row r="225" spans="1:22" hidden="1" x14ac:dyDescent="0.3">
      <c r="A225" t="s">
        <v>468</v>
      </c>
      <c r="B225" t="s">
        <v>469</v>
      </c>
      <c r="C225" t="str">
        <f t="shared" si="12"/>
        <v>MOINARD Loïc</v>
      </c>
      <c r="D225" t="s">
        <v>144</v>
      </c>
      <c r="E225" t="s">
        <v>153</v>
      </c>
      <c r="F225" s="1">
        <v>43956</v>
      </c>
      <c r="G225">
        <v>2</v>
      </c>
      <c r="H225" t="s">
        <v>150</v>
      </c>
      <c r="I225">
        <v>10</v>
      </c>
      <c r="J225">
        <v>700</v>
      </c>
      <c r="K225">
        <v>7000</v>
      </c>
      <c r="L225">
        <v>3</v>
      </c>
      <c r="M225" t="s">
        <v>147</v>
      </c>
      <c r="N225" s="2">
        <v>2113</v>
      </c>
      <c r="O225" s="3">
        <v>58</v>
      </c>
      <c r="P225" t="s">
        <v>138</v>
      </c>
      <c r="Q225">
        <v>3</v>
      </c>
      <c r="R225" s="4">
        <v>22603</v>
      </c>
      <c r="S225" s="1">
        <v>37900</v>
      </c>
      <c r="T225" s="5">
        <f t="shared" ca="1" si="13"/>
        <v>61.74722222222222</v>
      </c>
      <c r="U225" s="5">
        <f t="shared" ca="1" si="14"/>
        <v>19.863888888888887</v>
      </c>
      <c r="V225" s="5">
        <f t="shared" ca="1" si="15"/>
        <v>352.39826597678649</v>
      </c>
    </row>
    <row r="226" spans="1:22" hidden="1" x14ac:dyDescent="0.3">
      <c r="A226" t="s">
        <v>470</v>
      </c>
      <c r="B226" t="s">
        <v>471</v>
      </c>
      <c r="C226" t="str">
        <f t="shared" si="12"/>
        <v>MOITA Jeanne-Marie</v>
      </c>
      <c r="D226" t="s">
        <v>127</v>
      </c>
      <c r="E226" t="s">
        <v>153</v>
      </c>
      <c r="F226" s="1">
        <v>43975</v>
      </c>
      <c r="G226">
        <v>3</v>
      </c>
      <c r="H226" t="s">
        <v>174</v>
      </c>
      <c r="I226">
        <v>7</v>
      </c>
      <c r="J226">
        <v>1300</v>
      </c>
      <c r="K226">
        <v>9100</v>
      </c>
      <c r="L226">
        <v>3</v>
      </c>
      <c r="M226" t="s">
        <v>147</v>
      </c>
      <c r="N226" s="2">
        <v>1658</v>
      </c>
      <c r="O226" s="3">
        <v>65</v>
      </c>
      <c r="P226" t="s">
        <v>131</v>
      </c>
      <c r="Q226">
        <v>4</v>
      </c>
      <c r="R226" s="4">
        <v>21302</v>
      </c>
      <c r="S226" s="1">
        <v>43254</v>
      </c>
      <c r="T226" s="5">
        <f t="shared" ca="1" si="13"/>
        <v>65.305555555555557</v>
      </c>
      <c r="U226" s="5">
        <f t="shared" ca="1" si="14"/>
        <v>5.2055555555555557</v>
      </c>
      <c r="V226" s="5">
        <f t="shared" ca="1" si="15"/>
        <v>1748.1323372465315</v>
      </c>
    </row>
    <row r="227" spans="1:22" hidden="1" x14ac:dyDescent="0.3">
      <c r="A227" t="s">
        <v>470</v>
      </c>
      <c r="B227" t="s">
        <v>471</v>
      </c>
      <c r="C227" t="str">
        <f t="shared" si="12"/>
        <v>MOITA Jeanne-Marie</v>
      </c>
      <c r="D227" t="s">
        <v>127</v>
      </c>
      <c r="E227" t="s">
        <v>153</v>
      </c>
      <c r="F227" s="1">
        <v>43956</v>
      </c>
      <c r="G227">
        <v>5</v>
      </c>
      <c r="H227" t="s">
        <v>191</v>
      </c>
      <c r="I227">
        <v>3</v>
      </c>
      <c r="J227">
        <v>2000</v>
      </c>
      <c r="K227">
        <v>6000</v>
      </c>
      <c r="L227">
        <v>3</v>
      </c>
      <c r="M227" t="s">
        <v>147</v>
      </c>
      <c r="N227" s="2">
        <v>1658</v>
      </c>
      <c r="O227" s="3">
        <v>65</v>
      </c>
      <c r="P227" t="s">
        <v>131</v>
      </c>
      <c r="Q227">
        <v>2</v>
      </c>
      <c r="R227" s="4">
        <v>21302</v>
      </c>
      <c r="S227" s="1">
        <v>40027</v>
      </c>
      <c r="T227" s="5">
        <f t="shared" ca="1" si="13"/>
        <v>65.305555555555557</v>
      </c>
      <c r="U227" s="5">
        <f t="shared" ca="1" si="14"/>
        <v>14.041666666666666</v>
      </c>
      <c r="V227" s="5">
        <f t="shared" ca="1" si="15"/>
        <v>427.299703264095</v>
      </c>
    </row>
    <row r="228" spans="1:22" hidden="1" x14ac:dyDescent="0.3">
      <c r="A228" t="s">
        <v>470</v>
      </c>
      <c r="B228" t="s">
        <v>471</v>
      </c>
      <c r="C228" t="str">
        <f t="shared" si="12"/>
        <v>MOITA Jeanne-Marie</v>
      </c>
      <c r="D228" t="s">
        <v>127</v>
      </c>
      <c r="E228" t="s">
        <v>153</v>
      </c>
      <c r="F228" s="1">
        <v>43770</v>
      </c>
      <c r="G228">
        <v>5</v>
      </c>
      <c r="H228" t="s">
        <v>191</v>
      </c>
      <c r="I228">
        <v>5</v>
      </c>
      <c r="J228">
        <v>2000</v>
      </c>
      <c r="K228">
        <v>10000</v>
      </c>
      <c r="L228">
        <v>2</v>
      </c>
      <c r="M228" t="s">
        <v>130</v>
      </c>
      <c r="N228" s="2">
        <v>1658</v>
      </c>
      <c r="O228" s="3">
        <v>65</v>
      </c>
      <c r="P228" t="s">
        <v>131</v>
      </c>
      <c r="Q228">
        <v>0</v>
      </c>
      <c r="R228" s="4">
        <v>21302</v>
      </c>
      <c r="S228" s="1">
        <v>39975</v>
      </c>
      <c r="T228" s="5">
        <f t="shared" ca="1" si="13"/>
        <v>65.305555555555557</v>
      </c>
      <c r="U228" s="5">
        <f t="shared" ca="1" si="14"/>
        <v>14.183333333333334</v>
      </c>
      <c r="V228" s="5">
        <f t="shared" ca="1" si="15"/>
        <v>705.05287896592245</v>
      </c>
    </row>
    <row r="229" spans="1:22" hidden="1" x14ac:dyDescent="0.3">
      <c r="A229" t="s">
        <v>472</v>
      </c>
      <c r="B229" t="s">
        <v>473</v>
      </c>
      <c r="C229" t="str">
        <f t="shared" si="12"/>
        <v>MONTFORT Huong</v>
      </c>
      <c r="D229" t="s">
        <v>173</v>
      </c>
      <c r="E229" t="s">
        <v>153</v>
      </c>
      <c r="F229" s="1">
        <v>43913</v>
      </c>
      <c r="G229">
        <v>3</v>
      </c>
      <c r="H229" t="s">
        <v>174</v>
      </c>
      <c r="I229">
        <v>3</v>
      </c>
      <c r="J229">
        <v>1300</v>
      </c>
      <c r="K229">
        <v>3900</v>
      </c>
      <c r="L229">
        <v>3</v>
      </c>
      <c r="M229" t="s">
        <v>147</v>
      </c>
      <c r="N229" s="2">
        <v>2273</v>
      </c>
      <c r="O229" s="3">
        <v>60</v>
      </c>
      <c r="P229" t="s">
        <v>138</v>
      </c>
      <c r="Q229">
        <v>2</v>
      </c>
      <c r="R229" s="4">
        <v>20652</v>
      </c>
      <c r="S229" s="1">
        <v>36649</v>
      </c>
      <c r="T229" s="5">
        <f t="shared" ca="1" si="13"/>
        <v>67.086111111111109</v>
      </c>
      <c r="U229" s="5">
        <f t="shared" ca="1" si="14"/>
        <v>23.288888888888888</v>
      </c>
      <c r="V229" s="5">
        <f t="shared" ca="1" si="15"/>
        <v>167.46183206106872</v>
      </c>
    </row>
    <row r="230" spans="1:22" hidden="1" x14ac:dyDescent="0.3">
      <c r="A230" t="s">
        <v>472</v>
      </c>
      <c r="B230" t="s">
        <v>473</v>
      </c>
      <c r="C230" t="str">
        <f t="shared" si="12"/>
        <v>MONTFORT Huong</v>
      </c>
      <c r="D230" t="s">
        <v>173</v>
      </c>
      <c r="E230" t="s">
        <v>153</v>
      </c>
      <c r="F230" s="1">
        <v>43980</v>
      </c>
      <c r="G230">
        <v>3</v>
      </c>
      <c r="H230" t="s">
        <v>174</v>
      </c>
      <c r="I230">
        <v>4</v>
      </c>
      <c r="J230">
        <v>1300</v>
      </c>
      <c r="K230">
        <v>5200</v>
      </c>
      <c r="L230">
        <v>1</v>
      </c>
      <c r="M230" t="s">
        <v>137</v>
      </c>
      <c r="N230" s="2">
        <v>2273</v>
      </c>
      <c r="O230" s="3">
        <v>60</v>
      </c>
      <c r="P230" t="s">
        <v>138</v>
      </c>
      <c r="Q230">
        <v>2</v>
      </c>
      <c r="R230" s="4">
        <v>20652</v>
      </c>
      <c r="S230" s="1">
        <v>42306</v>
      </c>
      <c r="T230" s="5">
        <f t="shared" ca="1" si="13"/>
        <v>67.086111111111109</v>
      </c>
      <c r="U230" s="5">
        <f t="shared" ca="1" si="14"/>
        <v>7.8</v>
      </c>
      <c r="V230" s="5">
        <f t="shared" ca="1" si="15"/>
        <v>666.66666666666663</v>
      </c>
    </row>
    <row r="231" spans="1:22" hidden="1" x14ac:dyDescent="0.3">
      <c r="A231" t="s">
        <v>472</v>
      </c>
      <c r="B231" t="s">
        <v>473</v>
      </c>
      <c r="C231" t="str">
        <f t="shared" si="12"/>
        <v>MONTFORT Huong</v>
      </c>
      <c r="D231" t="s">
        <v>173</v>
      </c>
      <c r="E231" t="s">
        <v>153</v>
      </c>
      <c r="F231" s="1">
        <v>43958</v>
      </c>
      <c r="G231">
        <v>2</v>
      </c>
      <c r="H231" t="s">
        <v>150</v>
      </c>
      <c r="I231">
        <v>5</v>
      </c>
      <c r="J231">
        <v>700</v>
      </c>
      <c r="K231">
        <v>3500</v>
      </c>
      <c r="L231">
        <v>3</v>
      </c>
      <c r="M231" t="s">
        <v>147</v>
      </c>
      <c r="N231" s="2">
        <v>2273</v>
      </c>
      <c r="O231" s="3">
        <v>60</v>
      </c>
      <c r="P231" t="s">
        <v>138</v>
      </c>
      <c r="Q231">
        <v>1</v>
      </c>
      <c r="R231" s="4">
        <v>20652</v>
      </c>
      <c r="S231" s="1">
        <v>37713</v>
      </c>
      <c r="T231" s="5">
        <f t="shared" ca="1" si="13"/>
        <v>67.086111111111109</v>
      </c>
      <c r="U231" s="5">
        <f t="shared" ca="1" si="14"/>
        <v>20.375</v>
      </c>
      <c r="V231" s="5">
        <f t="shared" ca="1" si="15"/>
        <v>171.77914110429447</v>
      </c>
    </row>
    <row r="232" spans="1:22" hidden="1" x14ac:dyDescent="0.3">
      <c r="A232" t="s">
        <v>474</v>
      </c>
      <c r="B232" t="s">
        <v>264</v>
      </c>
      <c r="C232" t="str">
        <f t="shared" si="12"/>
        <v>NAIMI Chantal</v>
      </c>
      <c r="D232" t="s">
        <v>162</v>
      </c>
      <c r="E232" t="s">
        <v>153</v>
      </c>
      <c r="F232" s="1">
        <v>43803</v>
      </c>
      <c r="G232">
        <v>1</v>
      </c>
      <c r="H232" t="s">
        <v>159</v>
      </c>
      <c r="I232">
        <v>4</v>
      </c>
      <c r="J232">
        <v>1200</v>
      </c>
      <c r="K232">
        <v>4800</v>
      </c>
      <c r="L232">
        <v>2</v>
      </c>
      <c r="M232" t="s">
        <v>130</v>
      </c>
      <c r="N232" s="2">
        <v>1552</v>
      </c>
      <c r="O232" s="3">
        <v>96</v>
      </c>
      <c r="P232" t="s">
        <v>131</v>
      </c>
      <c r="Q232">
        <v>2</v>
      </c>
      <c r="R232" s="4">
        <v>15318</v>
      </c>
      <c r="S232" s="1">
        <v>36285</v>
      </c>
      <c r="T232" s="5">
        <f t="shared" ca="1" si="13"/>
        <v>81.691666666666663</v>
      </c>
      <c r="U232" s="5">
        <f t="shared" ca="1" si="14"/>
        <v>24.283333333333335</v>
      </c>
      <c r="V232" s="5">
        <f t="shared" ca="1" si="15"/>
        <v>197.66643788606726</v>
      </c>
    </row>
    <row r="233" spans="1:22" hidden="1" x14ac:dyDescent="0.3">
      <c r="A233" t="s">
        <v>475</v>
      </c>
      <c r="B233" t="s">
        <v>236</v>
      </c>
      <c r="C233" t="str">
        <f t="shared" si="12"/>
        <v>NICOLLE Françoise</v>
      </c>
      <c r="D233" t="s">
        <v>144</v>
      </c>
      <c r="E233" t="s">
        <v>153</v>
      </c>
      <c r="F233" s="1">
        <v>43983</v>
      </c>
      <c r="G233">
        <v>7</v>
      </c>
      <c r="H233" t="s">
        <v>216</v>
      </c>
      <c r="I233">
        <v>2</v>
      </c>
      <c r="J233">
        <v>600</v>
      </c>
      <c r="K233">
        <v>1200</v>
      </c>
      <c r="L233">
        <v>1</v>
      </c>
      <c r="M233" t="s">
        <v>137</v>
      </c>
      <c r="N233" s="2">
        <v>1887</v>
      </c>
      <c r="O233" s="3">
        <v>96</v>
      </c>
      <c r="P233" t="s">
        <v>131</v>
      </c>
      <c r="Q233">
        <v>1</v>
      </c>
      <c r="R233" s="4">
        <v>31515</v>
      </c>
      <c r="S233" s="1">
        <v>35842</v>
      </c>
      <c r="T233" s="5">
        <f t="shared" ca="1" si="13"/>
        <v>37.344444444444441</v>
      </c>
      <c r="U233" s="5">
        <f t="shared" ca="1" si="14"/>
        <v>25.502777777777776</v>
      </c>
      <c r="V233" s="5">
        <f t="shared" ca="1" si="15"/>
        <v>47.053697854264243</v>
      </c>
    </row>
    <row r="234" spans="1:22" hidden="1" x14ac:dyDescent="0.3">
      <c r="A234" t="s">
        <v>476</v>
      </c>
      <c r="B234" t="s">
        <v>477</v>
      </c>
      <c r="C234" t="str">
        <f t="shared" si="12"/>
        <v>OBEL Rolande</v>
      </c>
      <c r="D234" t="s">
        <v>141</v>
      </c>
      <c r="E234" t="s">
        <v>153</v>
      </c>
      <c r="F234" s="1">
        <v>44010</v>
      </c>
      <c r="G234">
        <v>6</v>
      </c>
      <c r="H234" t="s">
        <v>156</v>
      </c>
      <c r="I234">
        <v>10</v>
      </c>
      <c r="J234">
        <v>500</v>
      </c>
      <c r="K234">
        <v>5000</v>
      </c>
      <c r="L234">
        <v>3</v>
      </c>
      <c r="M234" t="s">
        <v>147</v>
      </c>
      <c r="N234" s="2">
        <v>1623</v>
      </c>
      <c r="O234" s="3">
        <v>44</v>
      </c>
      <c r="P234" t="s">
        <v>131</v>
      </c>
      <c r="Q234">
        <v>4</v>
      </c>
      <c r="R234" s="4">
        <v>22129</v>
      </c>
      <c r="S234" s="1">
        <v>40522</v>
      </c>
      <c r="T234" s="5">
        <f t="shared" ca="1" si="13"/>
        <v>63.044444444444444</v>
      </c>
      <c r="U234" s="5">
        <f t="shared" ca="1" si="14"/>
        <v>12.686111111111112</v>
      </c>
      <c r="V234" s="5">
        <f t="shared" ca="1" si="15"/>
        <v>394.13181519597106</v>
      </c>
    </row>
    <row r="235" spans="1:22" hidden="1" x14ac:dyDescent="0.3">
      <c r="A235" t="s">
        <v>478</v>
      </c>
      <c r="B235" t="s">
        <v>479</v>
      </c>
      <c r="C235" t="str">
        <f t="shared" si="12"/>
        <v>OCLOO Thérése</v>
      </c>
      <c r="D235" t="s">
        <v>141</v>
      </c>
      <c r="E235" t="s">
        <v>153</v>
      </c>
      <c r="F235" s="1">
        <v>43853</v>
      </c>
      <c r="G235">
        <v>1</v>
      </c>
      <c r="H235" t="s">
        <v>159</v>
      </c>
      <c r="I235">
        <v>3</v>
      </c>
      <c r="J235">
        <v>1200</v>
      </c>
      <c r="K235">
        <v>3600</v>
      </c>
      <c r="L235">
        <v>3</v>
      </c>
      <c r="M235" t="s">
        <v>147</v>
      </c>
      <c r="N235" s="2">
        <v>3385</v>
      </c>
      <c r="O235" s="3">
        <v>24</v>
      </c>
      <c r="P235" t="s">
        <v>131</v>
      </c>
      <c r="Q235">
        <v>5</v>
      </c>
      <c r="R235" s="4">
        <v>21282</v>
      </c>
      <c r="S235" s="1">
        <v>37239</v>
      </c>
      <c r="T235" s="5">
        <f t="shared" ca="1" si="13"/>
        <v>65.361111111111114</v>
      </c>
      <c r="U235" s="5">
        <f t="shared" ca="1" si="14"/>
        <v>21.675000000000001</v>
      </c>
      <c r="V235" s="5">
        <f t="shared" ca="1" si="15"/>
        <v>166.08996539792386</v>
      </c>
    </row>
    <row r="236" spans="1:22" hidden="1" x14ac:dyDescent="0.3">
      <c r="A236" t="s">
        <v>480</v>
      </c>
      <c r="B236" t="s">
        <v>345</v>
      </c>
      <c r="C236" t="str">
        <f t="shared" si="12"/>
        <v>ONG Daniel</v>
      </c>
      <c r="D236" t="s">
        <v>162</v>
      </c>
      <c r="E236" t="s">
        <v>153</v>
      </c>
      <c r="F236" s="1">
        <v>43981</v>
      </c>
      <c r="G236">
        <v>4</v>
      </c>
      <c r="H236" t="s">
        <v>136</v>
      </c>
      <c r="I236">
        <v>10</v>
      </c>
      <c r="J236">
        <v>5000</v>
      </c>
      <c r="K236">
        <v>50000</v>
      </c>
      <c r="L236">
        <v>2</v>
      </c>
      <c r="M236" t="s">
        <v>130</v>
      </c>
      <c r="N236" s="2">
        <v>3639</v>
      </c>
      <c r="O236" s="3">
        <v>67</v>
      </c>
      <c r="P236" t="s">
        <v>138</v>
      </c>
      <c r="Q236">
        <v>5</v>
      </c>
      <c r="R236" s="4">
        <v>21652</v>
      </c>
      <c r="S236" s="1">
        <v>43346</v>
      </c>
      <c r="T236" s="5">
        <f t="shared" ca="1" si="13"/>
        <v>64.347222222222229</v>
      </c>
      <c r="U236" s="5">
        <f t="shared" ca="1" si="14"/>
        <v>4.9555555555555557</v>
      </c>
      <c r="V236" s="5">
        <f t="shared" ca="1" si="15"/>
        <v>10089.686098654709</v>
      </c>
    </row>
    <row r="237" spans="1:22" hidden="1" x14ac:dyDescent="0.3">
      <c r="A237" t="s">
        <v>481</v>
      </c>
      <c r="B237" t="s">
        <v>482</v>
      </c>
      <c r="C237" t="str">
        <f t="shared" si="12"/>
        <v>PARINET Jean-Louis</v>
      </c>
      <c r="D237" t="s">
        <v>162</v>
      </c>
      <c r="E237" t="s">
        <v>153</v>
      </c>
      <c r="F237" s="1">
        <v>43966</v>
      </c>
      <c r="G237">
        <v>3</v>
      </c>
      <c r="H237" t="s">
        <v>174</v>
      </c>
      <c r="I237">
        <v>10</v>
      </c>
      <c r="J237">
        <v>1300</v>
      </c>
      <c r="K237">
        <v>13000</v>
      </c>
      <c r="L237">
        <v>2</v>
      </c>
      <c r="M237" t="s">
        <v>130</v>
      </c>
      <c r="N237" s="2">
        <v>1091</v>
      </c>
      <c r="O237" s="3">
        <v>37</v>
      </c>
      <c r="P237" t="s">
        <v>138</v>
      </c>
      <c r="Q237">
        <v>3</v>
      </c>
      <c r="R237" s="4">
        <v>27766</v>
      </c>
      <c r="S237" s="1">
        <v>35882</v>
      </c>
      <c r="T237" s="5">
        <f t="shared" ca="1" si="13"/>
        <v>47.611111111111114</v>
      </c>
      <c r="U237" s="5">
        <f t="shared" ca="1" si="14"/>
        <v>25.386111111111113</v>
      </c>
      <c r="V237" s="5">
        <f t="shared" ca="1" si="15"/>
        <v>512.09103840682781</v>
      </c>
    </row>
    <row r="238" spans="1:22" hidden="1" x14ac:dyDescent="0.3">
      <c r="A238" t="s">
        <v>483</v>
      </c>
      <c r="B238" t="s">
        <v>484</v>
      </c>
      <c r="C238" t="str">
        <f t="shared" si="12"/>
        <v>PARTOUCHE Robert</v>
      </c>
      <c r="D238" t="s">
        <v>141</v>
      </c>
      <c r="E238" t="s">
        <v>153</v>
      </c>
      <c r="F238" s="1">
        <v>43659</v>
      </c>
      <c r="G238">
        <v>7</v>
      </c>
      <c r="H238" t="s">
        <v>216</v>
      </c>
      <c r="I238">
        <v>8</v>
      </c>
      <c r="J238">
        <v>600</v>
      </c>
      <c r="K238">
        <v>4800</v>
      </c>
      <c r="L238">
        <v>1</v>
      </c>
      <c r="M238" t="s">
        <v>137</v>
      </c>
      <c r="N238" s="2">
        <v>3389</v>
      </c>
      <c r="O238" s="3">
        <v>77</v>
      </c>
      <c r="P238" t="s">
        <v>138</v>
      </c>
      <c r="Q238">
        <v>3</v>
      </c>
      <c r="R238" s="4">
        <v>25281</v>
      </c>
      <c r="S238" s="1">
        <v>42427</v>
      </c>
      <c r="T238" s="5">
        <f t="shared" ca="1" si="13"/>
        <v>54.411111111111111</v>
      </c>
      <c r="U238" s="5">
        <f t="shared" ca="1" si="14"/>
        <v>7.4722222222222223</v>
      </c>
      <c r="V238" s="5">
        <f t="shared" ca="1" si="15"/>
        <v>642.37918215613377</v>
      </c>
    </row>
    <row r="239" spans="1:22" hidden="1" x14ac:dyDescent="0.3">
      <c r="A239" t="s">
        <v>485</v>
      </c>
      <c r="B239" t="s">
        <v>316</v>
      </c>
      <c r="C239" t="str">
        <f t="shared" si="12"/>
        <v>PAVARD Annie</v>
      </c>
      <c r="D239" t="s">
        <v>162</v>
      </c>
      <c r="E239" t="s">
        <v>153</v>
      </c>
      <c r="F239" s="1">
        <v>43774</v>
      </c>
      <c r="G239">
        <v>1</v>
      </c>
      <c r="H239" t="s">
        <v>159</v>
      </c>
      <c r="I239">
        <v>10</v>
      </c>
      <c r="J239">
        <v>1200</v>
      </c>
      <c r="K239">
        <v>12000</v>
      </c>
      <c r="L239">
        <v>3</v>
      </c>
      <c r="M239" t="s">
        <v>147</v>
      </c>
      <c r="N239" s="2">
        <v>2686</v>
      </c>
      <c r="O239" s="3">
        <v>20</v>
      </c>
      <c r="P239" t="s">
        <v>131</v>
      </c>
      <c r="Q239">
        <v>1</v>
      </c>
      <c r="R239" s="4">
        <v>23411</v>
      </c>
      <c r="S239" s="1">
        <v>40335</v>
      </c>
      <c r="T239" s="5">
        <f t="shared" ca="1" si="13"/>
        <v>59.536111111111111</v>
      </c>
      <c r="U239" s="5">
        <f t="shared" ca="1" si="14"/>
        <v>13.197222222222223</v>
      </c>
      <c r="V239" s="5">
        <f t="shared" ca="1" si="15"/>
        <v>909.28225636708055</v>
      </c>
    </row>
    <row r="240" spans="1:22" hidden="1" x14ac:dyDescent="0.3">
      <c r="A240" t="s">
        <v>486</v>
      </c>
      <c r="B240" t="s">
        <v>373</v>
      </c>
      <c r="C240" t="str">
        <f t="shared" si="12"/>
        <v>PEDRO Francis</v>
      </c>
      <c r="D240" t="s">
        <v>144</v>
      </c>
      <c r="E240" t="s">
        <v>153</v>
      </c>
      <c r="F240" s="1">
        <v>43622</v>
      </c>
      <c r="G240">
        <v>2</v>
      </c>
      <c r="H240" t="s">
        <v>150</v>
      </c>
      <c r="I240">
        <v>10</v>
      </c>
      <c r="J240">
        <v>700</v>
      </c>
      <c r="K240">
        <v>7000</v>
      </c>
      <c r="L240">
        <v>1</v>
      </c>
      <c r="M240" t="s">
        <v>137</v>
      </c>
      <c r="N240" s="2">
        <v>2239</v>
      </c>
      <c r="O240" s="3">
        <v>52</v>
      </c>
      <c r="P240" t="s">
        <v>138</v>
      </c>
      <c r="Q240">
        <v>5</v>
      </c>
      <c r="R240" s="4">
        <v>21463</v>
      </c>
      <c r="S240" s="1">
        <v>43493</v>
      </c>
      <c r="T240" s="5">
        <f t="shared" ca="1" si="13"/>
        <v>64.86666666666666</v>
      </c>
      <c r="U240" s="5">
        <f t="shared" ca="1" si="14"/>
        <v>4.552777777777778</v>
      </c>
      <c r="V240" s="5">
        <f t="shared" ca="1" si="15"/>
        <v>1537.522879804759</v>
      </c>
    </row>
    <row r="241" spans="1:22" hidden="1" x14ac:dyDescent="0.3">
      <c r="A241" t="s">
        <v>487</v>
      </c>
      <c r="B241" t="s">
        <v>188</v>
      </c>
      <c r="C241" t="str">
        <f t="shared" si="12"/>
        <v>PENALVA Isabelle</v>
      </c>
      <c r="D241" t="s">
        <v>173</v>
      </c>
      <c r="E241" t="s">
        <v>153</v>
      </c>
      <c r="F241" s="1">
        <v>43733</v>
      </c>
      <c r="G241">
        <v>5</v>
      </c>
      <c r="H241" t="s">
        <v>191</v>
      </c>
      <c r="I241">
        <v>10</v>
      </c>
      <c r="J241">
        <v>2000</v>
      </c>
      <c r="K241">
        <v>20000</v>
      </c>
      <c r="L241">
        <v>2</v>
      </c>
      <c r="M241" t="s">
        <v>130</v>
      </c>
      <c r="N241" s="2">
        <v>2842</v>
      </c>
      <c r="O241" s="3">
        <v>18</v>
      </c>
      <c r="P241" t="s">
        <v>131</v>
      </c>
      <c r="Q241">
        <v>3</v>
      </c>
      <c r="R241" s="4">
        <v>23162</v>
      </c>
      <c r="S241" s="1">
        <v>42333</v>
      </c>
      <c r="T241" s="5">
        <f t="shared" ca="1" si="13"/>
        <v>60.213888888888889</v>
      </c>
      <c r="U241" s="5">
        <f t="shared" ca="1" si="14"/>
        <v>7.7277777777777779</v>
      </c>
      <c r="V241" s="5">
        <f t="shared" ca="1" si="15"/>
        <v>2588.0661394680087</v>
      </c>
    </row>
    <row r="242" spans="1:22" x14ac:dyDescent="0.3">
      <c r="A242" t="s">
        <v>456</v>
      </c>
      <c r="B242" t="s">
        <v>195</v>
      </c>
      <c r="C242" t="str">
        <f t="shared" si="12"/>
        <v>MIANET Marie-Thérése</v>
      </c>
      <c r="D242" t="s">
        <v>134</v>
      </c>
      <c r="E242" t="s">
        <v>153</v>
      </c>
      <c r="F242" s="1">
        <v>43938</v>
      </c>
      <c r="G242">
        <v>7</v>
      </c>
      <c r="H242" t="s">
        <v>216</v>
      </c>
      <c r="I242">
        <v>6</v>
      </c>
      <c r="J242">
        <v>600</v>
      </c>
      <c r="K242">
        <v>3600</v>
      </c>
      <c r="L242">
        <v>1</v>
      </c>
      <c r="M242" t="s">
        <v>137</v>
      </c>
      <c r="N242" s="2">
        <v>1039</v>
      </c>
      <c r="O242" s="3">
        <v>52</v>
      </c>
      <c r="P242" t="s">
        <v>131</v>
      </c>
      <c r="Q242">
        <v>3</v>
      </c>
      <c r="R242" s="4">
        <v>20681</v>
      </c>
      <c r="S242" s="1">
        <v>41834</v>
      </c>
      <c r="T242" s="5">
        <f t="shared" ca="1" si="13"/>
        <v>67.00833333333334</v>
      </c>
      <c r="U242" s="5">
        <f t="shared" ca="1" si="14"/>
        <v>9.0916666666666668</v>
      </c>
      <c r="V242" s="5">
        <f t="shared" ca="1" si="15"/>
        <v>395.96700274977087</v>
      </c>
    </row>
    <row r="243" spans="1:22" hidden="1" x14ac:dyDescent="0.3">
      <c r="A243" t="s">
        <v>488</v>
      </c>
      <c r="B243" t="s">
        <v>489</v>
      </c>
      <c r="C243" t="str">
        <f t="shared" si="12"/>
        <v>PERRUCHON Fabrice</v>
      </c>
      <c r="D243" t="s">
        <v>144</v>
      </c>
      <c r="E243" t="s">
        <v>153</v>
      </c>
      <c r="F243" s="1">
        <v>43770</v>
      </c>
      <c r="G243">
        <v>3</v>
      </c>
      <c r="H243" t="s">
        <v>174</v>
      </c>
      <c r="I243">
        <v>10</v>
      </c>
      <c r="J243">
        <v>1300</v>
      </c>
      <c r="K243">
        <v>13000</v>
      </c>
      <c r="L243">
        <v>1</v>
      </c>
      <c r="M243" t="s">
        <v>137</v>
      </c>
      <c r="N243" s="2">
        <v>1235</v>
      </c>
      <c r="O243" s="3">
        <v>15</v>
      </c>
      <c r="P243" t="s">
        <v>138</v>
      </c>
      <c r="Q243">
        <v>4</v>
      </c>
      <c r="R243" s="4">
        <v>27079</v>
      </c>
      <c r="S243" s="1">
        <v>36541</v>
      </c>
      <c r="T243" s="5">
        <f t="shared" ca="1" si="13"/>
        <v>49.494444444444447</v>
      </c>
      <c r="U243" s="5">
        <f t="shared" ca="1" si="14"/>
        <v>23.586111111111112</v>
      </c>
      <c r="V243" s="5">
        <f t="shared" ca="1" si="15"/>
        <v>551.17182899540683</v>
      </c>
    </row>
    <row r="244" spans="1:22" hidden="1" x14ac:dyDescent="0.3">
      <c r="A244" t="s">
        <v>490</v>
      </c>
      <c r="B244" t="s">
        <v>446</v>
      </c>
      <c r="C244" t="str">
        <f t="shared" si="12"/>
        <v>PESNOT Laurent</v>
      </c>
      <c r="D244" t="s">
        <v>144</v>
      </c>
      <c r="E244" t="s">
        <v>153</v>
      </c>
      <c r="F244" s="1">
        <v>43740</v>
      </c>
      <c r="G244">
        <v>2</v>
      </c>
      <c r="H244" t="s">
        <v>150</v>
      </c>
      <c r="I244">
        <v>1</v>
      </c>
      <c r="J244">
        <v>700</v>
      </c>
      <c r="K244">
        <v>700</v>
      </c>
      <c r="L244">
        <v>3</v>
      </c>
      <c r="M244" t="s">
        <v>147</v>
      </c>
      <c r="N244" s="2">
        <v>1694</v>
      </c>
      <c r="O244" s="3">
        <v>55</v>
      </c>
      <c r="P244" t="s">
        <v>138</v>
      </c>
      <c r="Q244">
        <v>0</v>
      </c>
      <c r="R244" s="4">
        <v>16621</v>
      </c>
      <c r="S244" s="1">
        <v>43983</v>
      </c>
      <c r="T244" s="5">
        <f t="shared" ca="1" si="13"/>
        <v>78.12222222222222</v>
      </c>
      <c r="U244" s="5">
        <f t="shared" ca="1" si="14"/>
        <v>3.2111111111111112</v>
      </c>
      <c r="V244" s="5">
        <f t="shared" ca="1" si="15"/>
        <v>217.99307958477507</v>
      </c>
    </row>
    <row r="245" spans="1:22" hidden="1" x14ac:dyDescent="0.3">
      <c r="A245" t="s">
        <v>491</v>
      </c>
      <c r="B245" t="s">
        <v>244</v>
      </c>
      <c r="C245" t="str">
        <f t="shared" si="12"/>
        <v>PIDERIT Claude</v>
      </c>
      <c r="D245" t="s">
        <v>162</v>
      </c>
      <c r="E245" t="s">
        <v>153</v>
      </c>
      <c r="F245" s="1">
        <v>43756</v>
      </c>
      <c r="G245">
        <v>1</v>
      </c>
      <c r="H245" t="s">
        <v>159</v>
      </c>
      <c r="I245">
        <v>8</v>
      </c>
      <c r="J245">
        <v>1200</v>
      </c>
      <c r="K245">
        <v>9600</v>
      </c>
      <c r="L245">
        <v>2</v>
      </c>
      <c r="M245" t="s">
        <v>130</v>
      </c>
      <c r="N245" s="2">
        <v>2766</v>
      </c>
      <c r="O245" s="3">
        <v>90</v>
      </c>
      <c r="P245" t="s">
        <v>131</v>
      </c>
      <c r="Q245">
        <v>1</v>
      </c>
      <c r="R245" s="4">
        <v>28839</v>
      </c>
      <c r="S245" s="1">
        <v>39557</v>
      </c>
      <c r="T245" s="5">
        <f t="shared" ca="1" si="13"/>
        <v>44.672222222222224</v>
      </c>
      <c r="U245" s="5">
        <f t="shared" ca="1" si="14"/>
        <v>15.327777777777778</v>
      </c>
      <c r="V245" s="5">
        <f t="shared" ca="1" si="15"/>
        <v>626.31388184124683</v>
      </c>
    </row>
    <row r="246" spans="1:22" hidden="1" x14ac:dyDescent="0.3">
      <c r="A246" t="s">
        <v>492</v>
      </c>
      <c r="B246" t="s">
        <v>376</v>
      </c>
      <c r="C246" t="str">
        <f t="shared" si="12"/>
        <v>POINSOT Pierre</v>
      </c>
      <c r="D246" t="s">
        <v>127</v>
      </c>
      <c r="E246" t="s">
        <v>153</v>
      </c>
      <c r="F246" s="1">
        <v>43774</v>
      </c>
      <c r="G246">
        <v>2</v>
      </c>
      <c r="H246" t="s">
        <v>150</v>
      </c>
      <c r="I246">
        <v>1</v>
      </c>
      <c r="J246">
        <v>700</v>
      </c>
      <c r="K246">
        <v>700</v>
      </c>
      <c r="L246">
        <v>2</v>
      </c>
      <c r="M246" t="s">
        <v>130</v>
      </c>
      <c r="N246" s="2">
        <v>2088</v>
      </c>
      <c r="O246" s="3">
        <v>94</v>
      </c>
      <c r="P246" t="s">
        <v>138</v>
      </c>
      <c r="Q246">
        <v>4</v>
      </c>
      <c r="R246" s="4">
        <v>29252</v>
      </c>
      <c r="S246" s="1">
        <v>38474</v>
      </c>
      <c r="T246" s="5">
        <f t="shared" ca="1" si="13"/>
        <v>43.544444444444444</v>
      </c>
      <c r="U246" s="5">
        <f t="shared" ca="1" si="14"/>
        <v>18.291666666666668</v>
      </c>
      <c r="V246" s="5">
        <f t="shared" ca="1" si="15"/>
        <v>38.268792710706151</v>
      </c>
    </row>
    <row r="247" spans="1:22" hidden="1" x14ac:dyDescent="0.3">
      <c r="A247" t="s">
        <v>493</v>
      </c>
      <c r="B247" t="s">
        <v>345</v>
      </c>
      <c r="C247" t="str">
        <f t="shared" si="12"/>
        <v>POISSON Daniel</v>
      </c>
      <c r="D247" t="s">
        <v>162</v>
      </c>
      <c r="E247" t="s">
        <v>153</v>
      </c>
      <c r="F247" s="1">
        <v>43762</v>
      </c>
      <c r="G247">
        <v>5</v>
      </c>
      <c r="H247" t="s">
        <v>191</v>
      </c>
      <c r="I247">
        <v>4</v>
      </c>
      <c r="J247">
        <v>2000</v>
      </c>
      <c r="K247">
        <v>8000</v>
      </c>
      <c r="L247">
        <v>1</v>
      </c>
      <c r="M247" t="s">
        <v>137</v>
      </c>
      <c r="N247" s="2">
        <v>1929</v>
      </c>
      <c r="O247" s="3">
        <v>18</v>
      </c>
      <c r="P247" t="s">
        <v>138</v>
      </c>
      <c r="Q247">
        <v>1</v>
      </c>
      <c r="R247" s="4">
        <v>20149</v>
      </c>
      <c r="S247" s="1">
        <v>42637</v>
      </c>
      <c r="T247" s="5">
        <f t="shared" ca="1" si="13"/>
        <v>68.461111111111109</v>
      </c>
      <c r="U247" s="5">
        <f t="shared" ca="1" si="14"/>
        <v>6.8972222222222221</v>
      </c>
      <c r="V247" s="5">
        <f t="shared" ca="1" si="15"/>
        <v>1159.8872331856626</v>
      </c>
    </row>
    <row r="248" spans="1:22" hidden="1" x14ac:dyDescent="0.3">
      <c r="A248" t="s">
        <v>494</v>
      </c>
      <c r="B248" t="s">
        <v>180</v>
      </c>
      <c r="C248" t="str">
        <f t="shared" si="12"/>
        <v>PONTALIER Thierry</v>
      </c>
      <c r="D248" t="s">
        <v>127</v>
      </c>
      <c r="E248" t="s">
        <v>153</v>
      </c>
      <c r="F248" s="1">
        <v>43904</v>
      </c>
      <c r="G248">
        <v>5</v>
      </c>
      <c r="H248" t="s">
        <v>191</v>
      </c>
      <c r="I248">
        <v>2</v>
      </c>
      <c r="J248">
        <v>2000</v>
      </c>
      <c r="K248">
        <v>4000</v>
      </c>
      <c r="L248">
        <v>3</v>
      </c>
      <c r="M248" t="s">
        <v>147</v>
      </c>
      <c r="N248" s="2">
        <v>1567</v>
      </c>
      <c r="O248" s="3">
        <v>75</v>
      </c>
      <c r="P248" t="s">
        <v>138</v>
      </c>
      <c r="Q248">
        <v>3</v>
      </c>
      <c r="R248" s="4">
        <v>23098</v>
      </c>
      <c r="S248" s="1">
        <v>39924</v>
      </c>
      <c r="T248" s="5">
        <f t="shared" ca="1" si="13"/>
        <v>60.386111111111113</v>
      </c>
      <c r="U248" s="5">
        <f t="shared" ca="1" si="14"/>
        <v>14.322222222222223</v>
      </c>
      <c r="V248" s="5">
        <f t="shared" ca="1" si="15"/>
        <v>279.28626842513575</v>
      </c>
    </row>
    <row r="249" spans="1:22" hidden="1" x14ac:dyDescent="0.3">
      <c r="A249" t="s">
        <v>495</v>
      </c>
      <c r="B249" t="s">
        <v>496</v>
      </c>
      <c r="C249" t="str">
        <f t="shared" si="12"/>
        <v>POTRIQUET Claudette</v>
      </c>
      <c r="D249" t="s">
        <v>144</v>
      </c>
      <c r="E249" t="s">
        <v>153</v>
      </c>
      <c r="F249" s="1">
        <v>43674</v>
      </c>
      <c r="G249">
        <v>2</v>
      </c>
      <c r="H249" t="s">
        <v>150</v>
      </c>
      <c r="I249">
        <v>3</v>
      </c>
      <c r="J249">
        <v>700</v>
      </c>
      <c r="K249">
        <v>2100</v>
      </c>
      <c r="L249">
        <v>2</v>
      </c>
      <c r="M249" t="s">
        <v>130</v>
      </c>
      <c r="N249" s="2">
        <v>2310</v>
      </c>
      <c r="O249" s="3">
        <v>34</v>
      </c>
      <c r="P249" t="s">
        <v>131</v>
      </c>
      <c r="Q249">
        <v>3</v>
      </c>
      <c r="R249" s="4">
        <v>19262</v>
      </c>
      <c r="S249" s="1">
        <v>37845</v>
      </c>
      <c r="T249" s="5">
        <f t="shared" ca="1" si="13"/>
        <v>70.894444444444446</v>
      </c>
      <c r="U249" s="5">
        <f t="shared" ca="1" si="14"/>
        <v>20.013888888888889</v>
      </c>
      <c r="V249" s="5">
        <f t="shared" ca="1" si="15"/>
        <v>104.92713393476753</v>
      </c>
    </row>
    <row r="250" spans="1:22" hidden="1" x14ac:dyDescent="0.3">
      <c r="A250" t="s">
        <v>497</v>
      </c>
      <c r="B250" t="s">
        <v>498</v>
      </c>
      <c r="C250" t="str">
        <f t="shared" si="12"/>
        <v>POUYADOU Josette</v>
      </c>
      <c r="D250" t="s">
        <v>173</v>
      </c>
      <c r="E250" t="s">
        <v>153</v>
      </c>
      <c r="F250" s="1">
        <v>43996</v>
      </c>
      <c r="G250">
        <v>2</v>
      </c>
      <c r="H250" t="s">
        <v>150</v>
      </c>
      <c r="I250">
        <v>3</v>
      </c>
      <c r="J250">
        <v>700</v>
      </c>
      <c r="K250">
        <v>2100</v>
      </c>
      <c r="L250">
        <v>3</v>
      </c>
      <c r="M250" t="s">
        <v>147</v>
      </c>
      <c r="N250" s="2">
        <v>2951</v>
      </c>
      <c r="O250" s="3">
        <v>23</v>
      </c>
      <c r="P250" t="s">
        <v>131</v>
      </c>
      <c r="Q250">
        <v>2</v>
      </c>
      <c r="R250" s="4">
        <v>22288</v>
      </c>
      <c r="S250" s="1">
        <v>37130</v>
      </c>
      <c r="T250" s="5">
        <f t="shared" ca="1" si="13"/>
        <v>62.611111111111114</v>
      </c>
      <c r="U250" s="5">
        <f t="shared" ca="1" si="14"/>
        <v>21.972222222222221</v>
      </c>
      <c r="V250" s="5">
        <f t="shared" ca="1" si="15"/>
        <v>95.575221238938056</v>
      </c>
    </row>
    <row r="251" spans="1:22" hidden="1" x14ac:dyDescent="0.3">
      <c r="A251" t="s">
        <v>499</v>
      </c>
      <c r="B251" t="s">
        <v>236</v>
      </c>
      <c r="C251" t="str">
        <f t="shared" si="12"/>
        <v>PUAULT Françoise</v>
      </c>
      <c r="D251" t="s">
        <v>144</v>
      </c>
      <c r="E251" t="s">
        <v>153</v>
      </c>
      <c r="F251" s="1">
        <v>43664</v>
      </c>
      <c r="G251">
        <v>5</v>
      </c>
      <c r="H251" t="s">
        <v>191</v>
      </c>
      <c r="I251">
        <v>8</v>
      </c>
      <c r="J251">
        <v>2000</v>
      </c>
      <c r="K251">
        <v>16000</v>
      </c>
      <c r="L251">
        <v>1</v>
      </c>
      <c r="M251" t="s">
        <v>137</v>
      </c>
      <c r="N251" s="2">
        <v>2420</v>
      </c>
      <c r="O251" s="3">
        <v>66</v>
      </c>
      <c r="P251" t="s">
        <v>131</v>
      </c>
      <c r="Q251">
        <v>0</v>
      </c>
      <c r="R251" s="4">
        <v>20383</v>
      </c>
      <c r="S251" s="1">
        <v>36094</v>
      </c>
      <c r="T251" s="5">
        <f t="shared" ca="1" si="13"/>
        <v>67.822222222222223</v>
      </c>
      <c r="U251" s="5">
        <f t="shared" ca="1" si="14"/>
        <v>24.808333333333334</v>
      </c>
      <c r="V251" s="5">
        <f t="shared" ca="1" si="15"/>
        <v>644.94457507557945</v>
      </c>
    </row>
    <row r="252" spans="1:22" hidden="1" x14ac:dyDescent="0.3">
      <c r="A252" t="s">
        <v>500</v>
      </c>
      <c r="B252" t="s">
        <v>222</v>
      </c>
      <c r="C252" t="str">
        <f t="shared" si="12"/>
        <v>QUINTIN Martine</v>
      </c>
      <c r="D252" t="s">
        <v>127</v>
      </c>
      <c r="E252" t="s">
        <v>153</v>
      </c>
      <c r="F252" s="1">
        <v>43750</v>
      </c>
      <c r="G252">
        <v>6</v>
      </c>
      <c r="H252" t="s">
        <v>156</v>
      </c>
      <c r="I252">
        <v>3</v>
      </c>
      <c r="J252">
        <v>500</v>
      </c>
      <c r="K252">
        <v>1500</v>
      </c>
      <c r="L252">
        <v>3</v>
      </c>
      <c r="M252" t="s">
        <v>147</v>
      </c>
      <c r="N252" s="2">
        <v>1109</v>
      </c>
      <c r="O252" s="3">
        <v>93</v>
      </c>
      <c r="P252" t="s">
        <v>131</v>
      </c>
      <c r="Q252">
        <v>3</v>
      </c>
      <c r="R252" s="4">
        <v>27284</v>
      </c>
      <c r="S252" s="1">
        <v>36438</v>
      </c>
      <c r="T252" s="5">
        <f t="shared" ca="1" si="13"/>
        <v>48.930555555555557</v>
      </c>
      <c r="U252" s="5">
        <f t="shared" ca="1" si="14"/>
        <v>23.866666666666667</v>
      </c>
      <c r="V252" s="5">
        <f t="shared" ca="1" si="15"/>
        <v>62.849162011173185</v>
      </c>
    </row>
    <row r="253" spans="1:22" x14ac:dyDescent="0.3">
      <c r="A253" t="s">
        <v>456</v>
      </c>
      <c r="B253" t="s">
        <v>195</v>
      </c>
      <c r="C253" t="str">
        <f t="shared" si="12"/>
        <v>MIANET Marie-Thérése</v>
      </c>
      <c r="D253" t="s">
        <v>134</v>
      </c>
      <c r="E253" t="s">
        <v>153</v>
      </c>
      <c r="F253" s="1">
        <v>44005</v>
      </c>
      <c r="G253">
        <v>9</v>
      </c>
      <c r="H253" t="s">
        <v>184</v>
      </c>
      <c r="I253">
        <v>2</v>
      </c>
      <c r="J253">
        <v>500</v>
      </c>
      <c r="K253">
        <v>1000</v>
      </c>
      <c r="L253">
        <v>3</v>
      </c>
      <c r="M253" t="s">
        <v>147</v>
      </c>
      <c r="N253" s="2">
        <v>1039</v>
      </c>
      <c r="O253" s="3">
        <v>52</v>
      </c>
      <c r="P253" t="s">
        <v>131</v>
      </c>
      <c r="Q253">
        <v>3</v>
      </c>
      <c r="R253" s="4">
        <v>20681</v>
      </c>
      <c r="S253" s="1">
        <v>35943</v>
      </c>
      <c r="T253" s="5">
        <f t="shared" ca="1" si="13"/>
        <v>67.00833333333334</v>
      </c>
      <c r="U253" s="5">
        <f t="shared" ca="1" si="14"/>
        <v>25.219444444444445</v>
      </c>
      <c r="V253" s="5">
        <f t="shared" ca="1" si="15"/>
        <v>39.651944046701175</v>
      </c>
    </row>
    <row r="254" spans="1:22" hidden="1" x14ac:dyDescent="0.3">
      <c r="A254" t="s">
        <v>501</v>
      </c>
      <c r="B254" t="s">
        <v>266</v>
      </c>
      <c r="C254" t="str">
        <f t="shared" si="12"/>
        <v>RAMBEAUD Christian</v>
      </c>
      <c r="D254" t="s">
        <v>144</v>
      </c>
      <c r="E254" t="s">
        <v>153</v>
      </c>
      <c r="F254" s="1">
        <v>43718</v>
      </c>
      <c r="G254">
        <v>6</v>
      </c>
      <c r="H254" t="s">
        <v>156</v>
      </c>
      <c r="I254">
        <v>6</v>
      </c>
      <c r="J254">
        <v>500</v>
      </c>
      <c r="K254">
        <v>3000</v>
      </c>
      <c r="L254">
        <v>3</v>
      </c>
      <c r="M254" t="s">
        <v>147</v>
      </c>
      <c r="N254" s="2">
        <v>3586</v>
      </c>
      <c r="O254" s="3">
        <v>33</v>
      </c>
      <c r="P254" t="s">
        <v>138</v>
      </c>
      <c r="Q254">
        <v>0</v>
      </c>
      <c r="R254" s="4">
        <v>22639</v>
      </c>
      <c r="S254" s="1">
        <v>40121</v>
      </c>
      <c r="T254" s="5">
        <f t="shared" ca="1" si="13"/>
        <v>61.647222222222226</v>
      </c>
      <c r="U254" s="5">
        <f t="shared" ca="1" si="14"/>
        <v>13.786111111111111</v>
      </c>
      <c r="V254" s="5">
        <f t="shared" ca="1" si="15"/>
        <v>217.61031634092282</v>
      </c>
    </row>
    <row r="255" spans="1:22" hidden="1" x14ac:dyDescent="0.3">
      <c r="A255" t="s">
        <v>502</v>
      </c>
      <c r="B255" t="s">
        <v>259</v>
      </c>
      <c r="C255" t="str">
        <f t="shared" si="12"/>
        <v>RAMOND Vincent</v>
      </c>
      <c r="D255" t="s">
        <v>127</v>
      </c>
      <c r="E255" t="s">
        <v>153</v>
      </c>
      <c r="F255" s="1">
        <v>43759</v>
      </c>
      <c r="G255">
        <v>8</v>
      </c>
      <c r="H255" t="s">
        <v>146</v>
      </c>
      <c r="I255">
        <v>4</v>
      </c>
      <c r="J255">
        <v>800</v>
      </c>
      <c r="K255">
        <v>3200</v>
      </c>
      <c r="L255">
        <v>1</v>
      </c>
      <c r="M255" t="s">
        <v>137</v>
      </c>
      <c r="N255" s="2">
        <v>1684</v>
      </c>
      <c r="O255" s="3">
        <v>59</v>
      </c>
      <c r="P255" t="s">
        <v>138</v>
      </c>
      <c r="Q255">
        <v>1</v>
      </c>
      <c r="R255" s="4">
        <v>20090</v>
      </c>
      <c r="S255" s="1">
        <v>36164</v>
      </c>
      <c r="T255" s="5">
        <f t="shared" ca="1" si="13"/>
        <v>68.62777777777778</v>
      </c>
      <c r="U255" s="5">
        <f t="shared" ca="1" si="14"/>
        <v>24.619444444444444</v>
      </c>
      <c r="V255" s="5">
        <f t="shared" ca="1" si="15"/>
        <v>129.97856256346611</v>
      </c>
    </row>
    <row r="256" spans="1:22" hidden="1" x14ac:dyDescent="0.3">
      <c r="A256" t="s">
        <v>503</v>
      </c>
      <c r="B256" t="s">
        <v>504</v>
      </c>
      <c r="C256" t="str">
        <f t="shared" si="12"/>
        <v>RAMOS Yvan</v>
      </c>
      <c r="D256" t="s">
        <v>127</v>
      </c>
      <c r="E256" t="s">
        <v>153</v>
      </c>
      <c r="F256" s="1">
        <v>43845</v>
      </c>
      <c r="G256">
        <v>9</v>
      </c>
      <c r="H256" t="s">
        <v>184</v>
      </c>
      <c r="I256">
        <v>2</v>
      </c>
      <c r="J256">
        <v>500</v>
      </c>
      <c r="K256">
        <v>1000</v>
      </c>
      <c r="L256">
        <v>1</v>
      </c>
      <c r="M256" t="s">
        <v>137</v>
      </c>
      <c r="N256" s="2">
        <v>2540</v>
      </c>
      <c r="O256" s="3">
        <v>34</v>
      </c>
      <c r="P256" t="s">
        <v>138</v>
      </c>
      <c r="Q256">
        <v>1</v>
      </c>
      <c r="R256" s="4">
        <v>29274</v>
      </c>
      <c r="S256" s="1">
        <v>39724</v>
      </c>
      <c r="T256" s="5">
        <f t="shared" ca="1" si="13"/>
        <v>43.483333333333334</v>
      </c>
      <c r="U256" s="5">
        <f t="shared" ca="1" si="14"/>
        <v>14.872222222222222</v>
      </c>
      <c r="V256" s="5">
        <f t="shared" ca="1" si="15"/>
        <v>67.239447142323499</v>
      </c>
    </row>
    <row r="257" spans="1:22" hidden="1" x14ac:dyDescent="0.3">
      <c r="A257" t="s">
        <v>505</v>
      </c>
      <c r="B257" t="s">
        <v>506</v>
      </c>
      <c r="C257" t="str">
        <f t="shared" si="12"/>
        <v>REBY-FAYARD Luc</v>
      </c>
      <c r="D257" t="s">
        <v>173</v>
      </c>
      <c r="E257" t="s">
        <v>153</v>
      </c>
      <c r="F257" s="1">
        <v>43671</v>
      </c>
      <c r="G257">
        <v>1</v>
      </c>
      <c r="H257" t="s">
        <v>159</v>
      </c>
      <c r="I257">
        <v>9</v>
      </c>
      <c r="J257">
        <v>1200</v>
      </c>
      <c r="K257">
        <v>10800</v>
      </c>
      <c r="L257">
        <v>1</v>
      </c>
      <c r="M257" t="s">
        <v>137</v>
      </c>
      <c r="N257" s="2">
        <v>2446</v>
      </c>
      <c r="O257" s="3">
        <v>34</v>
      </c>
      <c r="P257" t="s">
        <v>138</v>
      </c>
      <c r="Q257">
        <v>3</v>
      </c>
      <c r="R257" s="4">
        <v>20409</v>
      </c>
      <c r="S257" s="1">
        <v>39943</v>
      </c>
      <c r="T257" s="5">
        <f t="shared" ca="1" si="13"/>
        <v>67.75277777777778</v>
      </c>
      <c r="U257" s="5">
        <f t="shared" ca="1" si="14"/>
        <v>14.269444444444444</v>
      </c>
      <c r="V257" s="5">
        <f t="shared" ca="1" si="15"/>
        <v>756.86198170138221</v>
      </c>
    </row>
    <row r="258" spans="1:22" x14ac:dyDescent="0.3">
      <c r="A258" t="s">
        <v>456</v>
      </c>
      <c r="B258" t="s">
        <v>195</v>
      </c>
      <c r="C258" t="str">
        <f t="shared" ref="C258:C316" si="16">CONCATENATE(A258," ",B258)</f>
        <v>MIANET Marie-Thérése</v>
      </c>
      <c r="D258" t="s">
        <v>134</v>
      </c>
      <c r="E258" t="s">
        <v>153</v>
      </c>
      <c r="F258" s="1">
        <v>43906</v>
      </c>
      <c r="G258">
        <v>8</v>
      </c>
      <c r="H258" t="s">
        <v>146</v>
      </c>
      <c r="I258">
        <v>2</v>
      </c>
      <c r="J258">
        <v>800</v>
      </c>
      <c r="K258">
        <v>1600</v>
      </c>
      <c r="L258">
        <v>2</v>
      </c>
      <c r="M258" t="s">
        <v>130</v>
      </c>
      <c r="N258" s="2">
        <v>1039</v>
      </c>
      <c r="O258" s="3">
        <v>52</v>
      </c>
      <c r="P258" t="s">
        <v>131</v>
      </c>
      <c r="Q258">
        <v>3</v>
      </c>
      <c r="R258" s="4">
        <v>20681</v>
      </c>
      <c r="S258" s="1">
        <v>43438</v>
      </c>
      <c r="T258" s="5">
        <f t="shared" ref="T258:T316" ca="1" si="17">YEARFRAC(R258,TODAY())</f>
        <v>67.00833333333334</v>
      </c>
      <c r="U258" s="5">
        <f t="shared" ref="U258:U316" ca="1" si="18">YEARFRAC(S258,TODAY())</f>
        <v>4.7027777777777775</v>
      </c>
      <c r="V258" s="5">
        <f t="shared" ref="V258:V316" ca="1" si="19">K258/U258</f>
        <v>340.22445363260488</v>
      </c>
    </row>
    <row r="259" spans="1:22" hidden="1" x14ac:dyDescent="0.3">
      <c r="A259" t="s">
        <v>507</v>
      </c>
      <c r="B259" t="s">
        <v>176</v>
      </c>
      <c r="C259" t="str">
        <f t="shared" si="16"/>
        <v>RENIER Monique</v>
      </c>
      <c r="D259" t="s">
        <v>127</v>
      </c>
      <c r="E259" t="s">
        <v>153</v>
      </c>
      <c r="F259" s="1">
        <v>43958</v>
      </c>
      <c r="G259">
        <v>5</v>
      </c>
      <c r="H259" t="s">
        <v>191</v>
      </c>
      <c r="I259">
        <v>7</v>
      </c>
      <c r="J259">
        <v>2000</v>
      </c>
      <c r="K259">
        <v>14000</v>
      </c>
      <c r="L259">
        <v>1</v>
      </c>
      <c r="M259" t="s">
        <v>137</v>
      </c>
      <c r="N259" s="2">
        <v>1034</v>
      </c>
      <c r="O259" s="3">
        <v>35</v>
      </c>
      <c r="P259" t="s">
        <v>131</v>
      </c>
      <c r="Q259">
        <v>1</v>
      </c>
      <c r="R259" s="4">
        <v>22133</v>
      </c>
      <c r="S259" s="1">
        <v>40730</v>
      </c>
      <c r="T259" s="5">
        <f t="shared" ca="1" si="17"/>
        <v>63.033333333333331</v>
      </c>
      <c r="U259" s="5">
        <f t="shared" ca="1" si="18"/>
        <v>12.113888888888889</v>
      </c>
      <c r="V259" s="5">
        <f t="shared" ca="1" si="19"/>
        <v>1155.6982343499196</v>
      </c>
    </row>
    <row r="260" spans="1:22" hidden="1" x14ac:dyDescent="0.3">
      <c r="A260" t="s">
        <v>508</v>
      </c>
      <c r="B260" t="s">
        <v>509</v>
      </c>
      <c r="C260" t="str">
        <f t="shared" si="16"/>
        <v>REVERDITO Marie-Jeanne</v>
      </c>
      <c r="D260" t="s">
        <v>141</v>
      </c>
      <c r="E260" t="s">
        <v>153</v>
      </c>
      <c r="F260" s="1">
        <v>43894</v>
      </c>
      <c r="G260">
        <v>10</v>
      </c>
      <c r="H260" t="s">
        <v>129</v>
      </c>
      <c r="I260">
        <v>2</v>
      </c>
      <c r="J260">
        <v>1000</v>
      </c>
      <c r="K260">
        <v>2000</v>
      </c>
      <c r="L260">
        <v>3</v>
      </c>
      <c r="M260" t="s">
        <v>147</v>
      </c>
      <c r="N260" s="2">
        <v>1605</v>
      </c>
      <c r="O260" s="3">
        <v>42</v>
      </c>
      <c r="P260" t="s">
        <v>131</v>
      </c>
      <c r="Q260">
        <v>5</v>
      </c>
      <c r="R260" s="4">
        <v>21288</v>
      </c>
      <c r="S260" s="1">
        <v>37336</v>
      </c>
      <c r="T260" s="5">
        <f t="shared" ca="1" si="17"/>
        <v>65.344444444444449</v>
      </c>
      <c r="U260" s="5">
        <f t="shared" ca="1" si="18"/>
        <v>21.405555555555555</v>
      </c>
      <c r="V260" s="5">
        <f t="shared" ca="1" si="19"/>
        <v>93.43368803529718</v>
      </c>
    </row>
    <row r="261" spans="1:22" x14ac:dyDescent="0.3">
      <c r="A261" t="s">
        <v>510</v>
      </c>
      <c r="B261" t="s">
        <v>511</v>
      </c>
      <c r="C261" t="str">
        <f t="shared" si="16"/>
        <v>RAGEUL Marielle</v>
      </c>
      <c r="D261" t="s">
        <v>134</v>
      </c>
      <c r="E261" t="s">
        <v>153</v>
      </c>
      <c r="F261" s="1">
        <v>43969</v>
      </c>
      <c r="G261">
        <v>6</v>
      </c>
      <c r="H261" t="s">
        <v>156</v>
      </c>
      <c r="I261">
        <v>4</v>
      </c>
      <c r="J261">
        <v>500</v>
      </c>
      <c r="K261">
        <v>2000</v>
      </c>
      <c r="L261">
        <v>3</v>
      </c>
      <c r="M261" t="s">
        <v>147</v>
      </c>
      <c r="N261" s="2">
        <v>1201</v>
      </c>
      <c r="O261" s="3">
        <v>91</v>
      </c>
      <c r="P261" t="s">
        <v>131</v>
      </c>
      <c r="Q261">
        <v>1</v>
      </c>
      <c r="R261" s="4">
        <v>20485</v>
      </c>
      <c r="S261" s="1">
        <v>37149</v>
      </c>
      <c r="T261" s="5">
        <f t="shared" ca="1" si="17"/>
        <v>67.547222222222217</v>
      </c>
      <c r="U261" s="5">
        <f t="shared" ca="1" si="18"/>
        <v>21.922222222222221</v>
      </c>
      <c r="V261" s="5">
        <f t="shared" ca="1" si="19"/>
        <v>91.231626964014197</v>
      </c>
    </row>
    <row r="262" spans="1:22" hidden="1" x14ac:dyDescent="0.3">
      <c r="A262" t="s">
        <v>512</v>
      </c>
      <c r="B262" t="s">
        <v>513</v>
      </c>
      <c r="C262" t="str">
        <f t="shared" si="16"/>
        <v>RIEGERT Raymonde</v>
      </c>
      <c r="D262" t="s">
        <v>127</v>
      </c>
      <c r="E262" t="s">
        <v>153</v>
      </c>
      <c r="F262" s="1">
        <v>43822</v>
      </c>
      <c r="G262">
        <v>4</v>
      </c>
      <c r="H262" t="s">
        <v>136</v>
      </c>
      <c r="I262">
        <v>4</v>
      </c>
      <c r="J262">
        <v>5000</v>
      </c>
      <c r="K262">
        <v>20000</v>
      </c>
      <c r="L262">
        <v>3</v>
      </c>
      <c r="M262" t="s">
        <v>147</v>
      </c>
      <c r="N262" s="2">
        <v>2923</v>
      </c>
      <c r="O262" s="3">
        <v>66</v>
      </c>
      <c r="P262" t="s">
        <v>131</v>
      </c>
      <c r="Q262">
        <v>3</v>
      </c>
      <c r="R262" s="4">
        <v>18666</v>
      </c>
      <c r="S262" s="1">
        <v>40761</v>
      </c>
      <c r="T262" s="5">
        <f t="shared" ca="1" si="17"/>
        <v>72.527777777777771</v>
      </c>
      <c r="U262" s="5">
        <f t="shared" ca="1" si="18"/>
        <v>12.030555555555555</v>
      </c>
      <c r="V262" s="5">
        <f t="shared" ca="1" si="19"/>
        <v>1662.4336181020551</v>
      </c>
    </row>
    <row r="263" spans="1:22" hidden="1" x14ac:dyDescent="0.3">
      <c r="A263" t="s">
        <v>514</v>
      </c>
      <c r="B263" t="s">
        <v>515</v>
      </c>
      <c r="C263" t="str">
        <f t="shared" si="16"/>
        <v>RIESI François</v>
      </c>
      <c r="D263" t="s">
        <v>144</v>
      </c>
      <c r="E263" t="s">
        <v>153</v>
      </c>
      <c r="F263" s="1">
        <v>43760</v>
      </c>
      <c r="G263">
        <v>7</v>
      </c>
      <c r="H263" t="s">
        <v>216</v>
      </c>
      <c r="I263">
        <v>8</v>
      </c>
      <c r="J263">
        <v>600</v>
      </c>
      <c r="K263">
        <v>4800</v>
      </c>
      <c r="L263">
        <v>3</v>
      </c>
      <c r="M263" t="s">
        <v>147</v>
      </c>
      <c r="N263" s="2">
        <v>3546</v>
      </c>
      <c r="O263" s="3">
        <v>74</v>
      </c>
      <c r="P263" t="s">
        <v>138</v>
      </c>
      <c r="Q263">
        <v>1</v>
      </c>
      <c r="R263" s="4">
        <v>19327</v>
      </c>
      <c r="S263" s="1">
        <v>37328</v>
      </c>
      <c r="T263" s="5">
        <f t="shared" ca="1" si="17"/>
        <v>70.716666666666669</v>
      </c>
      <c r="U263" s="5">
        <f t="shared" ca="1" si="18"/>
        <v>21.427777777777777</v>
      </c>
      <c r="V263" s="5">
        <f t="shared" ca="1" si="19"/>
        <v>224.00829660357792</v>
      </c>
    </row>
    <row r="264" spans="1:22" hidden="1" x14ac:dyDescent="0.3">
      <c r="A264" t="s">
        <v>516</v>
      </c>
      <c r="B264" t="s">
        <v>517</v>
      </c>
      <c r="C264" t="str">
        <f t="shared" si="16"/>
        <v>ROBERT Marie-Josée</v>
      </c>
      <c r="D264" t="s">
        <v>127</v>
      </c>
      <c r="E264" t="s">
        <v>153</v>
      </c>
      <c r="F264" s="1">
        <v>43877</v>
      </c>
      <c r="G264">
        <v>9</v>
      </c>
      <c r="H264" t="s">
        <v>184</v>
      </c>
      <c r="I264">
        <v>10</v>
      </c>
      <c r="J264">
        <v>500</v>
      </c>
      <c r="K264">
        <v>5000</v>
      </c>
      <c r="L264">
        <v>1</v>
      </c>
      <c r="M264" t="s">
        <v>137</v>
      </c>
      <c r="N264" s="2">
        <v>2348</v>
      </c>
      <c r="O264" s="3">
        <v>16</v>
      </c>
      <c r="P264" t="s">
        <v>131</v>
      </c>
      <c r="Q264">
        <v>1</v>
      </c>
      <c r="R264" s="4">
        <v>28235</v>
      </c>
      <c r="S264" s="1">
        <v>43546</v>
      </c>
      <c r="T264" s="5">
        <f t="shared" ca="1" si="17"/>
        <v>46.325000000000003</v>
      </c>
      <c r="U264" s="5">
        <f t="shared" ca="1" si="18"/>
        <v>4.4027777777777777</v>
      </c>
      <c r="V264" s="5">
        <f t="shared" ca="1" si="19"/>
        <v>1135.6466876971608</v>
      </c>
    </row>
    <row r="265" spans="1:22" hidden="1" x14ac:dyDescent="0.3">
      <c r="A265" t="s">
        <v>516</v>
      </c>
      <c r="B265" t="s">
        <v>157</v>
      </c>
      <c r="C265" t="str">
        <f t="shared" si="16"/>
        <v>ROBERT Viviane</v>
      </c>
      <c r="D265" t="s">
        <v>127</v>
      </c>
      <c r="E265" t="s">
        <v>153</v>
      </c>
      <c r="F265" s="1">
        <v>43704</v>
      </c>
      <c r="G265">
        <v>8</v>
      </c>
      <c r="H265" t="s">
        <v>146</v>
      </c>
      <c r="I265">
        <v>2</v>
      </c>
      <c r="J265">
        <v>800</v>
      </c>
      <c r="K265">
        <v>1600</v>
      </c>
      <c r="L265">
        <v>3</v>
      </c>
      <c r="M265" t="s">
        <v>147</v>
      </c>
      <c r="N265" s="2">
        <v>1577</v>
      </c>
      <c r="O265" s="3">
        <v>39</v>
      </c>
      <c r="P265" t="s">
        <v>131</v>
      </c>
      <c r="Q265">
        <v>4</v>
      </c>
      <c r="R265" s="4">
        <v>23189</v>
      </c>
      <c r="S265" s="1">
        <v>43873</v>
      </c>
      <c r="T265" s="5">
        <f t="shared" ca="1" si="17"/>
        <v>60.138888888888886</v>
      </c>
      <c r="U265" s="5">
        <f t="shared" ca="1" si="18"/>
        <v>3.5138888888888888</v>
      </c>
      <c r="V265" s="5">
        <f t="shared" ca="1" si="19"/>
        <v>455.33596837944663</v>
      </c>
    </row>
    <row r="266" spans="1:22" hidden="1" x14ac:dyDescent="0.3">
      <c r="A266" t="s">
        <v>518</v>
      </c>
      <c r="B266" t="s">
        <v>519</v>
      </c>
      <c r="C266" t="str">
        <f t="shared" si="16"/>
        <v>RODIER Régis</v>
      </c>
      <c r="D266" t="s">
        <v>141</v>
      </c>
      <c r="E266" t="s">
        <v>153</v>
      </c>
      <c r="F266" s="1">
        <v>43628</v>
      </c>
      <c r="G266">
        <v>3</v>
      </c>
      <c r="H266" t="s">
        <v>174</v>
      </c>
      <c r="I266">
        <v>7</v>
      </c>
      <c r="J266">
        <v>1300</v>
      </c>
      <c r="K266">
        <v>9100</v>
      </c>
      <c r="L266">
        <v>3</v>
      </c>
      <c r="M266" t="s">
        <v>147</v>
      </c>
      <c r="N266" s="2">
        <v>1499</v>
      </c>
      <c r="O266" s="3">
        <v>52</v>
      </c>
      <c r="P266" t="s">
        <v>138</v>
      </c>
      <c r="Q266">
        <v>1</v>
      </c>
      <c r="R266" s="4">
        <v>19815</v>
      </c>
      <c r="S266" s="1">
        <v>37589</v>
      </c>
      <c r="T266" s="5">
        <f t="shared" ca="1" si="17"/>
        <v>69.37777777777778</v>
      </c>
      <c r="U266" s="5">
        <f t="shared" ca="1" si="18"/>
        <v>20.716666666666665</v>
      </c>
      <c r="V266" s="5">
        <f t="shared" ca="1" si="19"/>
        <v>439.25985518905878</v>
      </c>
    </row>
    <row r="267" spans="1:22" hidden="1" x14ac:dyDescent="0.3">
      <c r="A267" t="s">
        <v>520</v>
      </c>
      <c r="B267" t="s">
        <v>345</v>
      </c>
      <c r="C267" t="str">
        <f t="shared" si="16"/>
        <v>ROGUET Daniel</v>
      </c>
      <c r="D267" t="s">
        <v>173</v>
      </c>
      <c r="E267" t="s">
        <v>153</v>
      </c>
      <c r="F267" s="1">
        <v>43930</v>
      </c>
      <c r="G267">
        <v>6</v>
      </c>
      <c r="H267" t="s">
        <v>156</v>
      </c>
      <c r="I267">
        <v>9</v>
      </c>
      <c r="J267">
        <v>500</v>
      </c>
      <c r="K267">
        <v>4500</v>
      </c>
      <c r="L267">
        <v>3</v>
      </c>
      <c r="M267" t="s">
        <v>147</v>
      </c>
      <c r="N267" s="2">
        <v>2677</v>
      </c>
      <c r="O267" s="3">
        <v>48</v>
      </c>
      <c r="P267" t="s">
        <v>138</v>
      </c>
      <c r="Q267">
        <v>0</v>
      </c>
      <c r="R267" s="4">
        <v>27770</v>
      </c>
      <c r="S267" s="1">
        <v>36581</v>
      </c>
      <c r="T267" s="5">
        <f t="shared" ca="1" si="17"/>
        <v>47.6</v>
      </c>
      <c r="U267" s="5">
        <f t="shared" ca="1" si="18"/>
        <v>23.477777777777778</v>
      </c>
      <c r="V267" s="5">
        <f t="shared" ca="1" si="19"/>
        <v>191.67061050638901</v>
      </c>
    </row>
    <row r="268" spans="1:22" hidden="1" x14ac:dyDescent="0.3">
      <c r="A268" t="s">
        <v>521</v>
      </c>
      <c r="B268" t="s">
        <v>522</v>
      </c>
      <c r="C268" t="str">
        <f t="shared" si="16"/>
        <v>ROLLAIS-LARROUSSE Colette</v>
      </c>
      <c r="D268" t="s">
        <v>173</v>
      </c>
      <c r="E268" t="s">
        <v>153</v>
      </c>
      <c r="F268" s="1">
        <v>43790</v>
      </c>
      <c r="G268">
        <v>2</v>
      </c>
      <c r="H268" t="s">
        <v>150</v>
      </c>
      <c r="I268">
        <v>9</v>
      </c>
      <c r="J268">
        <v>700</v>
      </c>
      <c r="K268">
        <v>6300</v>
      </c>
      <c r="L268">
        <v>2</v>
      </c>
      <c r="M268" t="s">
        <v>130</v>
      </c>
      <c r="N268" s="2">
        <v>2307</v>
      </c>
      <c r="O268" s="3">
        <v>10</v>
      </c>
      <c r="P268" t="s">
        <v>131</v>
      </c>
      <c r="Q268">
        <v>3</v>
      </c>
      <c r="R268" s="4">
        <v>23356</v>
      </c>
      <c r="S268" s="1">
        <v>38206</v>
      </c>
      <c r="T268" s="5">
        <f t="shared" ca="1" si="17"/>
        <v>59.68333333333333</v>
      </c>
      <c r="U268" s="5">
        <f t="shared" ca="1" si="18"/>
        <v>19.027777777777779</v>
      </c>
      <c r="V268" s="5">
        <f t="shared" ca="1" si="19"/>
        <v>331.09489051094891</v>
      </c>
    </row>
    <row r="269" spans="1:22" x14ac:dyDescent="0.3">
      <c r="A269" t="s">
        <v>523</v>
      </c>
      <c r="B269" t="s">
        <v>334</v>
      </c>
      <c r="C269" t="str">
        <f t="shared" si="16"/>
        <v>GHIBAUDO Nicole</v>
      </c>
      <c r="D269" t="s">
        <v>134</v>
      </c>
      <c r="E269" t="s">
        <v>145</v>
      </c>
      <c r="F269" s="1">
        <v>43711</v>
      </c>
      <c r="G269">
        <v>1</v>
      </c>
      <c r="H269" t="s">
        <v>159</v>
      </c>
      <c r="I269">
        <v>2</v>
      </c>
      <c r="J269">
        <v>1200</v>
      </c>
      <c r="K269">
        <v>2400</v>
      </c>
      <c r="L269">
        <v>3</v>
      </c>
      <c r="M269" t="s">
        <v>147</v>
      </c>
      <c r="N269" s="2">
        <v>1445</v>
      </c>
      <c r="O269" s="3">
        <v>4</v>
      </c>
      <c r="P269" t="s">
        <v>131</v>
      </c>
      <c r="Q269">
        <v>0</v>
      </c>
      <c r="R269" s="4">
        <v>20417</v>
      </c>
      <c r="S269" s="1">
        <v>38199</v>
      </c>
      <c r="T269" s="5">
        <f t="shared" ca="1" si="17"/>
        <v>67.730555555555554</v>
      </c>
      <c r="U269" s="5">
        <f t="shared" ca="1" si="18"/>
        <v>19.047222222222221</v>
      </c>
      <c r="V269" s="5">
        <f t="shared" ca="1" si="19"/>
        <v>126.00262505468865</v>
      </c>
    </row>
    <row r="270" spans="1:22" hidden="1" x14ac:dyDescent="0.3">
      <c r="A270" t="s">
        <v>524</v>
      </c>
      <c r="B270" t="s">
        <v>525</v>
      </c>
      <c r="C270" t="str">
        <f t="shared" si="16"/>
        <v>ROSAR Georgette</v>
      </c>
      <c r="D270" t="s">
        <v>144</v>
      </c>
      <c r="E270" t="s">
        <v>153</v>
      </c>
      <c r="F270" s="1">
        <v>43689</v>
      </c>
      <c r="G270">
        <v>10</v>
      </c>
      <c r="H270" t="s">
        <v>129</v>
      </c>
      <c r="I270">
        <v>10</v>
      </c>
      <c r="J270">
        <v>1000</v>
      </c>
      <c r="K270">
        <v>10000</v>
      </c>
      <c r="L270">
        <v>2</v>
      </c>
      <c r="M270" t="s">
        <v>130</v>
      </c>
      <c r="N270" s="2">
        <v>2240</v>
      </c>
      <c r="O270" s="3">
        <v>99</v>
      </c>
      <c r="P270" t="s">
        <v>131</v>
      </c>
      <c r="Q270">
        <v>4</v>
      </c>
      <c r="R270" s="4">
        <v>22082</v>
      </c>
      <c r="S270" s="1">
        <v>43060</v>
      </c>
      <c r="T270" s="5">
        <f t="shared" ca="1" si="17"/>
        <v>63.172222222222224</v>
      </c>
      <c r="U270" s="5">
        <f t="shared" ca="1" si="18"/>
        <v>5.7388888888888889</v>
      </c>
      <c r="V270" s="5">
        <f t="shared" ca="1" si="19"/>
        <v>1742.4975798644723</v>
      </c>
    </row>
    <row r="271" spans="1:22" hidden="1" x14ac:dyDescent="0.3">
      <c r="A271" t="s">
        <v>526</v>
      </c>
      <c r="B271" t="s">
        <v>484</v>
      </c>
      <c r="C271" t="str">
        <f t="shared" si="16"/>
        <v>ROSSO Robert</v>
      </c>
      <c r="D271" t="s">
        <v>141</v>
      </c>
      <c r="E271" t="s">
        <v>153</v>
      </c>
      <c r="F271" s="1">
        <v>43945</v>
      </c>
      <c r="G271">
        <v>3</v>
      </c>
      <c r="H271" t="s">
        <v>174</v>
      </c>
      <c r="I271">
        <v>8</v>
      </c>
      <c r="J271">
        <v>1300</v>
      </c>
      <c r="K271">
        <v>10400</v>
      </c>
      <c r="L271">
        <v>1</v>
      </c>
      <c r="M271" t="s">
        <v>137</v>
      </c>
      <c r="N271" s="2">
        <v>1643</v>
      </c>
      <c r="O271" s="3">
        <v>84</v>
      </c>
      <c r="P271" t="s">
        <v>138</v>
      </c>
      <c r="Q271">
        <v>3</v>
      </c>
      <c r="R271" s="4">
        <v>23243</v>
      </c>
      <c r="S271" s="1">
        <v>38653</v>
      </c>
      <c r="T271" s="5">
        <f t="shared" ca="1" si="17"/>
        <v>59.991666666666667</v>
      </c>
      <c r="U271" s="5">
        <f t="shared" ca="1" si="18"/>
        <v>17.802777777777777</v>
      </c>
      <c r="V271" s="5">
        <f t="shared" ca="1" si="19"/>
        <v>584.17849898580118</v>
      </c>
    </row>
    <row r="272" spans="1:22" hidden="1" x14ac:dyDescent="0.3">
      <c r="A272" t="s">
        <v>527</v>
      </c>
      <c r="B272" t="s">
        <v>276</v>
      </c>
      <c r="C272" t="str">
        <f t="shared" si="16"/>
        <v>ROTENBERG Michel</v>
      </c>
      <c r="D272" t="s">
        <v>127</v>
      </c>
      <c r="E272" t="s">
        <v>153</v>
      </c>
      <c r="F272" s="1">
        <v>43717</v>
      </c>
      <c r="G272">
        <v>10</v>
      </c>
      <c r="H272" t="s">
        <v>129</v>
      </c>
      <c r="I272">
        <v>5</v>
      </c>
      <c r="J272">
        <v>1000</v>
      </c>
      <c r="K272">
        <v>5000</v>
      </c>
      <c r="L272">
        <v>2</v>
      </c>
      <c r="M272" t="s">
        <v>130</v>
      </c>
      <c r="N272" s="2">
        <v>3455</v>
      </c>
      <c r="O272" s="3">
        <v>16</v>
      </c>
      <c r="P272" t="s">
        <v>138</v>
      </c>
      <c r="Q272">
        <v>4</v>
      </c>
      <c r="R272" s="4">
        <v>17002</v>
      </c>
      <c r="S272" s="1">
        <v>41877</v>
      </c>
      <c r="T272" s="5">
        <f t="shared" ca="1" si="17"/>
        <v>77.077777777777783</v>
      </c>
      <c r="U272" s="5">
        <f t="shared" ca="1" si="18"/>
        <v>8.9749999999999996</v>
      </c>
      <c r="V272" s="5">
        <f t="shared" ca="1" si="19"/>
        <v>557.10306406685243</v>
      </c>
    </row>
    <row r="273" spans="1:22" hidden="1" x14ac:dyDescent="0.3">
      <c r="A273" t="s">
        <v>528</v>
      </c>
      <c r="B273" t="s">
        <v>437</v>
      </c>
      <c r="C273" t="str">
        <f t="shared" si="16"/>
        <v>ROULET Christiane</v>
      </c>
      <c r="D273" t="s">
        <v>162</v>
      </c>
      <c r="E273" t="s">
        <v>153</v>
      </c>
      <c r="F273" s="1">
        <v>43868</v>
      </c>
      <c r="G273">
        <v>3</v>
      </c>
      <c r="H273" t="s">
        <v>174</v>
      </c>
      <c r="I273">
        <v>8</v>
      </c>
      <c r="J273">
        <v>1300</v>
      </c>
      <c r="K273">
        <v>10400</v>
      </c>
      <c r="L273">
        <v>2</v>
      </c>
      <c r="M273" t="s">
        <v>130</v>
      </c>
      <c r="N273" s="2">
        <v>1341</v>
      </c>
      <c r="O273" s="3">
        <v>96</v>
      </c>
      <c r="P273" t="s">
        <v>131</v>
      </c>
      <c r="Q273">
        <v>4</v>
      </c>
      <c r="R273" s="4">
        <v>27502</v>
      </c>
      <c r="S273" s="1">
        <v>37105</v>
      </c>
      <c r="T273" s="5">
        <f t="shared" ca="1" si="17"/>
        <v>48.330555555555556</v>
      </c>
      <c r="U273" s="5">
        <f t="shared" ca="1" si="18"/>
        <v>22.041666666666668</v>
      </c>
      <c r="V273" s="5">
        <f t="shared" ca="1" si="19"/>
        <v>471.83364839319466</v>
      </c>
    </row>
    <row r="274" spans="1:22" x14ac:dyDescent="0.3">
      <c r="A274" t="s">
        <v>529</v>
      </c>
      <c r="B274" t="s">
        <v>176</v>
      </c>
      <c r="C274" t="str">
        <f t="shared" si="16"/>
        <v>GUELT Monique</v>
      </c>
      <c r="D274" t="s">
        <v>134</v>
      </c>
      <c r="E274" t="s">
        <v>145</v>
      </c>
      <c r="F274" s="1">
        <v>43890</v>
      </c>
      <c r="G274">
        <v>6</v>
      </c>
      <c r="H274" t="s">
        <v>156</v>
      </c>
      <c r="I274">
        <v>2</v>
      </c>
      <c r="J274">
        <v>500</v>
      </c>
      <c r="K274">
        <v>1000</v>
      </c>
      <c r="L274">
        <v>2</v>
      </c>
      <c r="M274" t="s">
        <v>130</v>
      </c>
      <c r="N274" s="2">
        <v>2833</v>
      </c>
      <c r="O274" s="3">
        <v>61</v>
      </c>
      <c r="P274" t="s">
        <v>131</v>
      </c>
      <c r="Q274">
        <v>4</v>
      </c>
      <c r="R274" s="4">
        <v>20286</v>
      </c>
      <c r="S274" s="1">
        <v>43527</v>
      </c>
      <c r="T274" s="5">
        <f t="shared" ca="1" si="17"/>
        <v>68.086111111111109</v>
      </c>
      <c r="U274" s="5">
        <f t="shared" ca="1" si="18"/>
        <v>4.4555555555555557</v>
      </c>
      <c r="V274" s="5">
        <f t="shared" ca="1" si="19"/>
        <v>224.43890274314214</v>
      </c>
    </row>
    <row r="275" spans="1:22" x14ac:dyDescent="0.3">
      <c r="A275" t="s">
        <v>530</v>
      </c>
      <c r="B275" t="s">
        <v>531</v>
      </c>
      <c r="C275" t="str">
        <f t="shared" si="16"/>
        <v>FAUQUIER Mireille</v>
      </c>
      <c r="D275" t="s">
        <v>134</v>
      </c>
      <c r="E275" t="s">
        <v>145</v>
      </c>
      <c r="F275" s="1">
        <v>43754</v>
      </c>
      <c r="G275">
        <v>6</v>
      </c>
      <c r="H275" t="s">
        <v>156</v>
      </c>
      <c r="I275">
        <v>4</v>
      </c>
      <c r="J275">
        <v>500</v>
      </c>
      <c r="K275">
        <v>2000</v>
      </c>
      <c r="L275">
        <v>2</v>
      </c>
      <c r="M275" t="s">
        <v>130</v>
      </c>
      <c r="N275" s="2">
        <v>1942</v>
      </c>
      <c r="O275" s="3">
        <v>56</v>
      </c>
      <c r="P275" t="s">
        <v>131</v>
      </c>
      <c r="Q275">
        <v>5</v>
      </c>
      <c r="R275" s="4">
        <v>19643</v>
      </c>
      <c r="S275" s="1">
        <v>42999</v>
      </c>
      <c r="T275" s="5">
        <f t="shared" ca="1" si="17"/>
        <v>69.849999999999994</v>
      </c>
      <c r="U275" s="5">
        <f t="shared" ca="1" si="18"/>
        <v>5.9055555555555559</v>
      </c>
      <c r="V275" s="5">
        <f t="shared" ca="1" si="19"/>
        <v>338.66415804327374</v>
      </c>
    </row>
    <row r="276" spans="1:22" hidden="1" x14ac:dyDescent="0.3">
      <c r="A276" t="s">
        <v>532</v>
      </c>
      <c r="B276" t="s">
        <v>331</v>
      </c>
      <c r="C276" t="str">
        <f t="shared" si="16"/>
        <v>SAILLANT Marie-Claude</v>
      </c>
      <c r="D276" t="s">
        <v>141</v>
      </c>
      <c r="E276" t="s">
        <v>153</v>
      </c>
      <c r="F276" s="1">
        <v>43635</v>
      </c>
      <c r="G276">
        <v>2</v>
      </c>
      <c r="H276" t="s">
        <v>150</v>
      </c>
      <c r="I276">
        <v>1</v>
      </c>
      <c r="J276">
        <v>700</v>
      </c>
      <c r="K276">
        <v>700</v>
      </c>
      <c r="L276">
        <v>3</v>
      </c>
      <c r="M276" t="s">
        <v>147</v>
      </c>
      <c r="N276" s="2">
        <v>1776</v>
      </c>
      <c r="O276" s="3">
        <v>89</v>
      </c>
      <c r="P276" t="s">
        <v>131</v>
      </c>
      <c r="Q276">
        <v>2</v>
      </c>
      <c r="R276" s="4">
        <v>28184</v>
      </c>
      <c r="S276" s="1">
        <v>38956</v>
      </c>
      <c r="T276" s="5">
        <f t="shared" ca="1" si="17"/>
        <v>46.463888888888889</v>
      </c>
      <c r="U276" s="5">
        <f t="shared" ca="1" si="18"/>
        <v>16.972222222222221</v>
      </c>
      <c r="V276" s="5">
        <f t="shared" ca="1" si="19"/>
        <v>41.243862520458265</v>
      </c>
    </row>
    <row r="277" spans="1:22" x14ac:dyDescent="0.3">
      <c r="A277" t="s">
        <v>533</v>
      </c>
      <c r="B277" t="s">
        <v>158</v>
      </c>
      <c r="C277" t="str">
        <f t="shared" si="16"/>
        <v>STOEFFLER Jean-Marc</v>
      </c>
      <c r="D277" t="s">
        <v>134</v>
      </c>
      <c r="E277" t="s">
        <v>153</v>
      </c>
      <c r="F277" s="1">
        <v>43876</v>
      </c>
      <c r="G277">
        <v>9</v>
      </c>
      <c r="H277" t="s">
        <v>184</v>
      </c>
      <c r="I277">
        <v>7</v>
      </c>
      <c r="J277">
        <v>500</v>
      </c>
      <c r="K277">
        <v>3500</v>
      </c>
      <c r="L277">
        <v>1</v>
      </c>
      <c r="M277" t="s">
        <v>137</v>
      </c>
      <c r="N277" s="2">
        <v>3257</v>
      </c>
      <c r="O277" s="3">
        <v>48</v>
      </c>
      <c r="P277" t="s">
        <v>138</v>
      </c>
      <c r="Q277">
        <v>4</v>
      </c>
      <c r="R277" s="4">
        <v>19378</v>
      </c>
      <c r="S277" s="1">
        <v>38905</v>
      </c>
      <c r="T277" s="5">
        <f t="shared" ca="1" si="17"/>
        <v>70.577777777777783</v>
      </c>
      <c r="U277" s="5">
        <f t="shared" ca="1" si="18"/>
        <v>17.111111111111111</v>
      </c>
      <c r="V277" s="5">
        <f t="shared" ca="1" si="19"/>
        <v>204.54545454545456</v>
      </c>
    </row>
    <row r="278" spans="1:22" hidden="1" x14ac:dyDescent="0.3">
      <c r="A278" t="s">
        <v>534</v>
      </c>
      <c r="B278" t="s">
        <v>295</v>
      </c>
      <c r="C278" t="str">
        <f t="shared" si="16"/>
        <v>SARFATI Pascal</v>
      </c>
      <c r="D278" t="s">
        <v>141</v>
      </c>
      <c r="E278" t="s">
        <v>153</v>
      </c>
      <c r="F278" s="1">
        <v>44012</v>
      </c>
      <c r="G278">
        <v>8</v>
      </c>
      <c r="H278" t="s">
        <v>146</v>
      </c>
      <c r="I278">
        <v>8</v>
      </c>
      <c r="J278">
        <v>800</v>
      </c>
      <c r="K278">
        <v>6400</v>
      </c>
      <c r="L278">
        <v>2</v>
      </c>
      <c r="M278" t="s">
        <v>130</v>
      </c>
      <c r="N278" s="2">
        <v>1459</v>
      </c>
      <c r="O278" s="3">
        <v>3</v>
      </c>
      <c r="P278" t="s">
        <v>138</v>
      </c>
      <c r="Q278">
        <v>4</v>
      </c>
      <c r="R278" s="4">
        <v>17468</v>
      </c>
      <c r="S278" s="1">
        <v>43009</v>
      </c>
      <c r="T278" s="5">
        <f t="shared" ca="1" si="17"/>
        <v>75.802777777777777</v>
      </c>
      <c r="U278" s="5">
        <f t="shared" ca="1" si="18"/>
        <v>5.8777777777777782</v>
      </c>
      <c r="V278" s="5">
        <f t="shared" ca="1" si="19"/>
        <v>1088.8468809073722</v>
      </c>
    </row>
    <row r="279" spans="1:22" hidden="1" x14ac:dyDescent="0.3">
      <c r="A279" t="s">
        <v>535</v>
      </c>
      <c r="B279" t="s">
        <v>536</v>
      </c>
      <c r="C279" t="str">
        <f t="shared" si="16"/>
        <v>SAYAVONG Henriette</v>
      </c>
      <c r="D279" t="s">
        <v>162</v>
      </c>
      <c r="E279" t="s">
        <v>153</v>
      </c>
      <c r="F279" s="1">
        <v>43655</v>
      </c>
      <c r="G279">
        <v>5</v>
      </c>
      <c r="H279" t="s">
        <v>191</v>
      </c>
      <c r="I279">
        <v>2</v>
      </c>
      <c r="J279">
        <v>2000</v>
      </c>
      <c r="K279">
        <v>4000</v>
      </c>
      <c r="L279">
        <v>2</v>
      </c>
      <c r="M279" t="s">
        <v>130</v>
      </c>
      <c r="N279" s="2">
        <v>2506</v>
      </c>
      <c r="O279" s="3">
        <v>45</v>
      </c>
      <c r="P279" t="s">
        <v>131</v>
      </c>
      <c r="Q279">
        <v>3</v>
      </c>
      <c r="R279" s="4">
        <v>16338</v>
      </c>
      <c r="S279" s="1">
        <v>36877</v>
      </c>
      <c r="T279" s="5">
        <f t="shared" ca="1" si="17"/>
        <v>78.900000000000006</v>
      </c>
      <c r="U279" s="5">
        <f t="shared" ca="1" si="18"/>
        <v>22.666666666666668</v>
      </c>
      <c r="V279" s="5">
        <f t="shared" ca="1" si="19"/>
        <v>176.47058823529412</v>
      </c>
    </row>
    <row r="280" spans="1:22" hidden="1" x14ac:dyDescent="0.3">
      <c r="A280" t="s">
        <v>537</v>
      </c>
      <c r="B280" t="s">
        <v>201</v>
      </c>
      <c r="C280" t="str">
        <f t="shared" si="16"/>
        <v>SCHUSTER Bernadette</v>
      </c>
      <c r="D280" t="s">
        <v>162</v>
      </c>
      <c r="E280" t="s">
        <v>153</v>
      </c>
      <c r="F280" s="1">
        <v>43777</v>
      </c>
      <c r="G280">
        <v>3</v>
      </c>
      <c r="H280" t="s">
        <v>174</v>
      </c>
      <c r="I280">
        <v>9</v>
      </c>
      <c r="J280">
        <v>1300</v>
      </c>
      <c r="K280">
        <v>11700</v>
      </c>
      <c r="L280">
        <v>2</v>
      </c>
      <c r="M280" t="s">
        <v>130</v>
      </c>
      <c r="N280" s="2">
        <v>2684</v>
      </c>
      <c r="O280" s="3">
        <v>74</v>
      </c>
      <c r="P280" t="s">
        <v>131</v>
      </c>
      <c r="Q280">
        <v>0</v>
      </c>
      <c r="R280" s="4">
        <v>19445</v>
      </c>
      <c r="S280" s="1">
        <v>39302</v>
      </c>
      <c r="T280" s="5">
        <f t="shared" ca="1" si="17"/>
        <v>70.388888888888886</v>
      </c>
      <c r="U280" s="5">
        <f t="shared" ca="1" si="18"/>
        <v>16.024999999999999</v>
      </c>
      <c r="V280" s="5">
        <f t="shared" ca="1" si="19"/>
        <v>730.1092043681748</v>
      </c>
    </row>
    <row r="281" spans="1:22" hidden="1" x14ac:dyDescent="0.3">
      <c r="A281" t="s">
        <v>538</v>
      </c>
      <c r="B281" t="s">
        <v>525</v>
      </c>
      <c r="C281" t="str">
        <f t="shared" si="16"/>
        <v>SCOTTI Georgette</v>
      </c>
      <c r="D281" t="s">
        <v>144</v>
      </c>
      <c r="E281" t="s">
        <v>153</v>
      </c>
      <c r="F281" s="1">
        <v>43666</v>
      </c>
      <c r="G281">
        <v>2</v>
      </c>
      <c r="H281" t="s">
        <v>150</v>
      </c>
      <c r="I281">
        <v>3</v>
      </c>
      <c r="J281">
        <v>700</v>
      </c>
      <c r="K281">
        <v>2100</v>
      </c>
      <c r="L281">
        <v>1</v>
      </c>
      <c r="M281" t="s">
        <v>137</v>
      </c>
      <c r="N281" s="2">
        <v>2035</v>
      </c>
      <c r="O281" s="3">
        <v>99</v>
      </c>
      <c r="P281" t="s">
        <v>131</v>
      </c>
      <c r="Q281">
        <v>0</v>
      </c>
      <c r="R281" s="4">
        <v>27350</v>
      </c>
      <c r="S281" s="1">
        <v>39170</v>
      </c>
      <c r="T281" s="5">
        <f t="shared" ca="1" si="17"/>
        <v>48.75</v>
      </c>
      <c r="U281" s="5">
        <f t="shared" ca="1" si="18"/>
        <v>16.383333333333333</v>
      </c>
      <c r="V281" s="5">
        <f t="shared" ca="1" si="19"/>
        <v>128.17904374364193</v>
      </c>
    </row>
    <row r="282" spans="1:22" hidden="1" x14ac:dyDescent="0.3">
      <c r="A282" t="s">
        <v>539</v>
      </c>
      <c r="B282" t="s">
        <v>540</v>
      </c>
      <c r="C282" t="str">
        <f t="shared" si="16"/>
        <v>SENG Cécile</v>
      </c>
      <c r="D282" t="s">
        <v>127</v>
      </c>
      <c r="E282" t="s">
        <v>153</v>
      </c>
      <c r="F282" s="1">
        <v>43905</v>
      </c>
      <c r="G282">
        <v>1</v>
      </c>
      <c r="H282" t="s">
        <v>159</v>
      </c>
      <c r="I282">
        <v>1</v>
      </c>
      <c r="J282">
        <v>1200</v>
      </c>
      <c r="K282">
        <v>1200</v>
      </c>
      <c r="L282">
        <v>1</v>
      </c>
      <c r="M282" t="s">
        <v>137</v>
      </c>
      <c r="N282" s="2">
        <v>1399</v>
      </c>
      <c r="O282" s="3">
        <v>35</v>
      </c>
      <c r="P282" t="s">
        <v>131</v>
      </c>
      <c r="Q282">
        <v>2</v>
      </c>
      <c r="R282" s="4">
        <v>20422</v>
      </c>
      <c r="S282" s="1">
        <v>41120</v>
      </c>
      <c r="T282" s="5">
        <f t="shared" ca="1" si="17"/>
        <v>67.716666666666669</v>
      </c>
      <c r="U282" s="5">
        <f t="shared" ca="1" si="18"/>
        <v>11.047222222222222</v>
      </c>
      <c r="V282" s="5">
        <f t="shared" ca="1" si="19"/>
        <v>108.62459140055317</v>
      </c>
    </row>
    <row r="283" spans="1:22" hidden="1" x14ac:dyDescent="0.3">
      <c r="A283" t="s">
        <v>541</v>
      </c>
      <c r="B283" t="s">
        <v>542</v>
      </c>
      <c r="C283" t="str">
        <f t="shared" si="16"/>
        <v>SENILLE Marthe</v>
      </c>
      <c r="D283" t="s">
        <v>127</v>
      </c>
      <c r="E283" t="s">
        <v>153</v>
      </c>
      <c r="F283" s="1">
        <v>43691</v>
      </c>
      <c r="G283">
        <v>2</v>
      </c>
      <c r="H283" t="s">
        <v>150</v>
      </c>
      <c r="I283">
        <v>4</v>
      </c>
      <c r="J283">
        <v>700</v>
      </c>
      <c r="K283">
        <v>2800</v>
      </c>
      <c r="L283">
        <v>2</v>
      </c>
      <c r="M283" t="s">
        <v>130</v>
      </c>
      <c r="N283" s="2">
        <v>2466</v>
      </c>
      <c r="O283" s="3">
        <v>73</v>
      </c>
      <c r="P283" t="s">
        <v>131</v>
      </c>
      <c r="Q283">
        <v>3</v>
      </c>
      <c r="R283" s="4">
        <v>22454</v>
      </c>
      <c r="S283" s="1">
        <v>36619</v>
      </c>
      <c r="T283" s="5">
        <f t="shared" ca="1" si="17"/>
        <v>62.152777777777779</v>
      </c>
      <c r="U283" s="5">
        <f t="shared" ca="1" si="18"/>
        <v>23.372222222222224</v>
      </c>
      <c r="V283" s="5">
        <f t="shared" ca="1" si="19"/>
        <v>119.80033277870216</v>
      </c>
    </row>
    <row r="284" spans="1:22" hidden="1" x14ac:dyDescent="0.3">
      <c r="A284" t="s">
        <v>543</v>
      </c>
      <c r="B284" t="s">
        <v>140</v>
      </c>
      <c r="C284" t="str">
        <f t="shared" si="16"/>
        <v>SENTEX Stéphane</v>
      </c>
      <c r="D284" t="s">
        <v>141</v>
      </c>
      <c r="E284" t="s">
        <v>153</v>
      </c>
      <c r="F284" s="1">
        <v>43983</v>
      </c>
      <c r="G284">
        <v>6</v>
      </c>
      <c r="H284" t="s">
        <v>156</v>
      </c>
      <c r="I284">
        <v>4</v>
      </c>
      <c r="J284">
        <v>500</v>
      </c>
      <c r="K284">
        <v>2000</v>
      </c>
      <c r="L284">
        <v>3</v>
      </c>
      <c r="M284" t="s">
        <v>147</v>
      </c>
      <c r="N284" s="2">
        <v>2449</v>
      </c>
      <c r="O284" s="3">
        <v>47</v>
      </c>
      <c r="P284" t="s">
        <v>138</v>
      </c>
      <c r="Q284">
        <v>1</v>
      </c>
      <c r="R284" s="4">
        <v>27084</v>
      </c>
      <c r="S284" s="1">
        <v>41563</v>
      </c>
      <c r="T284" s="5">
        <f t="shared" ca="1" si="17"/>
        <v>49.480555555555554</v>
      </c>
      <c r="U284" s="5">
        <f t="shared" ca="1" si="18"/>
        <v>9.8361111111111104</v>
      </c>
      <c r="V284" s="5">
        <f t="shared" ca="1" si="19"/>
        <v>203.33239197966677</v>
      </c>
    </row>
    <row r="285" spans="1:22" hidden="1" x14ac:dyDescent="0.3">
      <c r="A285" t="s">
        <v>544</v>
      </c>
      <c r="B285" t="s">
        <v>316</v>
      </c>
      <c r="C285" t="str">
        <f t="shared" si="16"/>
        <v>SINSEAU Annie</v>
      </c>
      <c r="D285" t="s">
        <v>173</v>
      </c>
      <c r="E285" t="s">
        <v>153</v>
      </c>
      <c r="F285" s="1">
        <v>43644</v>
      </c>
      <c r="G285">
        <v>7</v>
      </c>
      <c r="H285" t="s">
        <v>216</v>
      </c>
      <c r="I285">
        <v>1</v>
      </c>
      <c r="J285">
        <v>600</v>
      </c>
      <c r="K285">
        <v>600</v>
      </c>
      <c r="L285">
        <v>3</v>
      </c>
      <c r="M285" t="s">
        <v>147</v>
      </c>
      <c r="N285" s="2">
        <v>2428</v>
      </c>
      <c r="O285" s="3">
        <v>34</v>
      </c>
      <c r="P285" t="s">
        <v>131</v>
      </c>
      <c r="Q285">
        <v>1</v>
      </c>
      <c r="R285" s="4">
        <v>20520</v>
      </c>
      <c r="S285" s="1">
        <v>38679</v>
      </c>
      <c r="T285" s="5">
        <f t="shared" ca="1" si="17"/>
        <v>67.447222222222223</v>
      </c>
      <c r="U285" s="5">
        <f t="shared" ca="1" si="18"/>
        <v>17.733333333333334</v>
      </c>
      <c r="V285" s="5">
        <f t="shared" ca="1" si="19"/>
        <v>33.834586466165412</v>
      </c>
    </row>
    <row r="286" spans="1:22" hidden="1" x14ac:dyDescent="0.3">
      <c r="A286" t="s">
        <v>545</v>
      </c>
      <c r="B286" t="s">
        <v>126</v>
      </c>
      <c r="C286" t="str">
        <f t="shared" si="16"/>
        <v>SOK Myriam</v>
      </c>
      <c r="D286" t="s">
        <v>141</v>
      </c>
      <c r="E286" t="s">
        <v>153</v>
      </c>
      <c r="F286" s="1">
        <v>43617</v>
      </c>
      <c r="G286">
        <v>7</v>
      </c>
      <c r="H286" t="s">
        <v>216</v>
      </c>
      <c r="I286">
        <v>2</v>
      </c>
      <c r="J286">
        <v>600</v>
      </c>
      <c r="K286">
        <v>1200</v>
      </c>
      <c r="L286">
        <v>2</v>
      </c>
      <c r="M286" t="s">
        <v>130</v>
      </c>
      <c r="N286" s="2">
        <v>2967</v>
      </c>
      <c r="O286" s="3">
        <v>88</v>
      </c>
      <c r="P286" t="s">
        <v>131</v>
      </c>
      <c r="Q286">
        <v>1</v>
      </c>
      <c r="R286" s="4">
        <v>27844</v>
      </c>
      <c r="S286" s="1">
        <v>37171</v>
      </c>
      <c r="T286" s="5">
        <f t="shared" ca="1" si="17"/>
        <v>47.394444444444446</v>
      </c>
      <c r="U286" s="5">
        <f t="shared" ca="1" si="18"/>
        <v>21.861111111111111</v>
      </c>
      <c r="V286" s="5">
        <f t="shared" ca="1" si="19"/>
        <v>54.891994917407878</v>
      </c>
    </row>
    <row r="287" spans="1:22" x14ac:dyDescent="0.3">
      <c r="A287" t="s">
        <v>546</v>
      </c>
      <c r="B287" t="s">
        <v>334</v>
      </c>
      <c r="C287" t="str">
        <f t="shared" si="16"/>
        <v>LE LOCH Nicole</v>
      </c>
      <c r="D287" t="s">
        <v>134</v>
      </c>
      <c r="E287" t="s">
        <v>145</v>
      </c>
      <c r="F287" s="1">
        <v>43969</v>
      </c>
      <c r="G287">
        <v>3</v>
      </c>
      <c r="H287" t="s">
        <v>174</v>
      </c>
      <c r="I287">
        <v>2</v>
      </c>
      <c r="J287">
        <v>1300</v>
      </c>
      <c r="K287">
        <v>2600</v>
      </c>
      <c r="L287">
        <v>1</v>
      </c>
      <c r="M287" t="s">
        <v>137</v>
      </c>
      <c r="N287" s="2">
        <v>3596</v>
      </c>
      <c r="O287" s="3">
        <v>54</v>
      </c>
      <c r="P287" t="s">
        <v>131</v>
      </c>
      <c r="Q287">
        <v>4</v>
      </c>
      <c r="R287" s="4">
        <v>18689</v>
      </c>
      <c r="S287" s="1">
        <v>42092</v>
      </c>
      <c r="T287" s="5">
        <f t="shared" ca="1" si="17"/>
        <v>72.458333333333329</v>
      </c>
      <c r="U287" s="5">
        <f t="shared" ca="1" si="18"/>
        <v>8.3833333333333329</v>
      </c>
      <c r="V287" s="5">
        <f t="shared" ca="1" si="19"/>
        <v>310.13916500994037</v>
      </c>
    </row>
    <row r="288" spans="1:22" x14ac:dyDescent="0.3">
      <c r="A288" t="s">
        <v>547</v>
      </c>
      <c r="B288" t="s">
        <v>548</v>
      </c>
      <c r="C288" t="str">
        <f t="shared" si="16"/>
        <v>SURENA Adrienne</v>
      </c>
      <c r="D288" t="s">
        <v>134</v>
      </c>
      <c r="E288" t="s">
        <v>153</v>
      </c>
      <c r="F288" s="1">
        <v>43764</v>
      </c>
      <c r="G288">
        <v>9</v>
      </c>
      <c r="H288" t="s">
        <v>184</v>
      </c>
      <c r="I288">
        <v>10</v>
      </c>
      <c r="J288">
        <v>500</v>
      </c>
      <c r="K288">
        <v>5000</v>
      </c>
      <c r="L288">
        <v>1</v>
      </c>
      <c r="M288" t="s">
        <v>137</v>
      </c>
      <c r="N288" s="2">
        <v>2919</v>
      </c>
      <c r="O288" s="3">
        <v>15</v>
      </c>
      <c r="P288" t="s">
        <v>131</v>
      </c>
      <c r="Q288">
        <v>4</v>
      </c>
      <c r="R288" s="4">
        <v>18215</v>
      </c>
      <c r="S288" s="1">
        <v>41992</v>
      </c>
      <c r="T288" s="5">
        <f t="shared" ca="1" si="17"/>
        <v>73.761111111111106</v>
      </c>
      <c r="U288" s="5">
        <f t="shared" ca="1" si="18"/>
        <v>8.6611111111111114</v>
      </c>
      <c r="V288" s="5">
        <f t="shared" ca="1" si="19"/>
        <v>577.29313662604227</v>
      </c>
    </row>
    <row r="289" spans="1:22" hidden="1" x14ac:dyDescent="0.3">
      <c r="A289" t="s">
        <v>549</v>
      </c>
      <c r="B289" t="s">
        <v>550</v>
      </c>
      <c r="C289" t="str">
        <f t="shared" si="16"/>
        <v>SUON William</v>
      </c>
      <c r="D289" t="s">
        <v>127</v>
      </c>
      <c r="E289" t="s">
        <v>153</v>
      </c>
      <c r="F289" s="1">
        <v>43625</v>
      </c>
      <c r="G289">
        <v>4</v>
      </c>
      <c r="H289" t="s">
        <v>136</v>
      </c>
      <c r="I289">
        <v>9</v>
      </c>
      <c r="J289">
        <v>5000</v>
      </c>
      <c r="K289">
        <v>45000</v>
      </c>
      <c r="L289">
        <v>2</v>
      </c>
      <c r="M289" t="s">
        <v>130</v>
      </c>
      <c r="N289" s="2">
        <v>3562</v>
      </c>
      <c r="O289" s="3">
        <v>89</v>
      </c>
      <c r="P289" t="s">
        <v>138</v>
      </c>
      <c r="Q289">
        <v>2</v>
      </c>
      <c r="R289" s="4">
        <v>26274</v>
      </c>
      <c r="S289" s="1">
        <v>36708</v>
      </c>
      <c r="T289" s="5">
        <f t="shared" ca="1" si="17"/>
        <v>51.694444444444443</v>
      </c>
      <c r="U289" s="5">
        <f t="shared" ca="1" si="18"/>
        <v>23.127777777777776</v>
      </c>
      <c r="V289" s="5">
        <f t="shared" ca="1" si="19"/>
        <v>1945.7122267595485</v>
      </c>
    </row>
    <row r="290" spans="1:22" x14ac:dyDescent="0.3">
      <c r="A290" t="s">
        <v>369</v>
      </c>
      <c r="B290" t="s">
        <v>551</v>
      </c>
      <c r="C290" t="str">
        <f t="shared" si="16"/>
        <v>FERNANDEZ Suzanne</v>
      </c>
      <c r="D290" t="s">
        <v>134</v>
      </c>
      <c r="E290" t="s">
        <v>145</v>
      </c>
      <c r="F290" s="1">
        <v>43767</v>
      </c>
      <c r="G290">
        <v>5</v>
      </c>
      <c r="H290" t="s">
        <v>191</v>
      </c>
      <c r="I290">
        <v>2</v>
      </c>
      <c r="J290">
        <v>2000</v>
      </c>
      <c r="K290">
        <v>4000</v>
      </c>
      <c r="L290">
        <v>1</v>
      </c>
      <c r="M290" t="s">
        <v>137</v>
      </c>
      <c r="N290" s="2">
        <v>3691</v>
      </c>
      <c r="O290" s="3">
        <v>57</v>
      </c>
      <c r="P290" t="s">
        <v>131</v>
      </c>
      <c r="Q290">
        <v>0</v>
      </c>
      <c r="R290" s="4">
        <v>18203</v>
      </c>
      <c r="S290" s="1">
        <v>39418</v>
      </c>
      <c r="T290" s="5">
        <f t="shared" ca="1" si="17"/>
        <v>73.794444444444451</v>
      </c>
      <c r="U290" s="5">
        <f t="shared" ca="1" si="18"/>
        <v>15.708333333333334</v>
      </c>
      <c r="V290" s="5">
        <f t="shared" ca="1" si="19"/>
        <v>254.64190981432361</v>
      </c>
    </row>
    <row r="291" spans="1:22" hidden="1" x14ac:dyDescent="0.3">
      <c r="A291" t="s">
        <v>552</v>
      </c>
      <c r="B291" t="s">
        <v>276</v>
      </c>
      <c r="C291" t="str">
        <f t="shared" si="16"/>
        <v>TAIEB Michel</v>
      </c>
      <c r="D291" t="s">
        <v>127</v>
      </c>
      <c r="E291" t="s">
        <v>153</v>
      </c>
      <c r="F291" s="1">
        <v>43829</v>
      </c>
      <c r="G291">
        <v>2</v>
      </c>
      <c r="H291" t="s">
        <v>150</v>
      </c>
      <c r="I291">
        <v>6</v>
      </c>
      <c r="J291">
        <v>700</v>
      </c>
      <c r="K291">
        <v>4200</v>
      </c>
      <c r="L291">
        <v>2</v>
      </c>
      <c r="M291" t="s">
        <v>130</v>
      </c>
      <c r="N291" s="2">
        <v>3076</v>
      </c>
      <c r="O291" s="3">
        <v>88</v>
      </c>
      <c r="P291" t="s">
        <v>138</v>
      </c>
      <c r="Q291">
        <v>3</v>
      </c>
      <c r="R291" s="4">
        <v>18530</v>
      </c>
      <c r="S291" s="1">
        <v>37518</v>
      </c>
      <c r="T291" s="5">
        <f t="shared" ca="1" si="17"/>
        <v>72.897222222222226</v>
      </c>
      <c r="U291" s="5">
        <f t="shared" ca="1" si="18"/>
        <v>20.911111111111111</v>
      </c>
      <c r="V291" s="5">
        <f t="shared" ca="1" si="19"/>
        <v>200.85015940488842</v>
      </c>
    </row>
    <row r="292" spans="1:22" hidden="1" x14ac:dyDescent="0.3">
      <c r="A292" t="s">
        <v>553</v>
      </c>
      <c r="B292" t="s">
        <v>554</v>
      </c>
      <c r="C292" t="str">
        <f t="shared" si="16"/>
        <v>TAMBURRINI Marie-Claire</v>
      </c>
      <c r="D292" t="s">
        <v>162</v>
      </c>
      <c r="E292" t="s">
        <v>153</v>
      </c>
      <c r="F292" s="1">
        <v>43703</v>
      </c>
      <c r="G292">
        <v>6</v>
      </c>
      <c r="H292" t="s">
        <v>156</v>
      </c>
      <c r="I292">
        <v>2</v>
      </c>
      <c r="J292">
        <v>500</v>
      </c>
      <c r="K292">
        <v>1000</v>
      </c>
      <c r="L292">
        <v>3</v>
      </c>
      <c r="M292" t="s">
        <v>147</v>
      </c>
      <c r="N292" s="2">
        <v>1588</v>
      </c>
      <c r="O292" s="3">
        <v>48</v>
      </c>
      <c r="P292" t="s">
        <v>131</v>
      </c>
      <c r="Q292">
        <v>2</v>
      </c>
      <c r="R292" s="4">
        <v>27353</v>
      </c>
      <c r="S292" s="1">
        <v>39373</v>
      </c>
      <c r="T292" s="5">
        <f t="shared" ca="1" si="17"/>
        <v>48.741666666666667</v>
      </c>
      <c r="U292" s="5">
        <f t="shared" ca="1" si="18"/>
        <v>15.830555555555556</v>
      </c>
      <c r="V292" s="5">
        <f t="shared" ca="1" si="19"/>
        <v>63.168977013511139</v>
      </c>
    </row>
    <row r="293" spans="1:22" hidden="1" x14ac:dyDescent="0.3">
      <c r="A293" t="s">
        <v>252</v>
      </c>
      <c r="B293" t="s">
        <v>555</v>
      </c>
      <c r="C293" t="str">
        <f t="shared" si="16"/>
        <v>TAN Joelle</v>
      </c>
      <c r="D293" t="s">
        <v>162</v>
      </c>
      <c r="E293" t="s">
        <v>153</v>
      </c>
      <c r="F293" s="1">
        <v>43620</v>
      </c>
      <c r="G293">
        <v>7</v>
      </c>
      <c r="H293" t="s">
        <v>216</v>
      </c>
      <c r="I293">
        <v>4</v>
      </c>
      <c r="J293">
        <v>600</v>
      </c>
      <c r="K293">
        <v>2400</v>
      </c>
      <c r="L293">
        <v>2</v>
      </c>
      <c r="M293" t="s">
        <v>130</v>
      </c>
      <c r="N293" s="2">
        <v>1379</v>
      </c>
      <c r="O293" s="3">
        <v>12</v>
      </c>
      <c r="P293" t="s">
        <v>131</v>
      </c>
      <c r="Q293">
        <v>3</v>
      </c>
      <c r="R293" s="4">
        <v>29764</v>
      </c>
      <c r="S293" s="1">
        <v>36492</v>
      </c>
      <c r="T293" s="5">
        <f t="shared" ca="1" si="17"/>
        <v>42.138888888888886</v>
      </c>
      <c r="U293" s="5">
        <f t="shared" ca="1" si="18"/>
        <v>23.719444444444445</v>
      </c>
      <c r="V293" s="5">
        <f t="shared" ca="1" si="19"/>
        <v>101.18280829136901</v>
      </c>
    </row>
    <row r="294" spans="1:22" x14ac:dyDescent="0.3">
      <c r="A294" t="s">
        <v>556</v>
      </c>
      <c r="B294" t="s">
        <v>557</v>
      </c>
      <c r="C294" t="str">
        <f t="shared" si="16"/>
        <v>AMARA Nicolas</v>
      </c>
      <c r="D294" t="s">
        <v>134</v>
      </c>
      <c r="E294" t="s">
        <v>145</v>
      </c>
      <c r="F294" s="1">
        <v>43659</v>
      </c>
      <c r="G294">
        <v>3</v>
      </c>
      <c r="H294" t="s">
        <v>174</v>
      </c>
      <c r="I294">
        <v>5</v>
      </c>
      <c r="J294">
        <v>1300</v>
      </c>
      <c r="K294">
        <v>6500</v>
      </c>
      <c r="L294">
        <v>2</v>
      </c>
      <c r="M294" t="s">
        <v>130</v>
      </c>
      <c r="N294" s="2">
        <v>5646</v>
      </c>
      <c r="O294" s="3">
        <v>65</v>
      </c>
      <c r="P294" t="s">
        <v>138</v>
      </c>
      <c r="Q294">
        <v>3</v>
      </c>
      <c r="R294" s="4">
        <v>18191</v>
      </c>
      <c r="S294" s="1">
        <v>42054</v>
      </c>
      <c r="T294" s="5">
        <f t="shared" ca="1" si="17"/>
        <v>73.825000000000003</v>
      </c>
      <c r="U294" s="5">
        <f t="shared" ca="1" si="18"/>
        <v>8.4944444444444436</v>
      </c>
      <c r="V294" s="5">
        <f t="shared" ca="1" si="19"/>
        <v>765.20601700457826</v>
      </c>
    </row>
    <row r="295" spans="1:22" hidden="1" x14ac:dyDescent="0.3">
      <c r="A295" t="s">
        <v>558</v>
      </c>
      <c r="B295" t="s">
        <v>380</v>
      </c>
      <c r="C295" t="str">
        <f t="shared" si="16"/>
        <v>TANG Armelle</v>
      </c>
      <c r="D295" t="s">
        <v>162</v>
      </c>
      <c r="E295" t="s">
        <v>153</v>
      </c>
      <c r="F295" s="1">
        <v>43921</v>
      </c>
      <c r="G295">
        <v>3</v>
      </c>
      <c r="H295" t="s">
        <v>174</v>
      </c>
      <c r="I295">
        <v>8</v>
      </c>
      <c r="J295">
        <v>1300</v>
      </c>
      <c r="K295">
        <v>10400</v>
      </c>
      <c r="L295">
        <v>2</v>
      </c>
      <c r="M295" t="s">
        <v>130</v>
      </c>
      <c r="N295" s="2">
        <v>1539</v>
      </c>
      <c r="O295" s="3">
        <v>65</v>
      </c>
      <c r="P295" t="s">
        <v>131</v>
      </c>
      <c r="Q295">
        <v>5</v>
      </c>
      <c r="R295" s="4">
        <v>20732</v>
      </c>
      <c r="S295" s="1">
        <v>40957</v>
      </c>
      <c r="T295" s="5">
        <f t="shared" ca="1" si="17"/>
        <v>66.86944444444444</v>
      </c>
      <c r="U295" s="5">
        <f t="shared" ca="1" si="18"/>
        <v>11.497222222222222</v>
      </c>
      <c r="V295" s="5">
        <f t="shared" ca="1" si="19"/>
        <v>904.56632036723852</v>
      </c>
    </row>
    <row r="296" spans="1:22" hidden="1" x14ac:dyDescent="0.3">
      <c r="A296" t="s">
        <v>559</v>
      </c>
      <c r="B296" t="s">
        <v>560</v>
      </c>
      <c r="C296" t="str">
        <f t="shared" si="16"/>
        <v>TARDIF Marie-Paule</v>
      </c>
      <c r="D296" t="s">
        <v>141</v>
      </c>
      <c r="E296" t="s">
        <v>153</v>
      </c>
      <c r="F296" s="1">
        <v>43748</v>
      </c>
      <c r="G296">
        <v>8</v>
      </c>
      <c r="H296" t="s">
        <v>146</v>
      </c>
      <c r="I296">
        <v>4</v>
      </c>
      <c r="J296">
        <v>800</v>
      </c>
      <c r="K296">
        <v>3200</v>
      </c>
      <c r="L296">
        <v>2</v>
      </c>
      <c r="M296" t="s">
        <v>130</v>
      </c>
      <c r="N296" s="2">
        <v>1570</v>
      </c>
      <c r="O296" s="3">
        <v>69</v>
      </c>
      <c r="P296" t="s">
        <v>131</v>
      </c>
      <c r="Q296">
        <v>2</v>
      </c>
      <c r="R296" s="4">
        <v>19960</v>
      </c>
      <c r="S296" s="1">
        <v>41525</v>
      </c>
      <c r="T296" s="5">
        <f t="shared" ca="1" si="17"/>
        <v>68.980555555555554</v>
      </c>
      <c r="U296" s="5">
        <f t="shared" ca="1" si="18"/>
        <v>9.9416666666666664</v>
      </c>
      <c r="V296" s="5">
        <f t="shared" ca="1" si="19"/>
        <v>321.87761944677283</v>
      </c>
    </row>
    <row r="297" spans="1:22" x14ac:dyDescent="0.3">
      <c r="A297" t="s">
        <v>561</v>
      </c>
      <c r="B297" t="s">
        <v>334</v>
      </c>
      <c r="C297" t="str">
        <f t="shared" si="16"/>
        <v>LAUB Nicole</v>
      </c>
      <c r="D297" t="s">
        <v>134</v>
      </c>
      <c r="E297" t="s">
        <v>145</v>
      </c>
      <c r="F297" s="1">
        <v>43764</v>
      </c>
      <c r="G297">
        <v>1</v>
      </c>
      <c r="H297" t="s">
        <v>159</v>
      </c>
      <c r="I297">
        <v>4</v>
      </c>
      <c r="J297">
        <v>1200</v>
      </c>
      <c r="K297">
        <v>4800</v>
      </c>
      <c r="L297">
        <v>1</v>
      </c>
      <c r="M297" t="s">
        <v>137</v>
      </c>
      <c r="N297" s="2">
        <v>2121</v>
      </c>
      <c r="O297" s="3">
        <v>87</v>
      </c>
      <c r="P297" t="s">
        <v>131</v>
      </c>
      <c r="Q297">
        <v>5</v>
      </c>
      <c r="R297" s="4">
        <v>18135</v>
      </c>
      <c r="S297" s="1">
        <v>38720</v>
      </c>
      <c r="T297" s="5">
        <f t="shared" ca="1" si="17"/>
        <v>73.977777777777774</v>
      </c>
      <c r="U297" s="5">
        <f t="shared" ca="1" si="18"/>
        <v>17.622222222222224</v>
      </c>
      <c r="V297" s="5">
        <f t="shared" ca="1" si="19"/>
        <v>272.38335435056746</v>
      </c>
    </row>
    <row r="298" spans="1:22" hidden="1" x14ac:dyDescent="0.3">
      <c r="A298" t="s">
        <v>562</v>
      </c>
      <c r="B298" t="s">
        <v>255</v>
      </c>
      <c r="C298" t="str">
        <f t="shared" si="16"/>
        <v>THIAM Anne-Marie</v>
      </c>
      <c r="D298" t="s">
        <v>162</v>
      </c>
      <c r="E298" t="s">
        <v>153</v>
      </c>
      <c r="F298" s="1">
        <v>43917</v>
      </c>
      <c r="G298">
        <v>10</v>
      </c>
      <c r="H298" t="s">
        <v>129</v>
      </c>
      <c r="I298">
        <v>9</v>
      </c>
      <c r="J298">
        <v>1000</v>
      </c>
      <c r="K298">
        <v>9000</v>
      </c>
      <c r="L298">
        <v>1</v>
      </c>
      <c r="M298" t="s">
        <v>137</v>
      </c>
      <c r="N298" s="2">
        <v>1259</v>
      </c>
      <c r="O298" s="3">
        <v>2</v>
      </c>
      <c r="P298" t="s">
        <v>131</v>
      </c>
      <c r="Q298">
        <v>4</v>
      </c>
      <c r="R298" s="4">
        <v>23280</v>
      </c>
      <c r="S298" s="1">
        <v>43649</v>
      </c>
      <c r="T298" s="5">
        <f t="shared" ca="1" si="17"/>
        <v>59.891666666666666</v>
      </c>
      <c r="U298" s="5">
        <f t="shared" ca="1" si="18"/>
        <v>4.1222222222222218</v>
      </c>
      <c r="V298" s="5">
        <f t="shared" ca="1" si="19"/>
        <v>2183.2884097035044</v>
      </c>
    </row>
    <row r="299" spans="1:22" hidden="1" x14ac:dyDescent="0.3">
      <c r="A299" t="s">
        <v>563</v>
      </c>
      <c r="B299" t="s">
        <v>564</v>
      </c>
      <c r="C299" t="str">
        <f t="shared" si="16"/>
        <v>THOQUENNE Lydia</v>
      </c>
      <c r="D299" t="s">
        <v>144</v>
      </c>
      <c r="E299" t="s">
        <v>153</v>
      </c>
      <c r="F299" s="1">
        <v>43726</v>
      </c>
      <c r="G299">
        <v>3</v>
      </c>
      <c r="H299" t="s">
        <v>174</v>
      </c>
      <c r="I299">
        <v>3</v>
      </c>
      <c r="J299">
        <v>1300</v>
      </c>
      <c r="K299">
        <v>3900</v>
      </c>
      <c r="L299">
        <v>1</v>
      </c>
      <c r="M299" t="s">
        <v>137</v>
      </c>
      <c r="N299" s="2">
        <v>1307</v>
      </c>
      <c r="O299" s="3">
        <v>64</v>
      </c>
      <c r="P299" t="s">
        <v>131</v>
      </c>
      <c r="Q299">
        <v>0</v>
      </c>
      <c r="R299" s="4">
        <v>19212</v>
      </c>
      <c r="S299" s="1">
        <v>38301</v>
      </c>
      <c r="T299" s="5">
        <f t="shared" ca="1" si="17"/>
        <v>71.030555555555551</v>
      </c>
      <c r="U299" s="5">
        <f t="shared" ca="1" si="18"/>
        <v>18.769444444444446</v>
      </c>
      <c r="V299" s="5">
        <f t="shared" ca="1" si="19"/>
        <v>207.78451975728873</v>
      </c>
    </row>
    <row r="300" spans="1:22" hidden="1" x14ac:dyDescent="0.3">
      <c r="A300" t="s">
        <v>565</v>
      </c>
      <c r="B300" t="s">
        <v>373</v>
      </c>
      <c r="C300" t="str">
        <f t="shared" si="16"/>
        <v>VANNAXAY Francis</v>
      </c>
      <c r="D300" t="s">
        <v>144</v>
      </c>
      <c r="E300" t="s">
        <v>135</v>
      </c>
      <c r="F300" s="1">
        <v>43711</v>
      </c>
      <c r="G300">
        <v>8</v>
      </c>
      <c r="H300" t="s">
        <v>146</v>
      </c>
      <c r="I300">
        <v>8</v>
      </c>
      <c r="J300">
        <v>800</v>
      </c>
      <c r="K300">
        <v>6400</v>
      </c>
      <c r="L300">
        <v>1</v>
      </c>
      <c r="M300" t="s">
        <v>137</v>
      </c>
      <c r="N300" s="2">
        <v>3578</v>
      </c>
      <c r="O300" s="3">
        <v>47</v>
      </c>
      <c r="P300" t="s">
        <v>138</v>
      </c>
      <c r="Q300">
        <v>3</v>
      </c>
      <c r="R300" s="4">
        <v>22471</v>
      </c>
      <c r="S300" s="1">
        <v>38289</v>
      </c>
      <c r="T300" s="5">
        <f t="shared" ca="1" si="17"/>
        <v>62.105555555555554</v>
      </c>
      <c r="U300" s="5">
        <f t="shared" ca="1" si="18"/>
        <v>18.8</v>
      </c>
      <c r="V300" s="5">
        <f t="shared" ca="1" si="19"/>
        <v>340.42553191489361</v>
      </c>
    </row>
    <row r="301" spans="1:22" hidden="1" x14ac:dyDescent="0.3">
      <c r="A301" t="s">
        <v>565</v>
      </c>
      <c r="B301" t="s">
        <v>373</v>
      </c>
      <c r="C301" t="str">
        <f t="shared" si="16"/>
        <v>VANNAXAY Francis</v>
      </c>
      <c r="D301" t="s">
        <v>144</v>
      </c>
      <c r="E301" t="s">
        <v>135</v>
      </c>
      <c r="F301" s="1">
        <v>43812</v>
      </c>
      <c r="G301">
        <v>6</v>
      </c>
      <c r="H301" t="s">
        <v>156</v>
      </c>
      <c r="I301">
        <v>8</v>
      </c>
      <c r="J301">
        <v>500</v>
      </c>
      <c r="K301">
        <v>4000</v>
      </c>
      <c r="L301">
        <v>2</v>
      </c>
      <c r="M301" t="s">
        <v>130</v>
      </c>
      <c r="N301" s="2">
        <v>3578</v>
      </c>
      <c r="O301" s="3">
        <v>47</v>
      </c>
      <c r="P301" t="s">
        <v>138</v>
      </c>
      <c r="Q301">
        <v>4</v>
      </c>
      <c r="R301" s="4">
        <v>22471</v>
      </c>
      <c r="S301" s="1">
        <v>41484</v>
      </c>
      <c r="T301" s="5">
        <f t="shared" ca="1" si="17"/>
        <v>62.105555555555554</v>
      </c>
      <c r="U301" s="5">
        <f t="shared" ca="1" si="18"/>
        <v>10.050000000000001</v>
      </c>
      <c r="V301" s="5">
        <f t="shared" ca="1" si="19"/>
        <v>398.00995024875618</v>
      </c>
    </row>
    <row r="302" spans="1:22" hidden="1" x14ac:dyDescent="0.3">
      <c r="A302" t="s">
        <v>566</v>
      </c>
      <c r="B302" t="s">
        <v>437</v>
      </c>
      <c r="C302" t="str">
        <f t="shared" si="16"/>
        <v>VASSEUR Christiane</v>
      </c>
      <c r="D302" t="s">
        <v>162</v>
      </c>
      <c r="E302" t="s">
        <v>135</v>
      </c>
      <c r="F302" s="1">
        <v>43759</v>
      </c>
      <c r="G302">
        <v>1</v>
      </c>
      <c r="H302" t="s">
        <v>159</v>
      </c>
      <c r="I302">
        <v>1</v>
      </c>
      <c r="J302">
        <v>1200</v>
      </c>
      <c r="K302">
        <v>1200</v>
      </c>
      <c r="L302">
        <v>3</v>
      </c>
      <c r="M302" t="s">
        <v>147</v>
      </c>
      <c r="N302" s="2">
        <v>2181</v>
      </c>
      <c r="O302" s="3">
        <v>90</v>
      </c>
      <c r="P302" t="s">
        <v>131</v>
      </c>
      <c r="Q302">
        <v>4</v>
      </c>
      <c r="R302" s="4">
        <v>22035</v>
      </c>
      <c r="S302" s="1">
        <v>36422</v>
      </c>
      <c r="T302" s="5">
        <f t="shared" ca="1" si="17"/>
        <v>63.3</v>
      </c>
      <c r="U302" s="5">
        <f t="shared" ca="1" si="18"/>
        <v>23.911111111111111</v>
      </c>
      <c r="V302" s="5">
        <f t="shared" ca="1" si="19"/>
        <v>50.185873605947954</v>
      </c>
    </row>
    <row r="303" spans="1:22" hidden="1" x14ac:dyDescent="0.3">
      <c r="A303" t="s">
        <v>566</v>
      </c>
      <c r="B303" t="s">
        <v>437</v>
      </c>
      <c r="C303" t="str">
        <f t="shared" si="16"/>
        <v>VASSEUR Christiane</v>
      </c>
      <c r="D303" t="s">
        <v>162</v>
      </c>
      <c r="E303" t="s">
        <v>135</v>
      </c>
      <c r="F303" s="1">
        <v>43964</v>
      </c>
      <c r="G303">
        <v>9</v>
      </c>
      <c r="H303" t="s">
        <v>184</v>
      </c>
      <c r="I303">
        <v>8</v>
      </c>
      <c r="J303">
        <v>500</v>
      </c>
      <c r="K303">
        <v>4000</v>
      </c>
      <c r="L303">
        <v>2</v>
      </c>
      <c r="M303" t="s">
        <v>130</v>
      </c>
      <c r="N303" s="2">
        <v>2181</v>
      </c>
      <c r="O303" s="3">
        <v>90</v>
      </c>
      <c r="P303" t="s">
        <v>131</v>
      </c>
      <c r="Q303">
        <v>4</v>
      </c>
      <c r="R303" s="4">
        <v>22035</v>
      </c>
      <c r="S303" s="1">
        <v>41694</v>
      </c>
      <c r="T303" s="5">
        <f t="shared" ca="1" si="17"/>
        <v>63.3</v>
      </c>
      <c r="U303" s="5">
        <f t="shared" ca="1" si="18"/>
        <v>9.4805555555555561</v>
      </c>
      <c r="V303" s="5">
        <f t="shared" ca="1" si="19"/>
        <v>421.91620275417517</v>
      </c>
    </row>
    <row r="304" spans="1:22" hidden="1" x14ac:dyDescent="0.3">
      <c r="A304" t="s">
        <v>567</v>
      </c>
      <c r="B304" t="s">
        <v>176</v>
      </c>
      <c r="C304" t="str">
        <f t="shared" si="16"/>
        <v>VIAND Monique</v>
      </c>
      <c r="D304" t="s">
        <v>162</v>
      </c>
      <c r="E304" t="s">
        <v>135</v>
      </c>
      <c r="F304" s="1">
        <v>43804</v>
      </c>
      <c r="G304">
        <v>5</v>
      </c>
      <c r="H304" t="s">
        <v>191</v>
      </c>
      <c r="I304">
        <v>4</v>
      </c>
      <c r="J304">
        <v>2000</v>
      </c>
      <c r="K304">
        <v>8000</v>
      </c>
      <c r="L304">
        <v>3</v>
      </c>
      <c r="M304" t="s">
        <v>147</v>
      </c>
      <c r="N304" s="2">
        <v>1891</v>
      </c>
      <c r="O304" s="3">
        <v>47</v>
      </c>
      <c r="P304" t="s">
        <v>131</v>
      </c>
      <c r="Q304">
        <v>1</v>
      </c>
      <c r="R304" s="4">
        <v>17213</v>
      </c>
      <c r="S304" s="1">
        <v>40689</v>
      </c>
      <c r="T304" s="5">
        <f t="shared" ca="1" si="17"/>
        <v>76.50555555555556</v>
      </c>
      <c r="U304" s="5">
        <f t="shared" ca="1" si="18"/>
        <v>12.225</v>
      </c>
      <c r="V304" s="5">
        <f t="shared" ca="1" si="19"/>
        <v>654.39672801635993</v>
      </c>
    </row>
    <row r="305" spans="1:22" hidden="1" x14ac:dyDescent="0.3">
      <c r="A305" t="s">
        <v>567</v>
      </c>
      <c r="B305" t="s">
        <v>176</v>
      </c>
      <c r="C305" t="str">
        <f t="shared" si="16"/>
        <v>VIAND Monique</v>
      </c>
      <c r="D305" t="s">
        <v>162</v>
      </c>
      <c r="E305" t="s">
        <v>135</v>
      </c>
      <c r="F305" s="1">
        <v>43880</v>
      </c>
      <c r="G305">
        <v>3</v>
      </c>
      <c r="H305" t="s">
        <v>174</v>
      </c>
      <c r="I305">
        <v>6</v>
      </c>
      <c r="J305">
        <v>1300</v>
      </c>
      <c r="K305">
        <v>7800</v>
      </c>
      <c r="L305">
        <v>3</v>
      </c>
      <c r="M305" t="s">
        <v>147</v>
      </c>
      <c r="N305" s="2">
        <v>1891</v>
      </c>
      <c r="O305" s="3">
        <v>47</v>
      </c>
      <c r="P305" t="s">
        <v>131</v>
      </c>
      <c r="Q305">
        <v>4</v>
      </c>
      <c r="R305" s="4">
        <v>17213</v>
      </c>
      <c r="S305" s="1">
        <v>43018</v>
      </c>
      <c r="T305" s="5">
        <f t="shared" ca="1" si="17"/>
        <v>76.50555555555556</v>
      </c>
      <c r="U305" s="5">
        <f t="shared" ca="1" si="18"/>
        <v>5.8527777777777779</v>
      </c>
      <c r="V305" s="5">
        <f t="shared" ca="1" si="19"/>
        <v>1332.7005220692929</v>
      </c>
    </row>
    <row r="306" spans="1:22" hidden="1" x14ac:dyDescent="0.3">
      <c r="A306" t="s">
        <v>568</v>
      </c>
      <c r="B306" t="s">
        <v>272</v>
      </c>
      <c r="C306" t="str">
        <f t="shared" si="16"/>
        <v>VIDON Marie-Louise</v>
      </c>
      <c r="D306" t="s">
        <v>162</v>
      </c>
      <c r="E306" t="s">
        <v>135</v>
      </c>
      <c r="F306" s="1">
        <v>43883</v>
      </c>
      <c r="G306">
        <v>4</v>
      </c>
      <c r="H306" t="s">
        <v>136</v>
      </c>
      <c r="I306">
        <v>5</v>
      </c>
      <c r="J306">
        <v>5000</v>
      </c>
      <c r="K306">
        <v>25000</v>
      </c>
      <c r="L306">
        <v>3</v>
      </c>
      <c r="M306" t="s">
        <v>147</v>
      </c>
      <c r="N306" s="2">
        <v>1994</v>
      </c>
      <c r="O306" s="3">
        <v>49</v>
      </c>
      <c r="P306" t="s">
        <v>131</v>
      </c>
      <c r="Q306">
        <v>3</v>
      </c>
      <c r="R306" s="4">
        <v>16785</v>
      </c>
      <c r="S306" s="1">
        <v>40256</v>
      </c>
      <c r="T306" s="5">
        <f t="shared" ca="1" si="17"/>
        <v>77.674999999999997</v>
      </c>
      <c r="U306" s="5">
        <f t="shared" ca="1" si="18"/>
        <v>13.411111111111111</v>
      </c>
      <c r="V306" s="5">
        <f t="shared" ca="1" si="19"/>
        <v>1864.1259320629661</v>
      </c>
    </row>
    <row r="307" spans="1:22" hidden="1" x14ac:dyDescent="0.3">
      <c r="A307" t="s">
        <v>568</v>
      </c>
      <c r="B307" t="s">
        <v>272</v>
      </c>
      <c r="C307" t="str">
        <f t="shared" si="16"/>
        <v>VIDON Marie-Louise</v>
      </c>
      <c r="D307" t="s">
        <v>162</v>
      </c>
      <c r="E307" t="s">
        <v>135</v>
      </c>
      <c r="F307" s="1">
        <v>43968</v>
      </c>
      <c r="G307">
        <v>7</v>
      </c>
      <c r="H307" t="s">
        <v>216</v>
      </c>
      <c r="I307">
        <v>2</v>
      </c>
      <c r="J307">
        <v>600</v>
      </c>
      <c r="K307">
        <v>1200</v>
      </c>
      <c r="L307">
        <v>1</v>
      </c>
      <c r="M307" t="s">
        <v>137</v>
      </c>
      <c r="N307" s="2">
        <v>1994</v>
      </c>
      <c r="O307" s="3">
        <v>49</v>
      </c>
      <c r="P307" t="s">
        <v>131</v>
      </c>
      <c r="Q307">
        <v>1</v>
      </c>
      <c r="R307" s="4">
        <v>16785</v>
      </c>
      <c r="S307" s="1">
        <v>39057</v>
      </c>
      <c r="T307" s="5">
        <f t="shared" ca="1" si="17"/>
        <v>77.674999999999997</v>
      </c>
      <c r="U307" s="5">
        <f t="shared" ca="1" si="18"/>
        <v>16.697222222222223</v>
      </c>
      <c r="V307" s="5">
        <f t="shared" ca="1" si="19"/>
        <v>71.868241557145225</v>
      </c>
    </row>
    <row r="308" spans="1:22" hidden="1" x14ac:dyDescent="0.3">
      <c r="A308" t="s">
        <v>569</v>
      </c>
      <c r="B308" t="s">
        <v>570</v>
      </c>
      <c r="C308" t="str">
        <f t="shared" si="16"/>
        <v>VINET Marie-José</v>
      </c>
      <c r="D308" t="s">
        <v>127</v>
      </c>
      <c r="E308" t="s">
        <v>135</v>
      </c>
      <c r="F308" s="1">
        <v>43898</v>
      </c>
      <c r="G308">
        <v>3</v>
      </c>
      <c r="H308" t="s">
        <v>174</v>
      </c>
      <c r="I308">
        <v>10</v>
      </c>
      <c r="J308">
        <v>1300</v>
      </c>
      <c r="K308">
        <v>13000</v>
      </c>
      <c r="L308">
        <v>1</v>
      </c>
      <c r="M308" t="s">
        <v>137</v>
      </c>
      <c r="N308" s="2">
        <v>3465</v>
      </c>
      <c r="O308" s="3">
        <v>59</v>
      </c>
      <c r="P308" t="s">
        <v>131</v>
      </c>
      <c r="Q308">
        <v>1</v>
      </c>
      <c r="R308" s="4">
        <v>17827</v>
      </c>
      <c r="S308" s="1">
        <v>39726</v>
      </c>
      <c r="T308" s="5">
        <f t="shared" ca="1" si="17"/>
        <v>74.822222222222223</v>
      </c>
      <c r="U308" s="5">
        <f t="shared" ca="1" si="18"/>
        <v>14.866666666666667</v>
      </c>
      <c r="V308" s="5">
        <f t="shared" ca="1" si="19"/>
        <v>874.43946188340806</v>
      </c>
    </row>
    <row r="309" spans="1:22" hidden="1" x14ac:dyDescent="0.3">
      <c r="A309" t="s">
        <v>569</v>
      </c>
      <c r="B309" t="s">
        <v>570</v>
      </c>
      <c r="C309" t="str">
        <f t="shared" si="16"/>
        <v>VINET Marie-José</v>
      </c>
      <c r="D309" t="s">
        <v>127</v>
      </c>
      <c r="E309" t="s">
        <v>135</v>
      </c>
      <c r="F309" s="1">
        <v>43933</v>
      </c>
      <c r="G309">
        <v>1</v>
      </c>
      <c r="H309" t="s">
        <v>159</v>
      </c>
      <c r="I309">
        <v>7</v>
      </c>
      <c r="J309">
        <v>1200</v>
      </c>
      <c r="K309">
        <v>8400</v>
      </c>
      <c r="L309">
        <v>2</v>
      </c>
      <c r="M309" t="s">
        <v>130</v>
      </c>
      <c r="N309" s="2">
        <v>3465</v>
      </c>
      <c r="O309" s="3">
        <v>59</v>
      </c>
      <c r="P309" t="s">
        <v>131</v>
      </c>
      <c r="Q309">
        <v>1</v>
      </c>
      <c r="R309" s="4">
        <v>17827</v>
      </c>
      <c r="S309" s="1">
        <v>43164</v>
      </c>
      <c r="T309" s="5">
        <f t="shared" ca="1" si="17"/>
        <v>74.822222222222223</v>
      </c>
      <c r="U309" s="5">
        <f t="shared" ca="1" si="18"/>
        <v>5.45</v>
      </c>
      <c r="V309" s="5">
        <f t="shared" ca="1" si="19"/>
        <v>1541.2844036697247</v>
      </c>
    </row>
    <row r="310" spans="1:22" hidden="1" x14ac:dyDescent="0.3">
      <c r="A310" t="s">
        <v>571</v>
      </c>
      <c r="B310" t="s">
        <v>176</v>
      </c>
      <c r="C310" t="str">
        <f t="shared" si="16"/>
        <v>ZANOTI Monique</v>
      </c>
      <c r="D310" t="s">
        <v>141</v>
      </c>
      <c r="E310" t="s">
        <v>135</v>
      </c>
      <c r="F310" s="1">
        <v>43811</v>
      </c>
      <c r="G310">
        <v>5</v>
      </c>
      <c r="H310" t="s">
        <v>191</v>
      </c>
      <c r="I310">
        <v>5</v>
      </c>
      <c r="J310">
        <v>2000</v>
      </c>
      <c r="K310">
        <v>10000</v>
      </c>
      <c r="L310">
        <v>2</v>
      </c>
      <c r="M310" t="s">
        <v>130</v>
      </c>
      <c r="N310" s="2">
        <v>2720</v>
      </c>
      <c r="O310" s="3">
        <v>17</v>
      </c>
      <c r="P310" t="s">
        <v>131</v>
      </c>
      <c r="Q310">
        <v>4</v>
      </c>
      <c r="R310" s="4">
        <v>17018</v>
      </c>
      <c r="S310" s="1">
        <v>42966</v>
      </c>
      <c r="T310" s="5">
        <f t="shared" ca="1" si="17"/>
        <v>77.036111111111111</v>
      </c>
      <c r="U310" s="5">
        <f t="shared" ca="1" si="18"/>
        <v>5.9944444444444445</v>
      </c>
      <c r="V310" s="5">
        <f t="shared" ca="1" si="19"/>
        <v>1668.2113067655237</v>
      </c>
    </row>
    <row r="311" spans="1:22" hidden="1" x14ac:dyDescent="0.3">
      <c r="A311" t="s">
        <v>571</v>
      </c>
      <c r="B311" t="s">
        <v>176</v>
      </c>
      <c r="C311" t="str">
        <f t="shared" si="16"/>
        <v>ZANOTI Monique</v>
      </c>
      <c r="D311" t="s">
        <v>141</v>
      </c>
      <c r="E311" t="s">
        <v>135</v>
      </c>
      <c r="F311" s="1">
        <v>43664</v>
      </c>
      <c r="G311">
        <v>3</v>
      </c>
      <c r="H311" t="s">
        <v>174</v>
      </c>
      <c r="I311">
        <v>5</v>
      </c>
      <c r="J311">
        <v>1300</v>
      </c>
      <c r="K311">
        <v>6500</v>
      </c>
      <c r="L311">
        <v>2</v>
      </c>
      <c r="M311" t="s">
        <v>130</v>
      </c>
      <c r="N311" s="2">
        <v>2720</v>
      </c>
      <c r="O311" s="3">
        <v>17</v>
      </c>
      <c r="P311" t="s">
        <v>131</v>
      </c>
      <c r="Q311">
        <v>5</v>
      </c>
      <c r="R311" s="4">
        <v>17018</v>
      </c>
      <c r="S311" s="1">
        <v>38554</v>
      </c>
      <c r="T311" s="5">
        <f t="shared" ca="1" si="17"/>
        <v>77.036111111111111</v>
      </c>
      <c r="U311" s="5">
        <f t="shared" ca="1" si="18"/>
        <v>18.072222222222223</v>
      </c>
      <c r="V311" s="5">
        <f t="shared" ca="1" si="19"/>
        <v>359.66799877036578</v>
      </c>
    </row>
    <row r="312" spans="1:22" hidden="1" x14ac:dyDescent="0.3">
      <c r="A312" t="s">
        <v>572</v>
      </c>
      <c r="B312" t="s">
        <v>573</v>
      </c>
      <c r="C312" t="str">
        <f t="shared" si="16"/>
        <v>ZAOUI Liliane</v>
      </c>
      <c r="D312" t="s">
        <v>162</v>
      </c>
      <c r="E312" t="s">
        <v>135</v>
      </c>
      <c r="F312" s="1">
        <v>43996</v>
      </c>
      <c r="G312">
        <v>3</v>
      </c>
      <c r="H312" t="s">
        <v>174</v>
      </c>
      <c r="I312">
        <v>4</v>
      </c>
      <c r="J312">
        <v>1300</v>
      </c>
      <c r="K312">
        <v>5200</v>
      </c>
      <c r="L312">
        <v>1</v>
      </c>
      <c r="M312" t="s">
        <v>137</v>
      </c>
      <c r="N312" s="2">
        <v>1602</v>
      </c>
      <c r="O312" s="3">
        <v>13</v>
      </c>
      <c r="P312" t="s">
        <v>131</v>
      </c>
      <c r="Q312">
        <v>1</v>
      </c>
      <c r="R312" s="4">
        <v>18179</v>
      </c>
      <c r="S312" s="1">
        <v>41546</v>
      </c>
      <c r="T312" s="5">
        <f t="shared" ca="1" si="17"/>
        <v>73.858333333333334</v>
      </c>
      <c r="U312" s="5">
        <f t="shared" ca="1" si="18"/>
        <v>9.8833333333333329</v>
      </c>
      <c r="V312" s="5">
        <f t="shared" ca="1" si="19"/>
        <v>526.13827993254642</v>
      </c>
    </row>
    <row r="313" spans="1:22" hidden="1" x14ac:dyDescent="0.3">
      <c r="A313" t="s">
        <v>572</v>
      </c>
      <c r="B313" t="s">
        <v>573</v>
      </c>
      <c r="C313" t="str">
        <f t="shared" si="16"/>
        <v>ZAOUI Liliane</v>
      </c>
      <c r="D313" t="s">
        <v>162</v>
      </c>
      <c r="E313" t="s">
        <v>135</v>
      </c>
      <c r="F313" s="1">
        <v>43879</v>
      </c>
      <c r="G313">
        <v>9</v>
      </c>
      <c r="H313" t="s">
        <v>184</v>
      </c>
      <c r="I313">
        <v>6</v>
      </c>
      <c r="J313">
        <v>500</v>
      </c>
      <c r="K313">
        <v>3000</v>
      </c>
      <c r="L313">
        <v>3</v>
      </c>
      <c r="M313" t="s">
        <v>147</v>
      </c>
      <c r="N313" s="2">
        <v>1602</v>
      </c>
      <c r="O313" s="3">
        <v>13</v>
      </c>
      <c r="P313" t="s">
        <v>131</v>
      </c>
      <c r="Q313">
        <v>2</v>
      </c>
      <c r="R313" s="4">
        <v>18179</v>
      </c>
      <c r="S313" s="1">
        <v>40591</v>
      </c>
      <c r="T313" s="5">
        <f t="shared" ca="1" si="17"/>
        <v>73.858333333333334</v>
      </c>
      <c r="U313" s="5">
        <f t="shared" ca="1" si="18"/>
        <v>12.5</v>
      </c>
      <c r="V313" s="5">
        <f t="shared" ca="1" si="19"/>
        <v>240</v>
      </c>
    </row>
    <row r="314" spans="1:22" hidden="1" x14ac:dyDescent="0.3">
      <c r="A314" t="s">
        <v>574</v>
      </c>
      <c r="B314" t="s">
        <v>484</v>
      </c>
      <c r="C314" t="str">
        <f t="shared" si="16"/>
        <v>ZENOU Robert</v>
      </c>
      <c r="D314" t="s">
        <v>141</v>
      </c>
      <c r="E314" t="s">
        <v>135</v>
      </c>
      <c r="F314" s="1">
        <v>43959</v>
      </c>
      <c r="G314">
        <v>1</v>
      </c>
      <c r="H314" t="s">
        <v>159</v>
      </c>
      <c r="I314">
        <v>2</v>
      </c>
      <c r="J314">
        <v>1200</v>
      </c>
      <c r="K314">
        <v>2400</v>
      </c>
      <c r="L314">
        <v>3</v>
      </c>
      <c r="M314" t="s">
        <v>147</v>
      </c>
      <c r="N314" s="2">
        <v>2189</v>
      </c>
      <c r="O314" s="3">
        <v>39</v>
      </c>
      <c r="P314" t="s">
        <v>138</v>
      </c>
      <c r="Q314">
        <v>1</v>
      </c>
      <c r="R314" s="4">
        <v>20235</v>
      </c>
      <c r="S314" s="1">
        <v>37371</v>
      </c>
      <c r="T314" s="5">
        <f t="shared" ca="1" si="17"/>
        <v>68.224999999999994</v>
      </c>
      <c r="U314" s="5">
        <f t="shared" ca="1" si="18"/>
        <v>21.31111111111111</v>
      </c>
      <c r="V314" s="5">
        <f t="shared" ca="1" si="19"/>
        <v>112.61730969760167</v>
      </c>
    </row>
    <row r="315" spans="1:22" hidden="1" x14ac:dyDescent="0.3">
      <c r="A315" t="s">
        <v>574</v>
      </c>
      <c r="B315" t="s">
        <v>484</v>
      </c>
      <c r="C315" t="str">
        <f t="shared" si="16"/>
        <v>ZENOU Robert</v>
      </c>
      <c r="D315" t="s">
        <v>141</v>
      </c>
      <c r="E315" t="s">
        <v>135</v>
      </c>
      <c r="F315" s="1">
        <v>43659</v>
      </c>
      <c r="G315">
        <v>5</v>
      </c>
      <c r="H315" t="s">
        <v>191</v>
      </c>
      <c r="I315">
        <v>7</v>
      </c>
      <c r="J315">
        <v>2000</v>
      </c>
      <c r="K315">
        <v>14000</v>
      </c>
      <c r="L315">
        <v>2</v>
      </c>
      <c r="M315" t="s">
        <v>130</v>
      </c>
      <c r="N315" s="2">
        <v>2189</v>
      </c>
      <c r="O315" s="3">
        <v>39</v>
      </c>
      <c r="P315" t="s">
        <v>138</v>
      </c>
      <c r="Q315">
        <v>5</v>
      </c>
      <c r="R315" s="4">
        <v>20235</v>
      </c>
      <c r="S315" s="1">
        <v>36342</v>
      </c>
      <c r="T315" s="5">
        <f t="shared" ca="1" si="17"/>
        <v>68.224999999999994</v>
      </c>
      <c r="U315" s="5">
        <f t="shared" ca="1" si="18"/>
        <v>24.127777777777776</v>
      </c>
      <c r="V315" s="5">
        <f t="shared" ca="1" si="19"/>
        <v>580.24407091871979</v>
      </c>
    </row>
    <row r="316" spans="1:22" x14ac:dyDescent="0.3">
      <c r="A316" t="s">
        <v>575</v>
      </c>
      <c r="B316" t="s">
        <v>195</v>
      </c>
      <c r="C316" t="str">
        <f t="shared" si="16"/>
        <v>SACCHET Marie-Thérése</v>
      </c>
      <c r="D316" t="s">
        <v>134</v>
      </c>
      <c r="E316" t="s">
        <v>153</v>
      </c>
      <c r="F316" s="1">
        <v>43644</v>
      </c>
      <c r="G316">
        <v>10</v>
      </c>
      <c r="H316" t="s">
        <v>129</v>
      </c>
      <c r="I316">
        <v>7</v>
      </c>
      <c r="J316">
        <v>1000</v>
      </c>
      <c r="K316">
        <v>7000</v>
      </c>
      <c r="L316">
        <v>1</v>
      </c>
      <c r="M316" t="s">
        <v>137</v>
      </c>
      <c r="N316" s="2">
        <v>2058</v>
      </c>
      <c r="O316" s="3">
        <v>76</v>
      </c>
      <c r="P316" t="s">
        <v>131</v>
      </c>
      <c r="Q316">
        <v>1</v>
      </c>
      <c r="R316" s="4">
        <v>17610</v>
      </c>
      <c r="S316" s="1">
        <v>41514</v>
      </c>
      <c r="T316" s="5">
        <f t="shared" ca="1" si="17"/>
        <v>75.413888888888891</v>
      </c>
      <c r="U316" s="5">
        <f t="shared" ca="1" si="18"/>
        <v>9.969444444444445</v>
      </c>
      <c r="V316" s="5">
        <f t="shared" ca="1" si="19"/>
        <v>702.14544441348562</v>
      </c>
    </row>
    <row r="317" spans="1:22" hidden="1" x14ac:dyDescent="0.3">
      <c r="A317" t="s">
        <v>576</v>
      </c>
      <c r="B317" t="s">
        <v>437</v>
      </c>
      <c r="C317" t="str">
        <f t="shared" ref="C317:C318" si="20">CONCATENATE(A317," ",B317)</f>
        <v>ZIHOUNE Christiane</v>
      </c>
      <c r="D317" t="s">
        <v>162</v>
      </c>
      <c r="E317" t="s">
        <v>135</v>
      </c>
      <c r="F317" s="1">
        <v>43989</v>
      </c>
      <c r="G317">
        <v>6</v>
      </c>
      <c r="H317" t="s">
        <v>156</v>
      </c>
      <c r="I317">
        <v>5</v>
      </c>
      <c r="J317">
        <v>500</v>
      </c>
      <c r="K317">
        <v>2500</v>
      </c>
      <c r="L317">
        <v>2</v>
      </c>
      <c r="M317" t="s">
        <v>130</v>
      </c>
      <c r="N317" s="2">
        <v>1088</v>
      </c>
      <c r="O317" s="3">
        <v>18</v>
      </c>
      <c r="P317" t="s">
        <v>131</v>
      </c>
      <c r="Q317">
        <v>0</v>
      </c>
      <c r="R317" s="4">
        <v>22068</v>
      </c>
      <c r="S317" s="1">
        <v>40885</v>
      </c>
      <c r="T317" s="5">
        <f t="shared" ref="T317:T318" ca="1" si="21">YEARFRAC(R317,TODAY())</f>
        <v>63.211111111111109</v>
      </c>
      <c r="U317" s="5">
        <f t="shared" ref="U317:U318" ca="1" si="22">YEARFRAC(S317,TODAY())</f>
        <v>11.691666666666666</v>
      </c>
      <c r="V317" s="5">
        <f t="shared" ref="V317:V318" ca="1" si="23">K317/U317</f>
        <v>213.82751247327155</v>
      </c>
    </row>
    <row r="318" spans="1:22" hidden="1" x14ac:dyDescent="0.3">
      <c r="A318" t="s">
        <v>577</v>
      </c>
      <c r="B318" t="s">
        <v>578</v>
      </c>
      <c r="C318" t="str">
        <f t="shared" si="20"/>
        <v>ZOUC Fred</v>
      </c>
      <c r="D318" t="s">
        <v>144</v>
      </c>
      <c r="E318" t="s">
        <v>135</v>
      </c>
      <c r="F318" s="1">
        <v>43876</v>
      </c>
      <c r="G318">
        <v>8</v>
      </c>
      <c r="H318" t="s">
        <v>146</v>
      </c>
      <c r="I318">
        <v>6</v>
      </c>
      <c r="J318">
        <v>800</v>
      </c>
      <c r="K318">
        <v>4800</v>
      </c>
      <c r="L318">
        <v>2</v>
      </c>
      <c r="M318" t="s">
        <v>130</v>
      </c>
      <c r="N318" s="2">
        <v>3552</v>
      </c>
      <c r="O318" s="3">
        <v>19</v>
      </c>
      <c r="P318" t="s">
        <v>138</v>
      </c>
      <c r="Q318">
        <v>4</v>
      </c>
      <c r="R318" s="4">
        <v>21101</v>
      </c>
      <c r="S318" s="1">
        <v>37962</v>
      </c>
      <c r="T318" s="5">
        <f t="shared" ca="1" si="21"/>
        <v>65.858333333333334</v>
      </c>
      <c r="U318" s="5">
        <f t="shared" ca="1" si="22"/>
        <v>19.694444444444443</v>
      </c>
      <c r="V318" s="5">
        <f t="shared" ca="1" si="23"/>
        <v>243.72355430183359</v>
      </c>
    </row>
  </sheetData>
  <hyperlinks>
    <hyperlink ref="X3" location="PRESENTATION!A1" display="BACK" xr:uid="{DE88D8B0-8DD0-47AD-A99F-BEF7E7AB2EDC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29761-6E62-4DB5-8461-C4EFB847EFCF}">
  <sheetPr>
    <tabColor rgb="FF7030A0"/>
  </sheetPr>
  <dimension ref="A1:X318"/>
  <sheetViews>
    <sheetView workbookViewId="0">
      <selection activeCell="X3" sqref="X3"/>
    </sheetView>
  </sheetViews>
  <sheetFormatPr baseColWidth="10" defaultColWidth="10.6640625" defaultRowHeight="14.4" x14ac:dyDescent="0.3"/>
  <cols>
    <col min="1" max="1" width="18.109375" bestFit="1" customWidth="1"/>
    <col min="2" max="2" width="12.88671875" bestFit="1" customWidth="1"/>
    <col min="3" max="3" width="27" bestFit="1" customWidth="1"/>
    <col min="4" max="4" width="13.109375" bestFit="1" customWidth="1"/>
    <col min="5" max="5" width="9.6640625" bestFit="1" customWidth="1"/>
    <col min="6" max="6" width="18.6640625" customWidth="1"/>
    <col min="7" max="7" width="5.88671875" customWidth="1"/>
    <col min="8" max="8" width="20" bestFit="1" customWidth="1"/>
    <col min="9" max="9" width="11.5546875" customWidth="1"/>
    <col min="10" max="10" width="5.33203125" customWidth="1"/>
    <col min="11" max="11" width="14.88671875" customWidth="1"/>
    <col min="12" max="12" width="11.5546875" customWidth="1"/>
    <col min="13" max="13" width="12.5546875" customWidth="1"/>
    <col min="14" max="14" width="9.5546875" customWidth="1"/>
    <col min="15" max="15" width="8.109375" customWidth="1"/>
    <col min="16" max="16" width="8.5546875" customWidth="1"/>
    <col min="17" max="17" width="13.33203125" customWidth="1"/>
    <col min="18" max="18" width="12.33203125" customWidth="1"/>
    <col min="19" max="19" width="17.33203125" customWidth="1"/>
    <col min="20" max="20" width="6.109375" style="5" customWidth="1"/>
    <col min="21" max="21" width="13.6640625" style="5" customWidth="1"/>
    <col min="22" max="22" width="7.44140625" style="5" bestFit="1" customWidth="1"/>
  </cols>
  <sheetData>
    <row r="1" spans="1:24" x14ac:dyDescent="0.3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s="5" t="s">
        <v>36</v>
      </c>
      <c r="U1" s="5" t="s">
        <v>123</v>
      </c>
      <c r="V1" s="5" t="s">
        <v>124</v>
      </c>
    </row>
    <row r="2" spans="1:24" hidden="1" x14ac:dyDescent="0.3">
      <c r="A2" t="s">
        <v>125</v>
      </c>
      <c r="B2" t="s">
        <v>126</v>
      </c>
      <c r="C2" t="str">
        <f t="shared" ref="C2:C65" si="0">CONCATENATE(A2," ",B2)</f>
        <v>ABENHAÏM Myriam</v>
      </c>
      <c r="D2" t="s">
        <v>127</v>
      </c>
      <c r="E2" t="s">
        <v>128</v>
      </c>
      <c r="F2" s="1">
        <v>44103</v>
      </c>
      <c r="G2">
        <v>10</v>
      </c>
      <c r="H2" t="s">
        <v>129</v>
      </c>
      <c r="I2">
        <v>7</v>
      </c>
      <c r="J2">
        <v>1000</v>
      </c>
      <c r="K2">
        <v>7000</v>
      </c>
      <c r="L2">
        <v>2</v>
      </c>
      <c r="M2" t="s">
        <v>130</v>
      </c>
      <c r="N2" s="2">
        <v>2257</v>
      </c>
      <c r="O2" s="3">
        <v>40</v>
      </c>
      <c r="P2" t="s">
        <v>131</v>
      </c>
      <c r="Q2">
        <v>1</v>
      </c>
      <c r="R2" s="4">
        <v>19661</v>
      </c>
      <c r="S2" s="1">
        <v>37143</v>
      </c>
      <c r="T2" s="5">
        <f t="shared" ref="T2:U65" ca="1" si="1">YEARFRAC(R2,TODAY())</f>
        <v>69.8</v>
      </c>
      <c r="U2" s="5">
        <f t="shared" ca="1" si="1"/>
        <v>21.93888888888889</v>
      </c>
      <c r="V2" s="5">
        <f t="shared" ref="V2:V65" ca="1" si="2">K2/U2</f>
        <v>319.06811851101543</v>
      </c>
    </row>
    <row r="3" spans="1:24" ht="25.8" x14ac:dyDescent="0.5">
      <c r="A3" t="s">
        <v>247</v>
      </c>
      <c r="B3" t="s">
        <v>238</v>
      </c>
      <c r="C3" t="str">
        <f t="shared" si="0"/>
        <v>ABSCHEN Paul</v>
      </c>
      <c r="D3" t="s">
        <v>134</v>
      </c>
      <c r="E3" t="s">
        <v>128</v>
      </c>
      <c r="F3" s="1">
        <v>44201</v>
      </c>
      <c r="G3">
        <v>5</v>
      </c>
      <c r="H3" t="s">
        <v>191</v>
      </c>
      <c r="I3">
        <v>10</v>
      </c>
      <c r="J3">
        <v>2000</v>
      </c>
      <c r="K3">
        <v>20000</v>
      </c>
      <c r="L3">
        <v>2</v>
      </c>
      <c r="M3" t="s">
        <v>130</v>
      </c>
      <c r="N3" s="2">
        <v>2746</v>
      </c>
      <c r="O3" s="3">
        <v>46</v>
      </c>
      <c r="P3" t="s">
        <v>138</v>
      </c>
      <c r="Q3">
        <v>3</v>
      </c>
      <c r="R3" s="4">
        <v>27344</v>
      </c>
      <c r="S3" s="1">
        <v>36876</v>
      </c>
      <c r="T3" s="5">
        <f t="shared" ca="1" si="1"/>
        <v>48.766666666666666</v>
      </c>
      <c r="U3" s="5">
        <f t="shared" ca="1" si="1"/>
        <v>22.669444444444444</v>
      </c>
      <c r="V3" s="5">
        <f t="shared" ca="1" si="2"/>
        <v>882.24482293836536</v>
      </c>
      <c r="X3" s="39" t="s">
        <v>25</v>
      </c>
    </row>
    <row r="4" spans="1:24" hidden="1" x14ac:dyDescent="0.3">
      <c r="A4" t="s">
        <v>139</v>
      </c>
      <c r="B4" t="s">
        <v>140</v>
      </c>
      <c r="C4" t="str">
        <f t="shared" si="0"/>
        <v>ADAMO Stéphane</v>
      </c>
      <c r="D4" t="s">
        <v>141</v>
      </c>
      <c r="E4" t="s">
        <v>128</v>
      </c>
      <c r="F4" s="1">
        <v>44019</v>
      </c>
      <c r="G4">
        <v>10</v>
      </c>
      <c r="H4" t="s">
        <v>129</v>
      </c>
      <c r="I4">
        <v>10</v>
      </c>
      <c r="J4">
        <v>1000</v>
      </c>
      <c r="K4">
        <v>10000</v>
      </c>
      <c r="L4">
        <v>1</v>
      </c>
      <c r="M4" t="s">
        <v>137</v>
      </c>
      <c r="N4" s="2">
        <v>2982</v>
      </c>
      <c r="O4" s="3">
        <v>68</v>
      </c>
      <c r="P4" t="s">
        <v>138</v>
      </c>
      <c r="Q4">
        <v>0</v>
      </c>
      <c r="R4" s="4">
        <v>23361</v>
      </c>
      <c r="S4" s="1">
        <v>37643</v>
      </c>
      <c r="T4" s="5">
        <f t="shared" ca="1" si="1"/>
        <v>59.669444444444444</v>
      </c>
      <c r="U4" s="5">
        <f t="shared" ca="1" si="1"/>
        <v>20.569444444444443</v>
      </c>
      <c r="V4" s="5">
        <f t="shared" ca="1" si="2"/>
        <v>486.15800135043895</v>
      </c>
    </row>
    <row r="5" spans="1:24" hidden="1" x14ac:dyDescent="0.3">
      <c r="A5" t="s">
        <v>142</v>
      </c>
      <c r="B5" t="s">
        <v>143</v>
      </c>
      <c r="C5" t="str">
        <f t="shared" si="0"/>
        <v>AGAPOF Brigitte</v>
      </c>
      <c r="D5" t="s">
        <v>144</v>
      </c>
      <c r="E5" t="s">
        <v>145</v>
      </c>
      <c r="F5" s="1">
        <v>44016</v>
      </c>
      <c r="G5">
        <v>3</v>
      </c>
      <c r="H5" t="s">
        <v>174</v>
      </c>
      <c r="I5">
        <v>4</v>
      </c>
      <c r="J5">
        <v>1300</v>
      </c>
      <c r="K5">
        <v>5200</v>
      </c>
      <c r="L5">
        <v>3</v>
      </c>
      <c r="M5" t="s">
        <v>147</v>
      </c>
      <c r="N5">
        <v>926</v>
      </c>
      <c r="O5" s="3">
        <v>67</v>
      </c>
      <c r="P5" t="s">
        <v>131</v>
      </c>
      <c r="Q5">
        <v>2</v>
      </c>
      <c r="R5" s="4">
        <v>27843</v>
      </c>
      <c r="S5" s="1">
        <v>42103</v>
      </c>
      <c r="T5" s="5">
        <f t="shared" ca="1" si="1"/>
        <v>47.397222222222226</v>
      </c>
      <c r="U5" s="5">
        <f t="shared" ca="1" si="1"/>
        <v>8.3555555555555561</v>
      </c>
      <c r="V5" s="5">
        <f t="shared" ca="1" si="2"/>
        <v>622.34042553191489</v>
      </c>
    </row>
    <row r="6" spans="1:24" hidden="1" x14ac:dyDescent="0.3">
      <c r="A6" t="s">
        <v>148</v>
      </c>
      <c r="B6" t="s">
        <v>149</v>
      </c>
      <c r="C6" t="str">
        <f t="shared" si="0"/>
        <v>ALEMBERT Jean</v>
      </c>
      <c r="D6" t="s">
        <v>127</v>
      </c>
      <c r="E6" t="s">
        <v>145</v>
      </c>
      <c r="F6" s="1">
        <v>44245</v>
      </c>
      <c r="G6">
        <v>7</v>
      </c>
      <c r="H6" t="s">
        <v>216</v>
      </c>
      <c r="I6">
        <v>8</v>
      </c>
      <c r="J6">
        <v>600</v>
      </c>
      <c r="K6">
        <v>4800</v>
      </c>
      <c r="L6">
        <v>3</v>
      </c>
      <c r="M6" t="s">
        <v>147</v>
      </c>
      <c r="N6" s="2">
        <v>1325</v>
      </c>
      <c r="O6" s="3">
        <v>97</v>
      </c>
      <c r="P6" t="s">
        <v>138</v>
      </c>
      <c r="Q6">
        <v>4</v>
      </c>
      <c r="R6" s="4">
        <v>27041</v>
      </c>
      <c r="S6" s="1">
        <v>39359</v>
      </c>
      <c r="T6" s="5">
        <f t="shared" ca="1" si="1"/>
        <v>49.597222222222221</v>
      </c>
      <c r="U6" s="5">
        <f t="shared" ca="1" si="1"/>
        <v>15.869444444444444</v>
      </c>
      <c r="V6" s="5">
        <f t="shared" ca="1" si="2"/>
        <v>302.4680553124453</v>
      </c>
    </row>
    <row r="7" spans="1:24" x14ac:dyDescent="0.3">
      <c r="A7" t="s">
        <v>556</v>
      </c>
      <c r="B7" t="s">
        <v>557</v>
      </c>
      <c r="C7" t="str">
        <f t="shared" si="0"/>
        <v>AMARA Nicolas</v>
      </c>
      <c r="D7" t="s">
        <v>134</v>
      </c>
      <c r="E7" t="s">
        <v>145</v>
      </c>
      <c r="F7" s="1">
        <v>44252</v>
      </c>
      <c r="G7">
        <v>9</v>
      </c>
      <c r="H7" t="s">
        <v>184</v>
      </c>
      <c r="I7">
        <v>9</v>
      </c>
      <c r="J7">
        <v>500</v>
      </c>
      <c r="K7">
        <v>4500</v>
      </c>
      <c r="L7">
        <v>1</v>
      </c>
      <c r="M7" t="s">
        <v>137</v>
      </c>
      <c r="N7" s="2">
        <v>5646</v>
      </c>
      <c r="O7" s="3">
        <v>65</v>
      </c>
      <c r="P7" t="s">
        <v>138</v>
      </c>
      <c r="Q7">
        <v>5</v>
      </c>
      <c r="R7" s="4">
        <v>18191</v>
      </c>
      <c r="S7" s="1">
        <v>35946</v>
      </c>
      <c r="T7" s="5">
        <f t="shared" ca="1" si="1"/>
        <v>73.825000000000003</v>
      </c>
      <c r="U7" s="5">
        <f t="shared" ca="1" si="1"/>
        <v>25.213888888888889</v>
      </c>
      <c r="V7" s="5">
        <f t="shared" ca="1" si="2"/>
        <v>178.47306378759501</v>
      </c>
    </row>
    <row r="8" spans="1:24" hidden="1" x14ac:dyDescent="0.3">
      <c r="A8" t="s">
        <v>154</v>
      </c>
      <c r="B8" t="s">
        <v>155</v>
      </c>
      <c r="C8" t="str">
        <f t="shared" si="0"/>
        <v>AMELLAL Henri</v>
      </c>
      <c r="D8" t="s">
        <v>144</v>
      </c>
      <c r="E8" t="s">
        <v>145</v>
      </c>
      <c r="F8" s="1">
        <v>44017</v>
      </c>
      <c r="G8">
        <v>9</v>
      </c>
      <c r="H8" t="s">
        <v>184</v>
      </c>
      <c r="I8">
        <v>2</v>
      </c>
      <c r="J8">
        <v>500</v>
      </c>
      <c r="K8">
        <v>1000</v>
      </c>
      <c r="L8">
        <v>1</v>
      </c>
      <c r="M8" t="s">
        <v>137</v>
      </c>
      <c r="N8" s="2">
        <v>4417</v>
      </c>
      <c r="O8" s="3">
        <v>57</v>
      </c>
      <c r="P8" t="s">
        <v>138</v>
      </c>
      <c r="Q8">
        <v>5</v>
      </c>
      <c r="R8" s="4">
        <v>17526</v>
      </c>
      <c r="S8" s="1">
        <v>41248</v>
      </c>
      <c r="T8" s="5">
        <f t="shared" ca="1" si="1"/>
        <v>75.644444444444446</v>
      </c>
      <c r="U8" s="5">
        <f t="shared" ca="1" si="1"/>
        <v>10.7</v>
      </c>
      <c r="V8" s="5">
        <f t="shared" ca="1" si="2"/>
        <v>93.45794392523365</v>
      </c>
    </row>
    <row r="9" spans="1:24" hidden="1" x14ac:dyDescent="0.3">
      <c r="A9" t="s">
        <v>154</v>
      </c>
      <c r="B9" t="s">
        <v>157</v>
      </c>
      <c r="C9" t="str">
        <f t="shared" si="0"/>
        <v>AMELLAL Viviane</v>
      </c>
      <c r="D9" t="s">
        <v>127</v>
      </c>
      <c r="E9" t="s">
        <v>145</v>
      </c>
      <c r="F9" s="1">
        <v>44263</v>
      </c>
      <c r="G9">
        <v>9</v>
      </c>
      <c r="H9" t="s">
        <v>184</v>
      </c>
      <c r="I9">
        <v>9</v>
      </c>
      <c r="J9">
        <v>500</v>
      </c>
      <c r="K9">
        <v>4500</v>
      </c>
      <c r="L9">
        <v>3</v>
      </c>
      <c r="M9" t="s">
        <v>147</v>
      </c>
      <c r="N9" s="2">
        <v>2808</v>
      </c>
      <c r="O9" s="3">
        <v>82</v>
      </c>
      <c r="P9" t="s">
        <v>131</v>
      </c>
      <c r="Q9">
        <v>2</v>
      </c>
      <c r="R9" s="4">
        <v>22786</v>
      </c>
      <c r="S9" s="1">
        <v>39965</v>
      </c>
      <c r="T9" s="5">
        <f t="shared" ca="1" si="1"/>
        <v>61.241666666666667</v>
      </c>
      <c r="U9" s="5">
        <f t="shared" ca="1" si="1"/>
        <v>14.21111111111111</v>
      </c>
      <c r="V9" s="5">
        <f t="shared" ca="1" si="2"/>
        <v>316.65363565285384</v>
      </c>
    </row>
    <row r="10" spans="1:24" hidden="1" x14ac:dyDescent="0.3">
      <c r="A10" t="s">
        <v>154</v>
      </c>
      <c r="B10" t="s">
        <v>158</v>
      </c>
      <c r="C10" t="str">
        <f t="shared" si="0"/>
        <v>AMELLAL Jean-Marc</v>
      </c>
      <c r="D10" t="s">
        <v>144</v>
      </c>
      <c r="E10" t="s">
        <v>145</v>
      </c>
      <c r="F10" s="1">
        <v>44259</v>
      </c>
      <c r="G10">
        <v>5</v>
      </c>
      <c r="H10" t="s">
        <v>191</v>
      </c>
      <c r="I10">
        <v>9</v>
      </c>
      <c r="J10">
        <v>2000</v>
      </c>
      <c r="K10">
        <v>18000</v>
      </c>
      <c r="L10">
        <v>1</v>
      </c>
      <c r="M10" t="s">
        <v>137</v>
      </c>
      <c r="N10" s="2">
        <v>2051</v>
      </c>
      <c r="O10" s="3">
        <v>91</v>
      </c>
      <c r="P10" t="s">
        <v>138</v>
      </c>
      <c r="Q10">
        <v>4</v>
      </c>
      <c r="R10" s="4">
        <v>21569</v>
      </c>
      <c r="S10" s="1">
        <v>42061</v>
      </c>
      <c r="T10" s="5">
        <f t="shared" ca="1" si="1"/>
        <v>64.577777777777783</v>
      </c>
      <c r="U10" s="5">
        <f t="shared" ca="1" si="1"/>
        <v>8.4749999999999996</v>
      </c>
      <c r="V10" s="5">
        <f t="shared" ca="1" si="2"/>
        <v>2123.8938053097345</v>
      </c>
    </row>
    <row r="11" spans="1:24" hidden="1" x14ac:dyDescent="0.3">
      <c r="A11" t="s">
        <v>160</v>
      </c>
      <c r="B11" t="s">
        <v>161</v>
      </c>
      <c r="C11" t="str">
        <f t="shared" si="0"/>
        <v>ANGONIN Jean-Pierre</v>
      </c>
      <c r="D11" t="s">
        <v>162</v>
      </c>
      <c r="E11" t="s">
        <v>145</v>
      </c>
      <c r="F11" s="1">
        <v>44272</v>
      </c>
      <c r="G11">
        <v>9</v>
      </c>
      <c r="H11" t="s">
        <v>184</v>
      </c>
      <c r="I11">
        <v>5</v>
      </c>
      <c r="J11">
        <v>500</v>
      </c>
      <c r="K11">
        <v>2500</v>
      </c>
      <c r="L11">
        <v>1</v>
      </c>
      <c r="M11" t="s">
        <v>137</v>
      </c>
      <c r="N11" s="2">
        <v>2990</v>
      </c>
      <c r="O11" s="3">
        <v>65</v>
      </c>
      <c r="P11" t="s">
        <v>138</v>
      </c>
      <c r="Q11">
        <v>3</v>
      </c>
      <c r="R11" s="4">
        <v>21447</v>
      </c>
      <c r="S11" s="1">
        <v>37092</v>
      </c>
      <c r="T11" s="5">
        <f t="shared" ca="1" si="1"/>
        <v>64.911111111111111</v>
      </c>
      <c r="U11" s="5">
        <f t="shared" ca="1" si="1"/>
        <v>22.074999999999999</v>
      </c>
      <c r="V11" s="5">
        <f t="shared" ca="1" si="2"/>
        <v>113.25028312570782</v>
      </c>
    </row>
    <row r="12" spans="1:24" hidden="1" x14ac:dyDescent="0.3">
      <c r="A12" t="s">
        <v>163</v>
      </c>
      <c r="B12" t="s">
        <v>164</v>
      </c>
      <c r="C12" t="str">
        <f t="shared" si="0"/>
        <v>AZOURA Marie-France</v>
      </c>
      <c r="D12" t="s">
        <v>127</v>
      </c>
      <c r="E12" t="s">
        <v>145</v>
      </c>
      <c r="F12" s="1">
        <v>44251</v>
      </c>
      <c r="G12">
        <v>4</v>
      </c>
      <c r="H12" t="s">
        <v>136</v>
      </c>
      <c r="I12">
        <v>1</v>
      </c>
      <c r="J12">
        <v>5000</v>
      </c>
      <c r="K12">
        <v>5000</v>
      </c>
      <c r="L12">
        <v>3</v>
      </c>
      <c r="M12" t="s">
        <v>147</v>
      </c>
      <c r="N12" s="2">
        <v>3342</v>
      </c>
      <c r="O12" s="3">
        <v>41</v>
      </c>
      <c r="P12" t="s">
        <v>131</v>
      </c>
      <c r="Q12">
        <v>0</v>
      </c>
      <c r="R12" s="4">
        <v>22383</v>
      </c>
      <c r="S12" s="1">
        <v>41547</v>
      </c>
      <c r="T12" s="5">
        <f t="shared" ca="1" si="1"/>
        <v>62.347222222222221</v>
      </c>
      <c r="U12" s="5">
        <f t="shared" ca="1" si="1"/>
        <v>9.8805555555555564</v>
      </c>
      <c r="V12" s="5">
        <f t="shared" ca="1" si="2"/>
        <v>506.04441945459655</v>
      </c>
    </row>
    <row r="13" spans="1:24" hidden="1" x14ac:dyDescent="0.3">
      <c r="A13" t="s">
        <v>165</v>
      </c>
      <c r="B13" t="s">
        <v>166</v>
      </c>
      <c r="C13" t="str">
        <f t="shared" si="0"/>
        <v>AZRIA Maryse</v>
      </c>
      <c r="D13" t="s">
        <v>141</v>
      </c>
      <c r="E13" t="s">
        <v>145</v>
      </c>
      <c r="F13" s="1">
        <v>44214</v>
      </c>
      <c r="G13">
        <v>8</v>
      </c>
      <c r="H13" t="s">
        <v>146</v>
      </c>
      <c r="I13">
        <v>5</v>
      </c>
      <c r="J13">
        <v>800</v>
      </c>
      <c r="K13">
        <v>4000</v>
      </c>
      <c r="L13">
        <v>3</v>
      </c>
      <c r="M13" t="s">
        <v>147</v>
      </c>
      <c r="N13" s="2">
        <v>1767</v>
      </c>
      <c r="O13" s="3">
        <v>37</v>
      </c>
      <c r="P13" t="s">
        <v>131</v>
      </c>
      <c r="Q13">
        <v>1</v>
      </c>
      <c r="R13" s="4">
        <v>21937</v>
      </c>
      <c r="S13" s="1">
        <v>39239</v>
      </c>
      <c r="T13" s="5">
        <f t="shared" ca="1" si="1"/>
        <v>63.569444444444443</v>
      </c>
      <c r="U13" s="5">
        <f t="shared" ca="1" si="1"/>
        <v>16.197222222222223</v>
      </c>
      <c r="V13" s="5">
        <f t="shared" ca="1" si="2"/>
        <v>246.95592522723373</v>
      </c>
    </row>
    <row r="14" spans="1:24" hidden="1" x14ac:dyDescent="0.3">
      <c r="A14" t="s">
        <v>167</v>
      </c>
      <c r="B14" t="s">
        <v>168</v>
      </c>
      <c r="C14" t="str">
        <f t="shared" si="0"/>
        <v>BACH Ginette</v>
      </c>
      <c r="D14" t="s">
        <v>144</v>
      </c>
      <c r="E14" t="s">
        <v>145</v>
      </c>
      <c r="F14" s="1">
        <v>43858</v>
      </c>
      <c r="G14">
        <v>4</v>
      </c>
      <c r="H14" t="s">
        <v>136</v>
      </c>
      <c r="I14">
        <v>5</v>
      </c>
      <c r="J14">
        <v>5000</v>
      </c>
      <c r="K14">
        <v>25000</v>
      </c>
      <c r="L14">
        <v>3</v>
      </c>
      <c r="M14" t="s">
        <v>147</v>
      </c>
      <c r="N14" s="2">
        <v>3114</v>
      </c>
      <c r="O14" s="3">
        <v>45</v>
      </c>
      <c r="P14" t="s">
        <v>131</v>
      </c>
      <c r="Q14">
        <v>2</v>
      </c>
      <c r="R14" s="4">
        <v>21570</v>
      </c>
      <c r="S14" s="1">
        <v>38566</v>
      </c>
      <c r="T14" s="5">
        <f t="shared" ca="1" si="1"/>
        <v>64.575000000000003</v>
      </c>
      <c r="U14" s="5">
        <f t="shared" ca="1" si="1"/>
        <v>18.041666666666668</v>
      </c>
      <c r="V14" s="5">
        <f t="shared" ca="1" si="2"/>
        <v>1385.6812933025403</v>
      </c>
    </row>
    <row r="15" spans="1:24" x14ac:dyDescent="0.3">
      <c r="A15" t="s">
        <v>425</v>
      </c>
      <c r="B15" t="s">
        <v>268</v>
      </c>
      <c r="C15" t="str">
        <f t="shared" si="0"/>
        <v>BAH Paule</v>
      </c>
      <c r="D15" t="s">
        <v>134</v>
      </c>
      <c r="E15" t="s">
        <v>145</v>
      </c>
      <c r="F15" s="1">
        <v>44352</v>
      </c>
      <c r="G15">
        <v>2</v>
      </c>
      <c r="H15" t="s">
        <v>150</v>
      </c>
      <c r="I15">
        <v>1</v>
      </c>
      <c r="J15">
        <v>700</v>
      </c>
      <c r="K15">
        <v>700</v>
      </c>
      <c r="L15">
        <v>3</v>
      </c>
      <c r="M15" t="s">
        <v>147</v>
      </c>
      <c r="N15" s="2">
        <v>1187</v>
      </c>
      <c r="O15" s="3">
        <v>42</v>
      </c>
      <c r="P15" t="s">
        <v>131</v>
      </c>
      <c r="Q15">
        <v>5</v>
      </c>
      <c r="R15" s="4">
        <v>21883</v>
      </c>
      <c r="S15" s="1">
        <v>39743</v>
      </c>
      <c r="T15" s="5">
        <f t="shared" ca="1" si="1"/>
        <v>63.716666666666669</v>
      </c>
      <c r="U15" s="5">
        <f t="shared" ca="1" si="1"/>
        <v>14.819444444444445</v>
      </c>
      <c r="V15" s="5">
        <f t="shared" ca="1" si="2"/>
        <v>47.235238987816309</v>
      </c>
    </row>
    <row r="16" spans="1:24" hidden="1" x14ac:dyDescent="0.3">
      <c r="A16" t="s">
        <v>171</v>
      </c>
      <c r="B16" t="s">
        <v>172</v>
      </c>
      <c r="C16" t="str">
        <f t="shared" si="0"/>
        <v>BARNAUD Janine</v>
      </c>
      <c r="D16" t="s">
        <v>173</v>
      </c>
      <c r="E16" t="s">
        <v>145</v>
      </c>
      <c r="F16" s="1">
        <v>44201</v>
      </c>
      <c r="G16">
        <v>2</v>
      </c>
      <c r="H16" t="s">
        <v>150</v>
      </c>
      <c r="I16">
        <v>10</v>
      </c>
      <c r="J16">
        <v>700</v>
      </c>
      <c r="K16">
        <v>7000</v>
      </c>
      <c r="L16">
        <v>3</v>
      </c>
      <c r="M16" t="s">
        <v>147</v>
      </c>
      <c r="N16" s="2">
        <v>2362</v>
      </c>
      <c r="O16" s="3">
        <v>52</v>
      </c>
      <c r="P16" t="s">
        <v>131</v>
      </c>
      <c r="Q16">
        <v>4</v>
      </c>
      <c r="R16" s="4">
        <v>17463</v>
      </c>
      <c r="S16" s="1">
        <v>38933</v>
      </c>
      <c r="T16" s="5">
        <f t="shared" ca="1" si="1"/>
        <v>75.816666666666663</v>
      </c>
      <c r="U16" s="5">
        <f t="shared" ca="1" si="1"/>
        <v>17.036111111111111</v>
      </c>
      <c r="V16" s="5">
        <f t="shared" ca="1" si="2"/>
        <v>410.89189629871186</v>
      </c>
    </row>
    <row r="17" spans="1:22" hidden="1" x14ac:dyDescent="0.3">
      <c r="A17" t="s">
        <v>175</v>
      </c>
      <c r="B17" t="s">
        <v>176</v>
      </c>
      <c r="C17" t="str">
        <f t="shared" si="0"/>
        <v>BARRACHINA Monique</v>
      </c>
      <c r="D17" t="s">
        <v>141</v>
      </c>
      <c r="E17" t="s">
        <v>145</v>
      </c>
      <c r="F17" s="1">
        <v>44118</v>
      </c>
      <c r="G17">
        <v>4</v>
      </c>
      <c r="H17" t="s">
        <v>136</v>
      </c>
      <c r="I17">
        <v>7</v>
      </c>
      <c r="J17">
        <v>5000</v>
      </c>
      <c r="K17">
        <v>35000</v>
      </c>
      <c r="L17">
        <v>2</v>
      </c>
      <c r="M17" t="s">
        <v>130</v>
      </c>
      <c r="N17" s="2">
        <v>1624</v>
      </c>
      <c r="O17" s="3">
        <v>94</v>
      </c>
      <c r="P17" t="s">
        <v>131</v>
      </c>
      <c r="Q17">
        <v>1</v>
      </c>
      <c r="R17" s="4">
        <v>24627</v>
      </c>
      <c r="S17" s="1">
        <v>41089</v>
      </c>
      <c r="T17" s="5">
        <f t="shared" ca="1" si="1"/>
        <v>56.202777777777776</v>
      </c>
      <c r="U17" s="5">
        <f t="shared" ca="1" si="1"/>
        <v>11.133333333333333</v>
      </c>
      <c r="V17" s="5">
        <f t="shared" ca="1" si="2"/>
        <v>3143.7125748502995</v>
      </c>
    </row>
    <row r="18" spans="1:22" hidden="1" x14ac:dyDescent="0.3">
      <c r="A18" t="s">
        <v>177</v>
      </c>
      <c r="B18" t="s">
        <v>178</v>
      </c>
      <c r="C18" t="str">
        <f t="shared" si="0"/>
        <v>BARRANDON Margaret</v>
      </c>
      <c r="D18" t="s">
        <v>162</v>
      </c>
      <c r="E18" t="s">
        <v>145</v>
      </c>
      <c r="F18" s="1">
        <v>44066</v>
      </c>
      <c r="G18">
        <v>7</v>
      </c>
      <c r="H18" t="s">
        <v>216</v>
      </c>
      <c r="I18">
        <v>10</v>
      </c>
      <c r="J18">
        <v>600</v>
      </c>
      <c r="K18">
        <v>6000</v>
      </c>
      <c r="L18">
        <v>3</v>
      </c>
      <c r="M18" t="s">
        <v>147</v>
      </c>
      <c r="N18" s="2">
        <v>1586</v>
      </c>
      <c r="O18" s="3">
        <v>58</v>
      </c>
      <c r="P18" t="s">
        <v>131</v>
      </c>
      <c r="Q18">
        <v>4</v>
      </c>
      <c r="R18" s="4">
        <v>31073</v>
      </c>
      <c r="S18" s="1">
        <v>41129</v>
      </c>
      <c r="T18" s="5">
        <f t="shared" ca="1" si="1"/>
        <v>38.55833333333333</v>
      </c>
      <c r="U18" s="5">
        <f t="shared" ca="1" si="1"/>
        <v>11.025</v>
      </c>
      <c r="V18" s="5">
        <f t="shared" ca="1" si="2"/>
        <v>544.21768707482988</v>
      </c>
    </row>
    <row r="19" spans="1:22" hidden="1" x14ac:dyDescent="0.3">
      <c r="A19" t="s">
        <v>177</v>
      </c>
      <c r="B19" t="s">
        <v>178</v>
      </c>
      <c r="C19" t="str">
        <f t="shared" si="0"/>
        <v>BARRANDON Margaret</v>
      </c>
      <c r="D19" t="s">
        <v>162</v>
      </c>
      <c r="E19" t="s">
        <v>145</v>
      </c>
      <c r="F19" s="1">
        <v>44258</v>
      </c>
      <c r="G19">
        <v>7</v>
      </c>
      <c r="H19" t="s">
        <v>216</v>
      </c>
      <c r="I19">
        <v>1</v>
      </c>
      <c r="J19">
        <v>600</v>
      </c>
      <c r="K19">
        <v>600</v>
      </c>
      <c r="L19">
        <v>3</v>
      </c>
      <c r="M19" t="s">
        <v>147</v>
      </c>
      <c r="N19" s="2">
        <v>1586</v>
      </c>
      <c r="O19" s="3">
        <v>58</v>
      </c>
      <c r="P19" t="s">
        <v>131</v>
      </c>
      <c r="Q19">
        <v>0</v>
      </c>
      <c r="R19" s="4">
        <v>31073</v>
      </c>
      <c r="S19" s="1">
        <v>36862</v>
      </c>
      <c r="T19" s="5">
        <f t="shared" ca="1" si="1"/>
        <v>38.55833333333333</v>
      </c>
      <c r="U19" s="5">
        <f t="shared" ca="1" si="1"/>
        <v>22.708333333333332</v>
      </c>
      <c r="V19" s="5">
        <f t="shared" ca="1" si="2"/>
        <v>26.422018348623855</v>
      </c>
    </row>
    <row r="20" spans="1:22" hidden="1" x14ac:dyDescent="0.3">
      <c r="A20" t="s">
        <v>179</v>
      </c>
      <c r="B20" t="s">
        <v>180</v>
      </c>
      <c r="C20" t="str">
        <f t="shared" si="0"/>
        <v>BASS Thierry</v>
      </c>
      <c r="D20" t="s">
        <v>127</v>
      </c>
      <c r="E20" t="s">
        <v>145</v>
      </c>
      <c r="F20" s="1">
        <v>44195</v>
      </c>
      <c r="G20">
        <v>2</v>
      </c>
      <c r="H20" t="s">
        <v>150</v>
      </c>
      <c r="I20">
        <v>3</v>
      </c>
      <c r="J20">
        <v>700</v>
      </c>
      <c r="K20">
        <v>2100</v>
      </c>
      <c r="L20">
        <v>1</v>
      </c>
      <c r="M20" t="s">
        <v>137</v>
      </c>
      <c r="N20" s="2">
        <v>2271</v>
      </c>
      <c r="O20" s="3">
        <v>34</v>
      </c>
      <c r="P20" t="s">
        <v>138</v>
      </c>
      <c r="Q20">
        <v>0</v>
      </c>
      <c r="R20" s="4">
        <v>23411</v>
      </c>
      <c r="S20" s="1">
        <v>36348</v>
      </c>
      <c r="T20" s="5">
        <f t="shared" ca="1" si="1"/>
        <v>59.536111111111111</v>
      </c>
      <c r="U20" s="5">
        <f t="shared" ca="1" si="1"/>
        <v>24.111111111111111</v>
      </c>
      <c r="V20" s="5">
        <f t="shared" ca="1" si="2"/>
        <v>87.096774193548384</v>
      </c>
    </row>
    <row r="21" spans="1:22" hidden="1" x14ac:dyDescent="0.3">
      <c r="A21" t="s">
        <v>179</v>
      </c>
      <c r="B21" t="s">
        <v>180</v>
      </c>
      <c r="C21" t="str">
        <f t="shared" si="0"/>
        <v>BASS Thierry</v>
      </c>
      <c r="D21" t="s">
        <v>127</v>
      </c>
      <c r="E21" t="s">
        <v>145</v>
      </c>
      <c r="F21" s="1">
        <v>44000</v>
      </c>
      <c r="G21">
        <v>4</v>
      </c>
      <c r="H21" t="s">
        <v>136</v>
      </c>
      <c r="I21">
        <v>2</v>
      </c>
      <c r="J21">
        <v>5000</v>
      </c>
      <c r="K21">
        <v>10000</v>
      </c>
      <c r="L21">
        <v>2</v>
      </c>
      <c r="M21" t="s">
        <v>130</v>
      </c>
      <c r="N21" s="2">
        <v>2271</v>
      </c>
      <c r="O21" s="3">
        <v>34</v>
      </c>
      <c r="P21" t="s">
        <v>138</v>
      </c>
      <c r="Q21">
        <v>4</v>
      </c>
      <c r="R21" s="4">
        <v>23411</v>
      </c>
      <c r="S21" s="1">
        <v>41198</v>
      </c>
      <c r="T21" s="5">
        <f t="shared" ca="1" si="1"/>
        <v>59.536111111111111</v>
      </c>
      <c r="U21" s="5">
        <f t="shared" ca="1" si="1"/>
        <v>10.83611111111111</v>
      </c>
      <c r="V21" s="5">
        <f t="shared" ca="1" si="2"/>
        <v>922.84029735965146</v>
      </c>
    </row>
    <row r="22" spans="1:22" hidden="1" x14ac:dyDescent="0.3">
      <c r="A22" t="s">
        <v>181</v>
      </c>
      <c r="B22" t="s">
        <v>182</v>
      </c>
      <c r="C22" t="str">
        <f t="shared" si="0"/>
        <v>BAUDET Arlette</v>
      </c>
      <c r="D22" t="s">
        <v>162</v>
      </c>
      <c r="E22" t="s">
        <v>145</v>
      </c>
      <c r="F22" s="1">
        <v>44343</v>
      </c>
      <c r="G22">
        <v>8</v>
      </c>
      <c r="H22" t="s">
        <v>146</v>
      </c>
      <c r="I22">
        <v>9</v>
      </c>
      <c r="J22">
        <v>800</v>
      </c>
      <c r="K22">
        <v>7200</v>
      </c>
      <c r="L22">
        <v>2</v>
      </c>
      <c r="M22" t="s">
        <v>130</v>
      </c>
      <c r="N22" s="2">
        <v>3092</v>
      </c>
      <c r="O22" s="3">
        <v>88</v>
      </c>
      <c r="P22" t="s">
        <v>131</v>
      </c>
      <c r="Q22">
        <v>1</v>
      </c>
      <c r="R22" s="4">
        <v>21895</v>
      </c>
      <c r="S22" s="1">
        <v>36150</v>
      </c>
      <c r="T22" s="5">
        <f t="shared" ca="1" si="1"/>
        <v>63.68333333333333</v>
      </c>
      <c r="U22" s="5">
        <f t="shared" ca="1" si="1"/>
        <v>24.655555555555555</v>
      </c>
      <c r="V22" s="5">
        <f t="shared" ca="1" si="2"/>
        <v>292.02343397926995</v>
      </c>
    </row>
    <row r="23" spans="1:22" hidden="1" x14ac:dyDescent="0.3">
      <c r="A23" t="s">
        <v>181</v>
      </c>
      <c r="B23" t="s">
        <v>183</v>
      </c>
      <c r="C23" t="str">
        <f t="shared" si="0"/>
        <v>BAUDET Michele</v>
      </c>
      <c r="D23" t="s">
        <v>127</v>
      </c>
      <c r="E23" t="s">
        <v>145</v>
      </c>
      <c r="F23" s="1">
        <v>44322</v>
      </c>
      <c r="G23">
        <v>7</v>
      </c>
      <c r="H23" t="s">
        <v>216</v>
      </c>
      <c r="I23">
        <v>4</v>
      </c>
      <c r="J23">
        <v>600</v>
      </c>
      <c r="K23">
        <v>2400</v>
      </c>
      <c r="L23">
        <v>1</v>
      </c>
      <c r="M23" t="s">
        <v>137</v>
      </c>
      <c r="N23" s="2">
        <v>3018</v>
      </c>
      <c r="O23" s="3">
        <v>26</v>
      </c>
      <c r="P23" t="s">
        <v>131</v>
      </c>
      <c r="Q23">
        <v>4</v>
      </c>
      <c r="R23" s="4">
        <v>24566</v>
      </c>
      <c r="S23" s="1">
        <v>36140</v>
      </c>
      <c r="T23" s="5">
        <f t="shared" ca="1" si="1"/>
        <v>56.369444444444447</v>
      </c>
      <c r="U23" s="5">
        <f t="shared" ca="1" si="1"/>
        <v>24.683333333333334</v>
      </c>
      <c r="V23" s="5">
        <f t="shared" ca="1" si="2"/>
        <v>97.231600270087782</v>
      </c>
    </row>
    <row r="24" spans="1:22" hidden="1" x14ac:dyDescent="0.3">
      <c r="A24" t="s">
        <v>181</v>
      </c>
      <c r="B24" t="s">
        <v>182</v>
      </c>
      <c r="C24" t="str">
        <f t="shared" si="0"/>
        <v>BAUDET Arlette</v>
      </c>
      <c r="D24" t="s">
        <v>162</v>
      </c>
      <c r="E24" t="s">
        <v>145</v>
      </c>
      <c r="F24" s="1">
        <v>44313</v>
      </c>
      <c r="G24">
        <v>8</v>
      </c>
      <c r="H24" t="s">
        <v>146</v>
      </c>
      <c r="I24">
        <v>8</v>
      </c>
      <c r="J24">
        <v>800</v>
      </c>
      <c r="K24">
        <v>6400</v>
      </c>
      <c r="L24">
        <v>1</v>
      </c>
      <c r="M24" t="s">
        <v>137</v>
      </c>
      <c r="N24" s="2">
        <v>3092</v>
      </c>
      <c r="O24" s="3">
        <v>88</v>
      </c>
      <c r="P24" t="s">
        <v>131</v>
      </c>
      <c r="Q24">
        <v>1</v>
      </c>
      <c r="R24" s="4">
        <v>21895</v>
      </c>
      <c r="S24" s="1">
        <v>41520</v>
      </c>
      <c r="T24" s="5">
        <f t="shared" ca="1" si="1"/>
        <v>63.68333333333333</v>
      </c>
      <c r="U24" s="5">
        <f t="shared" ca="1" si="1"/>
        <v>9.9555555555555557</v>
      </c>
      <c r="V24" s="5">
        <f t="shared" ca="1" si="2"/>
        <v>642.85714285714289</v>
      </c>
    </row>
    <row r="25" spans="1:22" hidden="1" x14ac:dyDescent="0.3">
      <c r="A25" t="s">
        <v>181</v>
      </c>
      <c r="B25" t="s">
        <v>183</v>
      </c>
      <c r="C25" t="str">
        <f t="shared" si="0"/>
        <v>BAUDET Michele</v>
      </c>
      <c r="D25" t="s">
        <v>127</v>
      </c>
      <c r="E25" t="s">
        <v>145</v>
      </c>
      <c r="F25" s="1">
        <v>44353</v>
      </c>
      <c r="G25">
        <v>6</v>
      </c>
      <c r="H25" t="s">
        <v>156</v>
      </c>
      <c r="I25">
        <v>8</v>
      </c>
      <c r="J25">
        <v>500</v>
      </c>
      <c r="K25">
        <v>4000</v>
      </c>
      <c r="L25">
        <v>1</v>
      </c>
      <c r="M25" t="s">
        <v>137</v>
      </c>
      <c r="N25" s="2">
        <v>3018</v>
      </c>
      <c r="O25" s="3">
        <v>26</v>
      </c>
      <c r="P25" t="s">
        <v>131</v>
      </c>
      <c r="Q25">
        <v>0</v>
      </c>
      <c r="R25" s="4">
        <v>24566</v>
      </c>
      <c r="S25" s="1">
        <v>40067</v>
      </c>
      <c r="T25" s="5">
        <f t="shared" ca="1" si="1"/>
        <v>56.369444444444447</v>
      </c>
      <c r="U25" s="5">
        <f t="shared" ca="1" si="1"/>
        <v>13.933333333333334</v>
      </c>
      <c r="V25" s="5">
        <f t="shared" ca="1" si="2"/>
        <v>287.08133971291863</v>
      </c>
    </row>
    <row r="26" spans="1:22" hidden="1" x14ac:dyDescent="0.3">
      <c r="A26" t="s">
        <v>185</v>
      </c>
      <c r="B26" t="s">
        <v>186</v>
      </c>
      <c r="C26" t="str">
        <f t="shared" si="0"/>
        <v>BEAUDEAU Gérard</v>
      </c>
      <c r="D26" t="s">
        <v>173</v>
      </c>
      <c r="E26" t="s">
        <v>145</v>
      </c>
      <c r="F26" s="1">
        <v>44255</v>
      </c>
      <c r="G26">
        <v>6</v>
      </c>
      <c r="H26" t="s">
        <v>156</v>
      </c>
      <c r="I26">
        <v>3</v>
      </c>
      <c r="J26">
        <v>500</v>
      </c>
      <c r="K26">
        <v>1500</v>
      </c>
      <c r="L26">
        <v>3</v>
      </c>
      <c r="M26" t="s">
        <v>147</v>
      </c>
      <c r="N26" s="2">
        <v>1541</v>
      </c>
      <c r="O26" s="3">
        <v>11</v>
      </c>
      <c r="P26" t="s">
        <v>138</v>
      </c>
      <c r="Q26">
        <v>3</v>
      </c>
      <c r="R26" s="4">
        <v>28584</v>
      </c>
      <c r="S26" s="1">
        <v>37651</v>
      </c>
      <c r="T26" s="5">
        <f t="shared" ca="1" si="1"/>
        <v>45.369444444444447</v>
      </c>
      <c r="U26" s="5">
        <f t="shared" ca="1" si="1"/>
        <v>20.547222222222221</v>
      </c>
      <c r="V26" s="5">
        <f t="shared" ca="1" si="2"/>
        <v>73.002568608895501</v>
      </c>
    </row>
    <row r="27" spans="1:22" hidden="1" x14ac:dyDescent="0.3">
      <c r="A27" t="s">
        <v>185</v>
      </c>
      <c r="B27" t="s">
        <v>186</v>
      </c>
      <c r="C27" t="str">
        <f t="shared" si="0"/>
        <v>BEAUDEAU Gérard</v>
      </c>
      <c r="D27" t="s">
        <v>173</v>
      </c>
      <c r="E27" t="s">
        <v>145</v>
      </c>
      <c r="F27" s="1">
        <v>44242</v>
      </c>
      <c r="G27">
        <v>1</v>
      </c>
      <c r="H27" t="s">
        <v>159</v>
      </c>
      <c r="I27">
        <v>10</v>
      </c>
      <c r="J27">
        <v>1200</v>
      </c>
      <c r="K27">
        <v>12000</v>
      </c>
      <c r="L27">
        <v>2</v>
      </c>
      <c r="M27" t="s">
        <v>130</v>
      </c>
      <c r="N27" s="2">
        <v>1541</v>
      </c>
      <c r="O27" s="3">
        <v>11</v>
      </c>
      <c r="P27" t="s">
        <v>138</v>
      </c>
      <c r="Q27">
        <v>2</v>
      </c>
      <c r="R27" s="4">
        <v>28584</v>
      </c>
      <c r="S27" s="1">
        <v>41537</v>
      </c>
      <c r="T27" s="5">
        <f t="shared" ca="1" si="1"/>
        <v>45.369444444444447</v>
      </c>
      <c r="U27" s="5">
        <f t="shared" ca="1" si="1"/>
        <v>9.9083333333333332</v>
      </c>
      <c r="V27" s="5">
        <f t="shared" ca="1" si="2"/>
        <v>1211.1017661900758</v>
      </c>
    </row>
    <row r="28" spans="1:22" hidden="1" x14ac:dyDescent="0.3">
      <c r="A28" t="s">
        <v>187</v>
      </c>
      <c r="B28" t="s">
        <v>188</v>
      </c>
      <c r="C28" t="str">
        <f t="shared" si="0"/>
        <v>BEAUMIER Isabelle</v>
      </c>
      <c r="D28" t="s">
        <v>173</v>
      </c>
      <c r="E28" t="s">
        <v>145</v>
      </c>
      <c r="F28" s="1">
        <v>44342</v>
      </c>
      <c r="G28">
        <v>9</v>
      </c>
      <c r="H28" t="s">
        <v>184</v>
      </c>
      <c r="I28">
        <v>1</v>
      </c>
      <c r="J28">
        <v>500</v>
      </c>
      <c r="K28">
        <v>500</v>
      </c>
      <c r="L28">
        <v>2</v>
      </c>
      <c r="M28" t="s">
        <v>130</v>
      </c>
      <c r="N28" s="2">
        <v>1275</v>
      </c>
      <c r="O28" s="3">
        <v>64</v>
      </c>
      <c r="P28" t="s">
        <v>131</v>
      </c>
      <c r="Q28">
        <v>4</v>
      </c>
      <c r="R28" s="4">
        <v>26276</v>
      </c>
      <c r="S28" s="1">
        <v>42770</v>
      </c>
      <c r="T28" s="5">
        <f t="shared" ca="1" si="1"/>
        <v>51.68888888888889</v>
      </c>
      <c r="U28" s="5">
        <f t="shared" ca="1" si="1"/>
        <v>6.5361111111111114</v>
      </c>
      <c r="V28" s="5">
        <f t="shared" ca="1" si="2"/>
        <v>76.498087547811295</v>
      </c>
    </row>
    <row r="29" spans="1:22" hidden="1" x14ac:dyDescent="0.3">
      <c r="A29" t="s">
        <v>187</v>
      </c>
      <c r="B29" t="s">
        <v>188</v>
      </c>
      <c r="C29" t="str">
        <f t="shared" si="0"/>
        <v>BEAUMIER Isabelle</v>
      </c>
      <c r="D29" t="s">
        <v>173</v>
      </c>
      <c r="E29" t="s">
        <v>145</v>
      </c>
      <c r="F29" s="1">
        <v>44194</v>
      </c>
      <c r="G29">
        <v>5</v>
      </c>
      <c r="H29" t="s">
        <v>191</v>
      </c>
      <c r="I29">
        <v>1</v>
      </c>
      <c r="J29">
        <v>2000</v>
      </c>
      <c r="K29">
        <v>2000</v>
      </c>
      <c r="L29">
        <v>2</v>
      </c>
      <c r="M29" t="s">
        <v>130</v>
      </c>
      <c r="N29" s="2">
        <v>1275</v>
      </c>
      <c r="O29" s="3">
        <v>64</v>
      </c>
      <c r="P29" t="s">
        <v>131</v>
      </c>
      <c r="Q29">
        <v>3</v>
      </c>
      <c r="R29" s="4">
        <v>26276</v>
      </c>
      <c r="S29" s="1">
        <v>38098</v>
      </c>
      <c r="T29" s="5">
        <f t="shared" ca="1" si="1"/>
        <v>51.68888888888889</v>
      </c>
      <c r="U29" s="5">
        <f t="shared" ca="1" si="1"/>
        <v>19.322222222222223</v>
      </c>
      <c r="V29" s="5">
        <f t="shared" ca="1" si="2"/>
        <v>103.50776308223116</v>
      </c>
    </row>
    <row r="30" spans="1:22" hidden="1" x14ac:dyDescent="0.3">
      <c r="A30" t="s">
        <v>189</v>
      </c>
      <c r="B30" t="s">
        <v>149</v>
      </c>
      <c r="C30" t="str">
        <f t="shared" si="0"/>
        <v>BEDO Jean</v>
      </c>
      <c r="D30" t="s">
        <v>173</v>
      </c>
      <c r="E30" t="s">
        <v>145</v>
      </c>
      <c r="F30" s="1">
        <v>44129</v>
      </c>
      <c r="G30">
        <v>7</v>
      </c>
      <c r="H30" t="s">
        <v>216</v>
      </c>
      <c r="I30">
        <v>1</v>
      </c>
      <c r="J30">
        <v>600</v>
      </c>
      <c r="K30">
        <v>600</v>
      </c>
      <c r="L30">
        <v>3</v>
      </c>
      <c r="M30" t="s">
        <v>147</v>
      </c>
      <c r="N30" s="2">
        <v>1580</v>
      </c>
      <c r="O30" s="3">
        <v>22</v>
      </c>
      <c r="P30" t="s">
        <v>138</v>
      </c>
      <c r="Q30">
        <v>4</v>
      </c>
      <c r="R30" s="4">
        <v>28734</v>
      </c>
      <c r="S30" s="1">
        <v>39539</v>
      </c>
      <c r="T30" s="5">
        <f t="shared" ca="1" si="1"/>
        <v>44.961111111111109</v>
      </c>
      <c r="U30" s="5">
        <f t="shared" ca="1" si="1"/>
        <v>15.377777777777778</v>
      </c>
      <c r="V30" s="5">
        <f t="shared" ca="1" si="2"/>
        <v>39.017341040462426</v>
      </c>
    </row>
    <row r="31" spans="1:22" hidden="1" x14ac:dyDescent="0.3">
      <c r="A31" t="s">
        <v>189</v>
      </c>
      <c r="B31" t="s">
        <v>149</v>
      </c>
      <c r="C31" t="str">
        <f t="shared" si="0"/>
        <v>BEDO Jean</v>
      </c>
      <c r="D31" t="s">
        <v>173</v>
      </c>
      <c r="E31" t="s">
        <v>145</v>
      </c>
      <c r="F31" s="1">
        <v>44140</v>
      </c>
      <c r="G31">
        <v>5</v>
      </c>
      <c r="H31" t="s">
        <v>191</v>
      </c>
      <c r="I31">
        <v>3</v>
      </c>
      <c r="J31">
        <v>2000</v>
      </c>
      <c r="K31">
        <v>6000</v>
      </c>
      <c r="L31">
        <v>2</v>
      </c>
      <c r="M31" t="s">
        <v>130</v>
      </c>
      <c r="N31" s="2">
        <v>1580</v>
      </c>
      <c r="O31" s="3">
        <v>22</v>
      </c>
      <c r="P31" t="s">
        <v>138</v>
      </c>
      <c r="Q31">
        <v>1</v>
      </c>
      <c r="R31" s="4">
        <v>28734</v>
      </c>
      <c r="S31" s="1">
        <v>39832</v>
      </c>
      <c r="T31" s="5">
        <f t="shared" ca="1" si="1"/>
        <v>44.961111111111109</v>
      </c>
      <c r="U31" s="5">
        <f t="shared" ca="1" si="1"/>
        <v>14.577777777777778</v>
      </c>
      <c r="V31" s="5">
        <f t="shared" ca="1" si="2"/>
        <v>411.58536585365857</v>
      </c>
    </row>
    <row r="32" spans="1:22" hidden="1" x14ac:dyDescent="0.3">
      <c r="A32" t="s">
        <v>190</v>
      </c>
      <c r="B32" t="s">
        <v>183</v>
      </c>
      <c r="C32" t="str">
        <f t="shared" si="0"/>
        <v>BEETHOVEN Michele</v>
      </c>
      <c r="D32" t="s">
        <v>141</v>
      </c>
      <c r="E32" t="s">
        <v>145</v>
      </c>
      <c r="F32" s="1">
        <v>44285</v>
      </c>
      <c r="G32">
        <v>9</v>
      </c>
      <c r="H32" t="s">
        <v>184</v>
      </c>
      <c r="I32">
        <v>7</v>
      </c>
      <c r="J32">
        <v>500</v>
      </c>
      <c r="K32">
        <v>3500</v>
      </c>
      <c r="L32">
        <v>2</v>
      </c>
      <c r="M32" t="s">
        <v>130</v>
      </c>
      <c r="N32" s="2">
        <v>1240</v>
      </c>
      <c r="O32" s="3">
        <v>6</v>
      </c>
      <c r="P32" t="s">
        <v>131</v>
      </c>
      <c r="Q32">
        <v>5</v>
      </c>
      <c r="R32" s="4">
        <v>20874</v>
      </c>
      <c r="S32" s="1">
        <v>43381</v>
      </c>
      <c r="T32" s="5">
        <f t="shared" ca="1" si="1"/>
        <v>66.483333333333334</v>
      </c>
      <c r="U32" s="5">
        <f t="shared" ca="1" si="1"/>
        <v>4.8583333333333334</v>
      </c>
      <c r="V32" s="5">
        <f t="shared" ca="1" si="2"/>
        <v>720.41166380789025</v>
      </c>
    </row>
    <row r="33" spans="1:22" hidden="1" x14ac:dyDescent="0.3">
      <c r="A33" t="s">
        <v>190</v>
      </c>
      <c r="B33" t="s">
        <v>183</v>
      </c>
      <c r="C33" t="str">
        <f t="shared" si="0"/>
        <v>BEETHOVEN Michele</v>
      </c>
      <c r="D33" t="s">
        <v>141</v>
      </c>
      <c r="E33" t="s">
        <v>145</v>
      </c>
      <c r="F33" s="1">
        <v>44003</v>
      </c>
      <c r="G33">
        <v>6</v>
      </c>
      <c r="H33" t="s">
        <v>156</v>
      </c>
      <c r="I33">
        <v>8</v>
      </c>
      <c r="J33">
        <v>500</v>
      </c>
      <c r="K33">
        <v>4000</v>
      </c>
      <c r="L33">
        <v>2</v>
      </c>
      <c r="M33" t="s">
        <v>130</v>
      </c>
      <c r="N33" s="2">
        <v>1240</v>
      </c>
      <c r="O33" s="3">
        <v>6</v>
      </c>
      <c r="P33" t="s">
        <v>131</v>
      </c>
      <c r="Q33">
        <v>2</v>
      </c>
      <c r="R33" s="4">
        <v>20874</v>
      </c>
      <c r="S33" s="1">
        <v>38446</v>
      </c>
      <c r="T33" s="5">
        <f t="shared" ca="1" si="1"/>
        <v>66.483333333333334</v>
      </c>
      <c r="U33" s="5">
        <f t="shared" ca="1" si="1"/>
        <v>18.369444444444444</v>
      </c>
      <c r="V33" s="5">
        <f t="shared" ca="1" si="2"/>
        <v>217.75291093301075</v>
      </c>
    </row>
    <row r="34" spans="1:22" hidden="1" x14ac:dyDescent="0.3">
      <c r="A34" t="s">
        <v>192</v>
      </c>
      <c r="B34" t="s">
        <v>193</v>
      </c>
      <c r="C34" t="str">
        <f t="shared" si="0"/>
        <v>BENHAMOU Jeanine</v>
      </c>
      <c r="D34" t="s">
        <v>144</v>
      </c>
      <c r="E34" t="s">
        <v>145</v>
      </c>
      <c r="F34" s="1">
        <v>44147</v>
      </c>
      <c r="G34">
        <v>9</v>
      </c>
      <c r="H34" t="s">
        <v>184</v>
      </c>
      <c r="I34">
        <v>6</v>
      </c>
      <c r="J34">
        <v>500</v>
      </c>
      <c r="K34">
        <v>3000</v>
      </c>
      <c r="L34">
        <v>2</v>
      </c>
      <c r="M34" t="s">
        <v>130</v>
      </c>
      <c r="N34" s="2">
        <v>1971</v>
      </c>
      <c r="O34" s="3">
        <v>84</v>
      </c>
      <c r="P34" t="s">
        <v>131</v>
      </c>
      <c r="Q34">
        <v>4</v>
      </c>
      <c r="R34" s="4">
        <v>25773</v>
      </c>
      <c r="S34" s="1">
        <v>37003</v>
      </c>
      <c r="T34" s="5">
        <f t="shared" ca="1" si="1"/>
        <v>53.06388888888889</v>
      </c>
      <c r="U34" s="5">
        <f t="shared" ca="1" si="1"/>
        <v>22.319444444444443</v>
      </c>
      <c r="V34" s="5">
        <f t="shared" ca="1" si="2"/>
        <v>134.41194772868701</v>
      </c>
    </row>
    <row r="35" spans="1:22" hidden="1" x14ac:dyDescent="0.3">
      <c r="A35" t="s">
        <v>192</v>
      </c>
      <c r="B35" t="s">
        <v>193</v>
      </c>
      <c r="C35" t="str">
        <f t="shared" si="0"/>
        <v>BENHAMOU Jeanine</v>
      </c>
      <c r="D35" t="s">
        <v>144</v>
      </c>
      <c r="E35" t="s">
        <v>145</v>
      </c>
      <c r="F35" s="1">
        <v>43985</v>
      </c>
      <c r="G35">
        <v>3</v>
      </c>
      <c r="H35" t="s">
        <v>174</v>
      </c>
      <c r="I35">
        <v>10</v>
      </c>
      <c r="J35">
        <v>1300</v>
      </c>
      <c r="K35">
        <v>13000</v>
      </c>
      <c r="L35">
        <v>1</v>
      </c>
      <c r="M35" t="s">
        <v>137</v>
      </c>
      <c r="N35" s="2">
        <v>1971</v>
      </c>
      <c r="O35" s="3">
        <v>84</v>
      </c>
      <c r="P35" t="s">
        <v>131</v>
      </c>
      <c r="Q35">
        <v>5</v>
      </c>
      <c r="R35" s="4">
        <v>25773</v>
      </c>
      <c r="S35" s="1">
        <v>38672</v>
      </c>
      <c r="T35" s="5">
        <f t="shared" ca="1" si="1"/>
        <v>53.06388888888889</v>
      </c>
      <c r="U35" s="5">
        <f t="shared" ca="1" si="1"/>
        <v>17.752777777777776</v>
      </c>
      <c r="V35" s="5">
        <f t="shared" ca="1" si="2"/>
        <v>732.2797684243468</v>
      </c>
    </row>
    <row r="36" spans="1:22" x14ac:dyDescent="0.3">
      <c r="A36" t="s">
        <v>467</v>
      </c>
      <c r="B36" t="s">
        <v>295</v>
      </c>
      <c r="C36" t="str">
        <f t="shared" si="0"/>
        <v>BENSIMHON Pascal</v>
      </c>
      <c r="D36" t="s">
        <v>134</v>
      </c>
      <c r="E36" t="s">
        <v>145</v>
      </c>
      <c r="F36" s="1">
        <v>44353</v>
      </c>
      <c r="G36">
        <v>9</v>
      </c>
      <c r="H36" t="s">
        <v>184</v>
      </c>
      <c r="I36">
        <v>3</v>
      </c>
      <c r="J36">
        <v>500</v>
      </c>
      <c r="K36">
        <v>1500</v>
      </c>
      <c r="L36">
        <v>1</v>
      </c>
      <c r="M36" t="s">
        <v>137</v>
      </c>
      <c r="N36" s="2">
        <v>3123</v>
      </c>
      <c r="O36" s="3">
        <v>40</v>
      </c>
      <c r="P36" t="s">
        <v>138</v>
      </c>
      <c r="Q36">
        <v>3</v>
      </c>
      <c r="R36" s="4">
        <v>20696</v>
      </c>
      <c r="S36" s="1">
        <v>40623</v>
      </c>
      <c r="T36" s="5">
        <f t="shared" ca="1" si="1"/>
        <v>66.966666666666669</v>
      </c>
      <c r="U36" s="5">
        <f t="shared" ca="1" si="1"/>
        <v>12.405555555555555</v>
      </c>
      <c r="V36" s="5">
        <f t="shared" ca="1" si="2"/>
        <v>120.91356918943126</v>
      </c>
    </row>
    <row r="37" spans="1:22" hidden="1" x14ac:dyDescent="0.3">
      <c r="A37" t="s">
        <v>196</v>
      </c>
      <c r="B37" t="s">
        <v>197</v>
      </c>
      <c r="C37" t="str">
        <f t="shared" si="0"/>
        <v>BENSIMON Elisabeth</v>
      </c>
      <c r="D37" t="s">
        <v>162</v>
      </c>
      <c r="E37" t="s">
        <v>145</v>
      </c>
      <c r="F37" s="1">
        <v>44056</v>
      </c>
      <c r="G37">
        <v>2</v>
      </c>
      <c r="H37" t="s">
        <v>150</v>
      </c>
      <c r="I37">
        <v>10</v>
      </c>
      <c r="J37">
        <v>700</v>
      </c>
      <c r="K37">
        <v>7000</v>
      </c>
      <c r="L37">
        <v>1</v>
      </c>
      <c r="M37" t="s">
        <v>137</v>
      </c>
      <c r="N37" s="2">
        <v>2347</v>
      </c>
      <c r="O37" s="3">
        <v>59</v>
      </c>
      <c r="P37" t="s">
        <v>131</v>
      </c>
      <c r="Q37">
        <v>1</v>
      </c>
      <c r="R37" s="4">
        <v>17279</v>
      </c>
      <c r="S37" s="1">
        <v>42772</v>
      </c>
      <c r="T37" s="5">
        <f t="shared" ca="1" si="1"/>
        <v>76.319444444444443</v>
      </c>
      <c r="U37" s="5">
        <f t="shared" ca="1" si="1"/>
        <v>6.5305555555555559</v>
      </c>
      <c r="V37" s="5">
        <f t="shared" ca="1" si="2"/>
        <v>1071.8843045512547</v>
      </c>
    </row>
    <row r="38" spans="1:22" hidden="1" x14ac:dyDescent="0.3">
      <c r="A38" t="s">
        <v>198</v>
      </c>
      <c r="B38" t="s">
        <v>199</v>
      </c>
      <c r="C38" t="str">
        <f t="shared" si="0"/>
        <v>BÉRAUD Giséle</v>
      </c>
      <c r="D38" t="s">
        <v>144</v>
      </c>
      <c r="E38" t="s">
        <v>145</v>
      </c>
      <c r="F38" s="1">
        <v>44013</v>
      </c>
      <c r="G38">
        <v>2</v>
      </c>
      <c r="H38" t="s">
        <v>150</v>
      </c>
      <c r="I38">
        <v>8</v>
      </c>
      <c r="J38">
        <v>700</v>
      </c>
      <c r="K38">
        <v>5600</v>
      </c>
      <c r="L38">
        <v>1</v>
      </c>
      <c r="M38" t="s">
        <v>137</v>
      </c>
      <c r="N38" s="2">
        <v>1624</v>
      </c>
      <c r="O38" s="3">
        <v>2</v>
      </c>
      <c r="P38" t="s">
        <v>131</v>
      </c>
      <c r="Q38">
        <v>5</v>
      </c>
      <c r="R38" s="4">
        <v>27586</v>
      </c>
      <c r="S38" s="1">
        <v>39054</v>
      </c>
      <c r="T38" s="5">
        <f t="shared" ca="1" si="1"/>
        <v>48.1</v>
      </c>
      <c r="U38" s="5">
        <f t="shared" ca="1" si="1"/>
        <v>16.705555555555556</v>
      </c>
      <c r="V38" s="5">
        <f t="shared" ca="1" si="2"/>
        <v>335.21782507482538</v>
      </c>
    </row>
    <row r="39" spans="1:22" hidden="1" x14ac:dyDescent="0.3">
      <c r="A39" t="s">
        <v>200</v>
      </c>
      <c r="B39" t="s">
        <v>201</v>
      </c>
      <c r="C39" t="str">
        <f t="shared" si="0"/>
        <v>BERDUGO Bernadette</v>
      </c>
      <c r="D39" t="s">
        <v>162</v>
      </c>
      <c r="E39" t="s">
        <v>145</v>
      </c>
      <c r="F39" s="1">
        <v>44069</v>
      </c>
      <c r="G39">
        <v>3</v>
      </c>
      <c r="H39" t="s">
        <v>174</v>
      </c>
      <c r="I39">
        <v>5</v>
      </c>
      <c r="J39">
        <v>1300</v>
      </c>
      <c r="K39">
        <v>6500</v>
      </c>
      <c r="L39">
        <v>2</v>
      </c>
      <c r="M39" t="s">
        <v>130</v>
      </c>
      <c r="N39" s="2">
        <v>2658</v>
      </c>
      <c r="O39" s="3">
        <v>19</v>
      </c>
      <c r="P39" t="s">
        <v>131</v>
      </c>
      <c r="Q39">
        <v>4</v>
      </c>
      <c r="R39" s="4">
        <v>16892</v>
      </c>
      <c r="S39" s="1">
        <v>37261</v>
      </c>
      <c r="T39" s="5">
        <f t="shared" ca="1" si="1"/>
        <v>77.38055555555556</v>
      </c>
      <c r="U39" s="5">
        <f t="shared" ca="1" si="1"/>
        <v>21.616666666666667</v>
      </c>
      <c r="V39" s="5">
        <f t="shared" ca="1" si="2"/>
        <v>300.69390902081727</v>
      </c>
    </row>
    <row r="40" spans="1:22" hidden="1" x14ac:dyDescent="0.3">
      <c r="A40" t="s">
        <v>202</v>
      </c>
      <c r="B40" t="s">
        <v>203</v>
      </c>
      <c r="C40" t="str">
        <f t="shared" si="0"/>
        <v>BERTOLO Claudie</v>
      </c>
      <c r="D40" t="s">
        <v>144</v>
      </c>
      <c r="E40" t="s">
        <v>145</v>
      </c>
      <c r="F40" s="1">
        <v>44336</v>
      </c>
      <c r="G40">
        <v>10</v>
      </c>
      <c r="H40" t="s">
        <v>129</v>
      </c>
      <c r="I40">
        <v>5</v>
      </c>
      <c r="J40">
        <v>1000</v>
      </c>
      <c r="K40">
        <v>5000</v>
      </c>
      <c r="L40">
        <v>3</v>
      </c>
      <c r="M40" t="s">
        <v>147</v>
      </c>
      <c r="N40" s="2">
        <v>1898</v>
      </c>
      <c r="O40" s="3">
        <v>66</v>
      </c>
      <c r="P40" t="s">
        <v>131</v>
      </c>
      <c r="Q40">
        <v>4</v>
      </c>
      <c r="R40" s="4">
        <v>19465</v>
      </c>
      <c r="S40" s="1">
        <v>37779</v>
      </c>
      <c r="T40" s="5">
        <f t="shared" ca="1" si="1"/>
        <v>70.336111111111109</v>
      </c>
      <c r="U40" s="5">
        <f t="shared" ca="1" si="1"/>
        <v>20.194444444444443</v>
      </c>
      <c r="V40" s="5">
        <f t="shared" ca="1" si="2"/>
        <v>247.59284731774417</v>
      </c>
    </row>
    <row r="41" spans="1:22" hidden="1" x14ac:dyDescent="0.3">
      <c r="A41" t="s">
        <v>204</v>
      </c>
      <c r="B41" t="s">
        <v>205</v>
      </c>
      <c r="C41" t="str">
        <f t="shared" si="0"/>
        <v>BERTRAND Roger</v>
      </c>
      <c r="D41" t="s">
        <v>141</v>
      </c>
      <c r="E41" t="s">
        <v>145</v>
      </c>
      <c r="F41" s="1">
        <v>44115</v>
      </c>
      <c r="G41">
        <v>9</v>
      </c>
      <c r="H41" t="s">
        <v>184</v>
      </c>
      <c r="I41">
        <v>1</v>
      </c>
      <c r="J41">
        <v>500</v>
      </c>
      <c r="K41">
        <v>500</v>
      </c>
      <c r="L41">
        <v>1</v>
      </c>
      <c r="M41" t="s">
        <v>137</v>
      </c>
      <c r="N41" s="2">
        <v>2529</v>
      </c>
      <c r="O41" s="3">
        <v>70</v>
      </c>
      <c r="P41" t="s">
        <v>138</v>
      </c>
      <c r="Q41">
        <v>0</v>
      </c>
      <c r="R41" s="4">
        <v>21561</v>
      </c>
      <c r="S41" s="1">
        <v>36667</v>
      </c>
      <c r="T41" s="5">
        <f t="shared" ca="1" si="1"/>
        <v>64.599999999999994</v>
      </c>
      <c r="U41" s="5">
        <f t="shared" ca="1" si="1"/>
        <v>23.238888888888887</v>
      </c>
      <c r="V41" s="5">
        <f t="shared" ca="1" si="2"/>
        <v>21.515658618216591</v>
      </c>
    </row>
    <row r="42" spans="1:22" hidden="1" x14ac:dyDescent="0.3">
      <c r="A42" t="s">
        <v>206</v>
      </c>
      <c r="B42" t="s">
        <v>207</v>
      </c>
      <c r="C42" t="str">
        <f t="shared" si="0"/>
        <v>BIDAULT Marie-Reine</v>
      </c>
      <c r="D42" t="s">
        <v>162</v>
      </c>
      <c r="E42" t="s">
        <v>145</v>
      </c>
      <c r="F42" s="1">
        <v>44342</v>
      </c>
      <c r="G42">
        <v>10</v>
      </c>
      <c r="H42" t="s">
        <v>129</v>
      </c>
      <c r="I42">
        <v>5</v>
      </c>
      <c r="J42">
        <v>1000</v>
      </c>
      <c r="K42">
        <v>5000</v>
      </c>
      <c r="L42">
        <v>3</v>
      </c>
      <c r="M42" t="s">
        <v>147</v>
      </c>
      <c r="N42" s="2">
        <v>2142</v>
      </c>
      <c r="O42" s="3">
        <v>83</v>
      </c>
      <c r="P42" t="s">
        <v>131</v>
      </c>
      <c r="Q42">
        <v>5</v>
      </c>
      <c r="R42" s="4">
        <v>15518</v>
      </c>
      <c r="S42" s="1">
        <v>44176</v>
      </c>
      <c r="T42" s="5">
        <f t="shared" ca="1" si="1"/>
        <v>81.141666666666666</v>
      </c>
      <c r="U42" s="5">
        <f t="shared" ca="1" si="1"/>
        <v>2.6833333333333331</v>
      </c>
      <c r="V42" s="5">
        <f t="shared" ca="1" si="2"/>
        <v>1863.3540372670809</v>
      </c>
    </row>
    <row r="43" spans="1:22" hidden="1" x14ac:dyDescent="0.3">
      <c r="A43" t="s">
        <v>208</v>
      </c>
      <c r="B43" t="s">
        <v>209</v>
      </c>
      <c r="C43" t="str">
        <f t="shared" si="0"/>
        <v>BINET Jacques</v>
      </c>
      <c r="D43" t="s">
        <v>144</v>
      </c>
      <c r="E43" t="s">
        <v>145</v>
      </c>
      <c r="F43" s="1">
        <v>44081</v>
      </c>
      <c r="G43">
        <v>8</v>
      </c>
      <c r="H43" t="s">
        <v>146</v>
      </c>
      <c r="I43">
        <v>10</v>
      </c>
      <c r="J43">
        <v>800</v>
      </c>
      <c r="K43">
        <v>8000</v>
      </c>
      <c r="L43">
        <v>2</v>
      </c>
      <c r="M43" t="s">
        <v>130</v>
      </c>
      <c r="N43" s="2">
        <v>2306</v>
      </c>
      <c r="O43" s="3">
        <v>93</v>
      </c>
      <c r="P43" t="s">
        <v>138</v>
      </c>
      <c r="Q43">
        <v>0</v>
      </c>
      <c r="R43" s="4">
        <v>29789</v>
      </c>
      <c r="S43" s="1">
        <v>37392</v>
      </c>
      <c r="T43" s="5">
        <f t="shared" ca="1" si="1"/>
        <v>42.069444444444443</v>
      </c>
      <c r="U43" s="5">
        <f t="shared" ca="1" si="1"/>
        <v>21.252777777777776</v>
      </c>
      <c r="V43" s="5">
        <f t="shared" ca="1" si="2"/>
        <v>376.42138282577446</v>
      </c>
    </row>
    <row r="44" spans="1:22" hidden="1" x14ac:dyDescent="0.3">
      <c r="A44" t="s">
        <v>208</v>
      </c>
      <c r="B44" t="s">
        <v>210</v>
      </c>
      <c r="C44" t="str">
        <f t="shared" si="0"/>
        <v>BINET Emmanuel</v>
      </c>
      <c r="D44" t="s">
        <v>144</v>
      </c>
      <c r="E44" t="s">
        <v>145</v>
      </c>
      <c r="F44" s="1">
        <v>43993</v>
      </c>
      <c r="G44">
        <v>7</v>
      </c>
      <c r="H44" t="s">
        <v>216</v>
      </c>
      <c r="I44">
        <v>8</v>
      </c>
      <c r="J44">
        <v>600</v>
      </c>
      <c r="K44">
        <v>4800</v>
      </c>
      <c r="L44">
        <v>2</v>
      </c>
      <c r="M44" t="s">
        <v>130</v>
      </c>
      <c r="N44" s="2">
        <v>2521</v>
      </c>
      <c r="O44" s="3">
        <v>54</v>
      </c>
      <c r="P44" t="s">
        <v>138</v>
      </c>
      <c r="Q44">
        <v>5</v>
      </c>
      <c r="R44" s="4">
        <v>20690</v>
      </c>
      <c r="S44" s="1">
        <v>38775</v>
      </c>
      <c r="T44" s="5">
        <f t="shared" ca="1" si="1"/>
        <v>66.983333333333334</v>
      </c>
      <c r="U44" s="5">
        <f t="shared" ca="1" si="1"/>
        <v>17.472222222222221</v>
      </c>
      <c r="V44" s="5">
        <f t="shared" ca="1" si="2"/>
        <v>274.72178060413358</v>
      </c>
    </row>
    <row r="45" spans="1:22" hidden="1" x14ac:dyDescent="0.3">
      <c r="A45" t="s">
        <v>211</v>
      </c>
      <c r="B45" t="s">
        <v>199</v>
      </c>
      <c r="C45" t="str">
        <f t="shared" si="0"/>
        <v>BLANC Giséle</v>
      </c>
      <c r="D45" t="s">
        <v>144</v>
      </c>
      <c r="E45" t="s">
        <v>145</v>
      </c>
      <c r="F45" s="1">
        <v>44046</v>
      </c>
      <c r="G45">
        <v>10</v>
      </c>
      <c r="H45" t="s">
        <v>129</v>
      </c>
      <c r="I45">
        <v>10</v>
      </c>
      <c r="J45">
        <v>1000</v>
      </c>
      <c r="K45">
        <v>10000</v>
      </c>
      <c r="L45">
        <v>2</v>
      </c>
      <c r="M45" t="s">
        <v>130</v>
      </c>
      <c r="N45" s="2">
        <v>3224</v>
      </c>
      <c r="O45" s="3">
        <v>7</v>
      </c>
      <c r="P45" t="s">
        <v>131</v>
      </c>
      <c r="Q45">
        <v>5</v>
      </c>
      <c r="R45" s="4">
        <v>19041</v>
      </c>
      <c r="S45" s="1">
        <v>40759</v>
      </c>
      <c r="T45" s="5">
        <f t="shared" ca="1" si="1"/>
        <v>71.5</v>
      </c>
      <c r="U45" s="5">
        <f t="shared" ca="1" si="1"/>
        <v>12.036111111111111</v>
      </c>
      <c r="V45" s="5">
        <f t="shared" ca="1" si="2"/>
        <v>830.83314101084693</v>
      </c>
    </row>
    <row r="46" spans="1:22" hidden="1" x14ac:dyDescent="0.3">
      <c r="A46" t="s">
        <v>212</v>
      </c>
      <c r="B46" t="s">
        <v>213</v>
      </c>
      <c r="C46" t="str">
        <f t="shared" si="0"/>
        <v>BLANCHOT Guy</v>
      </c>
      <c r="D46" t="s">
        <v>162</v>
      </c>
      <c r="E46" t="s">
        <v>145</v>
      </c>
      <c r="F46" s="1">
        <v>44215</v>
      </c>
      <c r="G46">
        <v>10</v>
      </c>
      <c r="H46" t="s">
        <v>129</v>
      </c>
      <c r="I46">
        <v>8</v>
      </c>
      <c r="J46">
        <v>1000</v>
      </c>
      <c r="K46">
        <v>8000</v>
      </c>
      <c r="L46">
        <v>1</v>
      </c>
      <c r="M46" t="s">
        <v>137</v>
      </c>
      <c r="N46" s="2">
        <v>3383</v>
      </c>
      <c r="O46" s="3">
        <v>69</v>
      </c>
      <c r="P46" t="s">
        <v>138</v>
      </c>
      <c r="Q46">
        <v>1</v>
      </c>
      <c r="R46" s="4">
        <v>19876</v>
      </c>
      <c r="S46" s="1">
        <v>40186</v>
      </c>
      <c r="T46" s="5">
        <f t="shared" ca="1" si="1"/>
        <v>69.211111111111109</v>
      </c>
      <c r="U46" s="5">
        <f t="shared" ca="1" si="1"/>
        <v>13.608333333333333</v>
      </c>
      <c r="V46" s="5">
        <f t="shared" ca="1" si="2"/>
        <v>587.87507654623391</v>
      </c>
    </row>
    <row r="47" spans="1:22" hidden="1" x14ac:dyDescent="0.3">
      <c r="A47" t="s">
        <v>214</v>
      </c>
      <c r="B47" t="s">
        <v>215</v>
      </c>
      <c r="C47" t="str">
        <f t="shared" si="0"/>
        <v>BOLLO René</v>
      </c>
      <c r="D47" t="s">
        <v>144</v>
      </c>
      <c r="E47" t="s">
        <v>145</v>
      </c>
      <c r="F47" s="1">
        <v>44296</v>
      </c>
      <c r="G47">
        <v>10</v>
      </c>
      <c r="H47" t="s">
        <v>129</v>
      </c>
      <c r="I47">
        <v>10</v>
      </c>
      <c r="J47">
        <v>1000</v>
      </c>
      <c r="K47">
        <v>10000</v>
      </c>
      <c r="L47">
        <v>3</v>
      </c>
      <c r="M47" t="s">
        <v>147</v>
      </c>
      <c r="N47" s="2">
        <v>1088</v>
      </c>
      <c r="O47" s="3">
        <v>15</v>
      </c>
      <c r="P47" t="s">
        <v>138</v>
      </c>
      <c r="Q47">
        <v>5</v>
      </c>
      <c r="R47" s="4">
        <v>26948</v>
      </c>
      <c r="S47" s="1">
        <v>42496</v>
      </c>
      <c r="T47" s="5">
        <f t="shared" ca="1" si="1"/>
        <v>49.85</v>
      </c>
      <c r="U47" s="5">
        <f t="shared" ca="1" si="1"/>
        <v>7.2805555555555559</v>
      </c>
      <c r="V47" s="5">
        <f t="shared" ca="1" si="2"/>
        <v>1373.5215566577642</v>
      </c>
    </row>
    <row r="48" spans="1:22" hidden="1" x14ac:dyDescent="0.3">
      <c r="A48" t="s">
        <v>217</v>
      </c>
      <c r="B48" t="s">
        <v>218</v>
      </c>
      <c r="C48" t="str">
        <f t="shared" si="0"/>
        <v>BONNAY Nadège</v>
      </c>
      <c r="D48" t="s">
        <v>141</v>
      </c>
      <c r="E48" t="s">
        <v>145</v>
      </c>
      <c r="F48" s="1">
        <v>44123</v>
      </c>
      <c r="G48">
        <v>7</v>
      </c>
      <c r="H48" t="s">
        <v>216</v>
      </c>
      <c r="I48">
        <v>9</v>
      </c>
      <c r="J48">
        <v>600</v>
      </c>
      <c r="K48">
        <v>5400</v>
      </c>
      <c r="L48">
        <v>2</v>
      </c>
      <c r="M48" t="s">
        <v>130</v>
      </c>
      <c r="N48" s="2">
        <v>1703</v>
      </c>
      <c r="O48" s="3">
        <v>72</v>
      </c>
      <c r="P48" t="s">
        <v>131</v>
      </c>
      <c r="Q48">
        <v>4</v>
      </c>
      <c r="R48" s="4">
        <v>28760</v>
      </c>
      <c r="S48" s="1">
        <v>39856</v>
      </c>
      <c r="T48" s="5">
        <f t="shared" ca="1" si="1"/>
        <v>44.888888888888886</v>
      </c>
      <c r="U48" s="5">
        <f t="shared" ca="1" si="1"/>
        <v>14.513888888888889</v>
      </c>
      <c r="V48" s="5">
        <f t="shared" ca="1" si="2"/>
        <v>372.05741626794259</v>
      </c>
    </row>
    <row r="49" spans="1:22" hidden="1" x14ac:dyDescent="0.3">
      <c r="A49" t="s">
        <v>219</v>
      </c>
      <c r="B49" t="s">
        <v>218</v>
      </c>
      <c r="C49" t="str">
        <f t="shared" si="0"/>
        <v>BOUCHET Nadège</v>
      </c>
      <c r="D49" t="s">
        <v>127</v>
      </c>
      <c r="E49" t="s">
        <v>145</v>
      </c>
      <c r="F49" s="1">
        <v>44314</v>
      </c>
      <c r="G49">
        <v>7</v>
      </c>
      <c r="H49" t="s">
        <v>216</v>
      </c>
      <c r="I49">
        <v>3</v>
      </c>
      <c r="J49">
        <v>600</v>
      </c>
      <c r="K49">
        <v>1800</v>
      </c>
      <c r="L49">
        <v>1</v>
      </c>
      <c r="M49" t="s">
        <v>137</v>
      </c>
      <c r="N49" s="2">
        <v>2128</v>
      </c>
      <c r="O49" s="3">
        <v>59</v>
      </c>
      <c r="P49" t="s">
        <v>131</v>
      </c>
      <c r="Q49">
        <v>0</v>
      </c>
      <c r="R49" s="4">
        <v>30457</v>
      </c>
      <c r="S49" s="1">
        <v>38369</v>
      </c>
      <c r="T49" s="5">
        <f t="shared" ca="1" si="1"/>
        <v>40.238888888888887</v>
      </c>
      <c r="U49" s="5">
        <f t="shared" ca="1" si="1"/>
        <v>18.583333333333332</v>
      </c>
      <c r="V49" s="5">
        <f t="shared" ca="1" si="2"/>
        <v>96.860986547085204</v>
      </c>
    </row>
    <row r="50" spans="1:22" hidden="1" x14ac:dyDescent="0.3">
      <c r="A50" t="s">
        <v>219</v>
      </c>
      <c r="B50" t="s">
        <v>220</v>
      </c>
      <c r="C50" t="str">
        <f t="shared" si="0"/>
        <v>BOUCHET Micheline</v>
      </c>
      <c r="D50" t="s">
        <v>127</v>
      </c>
      <c r="E50" t="s">
        <v>145</v>
      </c>
      <c r="F50" s="1">
        <v>44350</v>
      </c>
      <c r="G50">
        <v>10</v>
      </c>
      <c r="H50" t="s">
        <v>129</v>
      </c>
      <c r="I50">
        <v>10</v>
      </c>
      <c r="J50">
        <v>1000</v>
      </c>
      <c r="K50">
        <v>10000</v>
      </c>
      <c r="L50">
        <v>2</v>
      </c>
      <c r="M50" t="s">
        <v>130</v>
      </c>
      <c r="N50" s="2">
        <v>2258</v>
      </c>
      <c r="O50" s="3">
        <v>78</v>
      </c>
      <c r="P50" t="s">
        <v>131</v>
      </c>
      <c r="Q50">
        <v>2</v>
      </c>
      <c r="R50" s="4">
        <v>21904</v>
      </c>
      <c r="S50" s="1">
        <v>40374</v>
      </c>
      <c r="T50" s="5">
        <f t="shared" ca="1" si="1"/>
        <v>63.658333333333331</v>
      </c>
      <c r="U50" s="5">
        <f t="shared" ca="1" si="1"/>
        <v>13.088888888888889</v>
      </c>
      <c r="V50" s="5">
        <f t="shared" ca="1" si="2"/>
        <v>764.00679117147706</v>
      </c>
    </row>
    <row r="51" spans="1:22" hidden="1" x14ac:dyDescent="0.3">
      <c r="A51" t="s">
        <v>221</v>
      </c>
      <c r="B51" t="s">
        <v>222</v>
      </c>
      <c r="C51" t="str">
        <f t="shared" si="0"/>
        <v>BOUDART Martine</v>
      </c>
      <c r="D51" t="s">
        <v>127</v>
      </c>
      <c r="E51" t="s">
        <v>145</v>
      </c>
      <c r="F51" s="1">
        <v>44053</v>
      </c>
      <c r="G51">
        <v>2</v>
      </c>
      <c r="H51" t="s">
        <v>150</v>
      </c>
      <c r="I51">
        <v>10</v>
      </c>
      <c r="J51">
        <v>700</v>
      </c>
      <c r="K51">
        <v>7000</v>
      </c>
      <c r="L51">
        <v>2</v>
      </c>
      <c r="M51" t="s">
        <v>130</v>
      </c>
      <c r="N51" s="2">
        <v>2878</v>
      </c>
      <c r="O51" s="3">
        <v>71</v>
      </c>
      <c r="P51" t="s">
        <v>131</v>
      </c>
      <c r="Q51">
        <v>1</v>
      </c>
      <c r="R51" s="4">
        <v>28638</v>
      </c>
      <c r="S51" s="1">
        <v>41195</v>
      </c>
      <c r="T51" s="5">
        <f t="shared" ca="1" si="1"/>
        <v>45.219444444444441</v>
      </c>
      <c r="U51" s="5">
        <f t="shared" ca="1" si="1"/>
        <v>10.844444444444445</v>
      </c>
      <c r="V51" s="5">
        <f t="shared" ca="1" si="2"/>
        <v>645.49180327868851</v>
      </c>
    </row>
    <row r="52" spans="1:22" hidden="1" x14ac:dyDescent="0.3">
      <c r="A52" t="s">
        <v>223</v>
      </c>
      <c r="B52" t="s">
        <v>224</v>
      </c>
      <c r="C52" t="str">
        <f t="shared" si="0"/>
        <v>BOULLICAUD Jean-Paul</v>
      </c>
      <c r="D52" t="s">
        <v>162</v>
      </c>
      <c r="E52" t="s">
        <v>145</v>
      </c>
      <c r="F52" s="1">
        <v>44066</v>
      </c>
      <c r="G52">
        <v>6</v>
      </c>
      <c r="H52" t="s">
        <v>156</v>
      </c>
      <c r="I52">
        <v>5</v>
      </c>
      <c r="J52">
        <v>500</v>
      </c>
      <c r="K52">
        <v>2500</v>
      </c>
      <c r="L52">
        <v>1</v>
      </c>
      <c r="M52" t="s">
        <v>137</v>
      </c>
      <c r="N52" s="2">
        <v>2620</v>
      </c>
      <c r="O52" s="3">
        <v>16</v>
      </c>
      <c r="P52" t="s">
        <v>138</v>
      </c>
      <c r="Q52">
        <v>3</v>
      </c>
      <c r="R52" s="4">
        <v>27696</v>
      </c>
      <c r="S52" s="1">
        <v>37396</v>
      </c>
      <c r="T52" s="5">
        <f t="shared" ca="1" si="1"/>
        <v>47.8</v>
      </c>
      <c r="U52" s="5">
        <f t="shared" ca="1" si="1"/>
        <v>21.241666666666667</v>
      </c>
      <c r="V52" s="5">
        <f t="shared" ca="1" si="2"/>
        <v>117.69321302471558</v>
      </c>
    </row>
    <row r="53" spans="1:22" hidden="1" x14ac:dyDescent="0.3">
      <c r="A53" t="s">
        <v>225</v>
      </c>
      <c r="B53" t="s">
        <v>193</v>
      </c>
      <c r="C53" t="str">
        <f t="shared" si="0"/>
        <v>BOUN Jeanine</v>
      </c>
      <c r="D53" t="s">
        <v>127</v>
      </c>
      <c r="E53" t="s">
        <v>145</v>
      </c>
      <c r="F53" s="1">
        <v>44068</v>
      </c>
      <c r="G53">
        <v>10</v>
      </c>
      <c r="H53" t="s">
        <v>129</v>
      </c>
      <c r="I53">
        <v>4</v>
      </c>
      <c r="J53">
        <v>1000</v>
      </c>
      <c r="K53">
        <v>4000</v>
      </c>
      <c r="L53">
        <v>2</v>
      </c>
      <c r="M53" t="s">
        <v>130</v>
      </c>
      <c r="N53" s="2">
        <v>2328</v>
      </c>
      <c r="O53" s="3">
        <v>6</v>
      </c>
      <c r="P53" t="s">
        <v>131</v>
      </c>
      <c r="Q53">
        <v>3</v>
      </c>
      <c r="R53" s="4">
        <v>23745</v>
      </c>
      <c r="S53" s="1">
        <v>40691</v>
      </c>
      <c r="T53" s="5">
        <f t="shared" ca="1" si="1"/>
        <v>58.62222222222222</v>
      </c>
      <c r="U53" s="5">
        <f t="shared" ca="1" si="1"/>
        <v>12.219444444444445</v>
      </c>
      <c r="V53" s="5">
        <f t="shared" ca="1" si="2"/>
        <v>327.34712434644234</v>
      </c>
    </row>
    <row r="54" spans="1:22" hidden="1" x14ac:dyDescent="0.3">
      <c r="A54" t="s">
        <v>226</v>
      </c>
      <c r="B54" t="s">
        <v>227</v>
      </c>
      <c r="C54" t="str">
        <f t="shared" si="0"/>
        <v>BOUSLAH Fabien</v>
      </c>
      <c r="D54" t="s">
        <v>173</v>
      </c>
      <c r="E54" t="s">
        <v>145</v>
      </c>
      <c r="F54" s="1">
        <v>44367</v>
      </c>
      <c r="G54">
        <v>2</v>
      </c>
      <c r="H54" t="s">
        <v>150</v>
      </c>
      <c r="I54">
        <v>6</v>
      </c>
      <c r="J54">
        <v>700</v>
      </c>
      <c r="K54">
        <v>4200</v>
      </c>
      <c r="L54">
        <v>2</v>
      </c>
      <c r="M54" t="s">
        <v>130</v>
      </c>
      <c r="N54" s="2">
        <v>1850</v>
      </c>
      <c r="O54" s="3">
        <v>98</v>
      </c>
      <c r="P54" t="s">
        <v>138</v>
      </c>
      <c r="Q54">
        <v>3</v>
      </c>
      <c r="R54" s="4">
        <v>21319</v>
      </c>
      <c r="S54" s="1">
        <v>43864</v>
      </c>
      <c r="T54" s="5">
        <f t="shared" ca="1" si="1"/>
        <v>65.25833333333334</v>
      </c>
      <c r="U54" s="5">
        <f t="shared" ca="1" si="1"/>
        <v>3.5388888888888888</v>
      </c>
      <c r="V54" s="5">
        <f t="shared" ca="1" si="2"/>
        <v>1186.8131868131868</v>
      </c>
    </row>
    <row r="55" spans="1:22" hidden="1" x14ac:dyDescent="0.3">
      <c r="A55" t="s">
        <v>228</v>
      </c>
      <c r="B55" t="s">
        <v>229</v>
      </c>
      <c r="C55" t="str">
        <f t="shared" si="0"/>
        <v>BOUZCKAR Ghislaine</v>
      </c>
      <c r="D55" t="s">
        <v>144</v>
      </c>
      <c r="E55" t="s">
        <v>145</v>
      </c>
      <c r="F55" s="1">
        <v>44134</v>
      </c>
      <c r="G55">
        <v>1</v>
      </c>
      <c r="H55" t="s">
        <v>159</v>
      </c>
      <c r="I55">
        <v>9</v>
      </c>
      <c r="J55">
        <v>1200</v>
      </c>
      <c r="K55">
        <v>10800</v>
      </c>
      <c r="L55">
        <v>1</v>
      </c>
      <c r="M55" t="s">
        <v>137</v>
      </c>
      <c r="N55" s="2">
        <v>4172</v>
      </c>
      <c r="O55" s="3">
        <v>59</v>
      </c>
      <c r="P55" t="s">
        <v>131</v>
      </c>
      <c r="Q55">
        <v>3</v>
      </c>
      <c r="R55" s="4">
        <v>17741</v>
      </c>
      <c r="S55" s="1">
        <v>38927</v>
      </c>
      <c r="T55" s="5">
        <f t="shared" ca="1" si="1"/>
        <v>75.055555555555557</v>
      </c>
      <c r="U55" s="5">
        <f t="shared" ca="1" si="1"/>
        <v>17.05</v>
      </c>
      <c r="V55" s="5">
        <f t="shared" ca="1" si="2"/>
        <v>633.43108504398822</v>
      </c>
    </row>
    <row r="56" spans="1:22" hidden="1" x14ac:dyDescent="0.3">
      <c r="A56" t="s">
        <v>230</v>
      </c>
      <c r="B56" t="s">
        <v>231</v>
      </c>
      <c r="C56" t="str">
        <f t="shared" si="0"/>
        <v>BOVERO Gilbert</v>
      </c>
      <c r="D56" t="s">
        <v>144</v>
      </c>
      <c r="E56" t="s">
        <v>145</v>
      </c>
      <c r="F56" s="1">
        <v>44035</v>
      </c>
      <c r="G56">
        <v>8</v>
      </c>
      <c r="H56" t="s">
        <v>146</v>
      </c>
      <c r="I56">
        <v>3</v>
      </c>
      <c r="J56">
        <v>800</v>
      </c>
      <c r="K56">
        <v>2400</v>
      </c>
      <c r="L56">
        <v>1</v>
      </c>
      <c r="M56" t="s">
        <v>137</v>
      </c>
      <c r="N56" s="2">
        <v>3392</v>
      </c>
      <c r="O56" s="3">
        <v>87</v>
      </c>
      <c r="P56" t="s">
        <v>138</v>
      </c>
      <c r="Q56">
        <v>4</v>
      </c>
      <c r="R56" s="4">
        <v>21880</v>
      </c>
      <c r="S56" s="1">
        <v>37042</v>
      </c>
      <c r="T56" s="5">
        <f t="shared" ca="1" si="1"/>
        <v>63.725000000000001</v>
      </c>
      <c r="U56" s="5">
        <f t="shared" ca="1" si="1"/>
        <v>22.213888888888889</v>
      </c>
      <c r="V56" s="5">
        <f t="shared" ca="1" si="2"/>
        <v>108.04051519319745</v>
      </c>
    </row>
    <row r="57" spans="1:22" hidden="1" x14ac:dyDescent="0.3">
      <c r="A57" t="s">
        <v>232</v>
      </c>
      <c r="B57" t="s">
        <v>209</v>
      </c>
      <c r="C57" t="str">
        <f t="shared" si="0"/>
        <v>BRELEUR Jacques</v>
      </c>
      <c r="D57" t="s">
        <v>173</v>
      </c>
      <c r="E57" t="s">
        <v>145</v>
      </c>
      <c r="F57" s="1">
        <v>44115</v>
      </c>
      <c r="G57">
        <v>4</v>
      </c>
      <c r="H57" t="s">
        <v>136</v>
      </c>
      <c r="I57">
        <v>2</v>
      </c>
      <c r="J57">
        <v>5000</v>
      </c>
      <c r="K57">
        <v>10000</v>
      </c>
      <c r="L57">
        <v>3</v>
      </c>
      <c r="M57" t="s">
        <v>147</v>
      </c>
      <c r="N57" s="2">
        <v>2860</v>
      </c>
      <c r="O57" s="3">
        <v>27</v>
      </c>
      <c r="P57" t="s">
        <v>138</v>
      </c>
      <c r="Q57">
        <v>4</v>
      </c>
      <c r="R57" s="4">
        <v>28484</v>
      </c>
      <c r="S57" s="1">
        <v>43869</v>
      </c>
      <c r="T57" s="5">
        <f t="shared" ca="1" si="1"/>
        <v>45.644444444444446</v>
      </c>
      <c r="U57" s="5">
        <f t="shared" ca="1" si="1"/>
        <v>3.5249999999999999</v>
      </c>
      <c r="V57" s="5">
        <f t="shared" ca="1" si="2"/>
        <v>2836.8794326241136</v>
      </c>
    </row>
    <row r="58" spans="1:22" hidden="1" x14ac:dyDescent="0.3">
      <c r="A58" t="s">
        <v>233</v>
      </c>
      <c r="B58" t="s">
        <v>234</v>
      </c>
      <c r="C58" t="str">
        <f t="shared" si="0"/>
        <v>BRON Géneviéve</v>
      </c>
      <c r="D58" t="s">
        <v>144</v>
      </c>
      <c r="E58" t="s">
        <v>145</v>
      </c>
      <c r="F58" s="1">
        <v>44245</v>
      </c>
      <c r="G58">
        <v>1</v>
      </c>
      <c r="H58" t="s">
        <v>159</v>
      </c>
      <c r="I58">
        <v>3</v>
      </c>
      <c r="J58">
        <v>1200</v>
      </c>
      <c r="K58">
        <v>3600</v>
      </c>
      <c r="L58">
        <v>1</v>
      </c>
      <c r="M58" t="s">
        <v>137</v>
      </c>
      <c r="N58" s="2">
        <v>2233</v>
      </c>
      <c r="O58" s="3">
        <v>44</v>
      </c>
      <c r="P58" t="s">
        <v>131</v>
      </c>
      <c r="Q58">
        <v>4</v>
      </c>
      <c r="R58" s="4">
        <v>23445</v>
      </c>
      <c r="S58" s="1">
        <v>44242</v>
      </c>
      <c r="T58" s="5">
        <f t="shared" ca="1" si="1"/>
        <v>59.43888888888889</v>
      </c>
      <c r="U58" s="5">
        <f t="shared" ca="1" si="1"/>
        <v>2.5055555555555555</v>
      </c>
      <c r="V58" s="5">
        <f t="shared" ca="1" si="2"/>
        <v>1436.8070953436807</v>
      </c>
    </row>
    <row r="59" spans="1:22" hidden="1" x14ac:dyDescent="0.3">
      <c r="A59" t="s">
        <v>235</v>
      </c>
      <c r="B59" t="s">
        <v>236</v>
      </c>
      <c r="C59" t="str">
        <f t="shared" si="0"/>
        <v>BRUNET Françoise</v>
      </c>
      <c r="D59" t="s">
        <v>144</v>
      </c>
      <c r="E59" t="s">
        <v>145</v>
      </c>
      <c r="F59" s="1">
        <v>43998</v>
      </c>
      <c r="G59">
        <v>3</v>
      </c>
      <c r="H59" t="s">
        <v>174</v>
      </c>
      <c r="I59">
        <v>1</v>
      </c>
      <c r="J59">
        <v>1300</v>
      </c>
      <c r="K59">
        <v>1300</v>
      </c>
      <c r="L59">
        <v>1</v>
      </c>
      <c r="M59" t="s">
        <v>137</v>
      </c>
      <c r="N59">
        <v>973</v>
      </c>
      <c r="O59" s="3">
        <v>96</v>
      </c>
      <c r="P59" t="s">
        <v>131</v>
      </c>
      <c r="Q59">
        <v>0</v>
      </c>
      <c r="R59" s="4">
        <v>30235</v>
      </c>
      <c r="S59" s="1">
        <v>41432</v>
      </c>
      <c r="T59" s="5">
        <f t="shared" ca="1" si="1"/>
        <v>40.85</v>
      </c>
      <c r="U59" s="5">
        <f t="shared" ca="1" si="1"/>
        <v>10.194444444444445</v>
      </c>
      <c r="V59" s="5">
        <f t="shared" ca="1" si="2"/>
        <v>127.52043596730245</v>
      </c>
    </row>
    <row r="60" spans="1:22" x14ac:dyDescent="0.3">
      <c r="A60" t="s">
        <v>256</v>
      </c>
      <c r="B60" t="s">
        <v>257</v>
      </c>
      <c r="C60" t="str">
        <f t="shared" si="0"/>
        <v>BSIRI Marie-Rose</v>
      </c>
      <c r="D60" t="s">
        <v>134</v>
      </c>
      <c r="E60" t="s">
        <v>145</v>
      </c>
      <c r="F60" s="1">
        <v>44080</v>
      </c>
      <c r="G60">
        <v>7</v>
      </c>
      <c r="H60" t="s">
        <v>216</v>
      </c>
      <c r="I60">
        <v>5</v>
      </c>
      <c r="J60">
        <v>600</v>
      </c>
      <c r="K60">
        <v>3000</v>
      </c>
      <c r="L60">
        <v>1</v>
      </c>
      <c r="M60" t="s">
        <v>137</v>
      </c>
      <c r="N60" s="2">
        <v>2193</v>
      </c>
      <c r="O60" s="3">
        <v>26</v>
      </c>
      <c r="P60" t="s">
        <v>131</v>
      </c>
      <c r="Q60">
        <v>1</v>
      </c>
      <c r="R60" s="4">
        <v>27273</v>
      </c>
      <c r="S60" s="1">
        <v>37226</v>
      </c>
      <c r="T60" s="5">
        <f t="shared" ca="1" si="1"/>
        <v>48.961111111111109</v>
      </c>
      <c r="U60" s="5">
        <f t="shared" ca="1" si="1"/>
        <v>21.711111111111112</v>
      </c>
      <c r="V60" s="5">
        <f t="shared" ca="1" si="2"/>
        <v>138.17809621289661</v>
      </c>
    </row>
    <row r="61" spans="1:22" hidden="1" x14ac:dyDescent="0.3">
      <c r="A61" t="s">
        <v>239</v>
      </c>
      <c r="B61" t="s">
        <v>240</v>
      </c>
      <c r="C61" t="str">
        <f t="shared" si="0"/>
        <v>CAILLOT Jocelyne</v>
      </c>
      <c r="D61" t="s">
        <v>162</v>
      </c>
      <c r="E61" t="s">
        <v>145</v>
      </c>
      <c r="F61" s="1">
        <v>44108</v>
      </c>
      <c r="G61">
        <v>9</v>
      </c>
      <c r="H61" t="s">
        <v>184</v>
      </c>
      <c r="I61">
        <v>2</v>
      </c>
      <c r="J61">
        <v>500</v>
      </c>
      <c r="K61">
        <v>1000</v>
      </c>
      <c r="L61">
        <v>1</v>
      </c>
      <c r="M61" t="s">
        <v>137</v>
      </c>
      <c r="N61" s="2">
        <v>2671</v>
      </c>
      <c r="O61" s="3">
        <v>42</v>
      </c>
      <c r="P61" t="s">
        <v>131</v>
      </c>
      <c r="Q61">
        <v>1</v>
      </c>
      <c r="R61" s="4">
        <v>20476</v>
      </c>
      <c r="S61" s="1">
        <v>40983</v>
      </c>
      <c r="T61" s="5">
        <f t="shared" ca="1" si="1"/>
        <v>67.569444444444443</v>
      </c>
      <c r="U61" s="5">
        <f t="shared" ca="1" si="1"/>
        <v>11.422222222222222</v>
      </c>
      <c r="V61" s="5">
        <f t="shared" ca="1" si="2"/>
        <v>87.548638132295721</v>
      </c>
    </row>
    <row r="62" spans="1:22" hidden="1" x14ac:dyDescent="0.3">
      <c r="A62" t="s">
        <v>241</v>
      </c>
      <c r="B62" t="s">
        <v>242</v>
      </c>
      <c r="C62" t="str">
        <f t="shared" si="0"/>
        <v>CALVET Christine</v>
      </c>
      <c r="D62" t="s">
        <v>162</v>
      </c>
      <c r="E62" t="s">
        <v>145</v>
      </c>
      <c r="F62" s="1">
        <v>44302</v>
      </c>
      <c r="G62">
        <v>7</v>
      </c>
      <c r="H62" t="s">
        <v>216</v>
      </c>
      <c r="I62">
        <v>4</v>
      </c>
      <c r="J62">
        <v>600</v>
      </c>
      <c r="K62">
        <v>2400</v>
      </c>
      <c r="L62">
        <v>2</v>
      </c>
      <c r="M62" t="s">
        <v>130</v>
      </c>
      <c r="N62" s="2">
        <v>2510</v>
      </c>
      <c r="O62" s="3">
        <v>19</v>
      </c>
      <c r="P62" t="s">
        <v>131</v>
      </c>
      <c r="Q62">
        <v>2</v>
      </c>
      <c r="R62" s="4">
        <v>27486</v>
      </c>
      <c r="S62" s="1">
        <v>38428</v>
      </c>
      <c r="T62" s="5">
        <f t="shared" ca="1" si="1"/>
        <v>48.375</v>
      </c>
      <c r="U62" s="5">
        <f t="shared" ca="1" si="1"/>
        <v>18.416666666666668</v>
      </c>
      <c r="V62" s="5">
        <f t="shared" ca="1" si="2"/>
        <v>130.31674208144796</v>
      </c>
    </row>
    <row r="63" spans="1:22" hidden="1" x14ac:dyDescent="0.3">
      <c r="A63" t="s">
        <v>243</v>
      </c>
      <c r="B63" t="s">
        <v>244</v>
      </c>
      <c r="C63" t="str">
        <f t="shared" si="0"/>
        <v>CAPRON Claude</v>
      </c>
      <c r="D63" t="s">
        <v>144</v>
      </c>
      <c r="E63" t="s">
        <v>145</v>
      </c>
      <c r="F63" s="1">
        <v>44157</v>
      </c>
      <c r="G63">
        <v>8</v>
      </c>
      <c r="H63" t="s">
        <v>146</v>
      </c>
      <c r="I63">
        <v>7</v>
      </c>
      <c r="J63">
        <v>800</v>
      </c>
      <c r="K63">
        <v>5600</v>
      </c>
      <c r="L63">
        <v>3</v>
      </c>
      <c r="M63" t="s">
        <v>147</v>
      </c>
      <c r="N63" s="2">
        <v>3043</v>
      </c>
      <c r="O63" s="3">
        <v>17</v>
      </c>
      <c r="P63" t="s">
        <v>138</v>
      </c>
      <c r="Q63">
        <v>4</v>
      </c>
      <c r="R63" s="4">
        <v>16672</v>
      </c>
      <c r="S63" s="1">
        <v>39163</v>
      </c>
      <c r="T63" s="5">
        <f t="shared" ca="1" si="1"/>
        <v>77.983333333333334</v>
      </c>
      <c r="U63" s="5">
        <f t="shared" ca="1" si="1"/>
        <v>16.402777777777779</v>
      </c>
      <c r="V63" s="5">
        <f t="shared" ca="1" si="2"/>
        <v>341.40558848433528</v>
      </c>
    </row>
    <row r="64" spans="1:22" hidden="1" x14ac:dyDescent="0.3">
      <c r="A64" t="s">
        <v>245</v>
      </c>
      <c r="B64" t="s">
        <v>246</v>
      </c>
      <c r="C64" t="str">
        <f t="shared" si="0"/>
        <v>CARRERA Victor</v>
      </c>
      <c r="D64" t="s">
        <v>127</v>
      </c>
      <c r="E64" t="s">
        <v>145</v>
      </c>
      <c r="F64" s="1">
        <v>44176</v>
      </c>
      <c r="G64">
        <v>2</v>
      </c>
      <c r="H64" t="s">
        <v>150</v>
      </c>
      <c r="I64">
        <v>8</v>
      </c>
      <c r="J64">
        <v>700</v>
      </c>
      <c r="K64">
        <v>5600</v>
      </c>
      <c r="L64">
        <v>1</v>
      </c>
      <c r="M64" t="s">
        <v>137</v>
      </c>
      <c r="N64" s="2">
        <v>1474</v>
      </c>
      <c r="O64" s="3">
        <v>70</v>
      </c>
      <c r="P64" t="s">
        <v>138</v>
      </c>
      <c r="Q64">
        <v>2</v>
      </c>
      <c r="R64" s="4">
        <v>17979</v>
      </c>
      <c r="S64" s="1">
        <v>37122</v>
      </c>
      <c r="T64" s="5">
        <f t="shared" ca="1" si="1"/>
        <v>74.402777777777771</v>
      </c>
      <c r="U64" s="5">
        <f t="shared" ca="1" si="1"/>
        <v>21.994444444444444</v>
      </c>
      <c r="V64" s="5">
        <f t="shared" ca="1" si="2"/>
        <v>254.60974993685275</v>
      </c>
    </row>
    <row r="65" spans="1:22" x14ac:dyDescent="0.3">
      <c r="A65" t="s">
        <v>267</v>
      </c>
      <c r="B65" t="s">
        <v>268</v>
      </c>
      <c r="C65" t="str">
        <f t="shared" si="0"/>
        <v>CHAMBLAS Paule</v>
      </c>
      <c r="D65" t="s">
        <v>134</v>
      </c>
      <c r="E65" t="s">
        <v>145</v>
      </c>
      <c r="F65" s="1">
        <v>44021</v>
      </c>
      <c r="G65">
        <v>8</v>
      </c>
      <c r="H65" t="s">
        <v>146</v>
      </c>
      <c r="I65">
        <v>7</v>
      </c>
      <c r="J65">
        <v>800</v>
      </c>
      <c r="K65">
        <v>5600</v>
      </c>
      <c r="L65">
        <v>2</v>
      </c>
      <c r="M65" t="s">
        <v>130</v>
      </c>
      <c r="N65" s="2">
        <v>1516</v>
      </c>
      <c r="O65" s="3">
        <v>61</v>
      </c>
      <c r="P65" t="s">
        <v>131</v>
      </c>
      <c r="Q65">
        <v>5</v>
      </c>
      <c r="R65" s="4">
        <v>27093</v>
      </c>
      <c r="S65" s="1">
        <v>37824</v>
      </c>
      <c r="T65" s="5">
        <f t="shared" ca="1" si="1"/>
        <v>49.45</v>
      </c>
      <c r="U65" s="5">
        <f t="shared" ca="1" si="1"/>
        <v>20.069444444444443</v>
      </c>
      <c r="V65" s="5">
        <f t="shared" ca="1" si="2"/>
        <v>279.03114186851212</v>
      </c>
    </row>
    <row r="66" spans="1:22" hidden="1" x14ac:dyDescent="0.3">
      <c r="A66" t="s">
        <v>248</v>
      </c>
      <c r="B66" t="s">
        <v>249</v>
      </c>
      <c r="C66" t="str">
        <f t="shared" ref="C66:C129" si="3">CONCATENATE(A66," ",B66)</f>
        <v>CHARDON Annick</v>
      </c>
      <c r="D66" t="s">
        <v>173</v>
      </c>
      <c r="E66" t="s">
        <v>145</v>
      </c>
      <c r="F66" s="1">
        <v>43983</v>
      </c>
      <c r="G66">
        <v>5</v>
      </c>
      <c r="H66" t="s">
        <v>191</v>
      </c>
      <c r="I66">
        <v>5</v>
      </c>
      <c r="J66">
        <v>2000</v>
      </c>
      <c r="K66">
        <v>10000</v>
      </c>
      <c r="L66">
        <v>1</v>
      </c>
      <c r="M66" t="s">
        <v>137</v>
      </c>
      <c r="N66" s="2">
        <v>2340</v>
      </c>
      <c r="O66" s="3">
        <v>72</v>
      </c>
      <c r="P66" t="s">
        <v>131</v>
      </c>
      <c r="Q66">
        <v>4</v>
      </c>
      <c r="R66" s="4">
        <v>28722</v>
      </c>
      <c r="S66" s="1">
        <v>41366</v>
      </c>
      <c r="T66" s="5">
        <f t="shared" ref="T66:U129" ca="1" si="4">YEARFRAC(R66,TODAY())</f>
        <v>44.991666666666667</v>
      </c>
      <c r="U66" s="5">
        <f t="shared" ca="1" si="4"/>
        <v>10.375</v>
      </c>
      <c r="V66" s="5">
        <f t="shared" ref="V66:V129" ca="1" si="5">K66/U66</f>
        <v>963.85542168674704</v>
      </c>
    </row>
    <row r="67" spans="1:22" hidden="1" x14ac:dyDescent="0.3">
      <c r="A67" t="s">
        <v>250</v>
      </c>
      <c r="B67" t="s">
        <v>251</v>
      </c>
      <c r="C67" t="str">
        <f t="shared" si="3"/>
        <v>CHAUBEAU Louis</v>
      </c>
      <c r="D67" t="s">
        <v>162</v>
      </c>
      <c r="E67" t="s">
        <v>145</v>
      </c>
      <c r="F67" s="1">
        <v>44119</v>
      </c>
      <c r="G67">
        <v>3</v>
      </c>
      <c r="H67" t="s">
        <v>174</v>
      </c>
      <c r="I67">
        <v>10</v>
      </c>
      <c r="J67">
        <v>1300</v>
      </c>
      <c r="K67">
        <v>13000</v>
      </c>
      <c r="L67">
        <v>1</v>
      </c>
      <c r="M67" t="s">
        <v>137</v>
      </c>
      <c r="N67" s="2">
        <v>2837</v>
      </c>
      <c r="O67" s="3">
        <v>30</v>
      </c>
      <c r="P67" t="s">
        <v>138</v>
      </c>
      <c r="Q67">
        <v>1</v>
      </c>
      <c r="R67" s="4">
        <v>30256</v>
      </c>
      <c r="S67" s="1">
        <v>41664</v>
      </c>
      <c r="T67" s="5">
        <f t="shared" ca="1" si="4"/>
        <v>40.794444444444444</v>
      </c>
      <c r="U67" s="5">
        <f t="shared" ca="1" si="4"/>
        <v>9.5611111111111118</v>
      </c>
      <c r="V67" s="5">
        <f t="shared" ca="1" si="5"/>
        <v>1359.6746077861708</v>
      </c>
    </row>
    <row r="68" spans="1:22" x14ac:dyDescent="0.3">
      <c r="A68" t="s">
        <v>317</v>
      </c>
      <c r="B68" t="s">
        <v>180</v>
      </c>
      <c r="C68" t="str">
        <f t="shared" si="3"/>
        <v>CHAVES Thierry</v>
      </c>
      <c r="D68" t="s">
        <v>134</v>
      </c>
      <c r="E68" t="s">
        <v>145</v>
      </c>
      <c r="F68" s="1">
        <v>44055</v>
      </c>
      <c r="G68">
        <v>3</v>
      </c>
      <c r="H68" t="s">
        <v>174</v>
      </c>
      <c r="I68">
        <v>5</v>
      </c>
      <c r="J68">
        <v>1300</v>
      </c>
      <c r="K68">
        <v>6500</v>
      </c>
      <c r="L68">
        <v>2</v>
      </c>
      <c r="M68" t="s">
        <v>130</v>
      </c>
      <c r="N68" s="2">
        <v>2224</v>
      </c>
      <c r="O68" s="3">
        <v>27</v>
      </c>
      <c r="P68" t="s">
        <v>138</v>
      </c>
      <c r="Q68">
        <v>5</v>
      </c>
      <c r="R68" s="4">
        <v>26055</v>
      </c>
      <c r="S68" s="1">
        <v>40365</v>
      </c>
      <c r="T68" s="5">
        <f t="shared" ca="1" si="4"/>
        <v>52.291666666666664</v>
      </c>
      <c r="U68" s="5">
        <f t="shared" ca="1" si="4"/>
        <v>13.113888888888889</v>
      </c>
      <c r="V68" s="5">
        <f t="shared" ca="1" si="5"/>
        <v>495.65769963990681</v>
      </c>
    </row>
    <row r="69" spans="1:22" hidden="1" x14ac:dyDescent="0.3">
      <c r="A69" t="s">
        <v>253</v>
      </c>
      <c r="B69" t="s">
        <v>240</v>
      </c>
      <c r="C69" t="str">
        <f t="shared" si="3"/>
        <v>CHEHMAT Jocelyne</v>
      </c>
      <c r="D69" t="s">
        <v>162</v>
      </c>
      <c r="E69" t="s">
        <v>145</v>
      </c>
      <c r="F69" s="1">
        <v>44132</v>
      </c>
      <c r="G69">
        <v>2</v>
      </c>
      <c r="H69" t="s">
        <v>150</v>
      </c>
      <c r="I69">
        <v>3</v>
      </c>
      <c r="J69">
        <v>700</v>
      </c>
      <c r="K69">
        <v>2100</v>
      </c>
      <c r="L69">
        <v>1</v>
      </c>
      <c r="M69" t="s">
        <v>137</v>
      </c>
      <c r="N69" s="2">
        <v>2289</v>
      </c>
      <c r="O69" s="3">
        <v>70</v>
      </c>
      <c r="P69" t="s">
        <v>131</v>
      </c>
      <c r="Q69">
        <v>5</v>
      </c>
      <c r="R69" s="4">
        <v>17238</v>
      </c>
      <c r="S69" s="1">
        <v>40616</v>
      </c>
      <c r="T69" s="5">
        <f t="shared" ca="1" si="4"/>
        <v>76.430555555555557</v>
      </c>
      <c r="U69" s="5">
        <f t="shared" ca="1" si="4"/>
        <v>12.425000000000001</v>
      </c>
      <c r="V69" s="5">
        <f t="shared" ca="1" si="5"/>
        <v>169.01408450704224</v>
      </c>
    </row>
    <row r="70" spans="1:22" hidden="1" x14ac:dyDescent="0.3">
      <c r="A70" t="s">
        <v>254</v>
      </c>
      <c r="B70" t="s">
        <v>255</v>
      </c>
      <c r="C70" t="str">
        <f t="shared" si="3"/>
        <v>CHHUOR Anne-Marie</v>
      </c>
      <c r="D70" t="s">
        <v>173</v>
      </c>
      <c r="E70" t="s">
        <v>145</v>
      </c>
      <c r="F70" s="1">
        <v>44294</v>
      </c>
      <c r="G70">
        <v>9</v>
      </c>
      <c r="H70" t="s">
        <v>184</v>
      </c>
      <c r="I70">
        <v>7</v>
      </c>
      <c r="J70">
        <v>500</v>
      </c>
      <c r="K70">
        <v>3500</v>
      </c>
      <c r="L70">
        <v>2</v>
      </c>
      <c r="M70" t="s">
        <v>130</v>
      </c>
      <c r="N70" s="2">
        <v>3630</v>
      </c>
      <c r="O70" s="3">
        <v>4</v>
      </c>
      <c r="P70" t="s">
        <v>131</v>
      </c>
      <c r="Q70">
        <v>5</v>
      </c>
      <c r="R70" s="4">
        <v>18507</v>
      </c>
      <c r="S70" s="1">
        <v>42074</v>
      </c>
      <c r="T70" s="5">
        <f t="shared" ca="1" si="4"/>
        <v>72.961111111111109</v>
      </c>
      <c r="U70" s="5">
        <f t="shared" ca="1" si="4"/>
        <v>8.4333333333333336</v>
      </c>
      <c r="V70" s="5">
        <f t="shared" ca="1" si="5"/>
        <v>415.01976284584981</v>
      </c>
    </row>
    <row r="71" spans="1:22" x14ac:dyDescent="0.3">
      <c r="A71" t="s">
        <v>333</v>
      </c>
      <c r="B71" t="s">
        <v>334</v>
      </c>
      <c r="C71" t="str">
        <f t="shared" si="3"/>
        <v>CHI Nicole</v>
      </c>
      <c r="D71" t="s">
        <v>134</v>
      </c>
      <c r="E71" t="s">
        <v>145</v>
      </c>
      <c r="F71" s="1">
        <v>43995</v>
      </c>
      <c r="G71">
        <v>1</v>
      </c>
      <c r="H71" t="s">
        <v>159</v>
      </c>
      <c r="I71">
        <v>4</v>
      </c>
      <c r="J71">
        <v>1200</v>
      </c>
      <c r="K71">
        <v>4800</v>
      </c>
      <c r="L71">
        <v>2</v>
      </c>
      <c r="M71" t="s">
        <v>130</v>
      </c>
      <c r="N71" s="2">
        <v>2739</v>
      </c>
      <c r="O71" s="3">
        <v>10</v>
      </c>
      <c r="P71" t="s">
        <v>131</v>
      </c>
      <c r="Q71">
        <v>4</v>
      </c>
      <c r="R71" s="4">
        <v>22737</v>
      </c>
      <c r="S71" s="1">
        <v>40483</v>
      </c>
      <c r="T71" s="5">
        <f t="shared" ca="1" si="4"/>
        <v>61.37777777777778</v>
      </c>
      <c r="U71" s="5">
        <f t="shared" ca="1" si="4"/>
        <v>12.794444444444444</v>
      </c>
      <c r="V71" s="5">
        <f t="shared" ca="1" si="5"/>
        <v>375.16283108988279</v>
      </c>
    </row>
    <row r="72" spans="1:22" hidden="1" x14ac:dyDescent="0.3">
      <c r="A72" t="s">
        <v>258</v>
      </c>
      <c r="B72" t="s">
        <v>259</v>
      </c>
      <c r="C72" t="str">
        <f t="shared" si="3"/>
        <v>CHICHE Vincent</v>
      </c>
      <c r="D72" t="s">
        <v>127</v>
      </c>
      <c r="E72" t="s">
        <v>145</v>
      </c>
      <c r="F72" s="1">
        <v>44311</v>
      </c>
      <c r="G72">
        <v>9</v>
      </c>
      <c r="H72" t="s">
        <v>184</v>
      </c>
      <c r="I72">
        <v>9</v>
      </c>
      <c r="J72">
        <v>500</v>
      </c>
      <c r="K72">
        <v>4500</v>
      </c>
      <c r="L72">
        <v>2</v>
      </c>
      <c r="M72" t="s">
        <v>130</v>
      </c>
      <c r="N72" s="2">
        <v>3704</v>
      </c>
      <c r="O72" s="3">
        <v>49</v>
      </c>
      <c r="P72" t="s">
        <v>138</v>
      </c>
      <c r="Q72">
        <v>4</v>
      </c>
      <c r="R72" s="4">
        <v>21830</v>
      </c>
      <c r="S72" s="1">
        <v>39687</v>
      </c>
      <c r="T72" s="5">
        <f t="shared" ca="1" si="4"/>
        <v>63.861111111111114</v>
      </c>
      <c r="U72" s="5">
        <f t="shared" ca="1" si="4"/>
        <v>14.972222222222221</v>
      </c>
      <c r="V72" s="5">
        <f t="shared" ca="1" si="5"/>
        <v>300.556586270872</v>
      </c>
    </row>
    <row r="73" spans="1:22" hidden="1" x14ac:dyDescent="0.3">
      <c r="A73" t="s">
        <v>260</v>
      </c>
      <c r="B73" t="s">
        <v>261</v>
      </c>
      <c r="C73" t="str">
        <f t="shared" si="3"/>
        <v>CHIFFLET Ingrid</v>
      </c>
      <c r="D73" t="s">
        <v>144</v>
      </c>
      <c r="E73" t="s">
        <v>145</v>
      </c>
      <c r="F73" s="1">
        <v>44237</v>
      </c>
      <c r="G73">
        <v>3</v>
      </c>
      <c r="H73" t="s">
        <v>174</v>
      </c>
      <c r="I73">
        <v>8</v>
      </c>
      <c r="J73">
        <v>1300</v>
      </c>
      <c r="K73">
        <v>10400</v>
      </c>
      <c r="L73">
        <v>3</v>
      </c>
      <c r="M73" t="s">
        <v>147</v>
      </c>
      <c r="N73" s="2">
        <v>2801</v>
      </c>
      <c r="O73" s="3">
        <v>0</v>
      </c>
      <c r="P73" t="s">
        <v>131</v>
      </c>
      <c r="Q73">
        <v>5</v>
      </c>
      <c r="R73" s="4">
        <v>27840</v>
      </c>
      <c r="S73" s="1">
        <v>40942</v>
      </c>
      <c r="T73" s="5">
        <f t="shared" ca="1" si="4"/>
        <v>47.405555555555559</v>
      </c>
      <c r="U73" s="5">
        <f t="shared" ca="1" si="4"/>
        <v>11.53888888888889</v>
      </c>
      <c r="V73" s="5">
        <f t="shared" ca="1" si="5"/>
        <v>901.29995185363498</v>
      </c>
    </row>
    <row r="74" spans="1:22" hidden="1" x14ac:dyDescent="0.3">
      <c r="A74" t="s">
        <v>262</v>
      </c>
      <c r="B74" t="s">
        <v>199</v>
      </c>
      <c r="C74" t="str">
        <f t="shared" si="3"/>
        <v>CHRISTOPHE Giséle</v>
      </c>
      <c r="D74" t="s">
        <v>144</v>
      </c>
      <c r="E74" t="s">
        <v>145</v>
      </c>
      <c r="F74" s="1">
        <v>44248</v>
      </c>
      <c r="G74">
        <v>7</v>
      </c>
      <c r="H74" t="s">
        <v>216</v>
      </c>
      <c r="I74">
        <v>3</v>
      </c>
      <c r="J74">
        <v>600</v>
      </c>
      <c r="K74">
        <v>1800</v>
      </c>
      <c r="L74">
        <v>3</v>
      </c>
      <c r="M74" t="s">
        <v>147</v>
      </c>
      <c r="N74" s="2">
        <v>2359</v>
      </c>
      <c r="O74" s="3">
        <v>95</v>
      </c>
      <c r="P74" t="s">
        <v>131</v>
      </c>
      <c r="Q74">
        <v>4</v>
      </c>
      <c r="R74" s="4">
        <v>30839</v>
      </c>
      <c r="S74" s="1">
        <v>39671</v>
      </c>
      <c r="T74" s="5">
        <f t="shared" ca="1" si="4"/>
        <v>39.197222222222223</v>
      </c>
      <c r="U74" s="5">
        <f t="shared" ca="1" si="4"/>
        <v>15.016666666666667</v>
      </c>
      <c r="V74" s="5">
        <f t="shared" ca="1" si="5"/>
        <v>119.86681465038845</v>
      </c>
    </row>
    <row r="75" spans="1:22" hidden="1" x14ac:dyDescent="0.3">
      <c r="A75" t="s">
        <v>263</v>
      </c>
      <c r="B75" t="s">
        <v>264</v>
      </c>
      <c r="C75" t="str">
        <f t="shared" si="3"/>
        <v>CLAVERIE Chantal</v>
      </c>
      <c r="D75" t="s">
        <v>144</v>
      </c>
      <c r="E75" t="s">
        <v>145</v>
      </c>
      <c r="F75" s="1">
        <v>44242</v>
      </c>
      <c r="G75">
        <v>5</v>
      </c>
      <c r="H75" t="s">
        <v>191</v>
      </c>
      <c r="I75">
        <v>9</v>
      </c>
      <c r="J75">
        <v>2000</v>
      </c>
      <c r="K75">
        <v>18000</v>
      </c>
      <c r="L75">
        <v>1</v>
      </c>
      <c r="M75" t="s">
        <v>137</v>
      </c>
      <c r="N75" s="2">
        <v>2281</v>
      </c>
      <c r="O75" s="3">
        <v>23</v>
      </c>
      <c r="P75" t="s">
        <v>131</v>
      </c>
      <c r="Q75">
        <v>5</v>
      </c>
      <c r="R75" s="4">
        <v>21698</v>
      </c>
      <c r="S75" s="1">
        <v>44446</v>
      </c>
      <c r="T75" s="5">
        <f t="shared" ca="1" si="4"/>
        <v>64.219444444444449</v>
      </c>
      <c r="U75" s="5">
        <f t="shared" ca="1" si="4"/>
        <v>1.9444444444444444</v>
      </c>
      <c r="V75" s="5">
        <f t="shared" ca="1" si="5"/>
        <v>9257.1428571428569</v>
      </c>
    </row>
    <row r="76" spans="1:22" hidden="1" x14ac:dyDescent="0.3">
      <c r="A76" t="s">
        <v>265</v>
      </c>
      <c r="B76" t="s">
        <v>186</v>
      </c>
      <c r="C76" t="str">
        <f t="shared" si="3"/>
        <v>COHEN Gérard</v>
      </c>
      <c r="D76" t="s">
        <v>173</v>
      </c>
      <c r="E76" t="s">
        <v>145</v>
      </c>
      <c r="F76" s="1">
        <v>44130</v>
      </c>
      <c r="G76">
        <v>7</v>
      </c>
      <c r="H76" t="s">
        <v>216</v>
      </c>
      <c r="I76">
        <v>1</v>
      </c>
      <c r="J76">
        <v>600</v>
      </c>
      <c r="K76">
        <v>600</v>
      </c>
      <c r="L76">
        <v>1</v>
      </c>
      <c r="M76" t="s">
        <v>137</v>
      </c>
      <c r="N76" s="2">
        <v>2572</v>
      </c>
      <c r="O76" s="3">
        <v>44</v>
      </c>
      <c r="P76" t="s">
        <v>138</v>
      </c>
      <c r="Q76">
        <v>4</v>
      </c>
      <c r="R76" s="4">
        <v>28525</v>
      </c>
      <c r="S76" s="1">
        <v>42713</v>
      </c>
      <c r="T76" s="5">
        <f t="shared" ca="1" si="4"/>
        <v>45.536111111111111</v>
      </c>
      <c r="U76" s="5">
        <f t="shared" ca="1" si="4"/>
        <v>6.6888888888888891</v>
      </c>
      <c r="V76" s="5">
        <f t="shared" ca="1" si="5"/>
        <v>89.700996677740861</v>
      </c>
    </row>
    <row r="77" spans="1:22" hidden="1" x14ac:dyDescent="0.3">
      <c r="A77" t="s">
        <v>265</v>
      </c>
      <c r="B77" t="s">
        <v>266</v>
      </c>
      <c r="C77" t="str">
        <f t="shared" si="3"/>
        <v>COHEN Christian</v>
      </c>
      <c r="D77" t="s">
        <v>162</v>
      </c>
      <c r="E77" t="s">
        <v>145</v>
      </c>
      <c r="F77" s="1">
        <v>44290</v>
      </c>
      <c r="G77">
        <v>1</v>
      </c>
      <c r="H77" t="s">
        <v>159</v>
      </c>
      <c r="I77">
        <v>2</v>
      </c>
      <c r="J77">
        <v>1200</v>
      </c>
      <c r="K77">
        <v>2400</v>
      </c>
      <c r="L77">
        <v>3</v>
      </c>
      <c r="M77" t="s">
        <v>147</v>
      </c>
      <c r="N77" s="2">
        <v>2276</v>
      </c>
      <c r="O77" s="3">
        <v>77</v>
      </c>
      <c r="P77" t="s">
        <v>138</v>
      </c>
      <c r="Q77">
        <v>5</v>
      </c>
      <c r="R77" s="4">
        <v>25841</v>
      </c>
      <c r="S77" s="1">
        <v>35971</v>
      </c>
      <c r="T77" s="5">
        <f t="shared" ca="1" si="4"/>
        <v>52.880555555555553</v>
      </c>
      <c r="U77" s="5">
        <f t="shared" ca="1" si="4"/>
        <v>25.144444444444446</v>
      </c>
      <c r="V77" s="5">
        <f t="shared" ca="1" si="5"/>
        <v>95.448519664162617</v>
      </c>
    </row>
    <row r="78" spans="1:22" x14ac:dyDescent="0.3">
      <c r="A78" t="s">
        <v>321</v>
      </c>
      <c r="B78" t="s">
        <v>322</v>
      </c>
      <c r="C78" t="str">
        <f t="shared" si="3"/>
        <v>COMTE Martin</v>
      </c>
      <c r="D78" t="s">
        <v>134</v>
      </c>
      <c r="E78" t="s">
        <v>145</v>
      </c>
      <c r="F78" s="1">
        <v>44048</v>
      </c>
      <c r="G78">
        <v>3</v>
      </c>
      <c r="H78" t="s">
        <v>174</v>
      </c>
      <c r="I78">
        <v>5</v>
      </c>
      <c r="J78">
        <v>1300</v>
      </c>
      <c r="K78">
        <v>6500</v>
      </c>
      <c r="L78">
        <v>2</v>
      </c>
      <c r="M78" t="s">
        <v>130</v>
      </c>
      <c r="N78" s="2">
        <v>1208</v>
      </c>
      <c r="O78" s="3">
        <v>11</v>
      </c>
      <c r="P78" t="s">
        <v>138</v>
      </c>
      <c r="Q78">
        <v>2</v>
      </c>
      <c r="R78" s="4">
        <v>24356</v>
      </c>
      <c r="S78" s="1">
        <v>39288</v>
      </c>
      <c r="T78" s="5">
        <f t="shared" ca="1" si="4"/>
        <v>56.947222222222223</v>
      </c>
      <c r="U78" s="5">
        <f t="shared" ca="1" si="4"/>
        <v>16.06111111111111</v>
      </c>
      <c r="V78" s="5">
        <f t="shared" ca="1" si="5"/>
        <v>404.70425458318925</v>
      </c>
    </row>
    <row r="79" spans="1:22" x14ac:dyDescent="0.3">
      <c r="A79" t="s">
        <v>194</v>
      </c>
      <c r="B79" t="s">
        <v>195</v>
      </c>
      <c r="C79" t="str">
        <f t="shared" si="3"/>
        <v>CORBET Marie-Thérése</v>
      </c>
      <c r="D79" t="s">
        <v>134</v>
      </c>
      <c r="E79" t="s">
        <v>145</v>
      </c>
      <c r="F79" s="1">
        <v>43992</v>
      </c>
      <c r="G79">
        <v>7</v>
      </c>
      <c r="H79" t="s">
        <v>216</v>
      </c>
      <c r="I79">
        <v>7</v>
      </c>
      <c r="J79">
        <v>600</v>
      </c>
      <c r="K79">
        <v>4200</v>
      </c>
      <c r="L79">
        <v>3</v>
      </c>
      <c r="M79" t="s">
        <v>147</v>
      </c>
      <c r="N79">
        <v>870</v>
      </c>
      <c r="O79" s="3">
        <v>69</v>
      </c>
      <c r="P79" t="s">
        <v>131</v>
      </c>
      <c r="Q79">
        <v>2</v>
      </c>
      <c r="R79" s="4">
        <v>28068</v>
      </c>
      <c r="S79" s="1">
        <v>40758</v>
      </c>
      <c r="T79" s="5">
        <f t="shared" ca="1" si="4"/>
        <v>46.786111111111111</v>
      </c>
      <c r="U79" s="5">
        <f t="shared" ca="1" si="4"/>
        <v>12.03888888888889</v>
      </c>
      <c r="V79" s="5">
        <f t="shared" ca="1" si="5"/>
        <v>348.86940470696811</v>
      </c>
    </row>
    <row r="80" spans="1:22" hidden="1" x14ac:dyDescent="0.3">
      <c r="A80" t="s">
        <v>271</v>
      </c>
      <c r="B80" t="s">
        <v>272</v>
      </c>
      <c r="C80" t="str">
        <f t="shared" si="3"/>
        <v>COUDERC Marie-Louise</v>
      </c>
      <c r="D80" t="s">
        <v>144</v>
      </c>
      <c r="E80" t="s">
        <v>145</v>
      </c>
      <c r="F80" s="1">
        <v>44206</v>
      </c>
      <c r="G80">
        <v>1</v>
      </c>
      <c r="H80" t="s">
        <v>159</v>
      </c>
      <c r="I80">
        <v>8</v>
      </c>
      <c r="J80">
        <v>1200</v>
      </c>
      <c r="K80">
        <v>9600</v>
      </c>
      <c r="L80">
        <v>2</v>
      </c>
      <c r="M80" t="s">
        <v>130</v>
      </c>
      <c r="N80" s="2">
        <v>3146</v>
      </c>
      <c r="O80" s="3">
        <v>16</v>
      </c>
      <c r="P80" t="s">
        <v>131</v>
      </c>
      <c r="Q80">
        <v>0</v>
      </c>
      <c r="R80" s="4">
        <v>23602</v>
      </c>
      <c r="S80" s="1">
        <v>40382</v>
      </c>
      <c r="T80" s="5">
        <f t="shared" ca="1" si="4"/>
        <v>59.011111111111113</v>
      </c>
      <c r="U80" s="5">
        <f t="shared" ca="1" si="4"/>
        <v>13.066666666666666</v>
      </c>
      <c r="V80" s="5">
        <f t="shared" ca="1" si="5"/>
        <v>734.69387755102048</v>
      </c>
    </row>
    <row r="81" spans="1:22" hidden="1" x14ac:dyDescent="0.3">
      <c r="A81" t="s">
        <v>273</v>
      </c>
      <c r="B81" t="s">
        <v>274</v>
      </c>
      <c r="C81" t="str">
        <f t="shared" si="3"/>
        <v>COUGET Denis</v>
      </c>
      <c r="D81" t="s">
        <v>173</v>
      </c>
      <c r="E81" t="s">
        <v>145</v>
      </c>
      <c r="F81" s="1">
        <v>44000</v>
      </c>
      <c r="G81">
        <v>1</v>
      </c>
      <c r="H81" t="s">
        <v>159</v>
      </c>
      <c r="I81">
        <v>9</v>
      </c>
      <c r="J81">
        <v>1200</v>
      </c>
      <c r="K81">
        <v>10800</v>
      </c>
      <c r="L81">
        <v>3</v>
      </c>
      <c r="M81" t="s">
        <v>147</v>
      </c>
      <c r="N81" s="2">
        <v>2184</v>
      </c>
      <c r="O81" s="3">
        <v>54</v>
      </c>
      <c r="P81" t="s">
        <v>131</v>
      </c>
      <c r="Q81">
        <v>5</v>
      </c>
      <c r="R81" s="4">
        <v>27342</v>
      </c>
      <c r="S81" s="1">
        <v>39065</v>
      </c>
      <c r="T81" s="5">
        <f t="shared" ca="1" si="4"/>
        <v>48.772222222222226</v>
      </c>
      <c r="U81" s="5">
        <f t="shared" ca="1" si="4"/>
        <v>16.675000000000001</v>
      </c>
      <c r="V81" s="5">
        <f t="shared" ca="1" si="5"/>
        <v>647.6761619190404</v>
      </c>
    </row>
    <row r="82" spans="1:22" hidden="1" x14ac:dyDescent="0.3">
      <c r="A82" t="s">
        <v>275</v>
      </c>
      <c r="B82" t="s">
        <v>276</v>
      </c>
      <c r="C82" t="str">
        <f t="shared" si="3"/>
        <v>CRIÉ Michel</v>
      </c>
      <c r="D82" t="s">
        <v>127</v>
      </c>
      <c r="E82" t="s">
        <v>145</v>
      </c>
      <c r="F82" s="1">
        <v>44374</v>
      </c>
      <c r="G82">
        <v>9</v>
      </c>
      <c r="H82" t="s">
        <v>184</v>
      </c>
      <c r="I82">
        <v>9</v>
      </c>
      <c r="J82">
        <v>500</v>
      </c>
      <c r="K82">
        <v>4500</v>
      </c>
      <c r="L82">
        <v>1</v>
      </c>
      <c r="M82" t="s">
        <v>137</v>
      </c>
      <c r="N82" s="2">
        <v>3915</v>
      </c>
      <c r="O82" s="3">
        <v>4</v>
      </c>
      <c r="P82" t="s">
        <v>138</v>
      </c>
      <c r="Q82">
        <v>4</v>
      </c>
      <c r="R82" s="4">
        <v>17916</v>
      </c>
      <c r="S82" s="1">
        <v>39321</v>
      </c>
      <c r="T82" s="5">
        <f t="shared" ca="1" si="4"/>
        <v>74.580555555555549</v>
      </c>
      <c r="U82" s="5">
        <f t="shared" ca="1" si="4"/>
        <v>15.972222222222221</v>
      </c>
      <c r="V82" s="5">
        <f t="shared" ca="1" si="5"/>
        <v>281.73913043478262</v>
      </c>
    </row>
    <row r="83" spans="1:22" hidden="1" x14ac:dyDescent="0.3">
      <c r="A83" t="s">
        <v>277</v>
      </c>
      <c r="B83" t="s">
        <v>278</v>
      </c>
      <c r="C83" t="str">
        <f t="shared" si="3"/>
        <v>CROMBEZ Katherine</v>
      </c>
      <c r="D83" t="s">
        <v>162</v>
      </c>
      <c r="E83" t="s">
        <v>145</v>
      </c>
      <c r="F83" s="1">
        <v>44021</v>
      </c>
      <c r="G83">
        <v>4</v>
      </c>
      <c r="H83" t="s">
        <v>136</v>
      </c>
      <c r="I83">
        <v>7</v>
      </c>
      <c r="J83">
        <v>5000</v>
      </c>
      <c r="K83">
        <v>35000</v>
      </c>
      <c r="L83">
        <v>2</v>
      </c>
      <c r="M83" t="s">
        <v>130</v>
      </c>
      <c r="N83" s="2">
        <v>2447</v>
      </c>
      <c r="O83" s="3">
        <v>26</v>
      </c>
      <c r="P83" t="s">
        <v>131</v>
      </c>
      <c r="Q83">
        <v>5</v>
      </c>
      <c r="R83" s="4">
        <v>28384</v>
      </c>
      <c r="S83" s="1">
        <v>38917</v>
      </c>
      <c r="T83" s="5">
        <f t="shared" ca="1" si="4"/>
        <v>45.919444444444444</v>
      </c>
      <c r="U83" s="5">
        <f t="shared" ca="1" si="4"/>
        <v>17.077777777777779</v>
      </c>
      <c r="V83" s="5">
        <f t="shared" ca="1" si="5"/>
        <v>2049.4469746258942</v>
      </c>
    </row>
    <row r="84" spans="1:22" hidden="1" x14ac:dyDescent="0.3">
      <c r="A84" t="s">
        <v>279</v>
      </c>
      <c r="B84" t="s">
        <v>272</v>
      </c>
      <c r="C84" t="str">
        <f t="shared" si="3"/>
        <v>CUCIT Marie-Louise</v>
      </c>
      <c r="D84" t="s">
        <v>144</v>
      </c>
      <c r="E84" t="s">
        <v>145</v>
      </c>
      <c r="F84" s="1">
        <v>44084</v>
      </c>
      <c r="G84">
        <v>2</v>
      </c>
      <c r="H84" t="s">
        <v>150</v>
      </c>
      <c r="I84">
        <v>7</v>
      </c>
      <c r="J84">
        <v>700</v>
      </c>
      <c r="K84">
        <v>4900</v>
      </c>
      <c r="L84">
        <v>1</v>
      </c>
      <c r="M84" t="s">
        <v>137</v>
      </c>
      <c r="N84" s="2">
        <v>1771</v>
      </c>
      <c r="O84" s="3">
        <v>62</v>
      </c>
      <c r="P84" t="s">
        <v>131</v>
      </c>
      <c r="Q84">
        <v>5</v>
      </c>
      <c r="R84" s="4">
        <v>26982</v>
      </c>
      <c r="S84" s="1">
        <v>39395</v>
      </c>
      <c r="T84" s="5">
        <f t="shared" ca="1" si="4"/>
        <v>49.758333333333333</v>
      </c>
      <c r="U84" s="5">
        <f t="shared" ca="1" si="4"/>
        <v>15.772222222222222</v>
      </c>
      <c r="V84" s="5">
        <f t="shared" ca="1" si="5"/>
        <v>310.67277210285312</v>
      </c>
    </row>
    <row r="85" spans="1:22" hidden="1" x14ac:dyDescent="0.3">
      <c r="A85" t="s">
        <v>280</v>
      </c>
      <c r="B85" t="s">
        <v>186</v>
      </c>
      <c r="C85" t="str">
        <f t="shared" si="3"/>
        <v>CYMBALIST Gérard</v>
      </c>
      <c r="D85" t="s">
        <v>144</v>
      </c>
      <c r="E85" t="s">
        <v>145</v>
      </c>
      <c r="F85" s="1">
        <v>44205</v>
      </c>
      <c r="G85">
        <v>5</v>
      </c>
      <c r="H85" t="s">
        <v>191</v>
      </c>
      <c r="I85">
        <v>2</v>
      </c>
      <c r="J85">
        <v>2000</v>
      </c>
      <c r="K85">
        <v>4000</v>
      </c>
      <c r="L85">
        <v>3</v>
      </c>
      <c r="M85" t="s">
        <v>147</v>
      </c>
      <c r="N85" s="2">
        <v>1355</v>
      </c>
      <c r="O85" s="3">
        <v>58</v>
      </c>
      <c r="P85" t="s">
        <v>138</v>
      </c>
      <c r="Q85">
        <v>1</v>
      </c>
      <c r="R85" s="4">
        <v>22031</v>
      </c>
      <c r="S85" s="1">
        <v>39008</v>
      </c>
      <c r="T85" s="5">
        <f t="shared" ca="1" si="4"/>
        <v>63.31111111111111</v>
      </c>
      <c r="U85" s="5">
        <f t="shared" ca="1" si="4"/>
        <v>16.830555555555556</v>
      </c>
      <c r="V85" s="5">
        <f t="shared" ca="1" si="5"/>
        <v>237.66298068988283</v>
      </c>
    </row>
    <row r="86" spans="1:22" hidden="1" x14ac:dyDescent="0.3">
      <c r="A86" t="s">
        <v>281</v>
      </c>
      <c r="B86" t="s">
        <v>215</v>
      </c>
      <c r="C86" t="str">
        <f t="shared" si="3"/>
        <v>DAMBSKI René</v>
      </c>
      <c r="D86" t="s">
        <v>141</v>
      </c>
      <c r="E86" t="s">
        <v>145</v>
      </c>
      <c r="F86" s="1">
        <v>44117</v>
      </c>
      <c r="G86">
        <v>9</v>
      </c>
      <c r="H86" t="s">
        <v>184</v>
      </c>
      <c r="I86">
        <v>10</v>
      </c>
      <c r="J86">
        <v>500</v>
      </c>
      <c r="K86">
        <v>5000</v>
      </c>
      <c r="L86">
        <v>1</v>
      </c>
      <c r="M86" t="s">
        <v>137</v>
      </c>
      <c r="N86" s="2">
        <v>1562</v>
      </c>
      <c r="O86" s="3">
        <v>37</v>
      </c>
      <c r="P86" t="s">
        <v>138</v>
      </c>
      <c r="Q86">
        <v>2</v>
      </c>
      <c r="R86" s="4">
        <v>23007</v>
      </c>
      <c r="S86" s="1">
        <v>41936</v>
      </c>
      <c r="T86" s="5">
        <f t="shared" ca="1" si="4"/>
        <v>60.638888888888886</v>
      </c>
      <c r="U86" s="5">
        <f t="shared" ca="1" si="4"/>
        <v>8.8138888888888882</v>
      </c>
      <c r="V86" s="5">
        <f t="shared" ca="1" si="5"/>
        <v>567.28647967223458</v>
      </c>
    </row>
    <row r="87" spans="1:22" hidden="1" x14ac:dyDescent="0.3">
      <c r="A87" t="s">
        <v>282</v>
      </c>
      <c r="B87" t="s">
        <v>272</v>
      </c>
      <c r="C87" t="str">
        <f t="shared" si="3"/>
        <v>DANIEL Marie-Louise</v>
      </c>
      <c r="D87" t="s">
        <v>162</v>
      </c>
      <c r="E87" t="s">
        <v>145</v>
      </c>
      <c r="F87" s="1">
        <v>44190</v>
      </c>
      <c r="G87">
        <v>3</v>
      </c>
      <c r="H87" t="s">
        <v>174</v>
      </c>
      <c r="I87">
        <v>4</v>
      </c>
      <c r="J87">
        <v>1300</v>
      </c>
      <c r="K87">
        <v>5200</v>
      </c>
      <c r="L87">
        <v>2</v>
      </c>
      <c r="M87" t="s">
        <v>130</v>
      </c>
      <c r="N87" s="2">
        <v>1683</v>
      </c>
      <c r="O87" s="3">
        <v>53</v>
      </c>
      <c r="P87" t="s">
        <v>131</v>
      </c>
      <c r="Q87">
        <v>5</v>
      </c>
      <c r="R87" s="4">
        <v>26883</v>
      </c>
      <c r="S87" s="1">
        <v>40644</v>
      </c>
      <c r="T87" s="5">
        <f t="shared" ca="1" si="4"/>
        <v>50.027777777777779</v>
      </c>
      <c r="U87" s="5">
        <f t="shared" ca="1" si="4"/>
        <v>12.35</v>
      </c>
      <c r="V87" s="5">
        <f t="shared" ca="1" si="5"/>
        <v>421.0526315789474</v>
      </c>
    </row>
    <row r="88" spans="1:22" hidden="1" x14ac:dyDescent="0.3">
      <c r="A88" t="s">
        <v>283</v>
      </c>
      <c r="B88" t="s">
        <v>242</v>
      </c>
      <c r="C88" t="str">
        <f t="shared" si="3"/>
        <v>DEAUCOURT Christine</v>
      </c>
      <c r="D88" t="s">
        <v>144</v>
      </c>
      <c r="E88" t="s">
        <v>145</v>
      </c>
      <c r="F88" s="1">
        <v>44102</v>
      </c>
      <c r="G88">
        <v>10</v>
      </c>
      <c r="H88" t="s">
        <v>129</v>
      </c>
      <c r="I88">
        <v>5</v>
      </c>
      <c r="J88">
        <v>1000</v>
      </c>
      <c r="K88">
        <v>5000</v>
      </c>
      <c r="L88">
        <v>3</v>
      </c>
      <c r="M88" t="s">
        <v>147</v>
      </c>
      <c r="N88" s="2">
        <v>3408</v>
      </c>
      <c r="O88" s="3">
        <v>83</v>
      </c>
      <c r="P88" t="s">
        <v>131</v>
      </c>
      <c r="Q88">
        <v>5</v>
      </c>
      <c r="R88" s="4">
        <v>19997</v>
      </c>
      <c r="S88" s="1">
        <v>42061</v>
      </c>
      <c r="T88" s="5">
        <f t="shared" ca="1" si="4"/>
        <v>68.88055555555556</v>
      </c>
      <c r="U88" s="5">
        <f t="shared" ca="1" si="4"/>
        <v>8.4749999999999996</v>
      </c>
      <c r="V88" s="5">
        <f t="shared" ca="1" si="5"/>
        <v>589.97050147492632</v>
      </c>
    </row>
    <row r="89" spans="1:22" hidden="1" x14ac:dyDescent="0.3">
      <c r="A89" t="s">
        <v>284</v>
      </c>
      <c r="B89" t="s">
        <v>285</v>
      </c>
      <c r="C89" t="str">
        <f t="shared" si="3"/>
        <v>DEDIEU Josselaine</v>
      </c>
      <c r="D89" t="s">
        <v>162</v>
      </c>
      <c r="E89" t="s">
        <v>145</v>
      </c>
      <c r="F89" s="1">
        <v>44135</v>
      </c>
      <c r="G89">
        <v>9</v>
      </c>
      <c r="H89" t="s">
        <v>184</v>
      </c>
      <c r="I89">
        <v>3</v>
      </c>
      <c r="J89">
        <v>500</v>
      </c>
      <c r="K89">
        <v>1500</v>
      </c>
      <c r="L89">
        <v>3</v>
      </c>
      <c r="M89" t="s">
        <v>147</v>
      </c>
      <c r="N89" s="2">
        <v>2354</v>
      </c>
      <c r="O89" s="3">
        <v>7</v>
      </c>
      <c r="P89" t="s">
        <v>131</v>
      </c>
      <c r="Q89">
        <v>5</v>
      </c>
      <c r="R89" s="4">
        <v>28889</v>
      </c>
      <c r="S89" s="1">
        <v>36053</v>
      </c>
      <c r="T89" s="5">
        <f t="shared" ca="1" si="4"/>
        <v>44.538888888888891</v>
      </c>
      <c r="U89" s="5">
        <f t="shared" ca="1" si="4"/>
        <v>24.922222222222221</v>
      </c>
      <c r="V89" s="5">
        <f t="shared" ca="1" si="5"/>
        <v>60.187249219794921</v>
      </c>
    </row>
    <row r="90" spans="1:22" hidden="1" x14ac:dyDescent="0.3">
      <c r="A90" t="s">
        <v>286</v>
      </c>
      <c r="B90" t="s">
        <v>287</v>
      </c>
      <c r="C90" t="str">
        <f t="shared" si="3"/>
        <v>DEFRANCE Sylvanna</v>
      </c>
      <c r="D90" t="s">
        <v>141</v>
      </c>
      <c r="E90" t="s">
        <v>145</v>
      </c>
      <c r="F90" s="1">
        <v>44013</v>
      </c>
      <c r="G90">
        <v>2</v>
      </c>
      <c r="H90" t="s">
        <v>150</v>
      </c>
      <c r="I90">
        <v>9</v>
      </c>
      <c r="J90">
        <v>700</v>
      </c>
      <c r="K90">
        <v>6300</v>
      </c>
      <c r="L90">
        <v>3</v>
      </c>
      <c r="M90" t="s">
        <v>147</v>
      </c>
      <c r="N90" s="2">
        <v>2785</v>
      </c>
      <c r="O90" s="3">
        <v>3</v>
      </c>
      <c r="P90" t="s">
        <v>131</v>
      </c>
      <c r="Q90">
        <v>4</v>
      </c>
      <c r="R90" s="4">
        <v>20236</v>
      </c>
      <c r="S90" s="1">
        <v>39327</v>
      </c>
      <c r="T90" s="5">
        <f t="shared" ca="1" si="4"/>
        <v>68.222222222222229</v>
      </c>
      <c r="U90" s="5">
        <f t="shared" ca="1" si="4"/>
        <v>15.958333333333334</v>
      </c>
      <c r="V90" s="5">
        <f t="shared" ca="1" si="5"/>
        <v>394.77806788511748</v>
      </c>
    </row>
    <row r="91" spans="1:22" hidden="1" x14ac:dyDescent="0.3">
      <c r="A91" t="s">
        <v>288</v>
      </c>
      <c r="B91" t="s">
        <v>289</v>
      </c>
      <c r="C91" t="str">
        <f t="shared" si="3"/>
        <v>DEGRENDEL Hubert</v>
      </c>
      <c r="D91" t="s">
        <v>173</v>
      </c>
      <c r="E91" t="s">
        <v>145</v>
      </c>
      <c r="F91" s="1">
        <v>44167</v>
      </c>
      <c r="G91">
        <v>10</v>
      </c>
      <c r="H91" t="s">
        <v>129</v>
      </c>
      <c r="I91">
        <v>5</v>
      </c>
      <c r="J91">
        <v>1000</v>
      </c>
      <c r="K91">
        <v>5000</v>
      </c>
      <c r="L91">
        <v>3</v>
      </c>
      <c r="M91" t="s">
        <v>147</v>
      </c>
      <c r="N91" s="2">
        <v>2613</v>
      </c>
      <c r="O91" s="3">
        <v>1</v>
      </c>
      <c r="P91" t="s">
        <v>138</v>
      </c>
      <c r="Q91">
        <v>1</v>
      </c>
      <c r="R91" s="4">
        <v>28757</v>
      </c>
      <c r="S91" s="1">
        <v>39621</v>
      </c>
      <c r="T91" s="5">
        <f t="shared" ca="1" si="4"/>
        <v>44.897222222222226</v>
      </c>
      <c r="U91" s="5">
        <f t="shared" ca="1" si="4"/>
        <v>15.152777777777779</v>
      </c>
      <c r="V91" s="5">
        <f t="shared" ca="1" si="5"/>
        <v>329.97250229147568</v>
      </c>
    </row>
    <row r="92" spans="1:22" hidden="1" x14ac:dyDescent="0.3">
      <c r="A92" t="s">
        <v>290</v>
      </c>
      <c r="B92" t="s">
        <v>291</v>
      </c>
      <c r="C92" t="str">
        <f t="shared" si="3"/>
        <v>DEIXONNE Nadine</v>
      </c>
      <c r="D92" t="s">
        <v>127</v>
      </c>
      <c r="E92" t="s">
        <v>145</v>
      </c>
      <c r="F92" s="1">
        <v>44214</v>
      </c>
      <c r="G92">
        <v>6</v>
      </c>
      <c r="H92" t="s">
        <v>156</v>
      </c>
      <c r="I92">
        <v>5</v>
      </c>
      <c r="J92">
        <v>500</v>
      </c>
      <c r="K92">
        <v>2500</v>
      </c>
      <c r="L92">
        <v>3</v>
      </c>
      <c r="M92" t="s">
        <v>147</v>
      </c>
      <c r="N92" s="2">
        <v>1191</v>
      </c>
      <c r="O92" s="3">
        <v>97</v>
      </c>
      <c r="P92" t="s">
        <v>131</v>
      </c>
      <c r="Q92">
        <v>1</v>
      </c>
      <c r="R92" s="4">
        <v>23409</v>
      </c>
      <c r="S92" s="1">
        <v>39608</v>
      </c>
      <c r="T92" s="5">
        <f t="shared" ca="1" si="4"/>
        <v>59.541666666666664</v>
      </c>
      <c r="U92" s="5">
        <f t="shared" ca="1" si="4"/>
        <v>15.188888888888888</v>
      </c>
      <c r="V92" s="5">
        <f t="shared" ca="1" si="5"/>
        <v>164.59400146305779</v>
      </c>
    </row>
    <row r="93" spans="1:22" hidden="1" x14ac:dyDescent="0.3">
      <c r="A93" t="s">
        <v>292</v>
      </c>
      <c r="B93" t="s">
        <v>293</v>
      </c>
      <c r="C93" t="str">
        <f t="shared" si="3"/>
        <v>DELAMARRE Jean-Luc</v>
      </c>
      <c r="D93" t="s">
        <v>144</v>
      </c>
      <c r="E93" t="s">
        <v>145</v>
      </c>
      <c r="F93" s="1">
        <v>44016</v>
      </c>
      <c r="G93">
        <v>10</v>
      </c>
      <c r="H93" t="s">
        <v>129</v>
      </c>
      <c r="I93">
        <v>10</v>
      </c>
      <c r="J93">
        <v>1000</v>
      </c>
      <c r="K93">
        <v>10000</v>
      </c>
      <c r="L93">
        <v>1</v>
      </c>
      <c r="M93" t="s">
        <v>137</v>
      </c>
      <c r="N93" s="2">
        <v>1192</v>
      </c>
      <c r="O93" s="3">
        <v>17</v>
      </c>
      <c r="P93" t="s">
        <v>138</v>
      </c>
      <c r="Q93">
        <v>3</v>
      </c>
      <c r="R93" s="4">
        <v>26433</v>
      </c>
      <c r="S93" s="1">
        <v>37793</v>
      </c>
      <c r="T93" s="5">
        <f t="shared" ca="1" si="4"/>
        <v>51.258333333333333</v>
      </c>
      <c r="U93" s="5">
        <f t="shared" ca="1" si="4"/>
        <v>20.155555555555555</v>
      </c>
      <c r="V93" s="5">
        <f t="shared" ca="1" si="5"/>
        <v>496.1411245865491</v>
      </c>
    </row>
    <row r="94" spans="1:22" hidden="1" x14ac:dyDescent="0.3">
      <c r="A94" t="s">
        <v>294</v>
      </c>
      <c r="B94" t="s">
        <v>295</v>
      </c>
      <c r="C94" t="str">
        <f t="shared" si="3"/>
        <v>DELUC Pascal</v>
      </c>
      <c r="D94" t="s">
        <v>127</v>
      </c>
      <c r="E94" t="s">
        <v>145</v>
      </c>
      <c r="F94" s="1">
        <v>44303</v>
      </c>
      <c r="G94">
        <v>2</v>
      </c>
      <c r="H94" t="s">
        <v>150</v>
      </c>
      <c r="I94">
        <v>5</v>
      </c>
      <c r="J94">
        <v>700</v>
      </c>
      <c r="K94">
        <v>3500</v>
      </c>
      <c r="L94">
        <v>3</v>
      </c>
      <c r="M94" t="s">
        <v>147</v>
      </c>
      <c r="N94" s="2">
        <v>3932</v>
      </c>
      <c r="O94" s="3">
        <v>18</v>
      </c>
      <c r="P94" t="s">
        <v>138</v>
      </c>
      <c r="Q94">
        <v>5</v>
      </c>
      <c r="R94" s="4">
        <v>20700</v>
      </c>
      <c r="S94" s="1">
        <v>36170</v>
      </c>
      <c r="T94" s="5">
        <f t="shared" ca="1" si="4"/>
        <v>66.958333333333329</v>
      </c>
      <c r="U94" s="5">
        <f t="shared" ca="1" si="4"/>
        <v>24.602777777777778</v>
      </c>
      <c r="V94" s="5">
        <f t="shared" ca="1" si="5"/>
        <v>142.26035903804899</v>
      </c>
    </row>
    <row r="95" spans="1:22" hidden="1" x14ac:dyDescent="0.3">
      <c r="A95" t="s">
        <v>296</v>
      </c>
      <c r="B95" t="s">
        <v>297</v>
      </c>
      <c r="C95" t="str">
        <f t="shared" si="3"/>
        <v>DENIS Claudine</v>
      </c>
      <c r="D95" t="s">
        <v>173</v>
      </c>
      <c r="E95" t="s">
        <v>145</v>
      </c>
      <c r="F95" s="1">
        <v>44193</v>
      </c>
      <c r="G95">
        <v>7</v>
      </c>
      <c r="H95" t="s">
        <v>216</v>
      </c>
      <c r="I95">
        <v>10</v>
      </c>
      <c r="J95">
        <v>600</v>
      </c>
      <c r="K95">
        <v>6000</v>
      </c>
      <c r="L95">
        <v>1</v>
      </c>
      <c r="M95" t="s">
        <v>137</v>
      </c>
      <c r="N95" s="2">
        <v>1240</v>
      </c>
      <c r="O95" s="3">
        <v>75</v>
      </c>
      <c r="P95" t="s">
        <v>131</v>
      </c>
      <c r="Q95">
        <v>2</v>
      </c>
      <c r="R95" s="4">
        <v>23723</v>
      </c>
      <c r="S95" s="1">
        <v>39215</v>
      </c>
      <c r="T95" s="5">
        <f t="shared" ca="1" si="4"/>
        <v>58.680555555555557</v>
      </c>
      <c r="U95" s="5">
        <f t="shared" ca="1" si="4"/>
        <v>16.261111111111113</v>
      </c>
      <c r="V95" s="5">
        <f t="shared" ca="1" si="5"/>
        <v>368.9784762555517</v>
      </c>
    </row>
    <row r="96" spans="1:22" hidden="1" x14ac:dyDescent="0.3">
      <c r="A96" t="s">
        <v>298</v>
      </c>
      <c r="B96" t="s">
        <v>188</v>
      </c>
      <c r="C96" t="str">
        <f t="shared" si="3"/>
        <v>DESHAYES Isabelle</v>
      </c>
      <c r="D96" t="s">
        <v>173</v>
      </c>
      <c r="E96" t="s">
        <v>145</v>
      </c>
      <c r="F96" s="1">
        <v>44130</v>
      </c>
      <c r="G96">
        <v>10</v>
      </c>
      <c r="H96" t="s">
        <v>129</v>
      </c>
      <c r="I96">
        <v>7</v>
      </c>
      <c r="J96">
        <v>1000</v>
      </c>
      <c r="K96">
        <v>7000</v>
      </c>
      <c r="L96">
        <v>3</v>
      </c>
      <c r="M96" t="s">
        <v>147</v>
      </c>
      <c r="N96" s="2">
        <v>1328</v>
      </c>
      <c r="O96" s="3">
        <v>38</v>
      </c>
      <c r="P96" t="s">
        <v>131</v>
      </c>
      <c r="Q96">
        <v>2</v>
      </c>
      <c r="R96" s="4">
        <v>22033</v>
      </c>
      <c r="S96" s="1">
        <v>40623</v>
      </c>
      <c r="T96" s="5">
        <f t="shared" ca="1" si="4"/>
        <v>63.305555555555557</v>
      </c>
      <c r="U96" s="5">
        <f t="shared" ca="1" si="4"/>
        <v>12.405555555555555</v>
      </c>
      <c r="V96" s="5">
        <f t="shared" ca="1" si="5"/>
        <v>564.26332288401261</v>
      </c>
    </row>
    <row r="97" spans="1:22" x14ac:dyDescent="0.3">
      <c r="A97" t="s">
        <v>299</v>
      </c>
      <c r="B97" t="s">
        <v>222</v>
      </c>
      <c r="C97" t="str">
        <f t="shared" si="3"/>
        <v>DESROSES Martine</v>
      </c>
      <c r="D97" t="s">
        <v>134</v>
      </c>
      <c r="E97" t="s">
        <v>145</v>
      </c>
      <c r="F97" s="1">
        <v>44042</v>
      </c>
      <c r="G97">
        <v>6</v>
      </c>
      <c r="H97" t="s">
        <v>156</v>
      </c>
      <c r="I97">
        <v>8</v>
      </c>
      <c r="J97">
        <v>500</v>
      </c>
      <c r="K97">
        <v>4000</v>
      </c>
      <c r="L97">
        <v>3</v>
      </c>
      <c r="M97" t="s">
        <v>147</v>
      </c>
      <c r="N97" s="2">
        <v>2860</v>
      </c>
      <c r="O97" s="3">
        <v>60</v>
      </c>
      <c r="P97" t="s">
        <v>131</v>
      </c>
      <c r="Q97">
        <v>1</v>
      </c>
      <c r="R97" s="4">
        <v>26080</v>
      </c>
      <c r="S97" s="1">
        <v>42764</v>
      </c>
      <c r="T97" s="5">
        <f t="shared" ca="1" si="4"/>
        <v>52.222222222222221</v>
      </c>
      <c r="U97" s="5">
        <f t="shared" ca="1" si="4"/>
        <v>6.55</v>
      </c>
      <c r="V97" s="5">
        <f t="shared" ca="1" si="5"/>
        <v>610.6870229007634</v>
      </c>
    </row>
    <row r="98" spans="1:22" hidden="1" x14ac:dyDescent="0.3">
      <c r="A98" t="s">
        <v>300</v>
      </c>
      <c r="B98" t="s">
        <v>301</v>
      </c>
      <c r="C98" t="str">
        <f t="shared" si="3"/>
        <v>DESTAIN Roseline</v>
      </c>
      <c r="D98" t="s">
        <v>127</v>
      </c>
      <c r="E98" t="s">
        <v>145</v>
      </c>
      <c r="F98" s="1">
        <v>44174</v>
      </c>
      <c r="G98">
        <v>9</v>
      </c>
      <c r="H98" t="s">
        <v>184</v>
      </c>
      <c r="I98">
        <v>3</v>
      </c>
      <c r="J98">
        <v>500</v>
      </c>
      <c r="K98">
        <v>1500</v>
      </c>
      <c r="L98">
        <v>1</v>
      </c>
      <c r="M98" t="s">
        <v>137</v>
      </c>
      <c r="N98" s="2">
        <v>1946</v>
      </c>
      <c r="O98" s="3">
        <v>89</v>
      </c>
      <c r="P98" t="s">
        <v>131</v>
      </c>
      <c r="Q98">
        <v>1</v>
      </c>
      <c r="R98" s="4">
        <v>21608</v>
      </c>
      <c r="S98" s="1">
        <v>42400</v>
      </c>
      <c r="T98" s="5">
        <f t="shared" ca="1" si="4"/>
        <v>64.472222222222229</v>
      </c>
      <c r="U98" s="5">
        <f t="shared" ca="1" si="4"/>
        <v>7.5472222222222225</v>
      </c>
      <c r="V98" s="5">
        <f t="shared" ca="1" si="5"/>
        <v>198.74861980125138</v>
      </c>
    </row>
    <row r="99" spans="1:22" hidden="1" x14ac:dyDescent="0.3">
      <c r="A99" t="s">
        <v>302</v>
      </c>
      <c r="B99" t="s">
        <v>303</v>
      </c>
      <c r="C99" t="str">
        <f t="shared" si="3"/>
        <v>D'HÉROUVILLE Yolande</v>
      </c>
      <c r="D99" t="s">
        <v>173</v>
      </c>
      <c r="E99" t="s">
        <v>145</v>
      </c>
      <c r="F99" s="1">
        <v>44021</v>
      </c>
      <c r="G99">
        <v>3</v>
      </c>
      <c r="H99" t="s">
        <v>174</v>
      </c>
      <c r="I99">
        <v>3</v>
      </c>
      <c r="J99">
        <v>1300</v>
      </c>
      <c r="K99">
        <v>3900</v>
      </c>
      <c r="L99">
        <v>1</v>
      </c>
      <c r="M99" t="s">
        <v>137</v>
      </c>
      <c r="N99" s="2">
        <v>2192</v>
      </c>
      <c r="O99" s="3">
        <v>35</v>
      </c>
      <c r="P99" t="s">
        <v>131</v>
      </c>
      <c r="Q99">
        <v>1</v>
      </c>
      <c r="R99" s="4">
        <v>19398</v>
      </c>
      <c r="S99" s="1">
        <v>37245</v>
      </c>
      <c r="T99" s="5">
        <f t="shared" ca="1" si="4"/>
        <v>70.525000000000006</v>
      </c>
      <c r="U99" s="5">
        <f t="shared" ca="1" si="4"/>
        <v>21.658333333333335</v>
      </c>
      <c r="V99" s="5">
        <f t="shared" ca="1" si="5"/>
        <v>180.06925740669487</v>
      </c>
    </row>
    <row r="100" spans="1:22" hidden="1" x14ac:dyDescent="0.3">
      <c r="A100" t="s">
        <v>304</v>
      </c>
      <c r="B100" t="s">
        <v>291</v>
      </c>
      <c r="C100" t="str">
        <f t="shared" si="3"/>
        <v>DI Nadine</v>
      </c>
      <c r="D100" t="s">
        <v>127</v>
      </c>
      <c r="E100" t="s">
        <v>145</v>
      </c>
      <c r="F100" s="1">
        <v>44288</v>
      </c>
      <c r="G100">
        <v>6</v>
      </c>
      <c r="H100" t="s">
        <v>156</v>
      </c>
      <c r="I100">
        <v>3</v>
      </c>
      <c r="J100">
        <v>500</v>
      </c>
      <c r="K100">
        <v>1500</v>
      </c>
      <c r="L100">
        <v>3</v>
      </c>
      <c r="M100" t="s">
        <v>147</v>
      </c>
      <c r="N100" s="2">
        <v>1512</v>
      </c>
      <c r="O100" s="3">
        <v>91</v>
      </c>
      <c r="P100" t="s">
        <v>131</v>
      </c>
      <c r="Q100">
        <v>1</v>
      </c>
      <c r="R100" s="4">
        <v>21300</v>
      </c>
      <c r="S100" s="1">
        <v>38617</v>
      </c>
      <c r="T100" s="5">
        <f t="shared" ca="1" si="4"/>
        <v>65.311111111111117</v>
      </c>
      <c r="U100" s="5">
        <f t="shared" ca="1" si="4"/>
        <v>17.902777777777779</v>
      </c>
      <c r="V100" s="5">
        <f t="shared" ca="1" si="5"/>
        <v>83.785880527540726</v>
      </c>
    </row>
    <row r="101" spans="1:22" hidden="1" x14ac:dyDescent="0.3">
      <c r="A101" t="s">
        <v>305</v>
      </c>
      <c r="B101" t="s">
        <v>306</v>
      </c>
      <c r="C101" t="str">
        <f t="shared" si="3"/>
        <v>DINIC Jean-François</v>
      </c>
      <c r="D101" t="s">
        <v>162</v>
      </c>
      <c r="E101" t="s">
        <v>145</v>
      </c>
      <c r="F101" s="1">
        <v>44222</v>
      </c>
      <c r="G101">
        <v>6</v>
      </c>
      <c r="H101" t="s">
        <v>156</v>
      </c>
      <c r="I101">
        <v>8</v>
      </c>
      <c r="J101">
        <v>500</v>
      </c>
      <c r="K101">
        <v>4000</v>
      </c>
      <c r="L101">
        <v>3</v>
      </c>
      <c r="M101" t="s">
        <v>147</v>
      </c>
      <c r="N101" s="2">
        <v>1208</v>
      </c>
      <c r="O101" s="3">
        <v>69</v>
      </c>
      <c r="P101" t="s">
        <v>138</v>
      </c>
      <c r="Q101">
        <v>4</v>
      </c>
      <c r="R101" s="4">
        <v>30932</v>
      </c>
      <c r="S101" s="1">
        <v>39882</v>
      </c>
      <c r="T101" s="5">
        <f t="shared" ca="1" si="4"/>
        <v>38.944444444444443</v>
      </c>
      <c r="U101" s="5">
        <f t="shared" ca="1" si="4"/>
        <v>14.436111111111112</v>
      </c>
      <c r="V101" s="5">
        <f t="shared" ca="1" si="5"/>
        <v>277.08293246103523</v>
      </c>
    </row>
    <row r="102" spans="1:22" hidden="1" x14ac:dyDescent="0.3">
      <c r="A102" t="s">
        <v>307</v>
      </c>
      <c r="B102" t="s">
        <v>308</v>
      </c>
      <c r="C102" t="str">
        <f t="shared" si="3"/>
        <v>DONG Huguette</v>
      </c>
      <c r="D102" t="s">
        <v>173</v>
      </c>
      <c r="E102" t="s">
        <v>145</v>
      </c>
      <c r="F102" s="1">
        <v>44312</v>
      </c>
      <c r="G102">
        <v>10</v>
      </c>
      <c r="H102" t="s">
        <v>129</v>
      </c>
      <c r="I102">
        <v>8</v>
      </c>
      <c r="J102">
        <v>1000</v>
      </c>
      <c r="K102">
        <v>8000</v>
      </c>
      <c r="L102">
        <v>2</v>
      </c>
      <c r="M102" t="s">
        <v>130</v>
      </c>
      <c r="N102" s="2">
        <v>2338</v>
      </c>
      <c r="O102" s="3">
        <v>21</v>
      </c>
      <c r="P102" t="s">
        <v>131</v>
      </c>
      <c r="Q102">
        <v>2</v>
      </c>
      <c r="R102" s="4">
        <v>27925</v>
      </c>
      <c r="S102" s="1">
        <v>40494</v>
      </c>
      <c r="T102" s="5">
        <f t="shared" ca="1" si="4"/>
        <v>47.174999999999997</v>
      </c>
      <c r="U102" s="5">
        <f t="shared" ca="1" si="4"/>
        <v>12.763888888888889</v>
      </c>
      <c r="V102" s="5">
        <f t="shared" ca="1" si="5"/>
        <v>626.76822633297058</v>
      </c>
    </row>
    <row r="103" spans="1:22" hidden="1" x14ac:dyDescent="0.3">
      <c r="A103" t="s">
        <v>309</v>
      </c>
      <c r="B103" t="s">
        <v>310</v>
      </c>
      <c r="C103" t="str">
        <f t="shared" si="3"/>
        <v>DOUCOURE Jean-Jacques</v>
      </c>
      <c r="D103" t="s">
        <v>173</v>
      </c>
      <c r="E103" t="s">
        <v>145</v>
      </c>
      <c r="F103" s="1">
        <v>44061</v>
      </c>
      <c r="G103">
        <v>10</v>
      </c>
      <c r="H103" t="s">
        <v>129</v>
      </c>
      <c r="I103">
        <v>6</v>
      </c>
      <c r="J103">
        <v>1000</v>
      </c>
      <c r="K103">
        <v>6000</v>
      </c>
      <c r="L103">
        <v>1</v>
      </c>
      <c r="M103" t="s">
        <v>137</v>
      </c>
      <c r="N103" s="2">
        <v>1136</v>
      </c>
      <c r="O103" s="3">
        <v>89</v>
      </c>
      <c r="P103" t="s">
        <v>138</v>
      </c>
      <c r="Q103">
        <v>1</v>
      </c>
      <c r="R103" s="4">
        <v>28125</v>
      </c>
      <c r="S103" s="1">
        <v>42394</v>
      </c>
      <c r="T103" s="5">
        <f t="shared" ca="1" si="4"/>
        <v>46.630555555555553</v>
      </c>
      <c r="U103" s="5">
        <f t="shared" ca="1" si="4"/>
        <v>7.5611111111111109</v>
      </c>
      <c r="V103" s="5">
        <f t="shared" ca="1" si="5"/>
        <v>793.53416605437178</v>
      </c>
    </row>
    <row r="104" spans="1:22" hidden="1" x14ac:dyDescent="0.3">
      <c r="A104" t="s">
        <v>311</v>
      </c>
      <c r="B104" t="s">
        <v>312</v>
      </c>
      <c r="C104" t="str">
        <f t="shared" si="3"/>
        <v>DUPRÉ Sophie</v>
      </c>
      <c r="D104" t="s">
        <v>173</v>
      </c>
      <c r="E104" t="s">
        <v>145</v>
      </c>
      <c r="F104" s="1">
        <v>44141</v>
      </c>
      <c r="G104">
        <v>2</v>
      </c>
      <c r="H104" t="s">
        <v>150</v>
      </c>
      <c r="I104">
        <v>1</v>
      </c>
      <c r="J104">
        <v>700</v>
      </c>
      <c r="K104">
        <v>700</v>
      </c>
      <c r="L104">
        <v>1</v>
      </c>
      <c r="M104" t="s">
        <v>137</v>
      </c>
      <c r="N104" s="2">
        <v>2459</v>
      </c>
      <c r="O104" s="3">
        <v>87</v>
      </c>
      <c r="P104" t="s">
        <v>131</v>
      </c>
      <c r="Q104">
        <v>4</v>
      </c>
      <c r="R104" s="4">
        <v>17436</v>
      </c>
      <c r="S104" s="1">
        <v>39218</v>
      </c>
      <c r="T104" s="5">
        <f t="shared" ca="1" si="4"/>
        <v>75.891666666666666</v>
      </c>
      <c r="U104" s="5">
        <f t="shared" ca="1" si="4"/>
        <v>16.252777777777776</v>
      </c>
      <c r="V104" s="5">
        <f t="shared" ca="1" si="5"/>
        <v>43.069560758844645</v>
      </c>
    </row>
    <row r="105" spans="1:22" hidden="1" x14ac:dyDescent="0.3">
      <c r="A105" t="s">
        <v>313</v>
      </c>
      <c r="B105" t="s">
        <v>161</v>
      </c>
      <c r="C105" t="str">
        <f t="shared" si="3"/>
        <v>DURAND Jean-Pierre</v>
      </c>
      <c r="D105" t="s">
        <v>144</v>
      </c>
      <c r="E105" t="s">
        <v>145</v>
      </c>
      <c r="F105" s="1">
        <v>44192</v>
      </c>
      <c r="G105">
        <v>9</v>
      </c>
      <c r="H105" t="s">
        <v>184</v>
      </c>
      <c r="I105">
        <v>7</v>
      </c>
      <c r="J105">
        <v>500</v>
      </c>
      <c r="K105">
        <v>3500</v>
      </c>
      <c r="L105">
        <v>1</v>
      </c>
      <c r="M105" t="s">
        <v>137</v>
      </c>
      <c r="N105" s="2">
        <v>1993</v>
      </c>
      <c r="O105" s="3">
        <v>66</v>
      </c>
      <c r="P105" t="s">
        <v>138</v>
      </c>
      <c r="Q105">
        <v>0</v>
      </c>
      <c r="R105" s="4">
        <v>26802</v>
      </c>
      <c r="S105" s="1">
        <v>39863</v>
      </c>
      <c r="T105" s="5">
        <f t="shared" ca="1" si="4"/>
        <v>50.24722222222222</v>
      </c>
      <c r="U105" s="5">
        <f t="shared" ca="1" si="4"/>
        <v>14.494444444444444</v>
      </c>
      <c r="V105" s="5">
        <f t="shared" ca="1" si="5"/>
        <v>241.47182828669989</v>
      </c>
    </row>
    <row r="106" spans="1:22" hidden="1" x14ac:dyDescent="0.3">
      <c r="A106" t="s">
        <v>313</v>
      </c>
      <c r="B106" t="s">
        <v>168</v>
      </c>
      <c r="C106" t="str">
        <f t="shared" si="3"/>
        <v>DURAND Ginette</v>
      </c>
      <c r="D106" t="s">
        <v>144</v>
      </c>
      <c r="E106" t="s">
        <v>145</v>
      </c>
      <c r="F106" s="1">
        <v>44295</v>
      </c>
      <c r="G106">
        <v>4</v>
      </c>
      <c r="H106" t="s">
        <v>136</v>
      </c>
      <c r="I106">
        <v>8</v>
      </c>
      <c r="J106">
        <v>5000</v>
      </c>
      <c r="K106">
        <v>40000</v>
      </c>
      <c r="L106">
        <v>2</v>
      </c>
      <c r="M106" t="s">
        <v>130</v>
      </c>
      <c r="N106" s="2">
        <v>3398</v>
      </c>
      <c r="O106" s="3">
        <v>36</v>
      </c>
      <c r="P106" t="s">
        <v>131</v>
      </c>
      <c r="Q106">
        <v>1</v>
      </c>
      <c r="R106" s="4">
        <v>21234</v>
      </c>
      <c r="S106" s="1">
        <v>36386</v>
      </c>
      <c r="T106" s="5">
        <f t="shared" ca="1" si="4"/>
        <v>65.49722222222222</v>
      </c>
      <c r="U106" s="5">
        <f t="shared" ca="1" si="4"/>
        <v>24.008333333333333</v>
      </c>
      <c r="V106" s="5">
        <f t="shared" ca="1" si="5"/>
        <v>1666.0881638320029</v>
      </c>
    </row>
    <row r="107" spans="1:22" hidden="1" x14ac:dyDescent="0.3">
      <c r="A107" t="s">
        <v>314</v>
      </c>
      <c r="B107" t="s">
        <v>306</v>
      </c>
      <c r="C107" t="str">
        <f t="shared" si="3"/>
        <v>DURAND-RENIER Jean-François</v>
      </c>
      <c r="D107" t="s">
        <v>144</v>
      </c>
      <c r="E107" t="s">
        <v>145</v>
      </c>
      <c r="F107" s="1">
        <v>44262</v>
      </c>
      <c r="G107">
        <v>8</v>
      </c>
      <c r="H107" t="s">
        <v>146</v>
      </c>
      <c r="I107">
        <v>10</v>
      </c>
      <c r="J107">
        <v>800</v>
      </c>
      <c r="K107">
        <v>8000</v>
      </c>
      <c r="L107">
        <v>3</v>
      </c>
      <c r="M107" t="s">
        <v>147</v>
      </c>
      <c r="N107" s="2">
        <v>2122</v>
      </c>
      <c r="O107" s="3">
        <v>38</v>
      </c>
      <c r="P107" t="s">
        <v>138</v>
      </c>
      <c r="Q107">
        <v>5</v>
      </c>
      <c r="R107" s="4">
        <v>17453</v>
      </c>
      <c r="S107" s="1">
        <v>40231</v>
      </c>
      <c r="T107" s="5">
        <f t="shared" ca="1" si="4"/>
        <v>75.844444444444449</v>
      </c>
      <c r="U107" s="5">
        <f t="shared" ca="1" si="4"/>
        <v>13.486111111111111</v>
      </c>
      <c r="V107" s="5">
        <f t="shared" ca="1" si="5"/>
        <v>593.20288362512872</v>
      </c>
    </row>
    <row r="108" spans="1:22" hidden="1" x14ac:dyDescent="0.3">
      <c r="A108" t="s">
        <v>315</v>
      </c>
      <c r="B108" t="s">
        <v>316</v>
      </c>
      <c r="C108" t="str">
        <f t="shared" si="3"/>
        <v>DUROC Annie</v>
      </c>
      <c r="D108" t="s">
        <v>162</v>
      </c>
      <c r="E108" t="s">
        <v>145</v>
      </c>
      <c r="F108" s="1">
        <v>44118</v>
      </c>
      <c r="G108">
        <v>7</v>
      </c>
      <c r="H108" t="s">
        <v>216</v>
      </c>
      <c r="I108">
        <v>10</v>
      </c>
      <c r="J108">
        <v>600</v>
      </c>
      <c r="K108">
        <v>6000</v>
      </c>
      <c r="L108">
        <v>2</v>
      </c>
      <c r="M108" t="s">
        <v>130</v>
      </c>
      <c r="N108" s="2">
        <v>2568</v>
      </c>
      <c r="O108" s="3">
        <v>91</v>
      </c>
      <c r="P108" t="s">
        <v>131</v>
      </c>
      <c r="Q108">
        <v>3</v>
      </c>
      <c r="R108" s="4">
        <v>18986</v>
      </c>
      <c r="S108" s="1">
        <v>41113</v>
      </c>
      <c r="T108" s="5">
        <f t="shared" ca="1" si="4"/>
        <v>71.647222222222226</v>
      </c>
      <c r="U108" s="5">
        <f t="shared" ca="1" si="4"/>
        <v>11.066666666666666</v>
      </c>
      <c r="V108" s="5">
        <f t="shared" ca="1" si="5"/>
        <v>542.16867469879514</v>
      </c>
    </row>
    <row r="109" spans="1:22" x14ac:dyDescent="0.3">
      <c r="A109" t="s">
        <v>413</v>
      </c>
      <c r="B109" t="s">
        <v>334</v>
      </c>
      <c r="C109" t="str">
        <f t="shared" si="3"/>
        <v>EL KAABI Nicole</v>
      </c>
      <c r="D109" t="s">
        <v>134</v>
      </c>
      <c r="E109" t="s">
        <v>145</v>
      </c>
      <c r="F109" s="1">
        <v>44000</v>
      </c>
      <c r="G109">
        <v>2</v>
      </c>
      <c r="H109" t="s">
        <v>150</v>
      </c>
      <c r="I109">
        <v>3</v>
      </c>
      <c r="J109">
        <v>700</v>
      </c>
      <c r="K109">
        <v>2100</v>
      </c>
      <c r="L109">
        <v>2</v>
      </c>
      <c r="M109" t="s">
        <v>130</v>
      </c>
      <c r="N109" s="2">
        <v>2106</v>
      </c>
      <c r="O109" s="3">
        <v>50</v>
      </c>
      <c r="P109" t="s">
        <v>131</v>
      </c>
      <c r="Q109">
        <v>4</v>
      </c>
      <c r="R109" s="4">
        <v>21971</v>
      </c>
      <c r="S109" s="1">
        <v>40108</v>
      </c>
      <c r="T109" s="5">
        <f t="shared" ca="1" si="4"/>
        <v>63.477777777777774</v>
      </c>
      <c r="U109" s="5">
        <f t="shared" ca="1" si="4"/>
        <v>13.819444444444445</v>
      </c>
      <c r="V109" s="5">
        <f t="shared" ca="1" si="5"/>
        <v>151.95979899497488</v>
      </c>
    </row>
    <row r="110" spans="1:22" hidden="1" x14ac:dyDescent="0.3">
      <c r="A110" t="s">
        <v>318</v>
      </c>
      <c r="B110" t="s">
        <v>319</v>
      </c>
      <c r="C110" t="str">
        <f t="shared" si="3"/>
        <v>FABRE Didier</v>
      </c>
      <c r="D110" t="s">
        <v>144</v>
      </c>
      <c r="E110" t="s">
        <v>145</v>
      </c>
      <c r="F110" s="1">
        <v>44048</v>
      </c>
      <c r="G110">
        <v>7</v>
      </c>
      <c r="H110" t="s">
        <v>216</v>
      </c>
      <c r="I110">
        <v>2</v>
      </c>
      <c r="J110">
        <v>600</v>
      </c>
      <c r="K110">
        <v>1200</v>
      </c>
      <c r="L110">
        <v>1</v>
      </c>
      <c r="M110" t="s">
        <v>137</v>
      </c>
      <c r="N110" s="2">
        <v>3966</v>
      </c>
      <c r="O110" s="3">
        <v>25</v>
      </c>
      <c r="P110" t="s">
        <v>138</v>
      </c>
      <c r="Q110">
        <v>0</v>
      </c>
      <c r="R110" s="4">
        <v>22819</v>
      </c>
      <c r="S110" s="1">
        <v>37047</v>
      </c>
      <c r="T110" s="5">
        <f t="shared" ca="1" si="4"/>
        <v>61.152777777777779</v>
      </c>
      <c r="U110" s="5">
        <f t="shared" ca="1" si="4"/>
        <v>22.2</v>
      </c>
      <c r="V110" s="5">
        <f t="shared" ca="1" si="5"/>
        <v>54.054054054054056</v>
      </c>
    </row>
    <row r="111" spans="1:22" x14ac:dyDescent="0.3">
      <c r="A111" t="s">
        <v>458</v>
      </c>
      <c r="B111" t="s">
        <v>459</v>
      </c>
      <c r="C111" t="str">
        <f t="shared" si="3"/>
        <v>FALZON Patricia</v>
      </c>
      <c r="D111" t="s">
        <v>134</v>
      </c>
      <c r="E111" t="s">
        <v>145</v>
      </c>
      <c r="F111" s="1">
        <v>44020</v>
      </c>
      <c r="G111">
        <v>8</v>
      </c>
      <c r="H111" t="s">
        <v>146</v>
      </c>
      <c r="I111">
        <v>3</v>
      </c>
      <c r="J111">
        <v>800</v>
      </c>
      <c r="K111">
        <v>2400</v>
      </c>
      <c r="L111">
        <v>2</v>
      </c>
      <c r="M111" t="s">
        <v>130</v>
      </c>
      <c r="N111" s="2">
        <v>1626</v>
      </c>
      <c r="O111" s="3">
        <v>76</v>
      </c>
      <c r="P111" t="s">
        <v>131</v>
      </c>
      <c r="Q111">
        <v>5</v>
      </c>
      <c r="R111" s="4">
        <v>21131</v>
      </c>
      <c r="S111" s="1">
        <v>42701</v>
      </c>
      <c r="T111" s="5">
        <f t="shared" ca="1" si="4"/>
        <v>65.777777777777771</v>
      </c>
      <c r="U111" s="5">
        <f t="shared" ca="1" si="4"/>
        <v>6.7222222222222223</v>
      </c>
      <c r="V111" s="5">
        <f t="shared" ca="1" si="5"/>
        <v>357.02479338842977</v>
      </c>
    </row>
    <row r="112" spans="1:22" x14ac:dyDescent="0.3">
      <c r="A112" t="s">
        <v>325</v>
      </c>
      <c r="B112" t="s">
        <v>195</v>
      </c>
      <c r="C112" t="str">
        <f t="shared" si="3"/>
        <v>FARIDI Marie-Thérése</v>
      </c>
      <c r="D112" t="s">
        <v>134</v>
      </c>
      <c r="E112" t="s">
        <v>145</v>
      </c>
      <c r="F112" s="1">
        <v>44005</v>
      </c>
      <c r="G112">
        <v>6</v>
      </c>
      <c r="H112" t="s">
        <v>156</v>
      </c>
      <c r="I112">
        <v>10</v>
      </c>
      <c r="J112">
        <v>500</v>
      </c>
      <c r="K112">
        <v>5000</v>
      </c>
      <c r="L112">
        <v>1</v>
      </c>
      <c r="M112" t="s">
        <v>137</v>
      </c>
      <c r="N112" s="2">
        <v>3228</v>
      </c>
      <c r="O112" s="3">
        <v>89</v>
      </c>
      <c r="P112" t="s">
        <v>131</v>
      </c>
      <c r="Q112">
        <v>3</v>
      </c>
      <c r="R112" s="4">
        <v>23573</v>
      </c>
      <c r="S112" s="1">
        <v>38086</v>
      </c>
      <c r="T112" s="5">
        <f t="shared" ca="1" si="4"/>
        <v>59.088888888888889</v>
      </c>
      <c r="U112" s="5">
        <f t="shared" ca="1" si="4"/>
        <v>19.355555555555554</v>
      </c>
      <c r="V112" s="5">
        <f t="shared" ca="1" si="5"/>
        <v>258.32376578645238</v>
      </c>
    </row>
    <row r="113" spans="1:22" x14ac:dyDescent="0.3">
      <c r="A113" t="s">
        <v>332</v>
      </c>
      <c r="B113" t="s">
        <v>276</v>
      </c>
      <c r="C113" t="str">
        <f t="shared" si="3"/>
        <v>FAUCHEUX Michel</v>
      </c>
      <c r="D113" t="s">
        <v>134</v>
      </c>
      <c r="E113" t="s">
        <v>145</v>
      </c>
      <c r="F113" s="1">
        <v>44246</v>
      </c>
      <c r="G113">
        <v>9</v>
      </c>
      <c r="H113" t="s">
        <v>184</v>
      </c>
      <c r="I113">
        <v>9</v>
      </c>
      <c r="J113">
        <v>500</v>
      </c>
      <c r="K113">
        <v>4500</v>
      </c>
      <c r="L113">
        <v>2</v>
      </c>
      <c r="M113" t="s">
        <v>130</v>
      </c>
      <c r="N113" s="2">
        <v>1831</v>
      </c>
      <c r="O113" s="3">
        <v>73</v>
      </c>
      <c r="P113" t="s">
        <v>138</v>
      </c>
      <c r="Q113">
        <v>5</v>
      </c>
      <c r="R113" s="4">
        <v>23434</v>
      </c>
      <c r="S113" s="1">
        <v>37668</v>
      </c>
      <c r="T113" s="5">
        <f t="shared" ca="1" si="4"/>
        <v>59.472222222222221</v>
      </c>
      <c r="U113" s="5">
        <f t="shared" ca="1" si="4"/>
        <v>20.502777777777776</v>
      </c>
      <c r="V113" s="5">
        <f t="shared" ca="1" si="5"/>
        <v>219.48245495190355</v>
      </c>
    </row>
    <row r="114" spans="1:22" x14ac:dyDescent="0.3">
      <c r="A114" t="s">
        <v>530</v>
      </c>
      <c r="B114" t="s">
        <v>531</v>
      </c>
      <c r="C114" t="str">
        <f t="shared" si="3"/>
        <v>FAUQUIER Mireille</v>
      </c>
      <c r="D114" t="s">
        <v>134</v>
      </c>
      <c r="E114" t="s">
        <v>145</v>
      </c>
      <c r="F114" s="1">
        <v>44327</v>
      </c>
      <c r="G114">
        <v>1</v>
      </c>
      <c r="H114" t="s">
        <v>159</v>
      </c>
      <c r="I114">
        <v>3</v>
      </c>
      <c r="J114">
        <v>1200</v>
      </c>
      <c r="K114">
        <v>3600</v>
      </c>
      <c r="L114">
        <v>1</v>
      </c>
      <c r="M114" t="s">
        <v>137</v>
      </c>
      <c r="N114" s="2">
        <v>1942</v>
      </c>
      <c r="O114" s="3">
        <v>56</v>
      </c>
      <c r="P114" t="s">
        <v>131</v>
      </c>
      <c r="Q114">
        <v>3</v>
      </c>
      <c r="R114" s="4">
        <v>19643</v>
      </c>
      <c r="S114" s="1">
        <v>42999</v>
      </c>
      <c r="T114" s="5">
        <f t="shared" ca="1" si="4"/>
        <v>69.849999999999994</v>
      </c>
      <c r="U114" s="5">
        <f t="shared" ca="1" si="4"/>
        <v>5.9055555555555559</v>
      </c>
      <c r="V114" s="5">
        <f t="shared" ca="1" si="5"/>
        <v>609.59548447789268</v>
      </c>
    </row>
    <row r="115" spans="1:22" hidden="1" x14ac:dyDescent="0.3">
      <c r="A115" t="s">
        <v>326</v>
      </c>
      <c r="B115" t="s">
        <v>327</v>
      </c>
      <c r="C115" t="str">
        <f t="shared" si="3"/>
        <v>FAURE Simone</v>
      </c>
      <c r="D115" t="s">
        <v>141</v>
      </c>
      <c r="E115" t="s">
        <v>145</v>
      </c>
      <c r="F115" s="1">
        <v>44327</v>
      </c>
      <c r="G115">
        <v>5</v>
      </c>
      <c r="H115" t="s">
        <v>191</v>
      </c>
      <c r="I115">
        <v>6</v>
      </c>
      <c r="J115">
        <v>2000</v>
      </c>
      <c r="K115">
        <v>12000</v>
      </c>
      <c r="L115">
        <v>3</v>
      </c>
      <c r="M115" t="s">
        <v>147</v>
      </c>
      <c r="N115" s="2">
        <v>1114</v>
      </c>
      <c r="O115" s="3">
        <v>68</v>
      </c>
      <c r="P115" t="s">
        <v>131</v>
      </c>
      <c r="Q115">
        <v>2</v>
      </c>
      <c r="R115" s="4">
        <v>18377</v>
      </c>
      <c r="S115" s="1">
        <v>40946</v>
      </c>
      <c r="T115" s="5">
        <f t="shared" ca="1" si="4"/>
        <v>73.313888888888883</v>
      </c>
      <c r="U115" s="5">
        <f t="shared" ca="1" si="4"/>
        <v>11.527777777777779</v>
      </c>
      <c r="V115" s="5">
        <f t="shared" ca="1" si="5"/>
        <v>1040.9638554216867</v>
      </c>
    </row>
    <row r="116" spans="1:22" hidden="1" x14ac:dyDescent="0.3">
      <c r="A116" t="s">
        <v>328</v>
      </c>
      <c r="B116" t="s">
        <v>329</v>
      </c>
      <c r="C116" t="str">
        <f t="shared" si="3"/>
        <v>FAVRE Dany</v>
      </c>
      <c r="D116" t="s">
        <v>173</v>
      </c>
      <c r="E116" t="s">
        <v>145</v>
      </c>
      <c r="F116" s="1">
        <v>44362</v>
      </c>
      <c r="G116">
        <v>7</v>
      </c>
      <c r="H116" t="s">
        <v>216</v>
      </c>
      <c r="I116">
        <v>6</v>
      </c>
      <c r="J116">
        <v>600</v>
      </c>
      <c r="K116">
        <v>3600</v>
      </c>
      <c r="L116">
        <v>3</v>
      </c>
      <c r="M116" t="s">
        <v>147</v>
      </c>
      <c r="N116" s="2">
        <v>2330</v>
      </c>
      <c r="O116" s="3">
        <v>92</v>
      </c>
      <c r="P116" t="s">
        <v>131</v>
      </c>
      <c r="Q116">
        <v>1</v>
      </c>
      <c r="R116" s="4">
        <v>19427</v>
      </c>
      <c r="S116" s="1">
        <v>44266</v>
      </c>
      <c r="T116" s="5">
        <f t="shared" ca="1" si="4"/>
        <v>70.438888888888883</v>
      </c>
      <c r="U116" s="5">
        <f t="shared" ca="1" si="4"/>
        <v>2.4333333333333331</v>
      </c>
      <c r="V116" s="5">
        <f t="shared" ca="1" si="5"/>
        <v>1479.4520547945206</v>
      </c>
    </row>
    <row r="117" spans="1:22" hidden="1" x14ac:dyDescent="0.3">
      <c r="A117" t="s">
        <v>330</v>
      </c>
      <c r="B117" t="s">
        <v>331</v>
      </c>
      <c r="C117" t="str">
        <f t="shared" si="3"/>
        <v>FEDON Marie-Claude</v>
      </c>
      <c r="D117" t="s">
        <v>127</v>
      </c>
      <c r="E117" t="s">
        <v>145</v>
      </c>
      <c r="F117" s="1">
        <v>44313</v>
      </c>
      <c r="G117">
        <v>2</v>
      </c>
      <c r="H117" t="s">
        <v>150</v>
      </c>
      <c r="I117">
        <v>6</v>
      </c>
      <c r="J117">
        <v>700</v>
      </c>
      <c r="K117">
        <v>4200</v>
      </c>
      <c r="L117">
        <v>2</v>
      </c>
      <c r="M117" t="s">
        <v>130</v>
      </c>
      <c r="N117" s="2">
        <v>1285</v>
      </c>
      <c r="O117" s="3">
        <v>66</v>
      </c>
      <c r="P117" t="s">
        <v>131</v>
      </c>
      <c r="Q117">
        <v>3</v>
      </c>
      <c r="R117" s="4">
        <v>19745</v>
      </c>
      <c r="S117" s="1">
        <v>37602</v>
      </c>
      <c r="T117" s="5">
        <f t="shared" ca="1" si="4"/>
        <v>69.572222222222223</v>
      </c>
      <c r="U117" s="5">
        <f t="shared" ca="1" si="4"/>
        <v>20.680555555555557</v>
      </c>
      <c r="V117" s="5">
        <f t="shared" ca="1" si="5"/>
        <v>203.089321692411</v>
      </c>
    </row>
    <row r="118" spans="1:22" x14ac:dyDescent="0.3">
      <c r="A118" t="s">
        <v>369</v>
      </c>
      <c r="B118" t="s">
        <v>551</v>
      </c>
      <c r="C118" t="str">
        <f t="shared" si="3"/>
        <v>FERNANDEZ Suzanne</v>
      </c>
      <c r="D118" t="s">
        <v>134</v>
      </c>
      <c r="E118" t="s">
        <v>145</v>
      </c>
      <c r="F118" s="1">
        <v>44142</v>
      </c>
      <c r="G118">
        <v>4</v>
      </c>
      <c r="H118" t="s">
        <v>136</v>
      </c>
      <c r="I118">
        <v>2</v>
      </c>
      <c r="J118">
        <v>5000</v>
      </c>
      <c r="K118">
        <v>10000</v>
      </c>
      <c r="L118">
        <v>1</v>
      </c>
      <c r="M118" t="s">
        <v>137</v>
      </c>
      <c r="N118" s="2">
        <v>3691</v>
      </c>
      <c r="O118" s="3">
        <v>57</v>
      </c>
      <c r="P118" t="s">
        <v>131</v>
      </c>
      <c r="Q118">
        <v>1</v>
      </c>
      <c r="R118" s="4">
        <v>18203</v>
      </c>
      <c r="S118" s="1">
        <v>37069</v>
      </c>
      <c r="T118" s="5">
        <f t="shared" ca="1" si="4"/>
        <v>73.794444444444451</v>
      </c>
      <c r="U118" s="5">
        <f t="shared" ca="1" si="4"/>
        <v>22.138888888888889</v>
      </c>
      <c r="V118" s="5">
        <f t="shared" ca="1" si="5"/>
        <v>451.69385194479298</v>
      </c>
    </row>
    <row r="119" spans="1:22" x14ac:dyDescent="0.3">
      <c r="A119" t="s">
        <v>369</v>
      </c>
      <c r="B119" t="s">
        <v>370</v>
      </c>
      <c r="C119" t="str">
        <f t="shared" si="3"/>
        <v>FERNANDEZ Yvette</v>
      </c>
      <c r="D119" t="s">
        <v>134</v>
      </c>
      <c r="E119" t="s">
        <v>145</v>
      </c>
      <c r="F119" s="1">
        <v>44248</v>
      </c>
      <c r="G119">
        <v>1</v>
      </c>
      <c r="H119" t="s">
        <v>159</v>
      </c>
      <c r="I119">
        <v>1</v>
      </c>
      <c r="J119">
        <v>1200</v>
      </c>
      <c r="K119">
        <v>1200</v>
      </c>
      <c r="L119">
        <v>1</v>
      </c>
      <c r="M119" t="s">
        <v>137</v>
      </c>
      <c r="N119" s="2">
        <v>2752</v>
      </c>
      <c r="O119" s="3">
        <v>62</v>
      </c>
      <c r="P119" t="s">
        <v>131</v>
      </c>
      <c r="Q119">
        <v>2</v>
      </c>
      <c r="R119" s="4">
        <v>22010</v>
      </c>
      <c r="S119" s="1">
        <v>39916</v>
      </c>
      <c r="T119" s="5">
        <f t="shared" ca="1" si="4"/>
        <v>63.369444444444447</v>
      </c>
      <c r="U119" s="5">
        <f t="shared" ca="1" si="4"/>
        <v>14.344444444444445</v>
      </c>
      <c r="V119" s="5">
        <f t="shared" ca="1" si="5"/>
        <v>83.656080557707199</v>
      </c>
    </row>
    <row r="120" spans="1:22" hidden="1" x14ac:dyDescent="0.3">
      <c r="A120" t="s">
        <v>335</v>
      </c>
      <c r="B120" t="s">
        <v>336</v>
      </c>
      <c r="C120" t="str">
        <f t="shared" si="3"/>
        <v>FERRAND Danielle</v>
      </c>
      <c r="D120" t="s">
        <v>173</v>
      </c>
      <c r="E120" t="s">
        <v>145</v>
      </c>
      <c r="F120" s="1">
        <v>44280</v>
      </c>
      <c r="G120">
        <v>7</v>
      </c>
      <c r="H120" t="s">
        <v>216</v>
      </c>
      <c r="I120">
        <v>4</v>
      </c>
      <c r="J120">
        <v>600</v>
      </c>
      <c r="K120">
        <v>2400</v>
      </c>
      <c r="L120">
        <v>2</v>
      </c>
      <c r="M120" t="s">
        <v>130</v>
      </c>
      <c r="N120" s="2">
        <v>1841</v>
      </c>
      <c r="O120" s="3">
        <v>58</v>
      </c>
      <c r="P120" t="s">
        <v>131</v>
      </c>
      <c r="Q120">
        <v>3</v>
      </c>
      <c r="R120" s="4">
        <v>29779</v>
      </c>
      <c r="S120" s="1">
        <v>40072</v>
      </c>
      <c r="T120" s="5">
        <f t="shared" ca="1" si="4"/>
        <v>42.097222222222221</v>
      </c>
      <c r="U120" s="5">
        <f t="shared" ca="1" si="4"/>
        <v>13.919444444444444</v>
      </c>
      <c r="V120" s="5">
        <f t="shared" ca="1" si="5"/>
        <v>172.42067451606465</v>
      </c>
    </row>
    <row r="121" spans="1:22" hidden="1" x14ac:dyDescent="0.3">
      <c r="A121" t="s">
        <v>337</v>
      </c>
      <c r="B121" t="s">
        <v>338</v>
      </c>
      <c r="C121" t="str">
        <f t="shared" si="3"/>
        <v>FILLEAU Sylvie</v>
      </c>
      <c r="D121" t="s">
        <v>141</v>
      </c>
      <c r="E121" t="s">
        <v>145</v>
      </c>
      <c r="F121" s="1">
        <v>44146</v>
      </c>
      <c r="G121">
        <v>5</v>
      </c>
      <c r="H121" t="s">
        <v>191</v>
      </c>
      <c r="I121">
        <v>9</v>
      </c>
      <c r="J121">
        <v>2000</v>
      </c>
      <c r="K121">
        <v>18000</v>
      </c>
      <c r="L121">
        <v>3</v>
      </c>
      <c r="M121" t="s">
        <v>147</v>
      </c>
      <c r="N121" s="2">
        <v>3002</v>
      </c>
      <c r="O121" s="3">
        <v>62</v>
      </c>
      <c r="P121" t="s">
        <v>131</v>
      </c>
      <c r="Q121">
        <v>4</v>
      </c>
      <c r="R121" s="4">
        <v>22631</v>
      </c>
      <c r="S121" s="1">
        <v>42368</v>
      </c>
      <c r="T121" s="5">
        <f t="shared" ca="1" si="4"/>
        <v>61.669444444444444</v>
      </c>
      <c r="U121" s="5">
        <f t="shared" ca="1" si="4"/>
        <v>7.6305555555555555</v>
      </c>
      <c r="V121" s="5">
        <f t="shared" ca="1" si="5"/>
        <v>2358.9370222060429</v>
      </c>
    </row>
    <row r="122" spans="1:22" hidden="1" x14ac:dyDescent="0.3">
      <c r="A122" t="s">
        <v>339</v>
      </c>
      <c r="B122" t="s">
        <v>340</v>
      </c>
      <c r="C122" t="str">
        <f t="shared" si="3"/>
        <v>FITOUSSI Samuel</v>
      </c>
      <c r="D122" t="s">
        <v>141</v>
      </c>
      <c r="E122" t="s">
        <v>145</v>
      </c>
      <c r="F122" s="1">
        <v>44019</v>
      </c>
      <c r="G122">
        <v>9</v>
      </c>
      <c r="H122" t="s">
        <v>184</v>
      </c>
      <c r="I122">
        <v>2</v>
      </c>
      <c r="J122">
        <v>500</v>
      </c>
      <c r="K122">
        <v>1000</v>
      </c>
      <c r="L122">
        <v>1</v>
      </c>
      <c r="M122" t="s">
        <v>137</v>
      </c>
      <c r="N122" s="2">
        <v>4017</v>
      </c>
      <c r="O122" s="3">
        <v>52</v>
      </c>
      <c r="P122" t="s">
        <v>138</v>
      </c>
      <c r="Q122">
        <v>0</v>
      </c>
      <c r="R122" s="4">
        <v>21657</v>
      </c>
      <c r="S122" s="1">
        <v>38610</v>
      </c>
      <c r="T122" s="5">
        <f t="shared" ca="1" si="4"/>
        <v>64.333333333333329</v>
      </c>
      <c r="U122" s="5">
        <f t="shared" ca="1" si="4"/>
        <v>17.922222222222221</v>
      </c>
      <c r="V122" s="5">
        <f t="shared" ca="1" si="5"/>
        <v>55.796652200867953</v>
      </c>
    </row>
    <row r="123" spans="1:22" hidden="1" x14ac:dyDescent="0.3">
      <c r="A123" t="s">
        <v>341</v>
      </c>
      <c r="B123" t="s">
        <v>183</v>
      </c>
      <c r="C123" t="str">
        <f t="shared" si="3"/>
        <v>FOURNOL Michele</v>
      </c>
      <c r="D123" t="s">
        <v>127</v>
      </c>
      <c r="E123" t="s">
        <v>145</v>
      </c>
      <c r="F123" s="1">
        <v>44339</v>
      </c>
      <c r="G123">
        <v>5</v>
      </c>
      <c r="H123" t="s">
        <v>191</v>
      </c>
      <c r="I123">
        <v>10</v>
      </c>
      <c r="J123">
        <v>2000</v>
      </c>
      <c r="K123">
        <v>20000</v>
      </c>
      <c r="L123">
        <v>2</v>
      </c>
      <c r="M123" t="s">
        <v>130</v>
      </c>
      <c r="N123" s="2">
        <v>2761</v>
      </c>
      <c r="O123" s="3">
        <v>53</v>
      </c>
      <c r="P123" t="s">
        <v>131</v>
      </c>
      <c r="Q123">
        <v>4</v>
      </c>
      <c r="R123" s="4">
        <v>26963</v>
      </c>
      <c r="S123" s="1">
        <v>36480</v>
      </c>
      <c r="T123" s="5">
        <f t="shared" ca="1" si="4"/>
        <v>49.80833333333333</v>
      </c>
      <c r="U123" s="5">
        <f t="shared" ca="1" si="4"/>
        <v>23.752777777777776</v>
      </c>
      <c r="V123" s="5">
        <f t="shared" ca="1" si="5"/>
        <v>842.00678283241734</v>
      </c>
    </row>
    <row r="124" spans="1:22" hidden="1" x14ac:dyDescent="0.3">
      <c r="A124" t="s">
        <v>342</v>
      </c>
      <c r="B124" t="s">
        <v>255</v>
      </c>
      <c r="C124" t="str">
        <f t="shared" si="3"/>
        <v>FRANÇOIS Anne-Marie</v>
      </c>
      <c r="D124" t="s">
        <v>173</v>
      </c>
      <c r="E124" t="s">
        <v>145</v>
      </c>
      <c r="F124" s="1">
        <v>44103</v>
      </c>
      <c r="G124">
        <v>10</v>
      </c>
      <c r="H124" t="s">
        <v>129</v>
      </c>
      <c r="I124">
        <v>8</v>
      </c>
      <c r="J124">
        <v>1000</v>
      </c>
      <c r="K124">
        <v>8000</v>
      </c>
      <c r="L124">
        <v>3</v>
      </c>
      <c r="M124" t="s">
        <v>147</v>
      </c>
      <c r="N124" s="2">
        <v>2762</v>
      </c>
      <c r="O124" s="3">
        <v>58</v>
      </c>
      <c r="P124" t="s">
        <v>131</v>
      </c>
      <c r="Q124">
        <v>2</v>
      </c>
      <c r="R124" s="4">
        <v>29921</v>
      </c>
      <c r="S124" s="1">
        <v>38585</v>
      </c>
      <c r="T124" s="5">
        <f t="shared" ca="1" si="4"/>
        <v>41.711111111111109</v>
      </c>
      <c r="U124" s="5">
        <f t="shared" ca="1" si="4"/>
        <v>17.988888888888887</v>
      </c>
      <c r="V124" s="5">
        <f t="shared" ca="1" si="5"/>
        <v>444.71896232242131</v>
      </c>
    </row>
    <row r="125" spans="1:22" hidden="1" x14ac:dyDescent="0.3">
      <c r="A125" t="s">
        <v>343</v>
      </c>
      <c r="B125" t="s">
        <v>199</v>
      </c>
      <c r="C125" t="str">
        <f t="shared" si="3"/>
        <v>FRENOIS Giséle</v>
      </c>
      <c r="D125" t="s">
        <v>173</v>
      </c>
      <c r="E125" t="s">
        <v>145</v>
      </c>
      <c r="F125" s="1">
        <v>44054</v>
      </c>
      <c r="G125">
        <v>8</v>
      </c>
      <c r="H125" t="s">
        <v>146</v>
      </c>
      <c r="I125">
        <v>8</v>
      </c>
      <c r="J125">
        <v>800</v>
      </c>
      <c r="K125">
        <v>6400</v>
      </c>
      <c r="L125">
        <v>3</v>
      </c>
      <c r="M125" t="s">
        <v>147</v>
      </c>
      <c r="N125" s="2">
        <v>3494</v>
      </c>
      <c r="O125" s="3">
        <v>59</v>
      </c>
      <c r="P125" t="s">
        <v>131</v>
      </c>
      <c r="Q125">
        <v>5</v>
      </c>
      <c r="R125" s="4">
        <v>20545</v>
      </c>
      <c r="S125" s="1">
        <v>44163</v>
      </c>
      <c r="T125" s="5">
        <f t="shared" ca="1" si="4"/>
        <v>67.38055555555556</v>
      </c>
      <c r="U125" s="5">
        <f t="shared" ca="1" si="4"/>
        <v>2.7194444444444446</v>
      </c>
      <c r="V125" s="5">
        <f t="shared" ca="1" si="5"/>
        <v>2353.4218590398364</v>
      </c>
    </row>
    <row r="126" spans="1:22" hidden="1" x14ac:dyDescent="0.3">
      <c r="A126" t="s">
        <v>344</v>
      </c>
      <c r="B126" t="s">
        <v>345</v>
      </c>
      <c r="C126" t="str">
        <f t="shared" si="3"/>
        <v>FRETTE Daniel</v>
      </c>
      <c r="D126" t="s">
        <v>173</v>
      </c>
      <c r="E126" t="s">
        <v>145</v>
      </c>
      <c r="F126" s="1">
        <v>44050</v>
      </c>
      <c r="G126">
        <v>7</v>
      </c>
      <c r="H126" t="s">
        <v>216</v>
      </c>
      <c r="I126">
        <v>2</v>
      </c>
      <c r="J126">
        <v>600</v>
      </c>
      <c r="K126">
        <v>1200</v>
      </c>
      <c r="L126">
        <v>2</v>
      </c>
      <c r="M126" t="s">
        <v>130</v>
      </c>
      <c r="N126" s="2">
        <v>1273</v>
      </c>
      <c r="O126" s="3">
        <v>20</v>
      </c>
      <c r="P126" t="s">
        <v>138</v>
      </c>
      <c r="Q126">
        <v>0</v>
      </c>
      <c r="R126" s="4">
        <v>27318</v>
      </c>
      <c r="S126" s="1">
        <v>37961</v>
      </c>
      <c r="T126" s="5">
        <f t="shared" ca="1" si="4"/>
        <v>48.836111111111109</v>
      </c>
      <c r="U126" s="5">
        <f t="shared" ca="1" si="4"/>
        <v>19.697222222222223</v>
      </c>
      <c r="V126" s="5">
        <f t="shared" ca="1" si="5"/>
        <v>60.92229586800169</v>
      </c>
    </row>
    <row r="127" spans="1:22" hidden="1" x14ac:dyDescent="0.3">
      <c r="A127" t="s">
        <v>346</v>
      </c>
      <c r="B127" t="s">
        <v>143</v>
      </c>
      <c r="C127" t="str">
        <f t="shared" si="3"/>
        <v>FRISA Brigitte</v>
      </c>
      <c r="D127" t="s">
        <v>162</v>
      </c>
      <c r="E127" t="s">
        <v>145</v>
      </c>
      <c r="F127" s="1">
        <v>44119</v>
      </c>
      <c r="G127">
        <v>5</v>
      </c>
      <c r="H127" t="s">
        <v>191</v>
      </c>
      <c r="I127">
        <v>5</v>
      </c>
      <c r="J127">
        <v>2000</v>
      </c>
      <c r="K127">
        <v>10000</v>
      </c>
      <c r="L127">
        <v>1</v>
      </c>
      <c r="M127" t="s">
        <v>137</v>
      </c>
      <c r="N127">
        <v>951</v>
      </c>
      <c r="O127" s="3">
        <v>66</v>
      </c>
      <c r="P127" t="s">
        <v>131</v>
      </c>
      <c r="Q127">
        <v>3</v>
      </c>
      <c r="R127" s="4">
        <v>27562</v>
      </c>
      <c r="S127" s="1">
        <v>39650</v>
      </c>
      <c r="T127" s="5">
        <f t="shared" ca="1" si="4"/>
        <v>48.166666666666664</v>
      </c>
      <c r="U127" s="5">
        <f t="shared" ca="1" si="4"/>
        <v>15.072222222222223</v>
      </c>
      <c r="V127" s="5">
        <f t="shared" ca="1" si="5"/>
        <v>663.47217102838181</v>
      </c>
    </row>
    <row r="128" spans="1:22" hidden="1" x14ac:dyDescent="0.3">
      <c r="A128" t="s">
        <v>347</v>
      </c>
      <c r="B128" t="s">
        <v>348</v>
      </c>
      <c r="C128" t="str">
        <f t="shared" si="3"/>
        <v>GARCIA Ghyslaine</v>
      </c>
      <c r="D128" t="s">
        <v>144</v>
      </c>
      <c r="E128" t="s">
        <v>145</v>
      </c>
      <c r="F128" s="1">
        <v>44022</v>
      </c>
      <c r="G128">
        <v>2</v>
      </c>
      <c r="H128" t="s">
        <v>150</v>
      </c>
      <c r="I128">
        <v>8</v>
      </c>
      <c r="J128">
        <v>700</v>
      </c>
      <c r="K128">
        <v>5600</v>
      </c>
      <c r="L128">
        <v>1</v>
      </c>
      <c r="M128" t="s">
        <v>137</v>
      </c>
      <c r="N128" s="2">
        <v>3034</v>
      </c>
      <c r="O128" s="3">
        <v>14</v>
      </c>
      <c r="P128" t="s">
        <v>131</v>
      </c>
      <c r="Q128">
        <v>1</v>
      </c>
      <c r="R128" s="4">
        <v>17052</v>
      </c>
      <c r="S128" s="1">
        <v>40797</v>
      </c>
      <c r="T128" s="5">
        <f t="shared" ca="1" si="4"/>
        <v>76.944444444444443</v>
      </c>
      <c r="U128" s="5">
        <f t="shared" ca="1" si="4"/>
        <v>11.933333333333334</v>
      </c>
      <c r="V128" s="5">
        <f t="shared" ca="1" si="5"/>
        <v>469.27374301675979</v>
      </c>
    </row>
    <row r="129" spans="1:22" hidden="1" x14ac:dyDescent="0.3">
      <c r="A129" t="s">
        <v>349</v>
      </c>
      <c r="B129" t="s">
        <v>350</v>
      </c>
      <c r="C129" t="str">
        <f t="shared" si="3"/>
        <v>GEIL Dominique</v>
      </c>
      <c r="D129" t="s">
        <v>144</v>
      </c>
      <c r="E129" t="s">
        <v>145</v>
      </c>
      <c r="F129" s="1">
        <v>44193</v>
      </c>
      <c r="G129">
        <v>10</v>
      </c>
      <c r="H129" t="s">
        <v>129</v>
      </c>
      <c r="I129">
        <v>2</v>
      </c>
      <c r="J129">
        <v>1000</v>
      </c>
      <c r="K129">
        <v>2000</v>
      </c>
      <c r="L129">
        <v>2</v>
      </c>
      <c r="M129" t="s">
        <v>130</v>
      </c>
      <c r="N129" s="2">
        <v>3785</v>
      </c>
      <c r="O129" s="3">
        <v>68</v>
      </c>
      <c r="P129" t="s">
        <v>138</v>
      </c>
      <c r="Q129">
        <v>1</v>
      </c>
      <c r="R129" s="4">
        <v>23137</v>
      </c>
      <c r="S129" s="1">
        <v>44405</v>
      </c>
      <c r="T129" s="5">
        <f t="shared" ca="1" si="4"/>
        <v>60.280555555555559</v>
      </c>
      <c r="U129" s="5">
        <f t="shared" ca="1" si="4"/>
        <v>2.0527777777777776</v>
      </c>
      <c r="V129" s="5">
        <f t="shared" ca="1" si="5"/>
        <v>974.28958051420852</v>
      </c>
    </row>
    <row r="130" spans="1:22" hidden="1" x14ac:dyDescent="0.3">
      <c r="A130" t="s">
        <v>351</v>
      </c>
      <c r="B130" t="s">
        <v>352</v>
      </c>
      <c r="C130" t="str">
        <f t="shared" ref="C130:C193" si="6">CONCATENATE(A130," ",B130)</f>
        <v>GENTIL Michelle</v>
      </c>
      <c r="D130" t="s">
        <v>127</v>
      </c>
      <c r="E130" t="s">
        <v>145</v>
      </c>
      <c r="F130" s="1">
        <v>44373</v>
      </c>
      <c r="G130">
        <v>2</v>
      </c>
      <c r="H130" t="s">
        <v>150</v>
      </c>
      <c r="I130">
        <v>3</v>
      </c>
      <c r="J130">
        <v>700</v>
      </c>
      <c r="K130">
        <v>2100</v>
      </c>
      <c r="L130">
        <v>1</v>
      </c>
      <c r="M130" t="s">
        <v>137</v>
      </c>
      <c r="N130" s="2">
        <v>1687</v>
      </c>
      <c r="O130" s="3">
        <v>80</v>
      </c>
      <c r="P130" t="s">
        <v>131</v>
      </c>
      <c r="Q130">
        <v>3</v>
      </c>
      <c r="R130" s="4">
        <v>21963</v>
      </c>
      <c r="S130" s="1">
        <v>41188</v>
      </c>
      <c r="T130" s="5">
        <f t="shared" ref="T130:U193" ca="1" si="7">YEARFRAC(R130,TODAY())</f>
        <v>63.5</v>
      </c>
      <c r="U130" s="5">
        <f t="shared" ca="1" si="7"/>
        <v>10.863888888888889</v>
      </c>
      <c r="V130" s="5">
        <f t="shared" ref="V130:V193" ca="1" si="8">K130/U130</f>
        <v>193.30094604960368</v>
      </c>
    </row>
    <row r="131" spans="1:22" x14ac:dyDescent="0.3">
      <c r="A131" t="s">
        <v>429</v>
      </c>
      <c r="B131" t="s">
        <v>133</v>
      </c>
      <c r="C131" t="str">
        <f t="shared" si="6"/>
        <v>GEORGET Philippe</v>
      </c>
      <c r="D131" t="s">
        <v>134</v>
      </c>
      <c r="E131" t="s">
        <v>145</v>
      </c>
      <c r="F131" s="1">
        <v>44210</v>
      </c>
      <c r="G131">
        <v>8</v>
      </c>
      <c r="H131" t="s">
        <v>146</v>
      </c>
      <c r="I131">
        <v>3</v>
      </c>
      <c r="J131">
        <v>800</v>
      </c>
      <c r="K131">
        <v>2400</v>
      </c>
      <c r="L131">
        <v>2</v>
      </c>
      <c r="M131" t="s">
        <v>130</v>
      </c>
      <c r="N131" s="2">
        <v>2283</v>
      </c>
      <c r="O131" s="3">
        <v>97</v>
      </c>
      <c r="P131" t="s">
        <v>138</v>
      </c>
      <c r="Q131">
        <v>4</v>
      </c>
      <c r="R131" s="4">
        <v>21238</v>
      </c>
      <c r="S131" s="1">
        <v>41037</v>
      </c>
      <c r="T131" s="5">
        <f t="shared" ca="1" si="7"/>
        <v>65.486111111111114</v>
      </c>
      <c r="U131" s="5">
        <f t="shared" ca="1" si="7"/>
        <v>11.275</v>
      </c>
      <c r="V131" s="5">
        <f t="shared" ca="1" si="8"/>
        <v>212.86031042128602</v>
      </c>
    </row>
    <row r="132" spans="1:22" hidden="1" x14ac:dyDescent="0.3">
      <c r="A132" t="s">
        <v>355</v>
      </c>
      <c r="B132" t="s">
        <v>229</v>
      </c>
      <c r="C132" t="str">
        <f t="shared" si="6"/>
        <v>GHAFFAR Ghislaine</v>
      </c>
      <c r="D132" t="s">
        <v>144</v>
      </c>
      <c r="E132" t="s">
        <v>145</v>
      </c>
      <c r="F132" s="1">
        <v>44009</v>
      </c>
      <c r="G132">
        <v>8</v>
      </c>
      <c r="H132" t="s">
        <v>146</v>
      </c>
      <c r="I132">
        <v>3</v>
      </c>
      <c r="J132">
        <v>800</v>
      </c>
      <c r="K132">
        <v>2400</v>
      </c>
      <c r="L132">
        <v>1</v>
      </c>
      <c r="M132" t="s">
        <v>137</v>
      </c>
      <c r="N132" s="2">
        <v>2633</v>
      </c>
      <c r="O132" s="3">
        <v>13</v>
      </c>
      <c r="P132" t="s">
        <v>131</v>
      </c>
      <c r="Q132">
        <v>5</v>
      </c>
      <c r="R132" s="4">
        <v>22067</v>
      </c>
      <c r="S132" s="1">
        <v>42954</v>
      </c>
      <c r="T132" s="5">
        <f t="shared" ca="1" si="7"/>
        <v>63.213888888888889</v>
      </c>
      <c r="U132" s="5">
        <f t="shared" ca="1" si="7"/>
        <v>6.0277777777777777</v>
      </c>
      <c r="V132" s="5">
        <f t="shared" ca="1" si="8"/>
        <v>398.15668202764977</v>
      </c>
    </row>
    <row r="133" spans="1:22" x14ac:dyDescent="0.3">
      <c r="A133" t="s">
        <v>523</v>
      </c>
      <c r="B133" t="s">
        <v>334</v>
      </c>
      <c r="C133" t="str">
        <f t="shared" si="6"/>
        <v>GHIBAUDO Nicole</v>
      </c>
      <c r="D133" t="s">
        <v>134</v>
      </c>
      <c r="E133" t="s">
        <v>145</v>
      </c>
      <c r="F133" s="1">
        <v>44091</v>
      </c>
      <c r="G133">
        <v>2</v>
      </c>
      <c r="H133" t="s">
        <v>150</v>
      </c>
      <c r="I133">
        <v>10</v>
      </c>
      <c r="J133">
        <v>700</v>
      </c>
      <c r="K133">
        <v>7000</v>
      </c>
      <c r="L133">
        <v>3</v>
      </c>
      <c r="M133" t="s">
        <v>147</v>
      </c>
      <c r="N133" s="2">
        <v>1445</v>
      </c>
      <c r="O133" s="3">
        <v>4</v>
      </c>
      <c r="P133" t="s">
        <v>131</v>
      </c>
      <c r="Q133">
        <v>5</v>
      </c>
      <c r="R133" s="4">
        <v>20417</v>
      </c>
      <c r="S133" s="1">
        <v>42586</v>
      </c>
      <c r="T133" s="5">
        <f t="shared" ca="1" si="7"/>
        <v>67.730555555555554</v>
      </c>
      <c r="U133" s="5">
        <f t="shared" ca="1" si="7"/>
        <v>7.0361111111111114</v>
      </c>
      <c r="V133" s="5">
        <f t="shared" ca="1" si="8"/>
        <v>994.86774575602044</v>
      </c>
    </row>
    <row r="134" spans="1:22" hidden="1" x14ac:dyDescent="0.3">
      <c r="A134" t="s">
        <v>356</v>
      </c>
      <c r="B134" t="s">
        <v>357</v>
      </c>
      <c r="C134" t="str">
        <f t="shared" si="6"/>
        <v>GILLINGHAM Magdeleine</v>
      </c>
      <c r="D134" t="s">
        <v>162</v>
      </c>
      <c r="E134" t="s">
        <v>145</v>
      </c>
      <c r="F134" s="1">
        <v>44336</v>
      </c>
      <c r="G134">
        <v>8</v>
      </c>
      <c r="H134" t="s">
        <v>146</v>
      </c>
      <c r="I134">
        <v>10</v>
      </c>
      <c r="J134">
        <v>800</v>
      </c>
      <c r="K134">
        <v>8000</v>
      </c>
      <c r="L134">
        <v>3</v>
      </c>
      <c r="M134" t="s">
        <v>147</v>
      </c>
      <c r="N134" s="2">
        <v>1519</v>
      </c>
      <c r="O134" s="3">
        <v>0</v>
      </c>
      <c r="P134" t="s">
        <v>131</v>
      </c>
      <c r="Q134">
        <v>5</v>
      </c>
      <c r="R134" s="4">
        <v>21497</v>
      </c>
      <c r="S134" s="1">
        <v>43374</v>
      </c>
      <c r="T134" s="5">
        <f t="shared" ca="1" si="7"/>
        <v>64.775000000000006</v>
      </c>
      <c r="U134" s="5">
        <f t="shared" ca="1" si="7"/>
        <v>4.8777777777777782</v>
      </c>
      <c r="V134" s="5">
        <f t="shared" ca="1" si="8"/>
        <v>1640.0911161731206</v>
      </c>
    </row>
    <row r="135" spans="1:22" hidden="1" x14ac:dyDescent="0.3">
      <c r="A135" t="s">
        <v>358</v>
      </c>
      <c r="B135" t="s">
        <v>359</v>
      </c>
      <c r="C135" t="str">
        <f t="shared" si="6"/>
        <v>GIRARD André</v>
      </c>
      <c r="D135" t="s">
        <v>173</v>
      </c>
      <c r="E135" t="s">
        <v>145</v>
      </c>
      <c r="F135" s="1">
        <v>44270</v>
      </c>
      <c r="G135">
        <v>9</v>
      </c>
      <c r="H135" t="s">
        <v>184</v>
      </c>
      <c r="I135">
        <v>2</v>
      </c>
      <c r="J135">
        <v>500</v>
      </c>
      <c r="K135">
        <v>1000</v>
      </c>
      <c r="L135">
        <v>3</v>
      </c>
      <c r="M135" t="s">
        <v>147</v>
      </c>
      <c r="N135" s="2">
        <v>1750</v>
      </c>
      <c r="O135" s="3">
        <v>3</v>
      </c>
      <c r="P135" t="s">
        <v>138</v>
      </c>
      <c r="Q135">
        <v>0</v>
      </c>
      <c r="R135" s="4">
        <v>21936</v>
      </c>
      <c r="S135" s="1">
        <v>37320</v>
      </c>
      <c r="T135" s="5">
        <f t="shared" ca="1" si="7"/>
        <v>63.572222222222223</v>
      </c>
      <c r="U135" s="5">
        <f t="shared" ca="1" si="7"/>
        <v>21.45</v>
      </c>
      <c r="V135" s="5">
        <f t="shared" ca="1" si="8"/>
        <v>46.620046620046622</v>
      </c>
    </row>
    <row r="136" spans="1:22" hidden="1" x14ac:dyDescent="0.3">
      <c r="A136" t="s">
        <v>360</v>
      </c>
      <c r="B136" t="s">
        <v>149</v>
      </c>
      <c r="C136" t="str">
        <f t="shared" si="6"/>
        <v>GIRAUDO Jean</v>
      </c>
      <c r="D136" t="s">
        <v>173</v>
      </c>
      <c r="E136" t="s">
        <v>145</v>
      </c>
      <c r="F136" s="1">
        <v>44215</v>
      </c>
      <c r="G136">
        <v>3</v>
      </c>
      <c r="H136" t="s">
        <v>174</v>
      </c>
      <c r="I136">
        <v>4</v>
      </c>
      <c r="J136">
        <v>1300</v>
      </c>
      <c r="K136">
        <v>5200</v>
      </c>
      <c r="L136">
        <v>2</v>
      </c>
      <c r="M136" t="s">
        <v>130</v>
      </c>
      <c r="N136" s="2">
        <v>1462</v>
      </c>
      <c r="O136" s="3">
        <v>45</v>
      </c>
      <c r="P136" t="s">
        <v>138</v>
      </c>
      <c r="Q136">
        <v>2</v>
      </c>
      <c r="R136" s="4">
        <v>23981</v>
      </c>
      <c r="S136" s="1">
        <v>35976</v>
      </c>
      <c r="T136" s="5">
        <f t="shared" ca="1" si="7"/>
        <v>57.972222222222221</v>
      </c>
      <c r="U136" s="5">
        <f t="shared" ca="1" si="7"/>
        <v>25.130555555555556</v>
      </c>
      <c r="V136" s="5">
        <f t="shared" ca="1" si="8"/>
        <v>206.91942080247594</v>
      </c>
    </row>
    <row r="137" spans="1:22" hidden="1" x14ac:dyDescent="0.3">
      <c r="A137" t="s">
        <v>361</v>
      </c>
      <c r="B137" t="s">
        <v>255</v>
      </c>
      <c r="C137" t="str">
        <f t="shared" si="6"/>
        <v>GIRON Anne-Marie</v>
      </c>
      <c r="D137" t="s">
        <v>173</v>
      </c>
      <c r="E137" t="s">
        <v>145</v>
      </c>
      <c r="F137" s="1">
        <v>44118</v>
      </c>
      <c r="G137">
        <v>7</v>
      </c>
      <c r="H137" t="s">
        <v>216</v>
      </c>
      <c r="I137">
        <v>5</v>
      </c>
      <c r="J137">
        <v>600</v>
      </c>
      <c r="K137">
        <v>3000</v>
      </c>
      <c r="L137">
        <v>1</v>
      </c>
      <c r="M137" t="s">
        <v>137</v>
      </c>
      <c r="N137" s="2">
        <v>3081</v>
      </c>
      <c r="O137" s="3">
        <v>67</v>
      </c>
      <c r="P137" t="s">
        <v>131</v>
      </c>
      <c r="Q137">
        <v>1</v>
      </c>
      <c r="R137" s="4">
        <v>21997</v>
      </c>
      <c r="S137" s="1">
        <v>38324</v>
      </c>
      <c r="T137" s="5">
        <f t="shared" ca="1" si="7"/>
        <v>63.402777777777779</v>
      </c>
      <c r="U137" s="5">
        <f t="shared" ca="1" si="7"/>
        <v>18.705555555555556</v>
      </c>
      <c r="V137" s="5">
        <f t="shared" ca="1" si="8"/>
        <v>160.38016038016039</v>
      </c>
    </row>
    <row r="138" spans="1:22" hidden="1" x14ac:dyDescent="0.3">
      <c r="A138" t="s">
        <v>362</v>
      </c>
      <c r="B138" t="s">
        <v>363</v>
      </c>
      <c r="C138" t="str">
        <f t="shared" si="6"/>
        <v>GLYNATSIS Hervé</v>
      </c>
      <c r="D138" t="s">
        <v>162</v>
      </c>
      <c r="E138" t="s">
        <v>145</v>
      </c>
      <c r="F138" s="1">
        <v>44073</v>
      </c>
      <c r="G138">
        <v>2</v>
      </c>
      <c r="H138" t="s">
        <v>150</v>
      </c>
      <c r="I138">
        <v>8</v>
      </c>
      <c r="J138">
        <v>700</v>
      </c>
      <c r="K138">
        <v>5600</v>
      </c>
      <c r="L138">
        <v>3</v>
      </c>
      <c r="M138" t="s">
        <v>147</v>
      </c>
      <c r="N138" s="2">
        <v>2576</v>
      </c>
      <c r="O138" s="3">
        <v>30</v>
      </c>
      <c r="P138" t="s">
        <v>131</v>
      </c>
      <c r="Q138">
        <v>2</v>
      </c>
      <c r="R138" s="4">
        <v>27097</v>
      </c>
      <c r="S138" s="1">
        <v>36937</v>
      </c>
      <c r="T138" s="5">
        <f t="shared" ca="1" si="7"/>
        <v>49.43888888888889</v>
      </c>
      <c r="U138" s="5">
        <f t="shared" ca="1" si="7"/>
        <v>22.505555555555556</v>
      </c>
      <c r="V138" s="5">
        <f t="shared" ca="1" si="8"/>
        <v>248.82745001234261</v>
      </c>
    </row>
    <row r="139" spans="1:22" hidden="1" x14ac:dyDescent="0.3">
      <c r="A139" t="s">
        <v>364</v>
      </c>
      <c r="B139" t="s">
        <v>365</v>
      </c>
      <c r="C139" t="str">
        <f t="shared" si="6"/>
        <v>GONDOUIN Bernard</v>
      </c>
      <c r="D139" t="s">
        <v>162</v>
      </c>
      <c r="E139" t="s">
        <v>145</v>
      </c>
      <c r="F139" s="1">
        <v>44066</v>
      </c>
      <c r="G139">
        <v>7</v>
      </c>
      <c r="H139" t="s">
        <v>216</v>
      </c>
      <c r="I139">
        <v>3</v>
      </c>
      <c r="J139">
        <v>600</v>
      </c>
      <c r="K139">
        <v>1800</v>
      </c>
      <c r="L139">
        <v>2</v>
      </c>
      <c r="M139" t="s">
        <v>130</v>
      </c>
      <c r="N139" s="2">
        <v>2629</v>
      </c>
      <c r="O139" s="3">
        <v>92</v>
      </c>
      <c r="P139" t="s">
        <v>138</v>
      </c>
      <c r="Q139">
        <v>0</v>
      </c>
      <c r="R139" s="4">
        <v>21596</v>
      </c>
      <c r="S139" s="1">
        <v>44184</v>
      </c>
      <c r="T139" s="5">
        <f t="shared" ca="1" si="7"/>
        <v>64.50555555555556</v>
      </c>
      <c r="U139" s="5">
        <f t="shared" ca="1" si="7"/>
        <v>2.661111111111111</v>
      </c>
      <c r="V139" s="5">
        <f t="shared" ca="1" si="8"/>
        <v>676.40918580375785</v>
      </c>
    </row>
    <row r="140" spans="1:22" x14ac:dyDescent="0.3">
      <c r="A140" t="s">
        <v>269</v>
      </c>
      <c r="B140" t="s">
        <v>270</v>
      </c>
      <c r="C140" t="str">
        <f t="shared" si="6"/>
        <v>GORZINSKY Odette</v>
      </c>
      <c r="D140" t="s">
        <v>134</v>
      </c>
      <c r="E140" t="s">
        <v>145</v>
      </c>
      <c r="F140" s="1">
        <v>44075</v>
      </c>
      <c r="G140">
        <v>4</v>
      </c>
      <c r="H140" t="s">
        <v>136</v>
      </c>
      <c r="I140">
        <v>7</v>
      </c>
      <c r="J140">
        <v>5000</v>
      </c>
      <c r="K140">
        <v>35000</v>
      </c>
      <c r="L140">
        <v>3</v>
      </c>
      <c r="M140" t="s">
        <v>147</v>
      </c>
      <c r="N140" s="2">
        <v>2866</v>
      </c>
      <c r="O140" s="3">
        <v>35</v>
      </c>
      <c r="P140" t="s">
        <v>131</v>
      </c>
      <c r="Q140">
        <v>4</v>
      </c>
      <c r="R140" s="4">
        <v>26504</v>
      </c>
      <c r="S140" s="1">
        <v>37493</v>
      </c>
      <c r="T140" s="5">
        <f t="shared" ca="1" si="7"/>
        <v>51.06388888888889</v>
      </c>
      <c r="U140" s="5">
        <f t="shared" ca="1" si="7"/>
        <v>20.977777777777778</v>
      </c>
      <c r="V140" s="5">
        <f t="shared" ca="1" si="8"/>
        <v>1668.4322033898304</v>
      </c>
    </row>
    <row r="141" spans="1:22" hidden="1" x14ac:dyDescent="0.3">
      <c r="A141" t="s">
        <v>366</v>
      </c>
      <c r="B141" t="s">
        <v>264</v>
      </c>
      <c r="C141" t="str">
        <f t="shared" si="6"/>
        <v>GOUILLON Chantal</v>
      </c>
      <c r="D141" t="s">
        <v>162</v>
      </c>
      <c r="E141" t="s">
        <v>145</v>
      </c>
      <c r="F141" s="1">
        <v>44052</v>
      </c>
      <c r="G141">
        <v>7</v>
      </c>
      <c r="H141" t="s">
        <v>216</v>
      </c>
      <c r="I141">
        <v>9</v>
      </c>
      <c r="J141">
        <v>600</v>
      </c>
      <c r="K141">
        <v>5400</v>
      </c>
      <c r="L141">
        <v>3</v>
      </c>
      <c r="M141" t="s">
        <v>147</v>
      </c>
      <c r="N141" s="2">
        <v>1868</v>
      </c>
      <c r="O141" s="3">
        <v>96</v>
      </c>
      <c r="P141" t="s">
        <v>131</v>
      </c>
      <c r="Q141">
        <v>2</v>
      </c>
      <c r="R141" s="4">
        <v>23979</v>
      </c>
      <c r="S141" s="1">
        <v>37834</v>
      </c>
      <c r="T141" s="5">
        <f t="shared" ca="1" si="7"/>
        <v>57.977777777777774</v>
      </c>
      <c r="U141" s="5">
        <f t="shared" ca="1" si="7"/>
        <v>20.044444444444444</v>
      </c>
      <c r="V141" s="5">
        <f t="shared" ca="1" si="8"/>
        <v>269.40133037694011</v>
      </c>
    </row>
    <row r="142" spans="1:22" hidden="1" x14ac:dyDescent="0.3">
      <c r="A142" t="s">
        <v>367</v>
      </c>
      <c r="B142" t="s">
        <v>143</v>
      </c>
      <c r="C142" t="str">
        <f t="shared" si="6"/>
        <v>GOYER Brigitte</v>
      </c>
      <c r="D142" t="s">
        <v>162</v>
      </c>
      <c r="E142" t="s">
        <v>145</v>
      </c>
      <c r="F142" s="1">
        <v>44287</v>
      </c>
      <c r="G142">
        <v>7</v>
      </c>
      <c r="H142" t="s">
        <v>216</v>
      </c>
      <c r="I142">
        <v>8</v>
      </c>
      <c r="J142">
        <v>600</v>
      </c>
      <c r="K142">
        <v>4800</v>
      </c>
      <c r="L142">
        <v>1</v>
      </c>
      <c r="M142" t="s">
        <v>137</v>
      </c>
      <c r="N142" s="2">
        <v>1976</v>
      </c>
      <c r="O142" s="3">
        <v>27</v>
      </c>
      <c r="P142" t="s">
        <v>131</v>
      </c>
      <c r="Q142">
        <v>5</v>
      </c>
      <c r="R142" s="4">
        <v>21944</v>
      </c>
      <c r="S142" s="1">
        <v>44164</v>
      </c>
      <c r="T142" s="5">
        <f t="shared" ca="1" si="7"/>
        <v>63.55</v>
      </c>
      <c r="U142" s="5">
        <f t="shared" ca="1" si="7"/>
        <v>2.7166666666666668</v>
      </c>
      <c r="V142" s="5">
        <f t="shared" ca="1" si="8"/>
        <v>1766.8711656441717</v>
      </c>
    </row>
    <row r="143" spans="1:22" hidden="1" x14ac:dyDescent="0.3">
      <c r="A143" t="s">
        <v>368</v>
      </c>
      <c r="B143" t="s">
        <v>236</v>
      </c>
      <c r="C143" t="str">
        <f t="shared" si="6"/>
        <v>GRAIN Françoise</v>
      </c>
      <c r="D143" t="s">
        <v>144</v>
      </c>
      <c r="E143" t="s">
        <v>145</v>
      </c>
      <c r="F143" s="1">
        <v>44134</v>
      </c>
      <c r="G143">
        <v>10</v>
      </c>
      <c r="H143" t="s">
        <v>129</v>
      </c>
      <c r="I143">
        <v>9</v>
      </c>
      <c r="J143">
        <v>1000</v>
      </c>
      <c r="K143">
        <v>9000</v>
      </c>
      <c r="L143">
        <v>2</v>
      </c>
      <c r="M143" t="s">
        <v>130</v>
      </c>
      <c r="N143" s="2">
        <v>2394</v>
      </c>
      <c r="O143" s="3">
        <v>82</v>
      </c>
      <c r="P143" t="s">
        <v>131</v>
      </c>
      <c r="Q143">
        <v>4</v>
      </c>
      <c r="R143" s="4">
        <v>28529</v>
      </c>
      <c r="S143" s="1">
        <v>40350</v>
      </c>
      <c r="T143" s="5">
        <f t="shared" ca="1" si="7"/>
        <v>45.524999999999999</v>
      </c>
      <c r="U143" s="5">
        <f t="shared" ca="1" si="7"/>
        <v>13.155555555555555</v>
      </c>
      <c r="V143" s="5">
        <f t="shared" ca="1" si="8"/>
        <v>684.12162162162167</v>
      </c>
    </row>
    <row r="144" spans="1:22" x14ac:dyDescent="0.3">
      <c r="A144" t="s">
        <v>529</v>
      </c>
      <c r="B144" t="s">
        <v>176</v>
      </c>
      <c r="C144" t="str">
        <f t="shared" si="6"/>
        <v>GUELT Monique</v>
      </c>
      <c r="D144" t="s">
        <v>134</v>
      </c>
      <c r="E144" t="s">
        <v>145</v>
      </c>
      <c r="F144" s="1">
        <v>44013</v>
      </c>
      <c r="G144">
        <v>8</v>
      </c>
      <c r="H144" t="s">
        <v>146</v>
      </c>
      <c r="I144">
        <v>10</v>
      </c>
      <c r="J144">
        <v>800</v>
      </c>
      <c r="K144">
        <v>8000</v>
      </c>
      <c r="L144">
        <v>2</v>
      </c>
      <c r="M144" t="s">
        <v>130</v>
      </c>
      <c r="N144" s="2">
        <v>2833</v>
      </c>
      <c r="O144" s="3">
        <v>61</v>
      </c>
      <c r="P144" t="s">
        <v>131</v>
      </c>
      <c r="Q144">
        <v>4</v>
      </c>
      <c r="R144" s="4">
        <v>20286</v>
      </c>
      <c r="S144" s="1">
        <v>37148</v>
      </c>
      <c r="T144" s="5">
        <f t="shared" ca="1" si="7"/>
        <v>68.086111111111109</v>
      </c>
      <c r="U144" s="5">
        <f t="shared" ca="1" si="7"/>
        <v>21.925000000000001</v>
      </c>
      <c r="V144" s="5">
        <f t="shared" ca="1" si="8"/>
        <v>364.88027366020521</v>
      </c>
    </row>
    <row r="145" spans="1:22" hidden="1" x14ac:dyDescent="0.3">
      <c r="A145" t="s">
        <v>371</v>
      </c>
      <c r="B145" t="s">
        <v>149</v>
      </c>
      <c r="C145" t="str">
        <f t="shared" si="6"/>
        <v>GUILLE Jean</v>
      </c>
      <c r="D145" t="s">
        <v>173</v>
      </c>
      <c r="E145" t="s">
        <v>145</v>
      </c>
      <c r="F145" s="1">
        <v>44372</v>
      </c>
      <c r="G145">
        <v>10</v>
      </c>
      <c r="H145" t="s">
        <v>129</v>
      </c>
      <c r="I145">
        <v>8</v>
      </c>
      <c r="J145">
        <v>1000</v>
      </c>
      <c r="K145">
        <v>8000</v>
      </c>
      <c r="L145">
        <v>3</v>
      </c>
      <c r="M145" t="s">
        <v>147</v>
      </c>
      <c r="N145" s="2">
        <v>2164</v>
      </c>
      <c r="O145" s="3">
        <v>84</v>
      </c>
      <c r="P145" t="s">
        <v>138</v>
      </c>
      <c r="Q145">
        <v>2</v>
      </c>
      <c r="R145" s="4">
        <v>19017</v>
      </c>
      <c r="S145" s="1">
        <v>39639</v>
      </c>
      <c r="T145" s="5">
        <f t="shared" ca="1" si="7"/>
        <v>71.563888888888883</v>
      </c>
      <c r="U145" s="5">
        <f t="shared" ca="1" si="7"/>
        <v>15.102777777777778</v>
      </c>
      <c r="V145" s="5">
        <f t="shared" ca="1" si="8"/>
        <v>529.70388081662679</v>
      </c>
    </row>
    <row r="146" spans="1:22" hidden="1" x14ac:dyDescent="0.3">
      <c r="A146" t="s">
        <v>372</v>
      </c>
      <c r="B146" t="s">
        <v>373</v>
      </c>
      <c r="C146" t="str">
        <f t="shared" si="6"/>
        <v>GUITTON Francis</v>
      </c>
      <c r="D146" t="s">
        <v>144</v>
      </c>
      <c r="E146" t="s">
        <v>145</v>
      </c>
      <c r="F146" s="1">
        <v>44176</v>
      </c>
      <c r="G146">
        <v>5</v>
      </c>
      <c r="H146" t="s">
        <v>191</v>
      </c>
      <c r="I146">
        <v>9</v>
      </c>
      <c r="J146">
        <v>2000</v>
      </c>
      <c r="K146">
        <v>18000</v>
      </c>
      <c r="L146">
        <v>2</v>
      </c>
      <c r="M146" t="s">
        <v>130</v>
      </c>
      <c r="N146" s="2">
        <v>1530</v>
      </c>
      <c r="O146" s="3">
        <v>41</v>
      </c>
      <c r="P146" t="s">
        <v>138</v>
      </c>
      <c r="Q146">
        <v>0</v>
      </c>
      <c r="R146" s="4">
        <v>28973</v>
      </c>
      <c r="S146" s="1">
        <v>39018</v>
      </c>
      <c r="T146" s="5">
        <f t="shared" ca="1" si="7"/>
        <v>44.302777777777777</v>
      </c>
      <c r="U146" s="5">
        <f t="shared" ca="1" si="7"/>
        <v>16.802777777777777</v>
      </c>
      <c r="V146" s="5">
        <f t="shared" ca="1" si="8"/>
        <v>1071.2514465200859</v>
      </c>
    </row>
    <row r="147" spans="1:22" hidden="1" x14ac:dyDescent="0.3">
      <c r="A147" t="s">
        <v>374</v>
      </c>
      <c r="B147" t="s">
        <v>350</v>
      </c>
      <c r="C147" t="str">
        <f t="shared" si="6"/>
        <v>GUTFREUND Dominique</v>
      </c>
      <c r="D147" t="s">
        <v>144</v>
      </c>
      <c r="E147" t="s">
        <v>145</v>
      </c>
      <c r="F147" s="1">
        <v>44097</v>
      </c>
      <c r="G147">
        <v>8</v>
      </c>
      <c r="H147" t="s">
        <v>146</v>
      </c>
      <c r="I147">
        <v>10</v>
      </c>
      <c r="J147">
        <v>800</v>
      </c>
      <c r="K147">
        <v>8000</v>
      </c>
      <c r="L147">
        <v>3</v>
      </c>
      <c r="M147" t="s">
        <v>147</v>
      </c>
      <c r="N147" s="2">
        <v>1171</v>
      </c>
      <c r="O147" s="3">
        <v>55</v>
      </c>
      <c r="P147" t="s">
        <v>131</v>
      </c>
      <c r="Q147">
        <v>3</v>
      </c>
      <c r="R147" s="4">
        <v>23174</v>
      </c>
      <c r="S147" s="1">
        <v>37193</v>
      </c>
      <c r="T147" s="5">
        <f t="shared" ca="1" si="7"/>
        <v>60.180555555555557</v>
      </c>
      <c r="U147" s="5">
        <f t="shared" ca="1" si="7"/>
        <v>21.8</v>
      </c>
      <c r="V147" s="5">
        <f t="shared" ca="1" si="8"/>
        <v>366.97247706422019</v>
      </c>
    </row>
    <row r="148" spans="1:22" hidden="1" x14ac:dyDescent="0.3">
      <c r="A148" t="s">
        <v>375</v>
      </c>
      <c r="B148" t="s">
        <v>376</v>
      </c>
      <c r="C148" t="str">
        <f t="shared" si="6"/>
        <v>GUYOT Pierre</v>
      </c>
      <c r="D148" t="s">
        <v>127</v>
      </c>
      <c r="E148" t="s">
        <v>145</v>
      </c>
      <c r="F148" s="1">
        <v>44300</v>
      </c>
      <c r="G148">
        <v>8</v>
      </c>
      <c r="H148" t="s">
        <v>146</v>
      </c>
      <c r="I148">
        <v>4</v>
      </c>
      <c r="J148">
        <v>800</v>
      </c>
      <c r="K148">
        <v>3200</v>
      </c>
      <c r="L148">
        <v>1</v>
      </c>
      <c r="M148" t="s">
        <v>137</v>
      </c>
      <c r="N148" s="2">
        <v>1821</v>
      </c>
      <c r="O148" s="3">
        <v>28</v>
      </c>
      <c r="P148" t="s">
        <v>138</v>
      </c>
      <c r="Q148">
        <v>3</v>
      </c>
      <c r="R148" s="4">
        <v>28630</v>
      </c>
      <c r="S148" s="1">
        <v>36450</v>
      </c>
      <c r="T148" s="5">
        <f t="shared" ca="1" si="7"/>
        <v>45.241666666666667</v>
      </c>
      <c r="U148" s="5">
        <f t="shared" ca="1" si="7"/>
        <v>23.833333333333332</v>
      </c>
      <c r="V148" s="5">
        <f t="shared" ca="1" si="8"/>
        <v>134.26573426573427</v>
      </c>
    </row>
    <row r="149" spans="1:22" hidden="1" x14ac:dyDescent="0.3">
      <c r="A149" t="s">
        <v>377</v>
      </c>
      <c r="B149" t="s">
        <v>378</v>
      </c>
      <c r="C149" t="str">
        <f t="shared" si="6"/>
        <v>HABRANT Moïse</v>
      </c>
      <c r="D149" t="s">
        <v>141</v>
      </c>
      <c r="E149" t="s">
        <v>145</v>
      </c>
      <c r="F149" s="1">
        <v>44214</v>
      </c>
      <c r="G149">
        <v>9</v>
      </c>
      <c r="H149" t="s">
        <v>184</v>
      </c>
      <c r="I149">
        <v>8</v>
      </c>
      <c r="J149">
        <v>500</v>
      </c>
      <c r="K149">
        <v>4000</v>
      </c>
      <c r="L149">
        <v>1</v>
      </c>
      <c r="M149" t="s">
        <v>137</v>
      </c>
      <c r="N149" s="2">
        <v>2420</v>
      </c>
      <c r="O149" s="3">
        <v>26</v>
      </c>
      <c r="P149" t="s">
        <v>138</v>
      </c>
      <c r="Q149">
        <v>5</v>
      </c>
      <c r="R149" s="4">
        <v>29148</v>
      </c>
      <c r="S149" s="1">
        <v>35973</v>
      </c>
      <c r="T149" s="5">
        <f t="shared" ca="1" si="7"/>
        <v>43.825000000000003</v>
      </c>
      <c r="U149" s="5">
        <f t="shared" ca="1" si="7"/>
        <v>25.138888888888889</v>
      </c>
      <c r="V149" s="5">
        <f t="shared" ca="1" si="8"/>
        <v>159.11602209944752</v>
      </c>
    </row>
    <row r="150" spans="1:22" hidden="1" x14ac:dyDescent="0.3">
      <c r="A150" t="s">
        <v>379</v>
      </c>
      <c r="B150" t="s">
        <v>380</v>
      </c>
      <c r="C150" t="str">
        <f t="shared" si="6"/>
        <v>HARAULT Armelle</v>
      </c>
      <c r="D150" t="s">
        <v>162</v>
      </c>
      <c r="E150" t="s">
        <v>145</v>
      </c>
      <c r="F150" s="1">
        <v>44195</v>
      </c>
      <c r="G150">
        <v>8</v>
      </c>
      <c r="H150" t="s">
        <v>146</v>
      </c>
      <c r="I150">
        <v>5</v>
      </c>
      <c r="J150">
        <v>800</v>
      </c>
      <c r="K150">
        <v>4000</v>
      </c>
      <c r="L150">
        <v>2</v>
      </c>
      <c r="M150" t="s">
        <v>130</v>
      </c>
      <c r="N150" s="2">
        <v>1995</v>
      </c>
      <c r="O150" s="3">
        <v>70</v>
      </c>
      <c r="P150" t="s">
        <v>131</v>
      </c>
      <c r="Q150">
        <v>3</v>
      </c>
      <c r="R150" s="4">
        <v>21295</v>
      </c>
      <c r="S150" s="1">
        <v>35920</v>
      </c>
      <c r="T150" s="5">
        <f t="shared" ca="1" si="7"/>
        <v>65.325000000000003</v>
      </c>
      <c r="U150" s="5">
        <f t="shared" ca="1" si="7"/>
        <v>25.283333333333335</v>
      </c>
      <c r="V150" s="5">
        <f t="shared" ca="1" si="8"/>
        <v>158.20698747528016</v>
      </c>
    </row>
    <row r="151" spans="1:22" hidden="1" x14ac:dyDescent="0.3">
      <c r="A151" t="s">
        <v>381</v>
      </c>
      <c r="B151" t="s">
        <v>126</v>
      </c>
      <c r="C151" t="str">
        <f t="shared" si="6"/>
        <v>HERCLICH Myriam</v>
      </c>
      <c r="D151" t="s">
        <v>127</v>
      </c>
      <c r="E151" t="s">
        <v>145</v>
      </c>
      <c r="F151" s="1">
        <v>44358</v>
      </c>
      <c r="G151">
        <v>7</v>
      </c>
      <c r="H151" t="s">
        <v>216</v>
      </c>
      <c r="I151">
        <v>6</v>
      </c>
      <c r="J151">
        <v>600</v>
      </c>
      <c r="K151">
        <v>3600</v>
      </c>
      <c r="L151">
        <v>1</v>
      </c>
      <c r="M151" t="s">
        <v>137</v>
      </c>
      <c r="N151" s="2">
        <v>2728</v>
      </c>
      <c r="O151" s="3">
        <v>82</v>
      </c>
      <c r="P151" t="s">
        <v>131</v>
      </c>
      <c r="Q151">
        <v>0</v>
      </c>
      <c r="R151" s="4">
        <v>27967</v>
      </c>
      <c r="S151" s="1">
        <v>41002</v>
      </c>
      <c r="T151" s="5">
        <f t="shared" ca="1" si="7"/>
        <v>47.05833333333333</v>
      </c>
      <c r="U151" s="5">
        <f t="shared" ca="1" si="7"/>
        <v>11.372222222222222</v>
      </c>
      <c r="V151" s="5">
        <f t="shared" ca="1" si="8"/>
        <v>316.56082071323891</v>
      </c>
    </row>
    <row r="152" spans="1:22" hidden="1" x14ac:dyDescent="0.3">
      <c r="A152" t="s">
        <v>382</v>
      </c>
      <c r="B152" t="s">
        <v>161</v>
      </c>
      <c r="C152" t="str">
        <f t="shared" si="6"/>
        <v>HERMANT Jean-Pierre</v>
      </c>
      <c r="D152" t="s">
        <v>144</v>
      </c>
      <c r="E152" t="s">
        <v>145</v>
      </c>
      <c r="F152" s="1">
        <v>44002</v>
      </c>
      <c r="G152">
        <v>6</v>
      </c>
      <c r="H152" t="s">
        <v>156</v>
      </c>
      <c r="I152">
        <v>9</v>
      </c>
      <c r="J152">
        <v>500</v>
      </c>
      <c r="K152">
        <v>4500</v>
      </c>
      <c r="L152">
        <v>1</v>
      </c>
      <c r="M152" t="s">
        <v>137</v>
      </c>
      <c r="N152" s="2">
        <v>3200</v>
      </c>
      <c r="O152" s="3">
        <v>92</v>
      </c>
      <c r="P152" t="s">
        <v>138</v>
      </c>
      <c r="Q152">
        <v>4</v>
      </c>
      <c r="R152" s="4">
        <v>18586</v>
      </c>
      <c r="S152" s="1">
        <v>36489</v>
      </c>
      <c r="T152" s="5">
        <f t="shared" ca="1" si="7"/>
        <v>72.74444444444444</v>
      </c>
      <c r="U152" s="5">
        <f t="shared" ca="1" si="7"/>
        <v>23.727777777777778</v>
      </c>
      <c r="V152" s="5">
        <f t="shared" ca="1" si="8"/>
        <v>189.65113556544134</v>
      </c>
    </row>
    <row r="153" spans="1:22" hidden="1" x14ac:dyDescent="0.3">
      <c r="A153" t="s">
        <v>383</v>
      </c>
      <c r="B153" t="s">
        <v>143</v>
      </c>
      <c r="C153" t="str">
        <f t="shared" si="6"/>
        <v>HERSELIN Brigitte</v>
      </c>
      <c r="D153" t="s">
        <v>162</v>
      </c>
      <c r="E153" t="s">
        <v>145</v>
      </c>
      <c r="F153" s="1">
        <v>44033</v>
      </c>
      <c r="G153">
        <v>9</v>
      </c>
      <c r="H153" t="s">
        <v>184</v>
      </c>
      <c r="I153">
        <v>4</v>
      </c>
      <c r="J153">
        <v>500</v>
      </c>
      <c r="K153">
        <v>2000</v>
      </c>
      <c r="L153">
        <v>1</v>
      </c>
      <c r="M153" t="s">
        <v>137</v>
      </c>
      <c r="N153" s="2">
        <v>1587</v>
      </c>
      <c r="O153" s="3">
        <v>25</v>
      </c>
      <c r="P153" t="s">
        <v>131</v>
      </c>
      <c r="Q153">
        <v>2</v>
      </c>
      <c r="R153" s="4">
        <v>17961</v>
      </c>
      <c r="S153" s="1">
        <v>38522</v>
      </c>
      <c r="T153" s="5">
        <f t="shared" ca="1" si="7"/>
        <v>74.452777777777783</v>
      </c>
      <c r="U153" s="5">
        <f t="shared" ca="1" si="7"/>
        <v>18.161111111111111</v>
      </c>
      <c r="V153" s="5">
        <f t="shared" ca="1" si="8"/>
        <v>110.12542061792597</v>
      </c>
    </row>
    <row r="154" spans="1:22" hidden="1" x14ac:dyDescent="0.3">
      <c r="A154" t="s">
        <v>384</v>
      </c>
      <c r="B154" t="s">
        <v>385</v>
      </c>
      <c r="C154" t="str">
        <f t="shared" si="6"/>
        <v>HEURAUX Catherine</v>
      </c>
      <c r="D154" t="s">
        <v>162</v>
      </c>
      <c r="E154" t="s">
        <v>145</v>
      </c>
      <c r="F154" s="1">
        <v>44376</v>
      </c>
      <c r="G154">
        <v>8</v>
      </c>
      <c r="H154" t="s">
        <v>146</v>
      </c>
      <c r="I154">
        <v>10</v>
      </c>
      <c r="J154">
        <v>800</v>
      </c>
      <c r="K154">
        <v>8000</v>
      </c>
      <c r="L154">
        <v>1</v>
      </c>
      <c r="M154" t="s">
        <v>137</v>
      </c>
      <c r="N154" s="2">
        <v>2864</v>
      </c>
      <c r="O154" s="3">
        <v>17</v>
      </c>
      <c r="P154" t="s">
        <v>131</v>
      </c>
      <c r="Q154">
        <v>0</v>
      </c>
      <c r="R154" s="4">
        <v>20176</v>
      </c>
      <c r="S154" s="1">
        <v>41695</v>
      </c>
      <c r="T154" s="5">
        <f t="shared" ca="1" si="7"/>
        <v>68.386111111111106</v>
      </c>
      <c r="U154" s="5">
        <f t="shared" ca="1" si="7"/>
        <v>9.4777777777777779</v>
      </c>
      <c r="V154" s="5">
        <f t="shared" ca="1" si="8"/>
        <v>844.0797186400938</v>
      </c>
    </row>
    <row r="155" spans="1:22" hidden="1" x14ac:dyDescent="0.3">
      <c r="A155" t="s">
        <v>386</v>
      </c>
      <c r="B155" t="s">
        <v>387</v>
      </c>
      <c r="C155" t="str">
        <f t="shared" si="6"/>
        <v>HUSETOWSKI Franca</v>
      </c>
      <c r="D155" t="s">
        <v>144</v>
      </c>
      <c r="E155" t="s">
        <v>145</v>
      </c>
      <c r="F155" s="1">
        <v>44184</v>
      </c>
      <c r="G155">
        <v>6</v>
      </c>
      <c r="H155" t="s">
        <v>156</v>
      </c>
      <c r="I155">
        <v>2</v>
      </c>
      <c r="J155">
        <v>500</v>
      </c>
      <c r="K155">
        <v>1000</v>
      </c>
      <c r="L155">
        <v>3</v>
      </c>
      <c r="M155" t="s">
        <v>147</v>
      </c>
      <c r="N155" s="2">
        <v>1539</v>
      </c>
      <c r="O155" s="3">
        <v>52</v>
      </c>
      <c r="P155" t="s">
        <v>131</v>
      </c>
      <c r="Q155">
        <v>5</v>
      </c>
      <c r="R155" s="4">
        <v>21125</v>
      </c>
      <c r="S155" s="1">
        <v>39593</v>
      </c>
      <c r="T155" s="5">
        <f t="shared" ca="1" si="7"/>
        <v>65.794444444444451</v>
      </c>
      <c r="U155" s="5">
        <f t="shared" ca="1" si="7"/>
        <v>15.227777777777778</v>
      </c>
      <c r="V155" s="5">
        <f t="shared" ca="1" si="8"/>
        <v>65.66946369937979</v>
      </c>
    </row>
    <row r="156" spans="1:22" hidden="1" x14ac:dyDescent="0.3">
      <c r="A156" t="s">
        <v>388</v>
      </c>
      <c r="B156" t="s">
        <v>338</v>
      </c>
      <c r="C156" t="str">
        <f t="shared" si="6"/>
        <v>ILARDO Sylvie</v>
      </c>
      <c r="D156" t="s">
        <v>141</v>
      </c>
      <c r="E156" t="s">
        <v>145</v>
      </c>
      <c r="F156" s="1">
        <v>44057</v>
      </c>
      <c r="G156">
        <v>10</v>
      </c>
      <c r="H156" t="s">
        <v>129</v>
      </c>
      <c r="I156">
        <v>9</v>
      </c>
      <c r="J156">
        <v>1000</v>
      </c>
      <c r="K156">
        <v>9000</v>
      </c>
      <c r="L156">
        <v>3</v>
      </c>
      <c r="M156" t="s">
        <v>147</v>
      </c>
      <c r="N156" s="2">
        <v>2819</v>
      </c>
      <c r="O156" s="3">
        <v>32</v>
      </c>
      <c r="P156" t="s">
        <v>131</v>
      </c>
      <c r="Q156">
        <v>3</v>
      </c>
      <c r="R156" s="4">
        <v>27530</v>
      </c>
      <c r="S156" s="1">
        <v>37564</v>
      </c>
      <c r="T156" s="5">
        <f t="shared" ca="1" si="7"/>
        <v>48.25277777777778</v>
      </c>
      <c r="U156" s="5">
        <f t="shared" ca="1" si="7"/>
        <v>20.786111111111111</v>
      </c>
      <c r="V156" s="5">
        <f t="shared" ca="1" si="8"/>
        <v>432.98142456234132</v>
      </c>
    </row>
    <row r="157" spans="1:22" hidden="1" x14ac:dyDescent="0.3">
      <c r="A157" t="s">
        <v>389</v>
      </c>
      <c r="B157" t="s">
        <v>338</v>
      </c>
      <c r="C157" t="str">
        <f t="shared" si="6"/>
        <v>IMMEUBLE Sylvie</v>
      </c>
      <c r="D157" t="s">
        <v>141</v>
      </c>
      <c r="E157" t="s">
        <v>145</v>
      </c>
      <c r="F157" s="1">
        <v>44186</v>
      </c>
      <c r="G157">
        <v>9</v>
      </c>
      <c r="H157" t="s">
        <v>184</v>
      </c>
      <c r="I157">
        <v>5</v>
      </c>
      <c r="J157">
        <v>500</v>
      </c>
      <c r="K157">
        <v>2500</v>
      </c>
      <c r="L157">
        <v>2</v>
      </c>
      <c r="M157" t="s">
        <v>130</v>
      </c>
      <c r="N157" s="2">
        <v>1512</v>
      </c>
      <c r="O157" s="3">
        <v>80</v>
      </c>
      <c r="P157" t="s">
        <v>131</v>
      </c>
      <c r="Q157">
        <v>1</v>
      </c>
      <c r="R157" s="4">
        <v>21316</v>
      </c>
      <c r="S157" s="1">
        <v>39186</v>
      </c>
      <c r="T157" s="5">
        <f t="shared" ca="1" si="7"/>
        <v>65.266666666666666</v>
      </c>
      <c r="U157" s="5">
        <f t="shared" ca="1" si="7"/>
        <v>16.341666666666665</v>
      </c>
      <c r="V157" s="5">
        <f t="shared" ca="1" si="8"/>
        <v>152.98317185109639</v>
      </c>
    </row>
    <row r="158" spans="1:22" hidden="1" x14ac:dyDescent="0.3">
      <c r="A158" t="s">
        <v>390</v>
      </c>
      <c r="B158" t="s">
        <v>183</v>
      </c>
      <c r="C158" t="str">
        <f t="shared" si="6"/>
        <v>JOLIBOIS Michele</v>
      </c>
      <c r="D158" t="s">
        <v>141</v>
      </c>
      <c r="E158" t="s">
        <v>145</v>
      </c>
      <c r="F158" s="1">
        <v>44038</v>
      </c>
      <c r="G158">
        <v>10</v>
      </c>
      <c r="H158" t="s">
        <v>129</v>
      </c>
      <c r="I158">
        <v>1</v>
      </c>
      <c r="J158">
        <v>1000</v>
      </c>
      <c r="K158">
        <v>1000</v>
      </c>
      <c r="L158">
        <v>1</v>
      </c>
      <c r="M158" t="s">
        <v>137</v>
      </c>
      <c r="N158" s="2">
        <v>3015</v>
      </c>
      <c r="O158" s="3">
        <v>36</v>
      </c>
      <c r="P158" t="s">
        <v>131</v>
      </c>
      <c r="Q158">
        <v>5</v>
      </c>
      <c r="R158" s="4">
        <v>24247</v>
      </c>
      <c r="S158" s="1">
        <v>40279</v>
      </c>
      <c r="T158" s="5">
        <f t="shared" ca="1" si="7"/>
        <v>57.241666666666667</v>
      </c>
      <c r="U158" s="5">
        <f t="shared" ca="1" si="7"/>
        <v>13.35</v>
      </c>
      <c r="V158" s="5">
        <f t="shared" ca="1" si="8"/>
        <v>74.906367041198507</v>
      </c>
    </row>
    <row r="159" spans="1:22" hidden="1" x14ac:dyDescent="0.3">
      <c r="A159" t="s">
        <v>391</v>
      </c>
      <c r="B159" t="s">
        <v>345</v>
      </c>
      <c r="C159" t="str">
        <f t="shared" si="6"/>
        <v>JOLY Daniel</v>
      </c>
      <c r="D159" t="s">
        <v>144</v>
      </c>
      <c r="E159" t="s">
        <v>145</v>
      </c>
      <c r="F159" s="1">
        <v>44256</v>
      </c>
      <c r="G159">
        <v>6</v>
      </c>
      <c r="H159" t="s">
        <v>156</v>
      </c>
      <c r="I159">
        <v>1</v>
      </c>
      <c r="J159">
        <v>500</v>
      </c>
      <c r="K159">
        <v>500</v>
      </c>
      <c r="L159">
        <v>1</v>
      </c>
      <c r="M159" t="s">
        <v>137</v>
      </c>
      <c r="N159" s="2">
        <v>3104</v>
      </c>
      <c r="O159" s="3">
        <v>34</v>
      </c>
      <c r="P159" t="s">
        <v>138</v>
      </c>
      <c r="Q159">
        <v>4</v>
      </c>
      <c r="R159" s="4">
        <v>29780</v>
      </c>
      <c r="S159" s="1">
        <v>44529</v>
      </c>
      <c r="T159" s="5">
        <f t="shared" ca="1" si="7"/>
        <v>42.094444444444441</v>
      </c>
      <c r="U159" s="5">
        <f t="shared" ca="1" si="7"/>
        <v>1.7166666666666666</v>
      </c>
      <c r="V159" s="5">
        <f t="shared" ca="1" si="8"/>
        <v>291.26213592233012</v>
      </c>
    </row>
    <row r="160" spans="1:22" hidden="1" x14ac:dyDescent="0.3">
      <c r="A160" t="s">
        <v>392</v>
      </c>
      <c r="B160" t="s">
        <v>393</v>
      </c>
      <c r="C160" t="str">
        <f t="shared" si="6"/>
        <v>JUDITH Marie-Hélène</v>
      </c>
      <c r="D160" t="s">
        <v>141</v>
      </c>
      <c r="E160" t="s">
        <v>145</v>
      </c>
      <c r="F160" s="1">
        <v>44055</v>
      </c>
      <c r="G160">
        <v>5</v>
      </c>
      <c r="H160" t="s">
        <v>191</v>
      </c>
      <c r="I160">
        <v>5</v>
      </c>
      <c r="J160">
        <v>2000</v>
      </c>
      <c r="K160">
        <v>10000</v>
      </c>
      <c r="L160">
        <v>3</v>
      </c>
      <c r="M160" t="s">
        <v>147</v>
      </c>
      <c r="N160" s="2">
        <v>1713</v>
      </c>
      <c r="O160" s="3">
        <v>9</v>
      </c>
      <c r="P160" t="s">
        <v>131</v>
      </c>
      <c r="Q160">
        <v>5</v>
      </c>
      <c r="R160" s="4">
        <v>28912</v>
      </c>
      <c r="S160" s="1">
        <v>40869</v>
      </c>
      <c r="T160" s="5">
        <f t="shared" ca="1" si="7"/>
        <v>44.475000000000001</v>
      </c>
      <c r="U160" s="5">
        <f t="shared" ca="1" si="7"/>
        <v>11.736111111111111</v>
      </c>
      <c r="V160" s="5">
        <f t="shared" ca="1" si="8"/>
        <v>852.07100591715982</v>
      </c>
    </row>
    <row r="161" spans="1:22" hidden="1" x14ac:dyDescent="0.3">
      <c r="A161" t="s">
        <v>394</v>
      </c>
      <c r="B161" t="s">
        <v>242</v>
      </c>
      <c r="C161" t="str">
        <f t="shared" si="6"/>
        <v>KAC Christine</v>
      </c>
      <c r="D161" t="s">
        <v>144</v>
      </c>
      <c r="E161" t="s">
        <v>145</v>
      </c>
      <c r="F161" s="1">
        <v>44002</v>
      </c>
      <c r="G161">
        <v>4</v>
      </c>
      <c r="H161" t="s">
        <v>136</v>
      </c>
      <c r="I161">
        <v>7</v>
      </c>
      <c r="J161">
        <v>5000</v>
      </c>
      <c r="K161">
        <v>35000</v>
      </c>
      <c r="L161">
        <v>1</v>
      </c>
      <c r="M161" t="s">
        <v>137</v>
      </c>
      <c r="N161" s="2">
        <v>1599</v>
      </c>
      <c r="O161" s="3">
        <v>85</v>
      </c>
      <c r="P161" t="s">
        <v>131</v>
      </c>
      <c r="Q161">
        <v>0</v>
      </c>
      <c r="R161" s="4">
        <v>20578</v>
      </c>
      <c r="S161" s="1">
        <v>41043</v>
      </c>
      <c r="T161" s="5">
        <f t="shared" ca="1" si="7"/>
        <v>67.288888888888891</v>
      </c>
      <c r="U161" s="5">
        <f t="shared" ca="1" si="7"/>
        <v>11.258333333333333</v>
      </c>
      <c r="V161" s="5">
        <f t="shared" ca="1" si="8"/>
        <v>3108.8082901554408</v>
      </c>
    </row>
    <row r="162" spans="1:22" hidden="1" x14ac:dyDescent="0.3">
      <c r="A162" t="s">
        <v>395</v>
      </c>
      <c r="B162" t="s">
        <v>266</v>
      </c>
      <c r="C162" t="str">
        <f t="shared" si="6"/>
        <v>KARSENTY Christian</v>
      </c>
      <c r="D162" t="s">
        <v>162</v>
      </c>
      <c r="E162" t="s">
        <v>145</v>
      </c>
      <c r="F162" s="1">
        <v>44094</v>
      </c>
      <c r="G162">
        <v>6</v>
      </c>
      <c r="H162" t="s">
        <v>156</v>
      </c>
      <c r="I162">
        <v>4</v>
      </c>
      <c r="J162">
        <v>500</v>
      </c>
      <c r="K162">
        <v>2000</v>
      </c>
      <c r="L162">
        <v>3</v>
      </c>
      <c r="M162" t="s">
        <v>147</v>
      </c>
      <c r="N162" s="2">
        <v>1091</v>
      </c>
      <c r="O162" s="3">
        <v>70</v>
      </c>
      <c r="P162" t="s">
        <v>138</v>
      </c>
      <c r="Q162">
        <v>3</v>
      </c>
      <c r="R162" s="4">
        <v>27077</v>
      </c>
      <c r="S162" s="1">
        <v>40745</v>
      </c>
      <c r="T162" s="5">
        <f t="shared" ca="1" si="7"/>
        <v>49.5</v>
      </c>
      <c r="U162" s="5">
        <f t="shared" ca="1" si="7"/>
        <v>12.072222222222223</v>
      </c>
      <c r="V162" s="5">
        <f t="shared" ca="1" si="8"/>
        <v>165.66958122411413</v>
      </c>
    </row>
    <row r="163" spans="1:22" hidden="1" x14ac:dyDescent="0.3">
      <c r="A163" t="s">
        <v>396</v>
      </c>
      <c r="B163" t="s">
        <v>338</v>
      </c>
      <c r="C163" t="str">
        <f t="shared" si="6"/>
        <v>KILBURG Sylvie</v>
      </c>
      <c r="D163" t="s">
        <v>141</v>
      </c>
      <c r="E163" t="s">
        <v>145</v>
      </c>
      <c r="F163" s="1">
        <v>44212</v>
      </c>
      <c r="G163">
        <v>6</v>
      </c>
      <c r="H163" t="s">
        <v>156</v>
      </c>
      <c r="I163">
        <v>2</v>
      </c>
      <c r="J163">
        <v>500</v>
      </c>
      <c r="K163">
        <v>1000</v>
      </c>
      <c r="L163">
        <v>2</v>
      </c>
      <c r="M163" t="s">
        <v>130</v>
      </c>
      <c r="N163" s="2">
        <v>2734</v>
      </c>
      <c r="O163" s="3">
        <v>39</v>
      </c>
      <c r="P163" t="s">
        <v>131</v>
      </c>
      <c r="Q163">
        <v>4</v>
      </c>
      <c r="R163" s="4">
        <v>28161</v>
      </c>
      <c r="S163" s="1">
        <v>44348</v>
      </c>
      <c r="T163" s="5">
        <f t="shared" ca="1" si="7"/>
        <v>46.533333333333331</v>
      </c>
      <c r="U163" s="5">
        <f t="shared" ca="1" si="7"/>
        <v>2.2111111111111112</v>
      </c>
      <c r="V163" s="5">
        <f t="shared" ca="1" si="8"/>
        <v>452.2613065326633</v>
      </c>
    </row>
    <row r="164" spans="1:22" hidden="1" x14ac:dyDescent="0.3">
      <c r="A164" t="s">
        <v>397</v>
      </c>
      <c r="B164" t="s">
        <v>365</v>
      </c>
      <c r="C164" t="str">
        <f t="shared" si="6"/>
        <v>KONGOLO Bernard</v>
      </c>
      <c r="D164" t="s">
        <v>162</v>
      </c>
      <c r="E164" t="s">
        <v>145</v>
      </c>
      <c r="F164" s="1">
        <v>44304</v>
      </c>
      <c r="G164">
        <v>4</v>
      </c>
      <c r="H164" t="s">
        <v>136</v>
      </c>
      <c r="I164">
        <v>5</v>
      </c>
      <c r="J164">
        <v>5000</v>
      </c>
      <c r="K164">
        <v>25000</v>
      </c>
      <c r="L164">
        <v>3</v>
      </c>
      <c r="M164" t="s">
        <v>147</v>
      </c>
      <c r="N164" s="2">
        <v>1107</v>
      </c>
      <c r="O164" s="3">
        <v>51</v>
      </c>
      <c r="P164" t="s">
        <v>138</v>
      </c>
      <c r="Q164">
        <v>1</v>
      </c>
      <c r="R164" s="4">
        <v>28017</v>
      </c>
      <c r="S164" s="1">
        <v>43057</v>
      </c>
      <c r="T164" s="5">
        <f t="shared" ca="1" si="7"/>
        <v>46.924999999999997</v>
      </c>
      <c r="U164" s="5">
        <f t="shared" ca="1" si="7"/>
        <v>5.7472222222222218</v>
      </c>
      <c r="V164" s="5">
        <f t="shared" ca="1" si="8"/>
        <v>4349.9275012083135</v>
      </c>
    </row>
    <row r="165" spans="1:22" hidden="1" x14ac:dyDescent="0.3">
      <c r="A165" t="s">
        <v>398</v>
      </c>
      <c r="B165" t="s">
        <v>182</v>
      </c>
      <c r="C165" t="str">
        <f t="shared" si="6"/>
        <v>KRIEF Arlette</v>
      </c>
      <c r="D165" t="s">
        <v>162</v>
      </c>
      <c r="E165" t="s">
        <v>145</v>
      </c>
      <c r="F165" s="1">
        <v>44245</v>
      </c>
      <c r="G165">
        <v>3</v>
      </c>
      <c r="H165" t="s">
        <v>174</v>
      </c>
      <c r="I165">
        <v>5</v>
      </c>
      <c r="J165">
        <v>1300</v>
      </c>
      <c r="K165">
        <v>6500</v>
      </c>
      <c r="L165">
        <v>2</v>
      </c>
      <c r="M165" t="s">
        <v>130</v>
      </c>
      <c r="N165" s="2">
        <v>2325</v>
      </c>
      <c r="O165" s="3">
        <v>16</v>
      </c>
      <c r="P165" t="s">
        <v>131</v>
      </c>
      <c r="Q165">
        <v>5</v>
      </c>
      <c r="R165" s="4">
        <v>22617</v>
      </c>
      <c r="S165" s="1">
        <v>37935</v>
      </c>
      <c r="T165" s="5">
        <f t="shared" ca="1" si="7"/>
        <v>61.708333333333336</v>
      </c>
      <c r="U165" s="5">
        <f t="shared" ca="1" si="7"/>
        <v>19.769444444444446</v>
      </c>
      <c r="V165" s="5">
        <f t="shared" ca="1" si="8"/>
        <v>328.7902205985668</v>
      </c>
    </row>
    <row r="166" spans="1:22" hidden="1" x14ac:dyDescent="0.3">
      <c r="A166" t="s">
        <v>399</v>
      </c>
      <c r="B166" t="s">
        <v>400</v>
      </c>
      <c r="C166" t="str">
        <f t="shared" si="6"/>
        <v>KTORZA Juliette</v>
      </c>
      <c r="D166" t="s">
        <v>162</v>
      </c>
      <c r="E166" t="s">
        <v>145</v>
      </c>
      <c r="F166" s="1">
        <v>44005</v>
      </c>
      <c r="G166">
        <v>9</v>
      </c>
      <c r="H166" t="s">
        <v>184</v>
      </c>
      <c r="I166">
        <v>5</v>
      </c>
      <c r="J166">
        <v>500</v>
      </c>
      <c r="K166">
        <v>2500</v>
      </c>
      <c r="L166">
        <v>3</v>
      </c>
      <c r="M166" t="s">
        <v>147</v>
      </c>
      <c r="N166" s="2">
        <v>1624</v>
      </c>
      <c r="O166" s="3">
        <v>81</v>
      </c>
      <c r="P166" t="s">
        <v>131</v>
      </c>
      <c r="Q166">
        <v>2</v>
      </c>
      <c r="R166" s="4">
        <v>30382</v>
      </c>
      <c r="S166" s="1">
        <v>41322</v>
      </c>
      <c r="T166" s="5">
        <f t="shared" ca="1" si="7"/>
        <v>40.444444444444443</v>
      </c>
      <c r="U166" s="5">
        <f t="shared" ca="1" si="7"/>
        <v>10.5</v>
      </c>
      <c r="V166" s="5">
        <f t="shared" ca="1" si="8"/>
        <v>238.0952380952381</v>
      </c>
    </row>
    <row r="167" spans="1:22" hidden="1" x14ac:dyDescent="0.3">
      <c r="A167" t="s">
        <v>401</v>
      </c>
      <c r="B167" t="s">
        <v>316</v>
      </c>
      <c r="C167" t="str">
        <f t="shared" si="6"/>
        <v>LACHAUSSÉE Annie</v>
      </c>
      <c r="D167" t="s">
        <v>144</v>
      </c>
      <c r="E167" t="s">
        <v>145</v>
      </c>
      <c r="F167" s="1">
        <v>44032</v>
      </c>
      <c r="G167">
        <v>8</v>
      </c>
      <c r="H167" t="s">
        <v>146</v>
      </c>
      <c r="I167">
        <v>4</v>
      </c>
      <c r="J167">
        <v>800</v>
      </c>
      <c r="K167">
        <v>3200</v>
      </c>
      <c r="L167">
        <v>3</v>
      </c>
      <c r="M167" t="s">
        <v>147</v>
      </c>
      <c r="N167" s="2">
        <v>1189</v>
      </c>
      <c r="O167" s="3">
        <v>6</v>
      </c>
      <c r="P167" t="s">
        <v>131</v>
      </c>
      <c r="Q167">
        <v>3</v>
      </c>
      <c r="R167" s="4">
        <v>30206</v>
      </c>
      <c r="S167" s="1">
        <v>42660</v>
      </c>
      <c r="T167" s="5">
        <f t="shared" ca="1" si="7"/>
        <v>40.930555555555557</v>
      </c>
      <c r="U167" s="5">
        <f t="shared" ca="1" si="7"/>
        <v>6.833333333333333</v>
      </c>
      <c r="V167" s="5">
        <f t="shared" ca="1" si="8"/>
        <v>468.29268292682929</v>
      </c>
    </row>
    <row r="168" spans="1:22" hidden="1" x14ac:dyDescent="0.3">
      <c r="A168" t="s">
        <v>402</v>
      </c>
      <c r="B168" t="s">
        <v>259</v>
      </c>
      <c r="C168" t="str">
        <f t="shared" si="6"/>
        <v>LACIRE Vincent</v>
      </c>
      <c r="D168" t="s">
        <v>127</v>
      </c>
      <c r="E168" t="s">
        <v>145</v>
      </c>
      <c r="F168" s="1">
        <v>44004</v>
      </c>
      <c r="G168">
        <v>7</v>
      </c>
      <c r="H168" t="s">
        <v>216</v>
      </c>
      <c r="I168">
        <v>8</v>
      </c>
      <c r="J168">
        <v>600</v>
      </c>
      <c r="K168">
        <v>4800</v>
      </c>
      <c r="L168">
        <v>2</v>
      </c>
      <c r="M168" t="s">
        <v>130</v>
      </c>
      <c r="N168" s="2">
        <v>3286</v>
      </c>
      <c r="O168" s="3">
        <v>95</v>
      </c>
      <c r="P168" t="s">
        <v>138</v>
      </c>
      <c r="Q168">
        <v>3</v>
      </c>
      <c r="R168" s="4">
        <v>21682</v>
      </c>
      <c r="S168" s="1">
        <v>38421</v>
      </c>
      <c r="T168" s="5">
        <f t="shared" ca="1" si="7"/>
        <v>64.263888888888886</v>
      </c>
      <c r="U168" s="5">
        <f t="shared" ca="1" si="7"/>
        <v>18.43611111111111</v>
      </c>
      <c r="V168" s="5">
        <f t="shared" ca="1" si="8"/>
        <v>260.35859575109237</v>
      </c>
    </row>
    <row r="169" spans="1:22" hidden="1" x14ac:dyDescent="0.3">
      <c r="A169" t="s">
        <v>403</v>
      </c>
      <c r="B169" t="s">
        <v>244</v>
      </c>
      <c r="C169" t="str">
        <f t="shared" si="6"/>
        <v>LADD Claude</v>
      </c>
      <c r="D169" t="s">
        <v>144</v>
      </c>
      <c r="E169" t="s">
        <v>145</v>
      </c>
      <c r="F169" s="1">
        <v>44322</v>
      </c>
      <c r="G169">
        <v>8</v>
      </c>
      <c r="H169" t="s">
        <v>146</v>
      </c>
      <c r="I169">
        <v>6</v>
      </c>
      <c r="J169">
        <v>800</v>
      </c>
      <c r="K169">
        <v>4800</v>
      </c>
      <c r="L169">
        <v>1</v>
      </c>
      <c r="M169" t="s">
        <v>137</v>
      </c>
      <c r="N169" s="2">
        <v>1759</v>
      </c>
      <c r="O169" s="3">
        <v>65</v>
      </c>
      <c r="P169" t="s">
        <v>131</v>
      </c>
      <c r="Q169">
        <v>2</v>
      </c>
      <c r="R169" s="4">
        <v>21863</v>
      </c>
      <c r="S169" s="1">
        <v>36338</v>
      </c>
      <c r="T169" s="5">
        <f t="shared" ca="1" si="7"/>
        <v>63.772222222222226</v>
      </c>
      <c r="U169" s="5">
        <f t="shared" ca="1" si="7"/>
        <v>24.138888888888889</v>
      </c>
      <c r="V169" s="5">
        <f t="shared" ca="1" si="8"/>
        <v>198.84925201380898</v>
      </c>
    </row>
    <row r="170" spans="1:22" hidden="1" x14ac:dyDescent="0.3">
      <c r="A170" t="s">
        <v>404</v>
      </c>
      <c r="B170" t="s">
        <v>352</v>
      </c>
      <c r="C170" t="str">
        <f t="shared" si="6"/>
        <v>LAIGUILLON Michelle</v>
      </c>
      <c r="D170" t="s">
        <v>127</v>
      </c>
      <c r="E170" t="s">
        <v>145</v>
      </c>
      <c r="F170" s="1">
        <v>44263</v>
      </c>
      <c r="G170">
        <v>10</v>
      </c>
      <c r="H170" t="s">
        <v>129</v>
      </c>
      <c r="I170">
        <v>9</v>
      </c>
      <c r="J170">
        <v>1000</v>
      </c>
      <c r="K170">
        <v>9000</v>
      </c>
      <c r="L170">
        <v>1</v>
      </c>
      <c r="M170" t="s">
        <v>137</v>
      </c>
      <c r="N170" s="2">
        <v>2712</v>
      </c>
      <c r="O170" s="3">
        <v>81</v>
      </c>
      <c r="P170" t="s">
        <v>131</v>
      </c>
      <c r="Q170">
        <v>1</v>
      </c>
      <c r="R170" s="4">
        <v>29244</v>
      </c>
      <c r="S170" s="1">
        <v>36605</v>
      </c>
      <c r="T170" s="5">
        <f t="shared" ca="1" si="7"/>
        <v>43.56388888888889</v>
      </c>
      <c r="U170" s="5">
        <f t="shared" ca="1" si="7"/>
        <v>23.408333333333335</v>
      </c>
      <c r="V170" s="5">
        <f t="shared" ca="1" si="8"/>
        <v>384.47846208615164</v>
      </c>
    </row>
    <row r="171" spans="1:22" hidden="1" x14ac:dyDescent="0.3">
      <c r="A171" t="s">
        <v>405</v>
      </c>
      <c r="B171" t="s">
        <v>406</v>
      </c>
      <c r="C171" t="str">
        <f t="shared" si="6"/>
        <v>LAM Pierrette</v>
      </c>
      <c r="D171" t="s">
        <v>127</v>
      </c>
      <c r="E171" t="s">
        <v>145</v>
      </c>
      <c r="F171" s="1">
        <v>44171</v>
      </c>
      <c r="G171">
        <v>4</v>
      </c>
      <c r="H171" t="s">
        <v>136</v>
      </c>
      <c r="I171">
        <v>6</v>
      </c>
      <c r="J171">
        <v>5000</v>
      </c>
      <c r="K171">
        <v>30000</v>
      </c>
      <c r="L171">
        <v>3</v>
      </c>
      <c r="M171" t="s">
        <v>147</v>
      </c>
      <c r="N171" s="2">
        <v>1289</v>
      </c>
      <c r="O171" s="3">
        <v>32</v>
      </c>
      <c r="P171" t="s">
        <v>131</v>
      </c>
      <c r="Q171">
        <v>3</v>
      </c>
      <c r="R171" s="4">
        <v>21802</v>
      </c>
      <c r="S171" s="1">
        <v>40366</v>
      </c>
      <c r="T171" s="5">
        <f t="shared" ca="1" si="7"/>
        <v>63.93888888888889</v>
      </c>
      <c r="U171" s="5">
        <f t="shared" ca="1" si="7"/>
        <v>13.111111111111111</v>
      </c>
      <c r="V171" s="5">
        <f t="shared" ca="1" si="8"/>
        <v>2288.1355932203392</v>
      </c>
    </row>
    <row r="172" spans="1:22" hidden="1" x14ac:dyDescent="0.3">
      <c r="A172" t="s">
        <v>407</v>
      </c>
      <c r="B172" t="s">
        <v>234</v>
      </c>
      <c r="C172" t="str">
        <f t="shared" si="6"/>
        <v>LAMBERT Géneviéve</v>
      </c>
      <c r="D172" t="s">
        <v>144</v>
      </c>
      <c r="E172" t="s">
        <v>145</v>
      </c>
      <c r="F172" s="1">
        <v>44051</v>
      </c>
      <c r="G172">
        <v>2</v>
      </c>
      <c r="H172" t="s">
        <v>150</v>
      </c>
      <c r="I172">
        <v>2</v>
      </c>
      <c r="J172">
        <v>700</v>
      </c>
      <c r="K172">
        <v>1400</v>
      </c>
      <c r="L172">
        <v>3</v>
      </c>
      <c r="M172" t="s">
        <v>147</v>
      </c>
      <c r="N172" s="2">
        <v>1754</v>
      </c>
      <c r="O172" s="3">
        <v>62</v>
      </c>
      <c r="P172" t="s">
        <v>131</v>
      </c>
      <c r="Q172">
        <v>3</v>
      </c>
      <c r="R172" s="4">
        <v>23507</v>
      </c>
      <c r="S172" s="1">
        <v>42596</v>
      </c>
      <c r="T172" s="5">
        <f t="shared" ca="1" si="7"/>
        <v>59.269444444444446</v>
      </c>
      <c r="U172" s="5">
        <f t="shared" ca="1" si="7"/>
        <v>7.0083333333333337</v>
      </c>
      <c r="V172" s="5">
        <f t="shared" ca="1" si="8"/>
        <v>199.76218787158143</v>
      </c>
    </row>
    <row r="173" spans="1:22" hidden="1" x14ac:dyDescent="0.3">
      <c r="A173" t="s">
        <v>408</v>
      </c>
      <c r="B173" t="s">
        <v>385</v>
      </c>
      <c r="C173" t="str">
        <f t="shared" si="6"/>
        <v>LANLO Catherine</v>
      </c>
      <c r="D173" t="s">
        <v>162</v>
      </c>
      <c r="E173" t="s">
        <v>145</v>
      </c>
      <c r="F173" s="1">
        <v>44245</v>
      </c>
      <c r="G173">
        <v>8</v>
      </c>
      <c r="H173" t="s">
        <v>146</v>
      </c>
      <c r="I173">
        <v>6</v>
      </c>
      <c r="J173">
        <v>800</v>
      </c>
      <c r="K173">
        <v>4800</v>
      </c>
      <c r="L173">
        <v>2</v>
      </c>
      <c r="M173" t="s">
        <v>130</v>
      </c>
      <c r="N173" s="2">
        <v>1147</v>
      </c>
      <c r="O173" s="3">
        <v>88</v>
      </c>
      <c r="P173" t="s">
        <v>131</v>
      </c>
      <c r="Q173">
        <v>2</v>
      </c>
      <c r="R173" s="4">
        <v>27675</v>
      </c>
      <c r="S173" s="1">
        <v>43381</v>
      </c>
      <c r="T173" s="5">
        <f t="shared" ca="1" si="7"/>
        <v>47.858333333333334</v>
      </c>
      <c r="U173" s="5">
        <f t="shared" ca="1" si="7"/>
        <v>4.8583333333333334</v>
      </c>
      <c r="V173" s="5">
        <f t="shared" ca="1" si="8"/>
        <v>987.99313893653516</v>
      </c>
    </row>
    <row r="174" spans="1:22" x14ac:dyDescent="0.3">
      <c r="A174" t="s">
        <v>561</v>
      </c>
      <c r="B174" t="s">
        <v>334</v>
      </c>
      <c r="C174" t="str">
        <f t="shared" si="6"/>
        <v>LAUB Nicole</v>
      </c>
      <c r="D174" t="s">
        <v>134</v>
      </c>
      <c r="E174" t="s">
        <v>145</v>
      </c>
      <c r="F174" s="1">
        <v>44301</v>
      </c>
      <c r="G174">
        <v>1</v>
      </c>
      <c r="H174" t="s">
        <v>159</v>
      </c>
      <c r="I174">
        <v>5</v>
      </c>
      <c r="J174">
        <v>1200</v>
      </c>
      <c r="K174">
        <v>6000</v>
      </c>
      <c r="L174">
        <v>2</v>
      </c>
      <c r="M174" t="s">
        <v>130</v>
      </c>
      <c r="N174" s="2">
        <v>2121</v>
      </c>
      <c r="O174" s="3">
        <v>87</v>
      </c>
      <c r="P174" t="s">
        <v>131</v>
      </c>
      <c r="Q174">
        <v>5</v>
      </c>
      <c r="R174" s="4">
        <v>18135</v>
      </c>
      <c r="S174" s="1">
        <v>37409</v>
      </c>
      <c r="T174" s="5">
        <f t="shared" ca="1" si="7"/>
        <v>73.977777777777774</v>
      </c>
      <c r="U174" s="5">
        <f t="shared" ca="1" si="7"/>
        <v>21.208333333333332</v>
      </c>
      <c r="V174" s="5">
        <f t="shared" ca="1" si="8"/>
        <v>282.90766208251478</v>
      </c>
    </row>
    <row r="175" spans="1:22" hidden="1" x14ac:dyDescent="0.3">
      <c r="A175" t="s">
        <v>411</v>
      </c>
      <c r="B175" t="s">
        <v>193</v>
      </c>
      <c r="C175" t="str">
        <f t="shared" si="6"/>
        <v>LE BARBANCHON Jeanine</v>
      </c>
      <c r="D175" t="s">
        <v>144</v>
      </c>
      <c r="E175" t="s">
        <v>145</v>
      </c>
      <c r="F175" s="1">
        <v>44247</v>
      </c>
      <c r="G175">
        <v>9</v>
      </c>
      <c r="H175" t="s">
        <v>184</v>
      </c>
      <c r="I175">
        <v>4</v>
      </c>
      <c r="J175">
        <v>500</v>
      </c>
      <c r="K175">
        <v>2000</v>
      </c>
      <c r="L175">
        <v>2</v>
      </c>
      <c r="M175" t="s">
        <v>130</v>
      </c>
      <c r="N175" s="2">
        <v>3538</v>
      </c>
      <c r="O175" s="3">
        <v>28</v>
      </c>
      <c r="P175" t="s">
        <v>131</v>
      </c>
      <c r="Q175">
        <v>3</v>
      </c>
      <c r="R175" s="4">
        <v>20221</v>
      </c>
      <c r="S175" s="1">
        <v>36044</v>
      </c>
      <c r="T175" s="5">
        <f t="shared" ca="1" si="7"/>
        <v>68.263888888888886</v>
      </c>
      <c r="U175" s="5">
        <f t="shared" ca="1" si="7"/>
        <v>24.947222222222223</v>
      </c>
      <c r="V175" s="5">
        <f t="shared" ca="1" si="8"/>
        <v>80.169246186393494</v>
      </c>
    </row>
    <row r="176" spans="1:22" hidden="1" x14ac:dyDescent="0.3">
      <c r="A176" t="s">
        <v>412</v>
      </c>
      <c r="B176" t="s">
        <v>393</v>
      </c>
      <c r="C176" t="str">
        <f t="shared" si="6"/>
        <v>LE HYARIC Marie-Hélène</v>
      </c>
      <c r="D176" t="s">
        <v>127</v>
      </c>
      <c r="E176" t="s">
        <v>145</v>
      </c>
      <c r="F176" s="1">
        <v>44278</v>
      </c>
      <c r="G176">
        <v>8</v>
      </c>
      <c r="H176" t="s">
        <v>146</v>
      </c>
      <c r="I176">
        <v>6</v>
      </c>
      <c r="J176">
        <v>800</v>
      </c>
      <c r="K176">
        <v>4800</v>
      </c>
      <c r="L176">
        <v>1</v>
      </c>
      <c r="M176" t="s">
        <v>137</v>
      </c>
      <c r="N176" s="2">
        <v>2272</v>
      </c>
      <c r="O176" s="3">
        <v>76</v>
      </c>
      <c r="P176" t="s">
        <v>131</v>
      </c>
      <c r="Q176">
        <v>3</v>
      </c>
      <c r="R176" s="4">
        <v>27153</v>
      </c>
      <c r="S176" s="1">
        <v>41187</v>
      </c>
      <c r="T176" s="5">
        <f t="shared" ca="1" si="7"/>
        <v>49.286111111111111</v>
      </c>
      <c r="U176" s="5">
        <f t="shared" ca="1" si="7"/>
        <v>10.866666666666667</v>
      </c>
      <c r="V176" s="5">
        <f t="shared" ca="1" si="8"/>
        <v>441.71779141104292</v>
      </c>
    </row>
    <row r="177" spans="1:22" x14ac:dyDescent="0.3">
      <c r="A177" t="s">
        <v>546</v>
      </c>
      <c r="B177" t="s">
        <v>334</v>
      </c>
      <c r="C177" t="str">
        <f t="shared" si="6"/>
        <v>LE LOCH Nicole</v>
      </c>
      <c r="D177" t="s">
        <v>134</v>
      </c>
      <c r="E177" t="s">
        <v>145</v>
      </c>
      <c r="F177" s="1">
        <v>44143</v>
      </c>
      <c r="G177">
        <v>4</v>
      </c>
      <c r="H177" t="s">
        <v>136</v>
      </c>
      <c r="I177">
        <v>2</v>
      </c>
      <c r="J177">
        <v>5000</v>
      </c>
      <c r="K177">
        <v>10000</v>
      </c>
      <c r="L177">
        <v>1</v>
      </c>
      <c r="M177" t="s">
        <v>137</v>
      </c>
      <c r="N177" s="2">
        <v>3596</v>
      </c>
      <c r="O177" s="3">
        <v>54</v>
      </c>
      <c r="P177" t="s">
        <v>131</v>
      </c>
      <c r="Q177">
        <v>4</v>
      </c>
      <c r="R177" s="4">
        <v>18689</v>
      </c>
      <c r="S177" s="1">
        <v>40567</v>
      </c>
      <c r="T177" s="5">
        <f t="shared" ca="1" si="7"/>
        <v>72.458333333333329</v>
      </c>
      <c r="U177" s="5">
        <f t="shared" ca="1" si="7"/>
        <v>12.563888888888888</v>
      </c>
      <c r="V177" s="5">
        <f t="shared" ca="1" si="8"/>
        <v>795.93190360380288</v>
      </c>
    </row>
    <row r="178" spans="1:22" hidden="1" x14ac:dyDescent="0.3">
      <c r="A178" t="s">
        <v>414</v>
      </c>
      <c r="B178" t="s">
        <v>199</v>
      </c>
      <c r="C178" t="str">
        <f t="shared" si="6"/>
        <v>LE PREVOST Giséle</v>
      </c>
      <c r="D178" t="s">
        <v>144</v>
      </c>
      <c r="E178" t="s">
        <v>145</v>
      </c>
      <c r="F178" s="1">
        <v>44377</v>
      </c>
      <c r="G178">
        <v>7</v>
      </c>
      <c r="H178" t="s">
        <v>216</v>
      </c>
      <c r="I178">
        <v>8</v>
      </c>
      <c r="J178">
        <v>600</v>
      </c>
      <c r="K178">
        <v>4800</v>
      </c>
      <c r="L178">
        <v>3</v>
      </c>
      <c r="M178" t="s">
        <v>147</v>
      </c>
      <c r="N178" s="2">
        <v>3412</v>
      </c>
      <c r="O178" s="3">
        <v>5</v>
      </c>
      <c r="P178" t="s">
        <v>131</v>
      </c>
      <c r="Q178">
        <v>3</v>
      </c>
      <c r="R178" s="4">
        <v>20362</v>
      </c>
      <c r="S178" s="1">
        <v>41494</v>
      </c>
      <c r="T178" s="5">
        <f t="shared" ca="1" si="7"/>
        <v>67.88055555555556</v>
      </c>
      <c r="U178" s="5">
        <f t="shared" ca="1" si="7"/>
        <v>10.025</v>
      </c>
      <c r="V178" s="5">
        <f t="shared" ca="1" si="8"/>
        <v>478.80299251870321</v>
      </c>
    </row>
    <row r="179" spans="1:22" hidden="1" x14ac:dyDescent="0.3">
      <c r="A179" t="s">
        <v>415</v>
      </c>
      <c r="B179" t="s">
        <v>416</v>
      </c>
      <c r="C179" t="str">
        <f t="shared" si="6"/>
        <v>LEBAS Eliane</v>
      </c>
      <c r="D179" t="s">
        <v>144</v>
      </c>
      <c r="E179" t="s">
        <v>145</v>
      </c>
      <c r="F179" s="1">
        <v>44363</v>
      </c>
      <c r="G179">
        <v>4</v>
      </c>
      <c r="H179" t="s">
        <v>136</v>
      </c>
      <c r="I179">
        <v>4</v>
      </c>
      <c r="J179">
        <v>5000</v>
      </c>
      <c r="K179">
        <v>20000</v>
      </c>
      <c r="L179">
        <v>1</v>
      </c>
      <c r="M179" t="s">
        <v>137</v>
      </c>
      <c r="N179" s="2">
        <v>2695</v>
      </c>
      <c r="O179" s="3">
        <v>35</v>
      </c>
      <c r="P179" t="s">
        <v>131</v>
      </c>
      <c r="Q179">
        <v>3</v>
      </c>
      <c r="R179" s="4">
        <v>19070</v>
      </c>
      <c r="S179" s="1">
        <v>36149</v>
      </c>
      <c r="T179" s="5">
        <f t="shared" ca="1" si="7"/>
        <v>71.416666666666671</v>
      </c>
      <c r="U179" s="5">
        <f t="shared" ca="1" si="7"/>
        <v>24.658333333333335</v>
      </c>
      <c r="V179" s="5">
        <f t="shared" ca="1" si="8"/>
        <v>811.08482595471435</v>
      </c>
    </row>
    <row r="180" spans="1:22" hidden="1" x14ac:dyDescent="0.3">
      <c r="A180" t="s">
        <v>417</v>
      </c>
      <c r="B180" t="s">
        <v>418</v>
      </c>
      <c r="C180" t="str">
        <f t="shared" si="6"/>
        <v>LEBRETON Olivier</v>
      </c>
      <c r="D180" t="s">
        <v>141</v>
      </c>
      <c r="E180" t="s">
        <v>145</v>
      </c>
      <c r="F180" s="1">
        <v>44112</v>
      </c>
      <c r="G180">
        <v>8</v>
      </c>
      <c r="H180" t="s">
        <v>146</v>
      </c>
      <c r="I180">
        <v>4</v>
      </c>
      <c r="J180">
        <v>800</v>
      </c>
      <c r="K180">
        <v>3200</v>
      </c>
      <c r="L180">
        <v>3</v>
      </c>
      <c r="M180" t="s">
        <v>147</v>
      </c>
      <c r="N180" s="2">
        <v>1321</v>
      </c>
      <c r="O180" s="3">
        <v>28</v>
      </c>
      <c r="P180" t="s">
        <v>138</v>
      </c>
      <c r="Q180">
        <v>2</v>
      </c>
      <c r="R180" s="4">
        <v>23077</v>
      </c>
      <c r="S180" s="1">
        <v>37563</v>
      </c>
      <c r="T180" s="5">
        <f t="shared" ca="1" si="7"/>
        <v>60.444444444444443</v>
      </c>
      <c r="U180" s="5">
        <f t="shared" ca="1" si="7"/>
        <v>20.788888888888888</v>
      </c>
      <c r="V180" s="5">
        <f t="shared" ca="1" si="8"/>
        <v>153.92838054516301</v>
      </c>
    </row>
    <row r="181" spans="1:22" hidden="1" x14ac:dyDescent="0.3">
      <c r="A181" t="s">
        <v>419</v>
      </c>
      <c r="B181" t="s">
        <v>420</v>
      </c>
      <c r="C181" t="str">
        <f t="shared" si="6"/>
        <v>LEDOUX Madeleine</v>
      </c>
      <c r="D181" t="s">
        <v>162</v>
      </c>
      <c r="E181" t="s">
        <v>145</v>
      </c>
      <c r="F181" s="1">
        <v>44238</v>
      </c>
      <c r="G181">
        <v>2</v>
      </c>
      <c r="H181" t="s">
        <v>150</v>
      </c>
      <c r="I181">
        <v>3</v>
      </c>
      <c r="J181">
        <v>700</v>
      </c>
      <c r="K181">
        <v>2100</v>
      </c>
      <c r="L181">
        <v>1</v>
      </c>
      <c r="M181" t="s">
        <v>137</v>
      </c>
      <c r="N181" s="2">
        <v>1033</v>
      </c>
      <c r="O181" s="3">
        <v>32</v>
      </c>
      <c r="P181" t="s">
        <v>131</v>
      </c>
      <c r="Q181">
        <v>3</v>
      </c>
      <c r="R181" s="4">
        <v>23011</v>
      </c>
      <c r="S181" s="1">
        <v>43123</v>
      </c>
      <c r="T181" s="5">
        <f t="shared" ca="1" si="7"/>
        <v>60.630555555555553</v>
      </c>
      <c r="U181" s="5">
        <f t="shared" ca="1" si="7"/>
        <v>5.5666666666666664</v>
      </c>
      <c r="V181" s="5">
        <f t="shared" ca="1" si="8"/>
        <v>377.24550898203597</v>
      </c>
    </row>
    <row r="182" spans="1:22" hidden="1" x14ac:dyDescent="0.3">
      <c r="A182" t="s">
        <v>421</v>
      </c>
      <c r="B182" t="s">
        <v>176</v>
      </c>
      <c r="C182" t="str">
        <f t="shared" si="6"/>
        <v>LEE Monique</v>
      </c>
      <c r="D182" t="s">
        <v>141</v>
      </c>
      <c r="E182" t="s">
        <v>145</v>
      </c>
      <c r="F182" s="1">
        <v>44276</v>
      </c>
      <c r="G182">
        <v>9</v>
      </c>
      <c r="H182" t="s">
        <v>184</v>
      </c>
      <c r="I182">
        <v>4</v>
      </c>
      <c r="J182">
        <v>500</v>
      </c>
      <c r="K182">
        <v>2000</v>
      </c>
      <c r="L182">
        <v>1</v>
      </c>
      <c r="M182" t="s">
        <v>137</v>
      </c>
      <c r="N182" s="2">
        <v>1453</v>
      </c>
      <c r="O182" s="3">
        <v>90</v>
      </c>
      <c r="P182" t="s">
        <v>131</v>
      </c>
      <c r="Q182">
        <v>3</v>
      </c>
      <c r="R182" s="4">
        <v>28580</v>
      </c>
      <c r="S182" s="1">
        <v>37104</v>
      </c>
      <c r="T182" s="5">
        <f t="shared" ca="1" si="7"/>
        <v>45.380555555555553</v>
      </c>
      <c r="U182" s="5">
        <f t="shared" ca="1" si="7"/>
        <v>22.044444444444444</v>
      </c>
      <c r="V182" s="5">
        <f t="shared" ca="1" si="8"/>
        <v>90.725806451612897</v>
      </c>
    </row>
    <row r="183" spans="1:22" hidden="1" x14ac:dyDescent="0.3">
      <c r="A183" t="s">
        <v>422</v>
      </c>
      <c r="B183" t="s">
        <v>236</v>
      </c>
      <c r="C183" t="str">
        <f t="shared" si="6"/>
        <v>LEFORT Françoise</v>
      </c>
      <c r="D183" t="s">
        <v>144</v>
      </c>
      <c r="E183" t="s">
        <v>145</v>
      </c>
      <c r="F183" s="1">
        <v>44060</v>
      </c>
      <c r="G183">
        <v>1</v>
      </c>
      <c r="H183" t="s">
        <v>159</v>
      </c>
      <c r="I183">
        <v>8</v>
      </c>
      <c r="J183">
        <v>1200</v>
      </c>
      <c r="K183">
        <v>9600</v>
      </c>
      <c r="L183">
        <v>3</v>
      </c>
      <c r="M183" t="s">
        <v>147</v>
      </c>
      <c r="N183" s="2">
        <v>1951</v>
      </c>
      <c r="O183" s="3">
        <v>51</v>
      </c>
      <c r="P183" t="s">
        <v>131</v>
      </c>
      <c r="Q183">
        <v>1</v>
      </c>
      <c r="R183" s="4">
        <v>28509</v>
      </c>
      <c r="S183" s="1">
        <v>41188</v>
      </c>
      <c r="T183" s="5">
        <f t="shared" ca="1" si="7"/>
        <v>45.577777777777776</v>
      </c>
      <c r="U183" s="5">
        <f t="shared" ca="1" si="7"/>
        <v>10.863888888888889</v>
      </c>
      <c r="V183" s="5">
        <f t="shared" ca="1" si="8"/>
        <v>883.66146765533108</v>
      </c>
    </row>
    <row r="184" spans="1:22" hidden="1" x14ac:dyDescent="0.3">
      <c r="A184" t="s">
        <v>423</v>
      </c>
      <c r="B184" t="s">
        <v>140</v>
      </c>
      <c r="C184" t="str">
        <f t="shared" si="6"/>
        <v>LEGRAND Stéphane</v>
      </c>
      <c r="D184" t="s">
        <v>141</v>
      </c>
      <c r="E184" t="s">
        <v>145</v>
      </c>
      <c r="F184" s="1">
        <v>44166</v>
      </c>
      <c r="G184">
        <v>2</v>
      </c>
      <c r="H184" t="s">
        <v>150</v>
      </c>
      <c r="I184">
        <v>9</v>
      </c>
      <c r="J184">
        <v>700</v>
      </c>
      <c r="K184">
        <v>6300</v>
      </c>
      <c r="L184">
        <v>1</v>
      </c>
      <c r="M184" t="s">
        <v>137</v>
      </c>
      <c r="N184" s="2">
        <v>2920</v>
      </c>
      <c r="O184" s="3">
        <v>91</v>
      </c>
      <c r="P184" t="s">
        <v>138</v>
      </c>
      <c r="Q184">
        <v>1</v>
      </c>
      <c r="R184" s="4">
        <v>28166</v>
      </c>
      <c r="S184" s="1">
        <v>40802</v>
      </c>
      <c r="T184" s="5">
        <f t="shared" ca="1" si="7"/>
        <v>46.519444444444446</v>
      </c>
      <c r="U184" s="5">
        <f t="shared" ca="1" si="7"/>
        <v>11.919444444444444</v>
      </c>
      <c r="V184" s="5">
        <f t="shared" ca="1" si="8"/>
        <v>528.54812398042418</v>
      </c>
    </row>
    <row r="185" spans="1:22" hidden="1" x14ac:dyDescent="0.3">
      <c r="A185" t="s">
        <v>424</v>
      </c>
      <c r="B185" t="s">
        <v>201</v>
      </c>
      <c r="C185" t="str">
        <f t="shared" si="6"/>
        <v>LEKA Bernadette</v>
      </c>
      <c r="D185" t="s">
        <v>162</v>
      </c>
      <c r="E185" t="s">
        <v>153</v>
      </c>
      <c r="F185" s="1">
        <v>44005</v>
      </c>
      <c r="G185">
        <v>2</v>
      </c>
      <c r="H185" t="s">
        <v>150</v>
      </c>
      <c r="I185">
        <v>2</v>
      </c>
      <c r="J185">
        <v>700</v>
      </c>
      <c r="K185">
        <v>1400</v>
      </c>
      <c r="L185">
        <v>2</v>
      </c>
      <c r="M185" t="s">
        <v>130</v>
      </c>
      <c r="N185" s="2">
        <v>2383</v>
      </c>
      <c r="O185" s="3">
        <v>81</v>
      </c>
      <c r="P185" t="s">
        <v>131</v>
      </c>
      <c r="Q185">
        <v>1</v>
      </c>
      <c r="R185" s="4">
        <v>25265</v>
      </c>
      <c r="S185" s="1">
        <v>38161</v>
      </c>
      <c r="T185" s="5">
        <f t="shared" ca="1" si="7"/>
        <v>54.455555555555556</v>
      </c>
      <c r="U185" s="5">
        <f t="shared" ca="1" si="7"/>
        <v>19.149999999999999</v>
      </c>
      <c r="V185" s="5">
        <f t="shared" ca="1" si="8"/>
        <v>73.107049608355098</v>
      </c>
    </row>
    <row r="186" spans="1:22" x14ac:dyDescent="0.3">
      <c r="A186" t="s">
        <v>460</v>
      </c>
      <c r="B186" t="s">
        <v>133</v>
      </c>
      <c r="C186" t="str">
        <f t="shared" si="6"/>
        <v>LEMAIRE Philippe</v>
      </c>
      <c r="D186" t="s">
        <v>134</v>
      </c>
      <c r="E186" t="s">
        <v>153</v>
      </c>
      <c r="F186" s="1">
        <v>44073</v>
      </c>
      <c r="G186">
        <v>8</v>
      </c>
      <c r="H186" t="s">
        <v>146</v>
      </c>
      <c r="I186">
        <v>5</v>
      </c>
      <c r="J186">
        <v>800</v>
      </c>
      <c r="K186">
        <v>4000</v>
      </c>
      <c r="L186">
        <v>2</v>
      </c>
      <c r="M186" t="s">
        <v>130</v>
      </c>
      <c r="N186" s="2">
        <v>3388</v>
      </c>
      <c r="O186" s="3">
        <v>30</v>
      </c>
      <c r="P186" t="s">
        <v>138</v>
      </c>
      <c r="Q186">
        <v>5</v>
      </c>
      <c r="R186" s="4">
        <v>21050</v>
      </c>
      <c r="S186" s="1">
        <v>40338</v>
      </c>
      <c r="T186" s="5">
        <f t="shared" ca="1" si="7"/>
        <v>65.99722222222222</v>
      </c>
      <c r="U186" s="5">
        <f t="shared" ca="1" si="7"/>
        <v>13.188888888888888</v>
      </c>
      <c r="V186" s="5">
        <f t="shared" ca="1" si="8"/>
        <v>303.28559393428816</v>
      </c>
    </row>
    <row r="187" spans="1:22" hidden="1" x14ac:dyDescent="0.3">
      <c r="A187" t="s">
        <v>426</v>
      </c>
      <c r="B187" t="s">
        <v>363</v>
      </c>
      <c r="C187" t="str">
        <f t="shared" si="6"/>
        <v>LEMARIÉ Hervé</v>
      </c>
      <c r="D187" t="s">
        <v>173</v>
      </c>
      <c r="E187" t="s">
        <v>153</v>
      </c>
      <c r="F187" s="1">
        <v>44162</v>
      </c>
      <c r="G187">
        <v>5</v>
      </c>
      <c r="H187" t="s">
        <v>191</v>
      </c>
      <c r="I187">
        <v>7</v>
      </c>
      <c r="J187">
        <v>2000</v>
      </c>
      <c r="K187">
        <v>14000</v>
      </c>
      <c r="L187">
        <v>1</v>
      </c>
      <c r="M187" t="s">
        <v>137</v>
      </c>
      <c r="N187" s="2">
        <v>1733</v>
      </c>
      <c r="O187" s="3">
        <v>9</v>
      </c>
      <c r="P187" t="s">
        <v>138</v>
      </c>
      <c r="Q187">
        <v>0</v>
      </c>
      <c r="R187" s="4">
        <v>29860</v>
      </c>
      <c r="S187" s="1">
        <v>41392</v>
      </c>
      <c r="T187" s="5">
        <f t="shared" ca="1" si="7"/>
        <v>41.87777777777778</v>
      </c>
      <c r="U187" s="5">
        <f t="shared" ca="1" si="7"/>
        <v>10.302777777777777</v>
      </c>
      <c r="V187" s="5">
        <f t="shared" ca="1" si="8"/>
        <v>1358.8568347263415</v>
      </c>
    </row>
    <row r="188" spans="1:22" hidden="1" x14ac:dyDescent="0.3">
      <c r="A188" t="s">
        <v>427</v>
      </c>
      <c r="B188" t="s">
        <v>428</v>
      </c>
      <c r="C188" t="str">
        <f t="shared" si="6"/>
        <v>LÉVY Denise</v>
      </c>
      <c r="D188" t="s">
        <v>144</v>
      </c>
      <c r="E188" t="s">
        <v>153</v>
      </c>
      <c r="F188" s="1">
        <v>44178</v>
      </c>
      <c r="G188">
        <v>7</v>
      </c>
      <c r="H188" t="s">
        <v>216</v>
      </c>
      <c r="I188">
        <v>4</v>
      </c>
      <c r="J188">
        <v>600</v>
      </c>
      <c r="K188">
        <v>2400</v>
      </c>
      <c r="L188">
        <v>1</v>
      </c>
      <c r="M188" t="s">
        <v>137</v>
      </c>
      <c r="N188" s="2">
        <v>2716</v>
      </c>
      <c r="O188" s="3">
        <v>75</v>
      </c>
      <c r="P188" t="s">
        <v>131</v>
      </c>
      <c r="Q188">
        <v>2</v>
      </c>
      <c r="R188" s="4">
        <v>22984</v>
      </c>
      <c r="S188" s="1">
        <v>41289</v>
      </c>
      <c r="T188" s="5">
        <f t="shared" ca="1" si="7"/>
        <v>60.702777777777776</v>
      </c>
      <c r="U188" s="5">
        <f t="shared" ca="1" si="7"/>
        <v>10.588888888888889</v>
      </c>
      <c r="V188" s="5">
        <f t="shared" ca="1" si="8"/>
        <v>226.65267576075553</v>
      </c>
    </row>
    <row r="189" spans="1:22" x14ac:dyDescent="0.3">
      <c r="A189" t="s">
        <v>151</v>
      </c>
      <c r="B189" t="s">
        <v>152</v>
      </c>
      <c r="C189" t="str">
        <f t="shared" si="6"/>
        <v>LOBJOY Patrick</v>
      </c>
      <c r="D189" t="s">
        <v>134</v>
      </c>
      <c r="E189" t="s">
        <v>153</v>
      </c>
      <c r="F189" s="1">
        <v>44008</v>
      </c>
      <c r="G189">
        <v>8</v>
      </c>
      <c r="H189" t="s">
        <v>146</v>
      </c>
      <c r="I189">
        <v>7</v>
      </c>
      <c r="J189">
        <v>800</v>
      </c>
      <c r="K189">
        <v>5600</v>
      </c>
      <c r="L189">
        <v>1</v>
      </c>
      <c r="M189" t="s">
        <v>137</v>
      </c>
      <c r="N189" s="2">
        <v>1759</v>
      </c>
      <c r="O189" s="3">
        <v>71</v>
      </c>
      <c r="P189" t="s">
        <v>138</v>
      </c>
      <c r="Q189">
        <v>3</v>
      </c>
      <c r="R189" s="4">
        <v>29754</v>
      </c>
      <c r="S189" s="1">
        <v>38083</v>
      </c>
      <c r="T189" s="5">
        <f t="shared" ca="1" si="7"/>
        <v>42.166666666666664</v>
      </c>
      <c r="U189" s="5">
        <f t="shared" ca="1" si="7"/>
        <v>19.363888888888887</v>
      </c>
      <c r="V189" s="5">
        <f t="shared" ca="1" si="8"/>
        <v>289.19810644096975</v>
      </c>
    </row>
    <row r="190" spans="1:22" hidden="1" x14ac:dyDescent="0.3">
      <c r="A190" t="s">
        <v>430</v>
      </c>
      <c r="B190" t="s">
        <v>431</v>
      </c>
      <c r="C190" t="str">
        <f t="shared" si="6"/>
        <v>LOUAPRE Louisette</v>
      </c>
      <c r="D190" t="s">
        <v>141</v>
      </c>
      <c r="E190" t="s">
        <v>153</v>
      </c>
      <c r="F190" s="1">
        <v>44359</v>
      </c>
      <c r="G190">
        <v>9</v>
      </c>
      <c r="H190" t="s">
        <v>184</v>
      </c>
      <c r="I190">
        <v>6</v>
      </c>
      <c r="J190">
        <v>500</v>
      </c>
      <c r="K190">
        <v>3000</v>
      </c>
      <c r="L190">
        <v>1</v>
      </c>
      <c r="M190" t="s">
        <v>137</v>
      </c>
      <c r="N190" s="2">
        <v>3383</v>
      </c>
      <c r="O190" s="3">
        <v>31</v>
      </c>
      <c r="P190" t="s">
        <v>131</v>
      </c>
      <c r="Q190">
        <v>1</v>
      </c>
      <c r="R190" s="4">
        <v>18037</v>
      </c>
      <c r="S190" s="1">
        <v>39916</v>
      </c>
      <c r="T190" s="5">
        <f t="shared" ca="1" si="7"/>
        <v>74.24444444444444</v>
      </c>
      <c r="U190" s="5">
        <f t="shared" ca="1" si="7"/>
        <v>14.344444444444445</v>
      </c>
      <c r="V190" s="5">
        <f t="shared" ca="1" si="8"/>
        <v>209.14020139426799</v>
      </c>
    </row>
    <row r="191" spans="1:22" hidden="1" x14ac:dyDescent="0.3">
      <c r="A191" t="s">
        <v>432</v>
      </c>
      <c r="B191" t="s">
        <v>433</v>
      </c>
      <c r="C191" t="str">
        <f t="shared" si="6"/>
        <v>LY Jean-Claude</v>
      </c>
      <c r="D191" t="s">
        <v>173</v>
      </c>
      <c r="E191" t="s">
        <v>153</v>
      </c>
      <c r="F191" s="1">
        <v>44319</v>
      </c>
      <c r="G191">
        <v>5</v>
      </c>
      <c r="H191" t="s">
        <v>191</v>
      </c>
      <c r="I191">
        <v>9</v>
      </c>
      <c r="J191">
        <v>2000</v>
      </c>
      <c r="K191">
        <v>18000</v>
      </c>
      <c r="L191">
        <v>2</v>
      </c>
      <c r="M191" t="s">
        <v>130</v>
      </c>
      <c r="N191" s="2">
        <v>2319</v>
      </c>
      <c r="O191" s="3">
        <v>99</v>
      </c>
      <c r="P191" t="s">
        <v>138</v>
      </c>
      <c r="Q191">
        <v>4</v>
      </c>
      <c r="R191" s="4">
        <v>27774</v>
      </c>
      <c r="S191" s="1">
        <v>38652</v>
      </c>
      <c r="T191" s="5">
        <f t="shared" ca="1" si="7"/>
        <v>47.588888888888889</v>
      </c>
      <c r="U191" s="5">
        <f t="shared" ca="1" si="7"/>
        <v>17.805555555555557</v>
      </c>
      <c r="V191" s="5">
        <f t="shared" ca="1" si="8"/>
        <v>1010.9204368174726</v>
      </c>
    </row>
    <row r="192" spans="1:22" hidden="1" x14ac:dyDescent="0.3">
      <c r="A192" t="s">
        <v>434</v>
      </c>
      <c r="B192" t="s">
        <v>234</v>
      </c>
      <c r="C192" t="str">
        <f t="shared" si="6"/>
        <v>MARECHAL Géneviéve</v>
      </c>
      <c r="D192" t="s">
        <v>144</v>
      </c>
      <c r="E192" t="s">
        <v>153</v>
      </c>
      <c r="F192" s="1">
        <v>44181</v>
      </c>
      <c r="G192">
        <v>5</v>
      </c>
      <c r="H192" t="s">
        <v>191</v>
      </c>
      <c r="I192">
        <v>3</v>
      </c>
      <c r="J192">
        <v>2000</v>
      </c>
      <c r="K192">
        <v>6000</v>
      </c>
      <c r="L192">
        <v>1</v>
      </c>
      <c r="M192" t="s">
        <v>137</v>
      </c>
      <c r="N192" s="2">
        <v>1444</v>
      </c>
      <c r="O192" s="3">
        <v>29</v>
      </c>
      <c r="P192" t="s">
        <v>131</v>
      </c>
      <c r="Q192">
        <v>4</v>
      </c>
      <c r="R192" s="4">
        <v>22009</v>
      </c>
      <c r="S192" s="1">
        <v>42796</v>
      </c>
      <c r="T192" s="5">
        <f t="shared" ca="1" si="7"/>
        <v>63.37222222222222</v>
      </c>
      <c r="U192" s="5">
        <f t="shared" ca="1" si="7"/>
        <v>6.458333333333333</v>
      </c>
      <c r="V192" s="5">
        <f t="shared" ca="1" si="8"/>
        <v>929.03225806451621</v>
      </c>
    </row>
    <row r="193" spans="1:22" hidden="1" x14ac:dyDescent="0.3">
      <c r="A193" t="s">
        <v>435</v>
      </c>
      <c r="B193" t="s">
        <v>436</v>
      </c>
      <c r="C193" t="str">
        <f t="shared" si="6"/>
        <v>MARINIER Marcel</v>
      </c>
      <c r="D193" t="s">
        <v>162</v>
      </c>
      <c r="E193" t="s">
        <v>153</v>
      </c>
      <c r="F193" s="1">
        <v>44121</v>
      </c>
      <c r="G193">
        <v>4</v>
      </c>
      <c r="H193" t="s">
        <v>136</v>
      </c>
      <c r="I193">
        <v>10</v>
      </c>
      <c r="J193">
        <v>5000</v>
      </c>
      <c r="K193">
        <v>50000</v>
      </c>
      <c r="L193">
        <v>3</v>
      </c>
      <c r="M193" t="s">
        <v>147</v>
      </c>
      <c r="N193" s="2">
        <v>3072</v>
      </c>
      <c r="O193" s="3">
        <v>81</v>
      </c>
      <c r="P193" t="s">
        <v>138</v>
      </c>
      <c r="Q193">
        <v>2</v>
      </c>
      <c r="R193" s="4">
        <v>23133</v>
      </c>
      <c r="S193" s="1">
        <v>43023</v>
      </c>
      <c r="T193" s="5">
        <f t="shared" ca="1" si="7"/>
        <v>60.291666666666664</v>
      </c>
      <c r="U193" s="5">
        <f t="shared" ca="1" si="7"/>
        <v>5.8388888888888886</v>
      </c>
      <c r="V193" s="5">
        <f t="shared" ca="1" si="8"/>
        <v>8563.2730732635591</v>
      </c>
    </row>
    <row r="194" spans="1:22" hidden="1" x14ac:dyDescent="0.3">
      <c r="A194" t="s">
        <v>435</v>
      </c>
      <c r="B194" t="s">
        <v>437</v>
      </c>
      <c r="C194" t="str">
        <f t="shared" ref="C194:C257" si="9">CONCATENATE(A194," ",B194)</f>
        <v>MARINIER Christiane</v>
      </c>
      <c r="D194" t="s">
        <v>162</v>
      </c>
      <c r="E194" t="s">
        <v>153</v>
      </c>
      <c r="F194" s="1">
        <v>44299</v>
      </c>
      <c r="G194">
        <v>2</v>
      </c>
      <c r="H194" t="s">
        <v>150</v>
      </c>
      <c r="I194">
        <v>3</v>
      </c>
      <c r="J194">
        <v>700</v>
      </c>
      <c r="K194">
        <v>2100</v>
      </c>
      <c r="L194">
        <v>1</v>
      </c>
      <c r="M194" t="s">
        <v>137</v>
      </c>
      <c r="N194" s="2">
        <v>3063</v>
      </c>
      <c r="O194" s="3">
        <v>77</v>
      </c>
      <c r="P194" t="s">
        <v>131</v>
      </c>
      <c r="Q194">
        <v>3</v>
      </c>
      <c r="R194" s="4">
        <v>20641</v>
      </c>
      <c r="S194" s="1">
        <v>37293</v>
      </c>
      <c r="T194" s="5">
        <f t="shared" ref="T194:U257" ca="1" si="10">YEARFRAC(R194,TODAY())</f>
        <v>67.11666666666666</v>
      </c>
      <c r="U194" s="5">
        <f t="shared" ca="1" si="10"/>
        <v>21.530555555555555</v>
      </c>
      <c r="V194" s="5">
        <f t="shared" ref="V194:V257" ca="1" si="11">K194/U194</f>
        <v>97.535801832021676</v>
      </c>
    </row>
    <row r="195" spans="1:22" hidden="1" x14ac:dyDescent="0.3">
      <c r="A195" t="s">
        <v>438</v>
      </c>
      <c r="B195" t="s">
        <v>439</v>
      </c>
      <c r="C195" t="str">
        <f t="shared" si="9"/>
        <v>MARQUEZ Marie-Cecile</v>
      </c>
      <c r="D195" t="s">
        <v>141</v>
      </c>
      <c r="E195" t="s">
        <v>153</v>
      </c>
      <c r="F195" s="1">
        <v>44354</v>
      </c>
      <c r="G195">
        <v>8</v>
      </c>
      <c r="H195" t="s">
        <v>146</v>
      </c>
      <c r="I195">
        <v>8</v>
      </c>
      <c r="J195">
        <v>800</v>
      </c>
      <c r="K195">
        <v>6400</v>
      </c>
      <c r="L195">
        <v>3</v>
      </c>
      <c r="M195" t="s">
        <v>147</v>
      </c>
      <c r="N195" s="2">
        <v>3297</v>
      </c>
      <c r="O195" s="3">
        <v>49</v>
      </c>
      <c r="P195" t="s">
        <v>131</v>
      </c>
      <c r="Q195">
        <v>0</v>
      </c>
      <c r="R195" s="4">
        <v>21755</v>
      </c>
      <c r="S195" s="1">
        <v>42137</v>
      </c>
      <c r="T195" s="5">
        <f t="shared" ca="1" si="10"/>
        <v>64.063888888888883</v>
      </c>
      <c r="U195" s="5">
        <f t="shared" ca="1" si="10"/>
        <v>8.2611111111111111</v>
      </c>
      <c r="V195" s="5">
        <f t="shared" ca="1" si="11"/>
        <v>774.7141896435777</v>
      </c>
    </row>
    <row r="196" spans="1:22" hidden="1" x14ac:dyDescent="0.3">
      <c r="A196" t="s">
        <v>440</v>
      </c>
      <c r="B196" t="s">
        <v>345</v>
      </c>
      <c r="C196" t="str">
        <f t="shared" si="9"/>
        <v>MARTAUD Daniel</v>
      </c>
      <c r="D196" t="s">
        <v>162</v>
      </c>
      <c r="E196" t="s">
        <v>153</v>
      </c>
      <c r="F196" s="1">
        <v>44317</v>
      </c>
      <c r="G196">
        <v>5</v>
      </c>
      <c r="H196" t="s">
        <v>191</v>
      </c>
      <c r="I196">
        <v>5</v>
      </c>
      <c r="J196">
        <v>2000</v>
      </c>
      <c r="K196">
        <v>10000</v>
      </c>
      <c r="L196">
        <v>2</v>
      </c>
      <c r="M196" t="s">
        <v>130</v>
      </c>
      <c r="N196" s="2">
        <v>1362</v>
      </c>
      <c r="O196" s="3">
        <v>92</v>
      </c>
      <c r="P196" t="s">
        <v>138</v>
      </c>
      <c r="Q196">
        <v>0</v>
      </c>
      <c r="R196" s="4">
        <v>21761</v>
      </c>
      <c r="S196" s="1">
        <v>41400</v>
      </c>
      <c r="T196" s="5">
        <f t="shared" ca="1" si="10"/>
        <v>64.047222222222217</v>
      </c>
      <c r="U196" s="5">
        <f t="shared" ca="1" si="10"/>
        <v>10.280555555555555</v>
      </c>
      <c r="V196" s="5">
        <f t="shared" ca="1" si="11"/>
        <v>972.71007835720081</v>
      </c>
    </row>
    <row r="197" spans="1:22" hidden="1" x14ac:dyDescent="0.3">
      <c r="A197" t="s">
        <v>441</v>
      </c>
      <c r="B197" t="s">
        <v>433</v>
      </c>
      <c r="C197" t="str">
        <f t="shared" si="9"/>
        <v>MARTEL Jean-Claude</v>
      </c>
      <c r="D197" t="s">
        <v>173</v>
      </c>
      <c r="E197" t="s">
        <v>153</v>
      </c>
      <c r="F197" s="1">
        <v>44343</v>
      </c>
      <c r="G197">
        <v>8</v>
      </c>
      <c r="H197" t="s">
        <v>146</v>
      </c>
      <c r="I197">
        <v>7</v>
      </c>
      <c r="J197">
        <v>800</v>
      </c>
      <c r="K197">
        <v>5600</v>
      </c>
      <c r="L197">
        <v>1</v>
      </c>
      <c r="M197" t="s">
        <v>137</v>
      </c>
      <c r="N197" s="2">
        <v>2207</v>
      </c>
      <c r="O197" s="3">
        <v>22</v>
      </c>
      <c r="P197" t="s">
        <v>138</v>
      </c>
      <c r="Q197">
        <v>4</v>
      </c>
      <c r="R197" s="4">
        <v>26943</v>
      </c>
      <c r="S197" s="1">
        <v>36959</v>
      </c>
      <c r="T197" s="5">
        <f t="shared" ca="1" si="10"/>
        <v>49.863888888888887</v>
      </c>
      <c r="U197" s="5">
        <f t="shared" ca="1" si="10"/>
        <v>22.43888888888889</v>
      </c>
      <c r="V197" s="5">
        <f t="shared" ca="1" si="11"/>
        <v>249.56672443674177</v>
      </c>
    </row>
    <row r="198" spans="1:22" hidden="1" x14ac:dyDescent="0.3">
      <c r="A198" t="s">
        <v>442</v>
      </c>
      <c r="B198" t="s">
        <v>443</v>
      </c>
      <c r="C198" t="str">
        <f t="shared" si="9"/>
        <v>MARTI Anne</v>
      </c>
      <c r="D198" t="s">
        <v>127</v>
      </c>
      <c r="E198" t="s">
        <v>153</v>
      </c>
      <c r="F198" s="1">
        <v>44295</v>
      </c>
      <c r="G198">
        <v>3</v>
      </c>
      <c r="H198" t="s">
        <v>174</v>
      </c>
      <c r="I198">
        <v>3</v>
      </c>
      <c r="J198">
        <v>1300</v>
      </c>
      <c r="K198">
        <v>3900</v>
      </c>
      <c r="L198">
        <v>3</v>
      </c>
      <c r="M198" t="s">
        <v>147</v>
      </c>
      <c r="N198" s="2">
        <v>2943</v>
      </c>
      <c r="O198" s="3">
        <v>86</v>
      </c>
      <c r="P198" t="s">
        <v>131</v>
      </c>
      <c r="Q198">
        <v>4</v>
      </c>
      <c r="R198" s="4">
        <v>25960</v>
      </c>
      <c r="S198" s="1">
        <v>38989</v>
      </c>
      <c r="T198" s="5">
        <f t="shared" ca="1" si="10"/>
        <v>52.555555555555557</v>
      </c>
      <c r="U198" s="5">
        <f t="shared" ca="1" si="10"/>
        <v>16.883333333333333</v>
      </c>
      <c r="V198" s="5">
        <f t="shared" ca="1" si="11"/>
        <v>230.99703849950643</v>
      </c>
    </row>
    <row r="199" spans="1:22" hidden="1" x14ac:dyDescent="0.3">
      <c r="A199" t="s">
        <v>444</v>
      </c>
      <c r="B199" t="s">
        <v>445</v>
      </c>
      <c r="C199" t="str">
        <f t="shared" si="9"/>
        <v>MARTIN Franz</v>
      </c>
      <c r="D199" t="s">
        <v>144</v>
      </c>
      <c r="E199" t="s">
        <v>153</v>
      </c>
      <c r="F199" s="1">
        <v>44189</v>
      </c>
      <c r="G199">
        <v>5</v>
      </c>
      <c r="H199" t="s">
        <v>191</v>
      </c>
      <c r="I199">
        <v>6</v>
      </c>
      <c r="J199">
        <v>2000</v>
      </c>
      <c r="K199">
        <v>12000</v>
      </c>
      <c r="L199">
        <v>1</v>
      </c>
      <c r="M199" t="s">
        <v>137</v>
      </c>
      <c r="N199" s="2">
        <v>2436</v>
      </c>
      <c r="O199" s="3">
        <v>51</v>
      </c>
      <c r="P199" t="s">
        <v>138</v>
      </c>
      <c r="Q199">
        <v>4</v>
      </c>
      <c r="R199" s="4">
        <v>18472</v>
      </c>
      <c r="S199" s="1">
        <v>40840</v>
      </c>
      <c r="T199" s="5">
        <f t="shared" ca="1" si="10"/>
        <v>73.052777777777777</v>
      </c>
      <c r="U199" s="5">
        <f t="shared" ca="1" si="10"/>
        <v>11.813888888888888</v>
      </c>
      <c r="V199" s="5">
        <f t="shared" ca="1" si="11"/>
        <v>1015.7535857042088</v>
      </c>
    </row>
    <row r="200" spans="1:22" hidden="1" x14ac:dyDescent="0.3">
      <c r="A200" t="s">
        <v>444</v>
      </c>
      <c r="B200" t="s">
        <v>446</v>
      </c>
      <c r="C200" t="str">
        <f t="shared" si="9"/>
        <v>MARTIN Laurent</v>
      </c>
      <c r="D200" t="s">
        <v>173</v>
      </c>
      <c r="E200" t="s">
        <v>153</v>
      </c>
      <c r="F200" s="1">
        <v>44076</v>
      </c>
      <c r="G200">
        <v>5</v>
      </c>
      <c r="H200" t="s">
        <v>191</v>
      </c>
      <c r="I200">
        <v>6</v>
      </c>
      <c r="J200">
        <v>2000</v>
      </c>
      <c r="K200">
        <v>12000</v>
      </c>
      <c r="L200">
        <v>2</v>
      </c>
      <c r="M200" t="s">
        <v>130</v>
      </c>
      <c r="N200" s="2">
        <v>1063</v>
      </c>
      <c r="O200" s="3">
        <v>32</v>
      </c>
      <c r="P200" t="s">
        <v>138</v>
      </c>
      <c r="Q200">
        <v>2</v>
      </c>
      <c r="R200" s="4">
        <v>30552</v>
      </c>
      <c r="S200" s="1">
        <v>41498</v>
      </c>
      <c r="T200" s="5">
        <f t="shared" ca="1" si="10"/>
        <v>39.980555555555554</v>
      </c>
      <c r="U200" s="5">
        <f t="shared" ca="1" si="10"/>
        <v>10.013888888888889</v>
      </c>
      <c r="V200" s="5">
        <f t="shared" ca="1" si="11"/>
        <v>1198.3356449375867</v>
      </c>
    </row>
    <row r="201" spans="1:22" hidden="1" x14ac:dyDescent="0.3">
      <c r="A201" t="s">
        <v>444</v>
      </c>
      <c r="B201" t="s">
        <v>447</v>
      </c>
      <c r="C201" t="str">
        <f t="shared" si="9"/>
        <v>MARTIN France</v>
      </c>
      <c r="D201" t="s">
        <v>144</v>
      </c>
      <c r="E201" t="s">
        <v>153</v>
      </c>
      <c r="F201" s="1">
        <v>43993</v>
      </c>
      <c r="G201">
        <v>1</v>
      </c>
      <c r="H201" t="s">
        <v>159</v>
      </c>
      <c r="I201">
        <v>4</v>
      </c>
      <c r="J201">
        <v>1200</v>
      </c>
      <c r="K201">
        <v>4800</v>
      </c>
      <c r="L201">
        <v>3</v>
      </c>
      <c r="M201" t="s">
        <v>147</v>
      </c>
      <c r="N201" s="2">
        <v>1241</v>
      </c>
      <c r="O201" s="3">
        <v>49</v>
      </c>
      <c r="P201" t="s">
        <v>131</v>
      </c>
      <c r="Q201">
        <v>4</v>
      </c>
      <c r="R201" s="4">
        <v>20368</v>
      </c>
      <c r="S201" s="1">
        <v>39918</v>
      </c>
      <c r="T201" s="5">
        <f t="shared" ca="1" si="10"/>
        <v>67.863888888888894</v>
      </c>
      <c r="U201" s="5">
        <f t="shared" ca="1" si="10"/>
        <v>14.338888888888889</v>
      </c>
      <c r="V201" s="5">
        <f t="shared" ca="1" si="11"/>
        <v>334.75397132894227</v>
      </c>
    </row>
    <row r="202" spans="1:22" hidden="1" x14ac:dyDescent="0.3">
      <c r="A202" t="s">
        <v>444</v>
      </c>
      <c r="B202" t="s">
        <v>448</v>
      </c>
      <c r="C202" t="str">
        <f t="shared" si="9"/>
        <v>MARTIN Jacqueline</v>
      </c>
      <c r="D202" t="s">
        <v>173</v>
      </c>
      <c r="E202" t="s">
        <v>153</v>
      </c>
      <c r="F202" s="1">
        <v>44214</v>
      </c>
      <c r="G202">
        <v>6</v>
      </c>
      <c r="H202" t="s">
        <v>156</v>
      </c>
      <c r="I202">
        <v>4</v>
      </c>
      <c r="J202">
        <v>500</v>
      </c>
      <c r="K202">
        <v>2000</v>
      </c>
      <c r="L202">
        <v>1</v>
      </c>
      <c r="M202" t="s">
        <v>137</v>
      </c>
      <c r="N202" s="2">
        <v>2382</v>
      </c>
      <c r="O202" s="3">
        <v>74</v>
      </c>
      <c r="P202" t="s">
        <v>131</v>
      </c>
      <c r="Q202">
        <v>1</v>
      </c>
      <c r="R202" s="4">
        <v>15505</v>
      </c>
      <c r="S202" s="1">
        <v>38043</v>
      </c>
      <c r="T202" s="5">
        <f t="shared" ca="1" si="10"/>
        <v>81.177777777777777</v>
      </c>
      <c r="U202" s="5">
        <f t="shared" ca="1" si="10"/>
        <v>19.475000000000001</v>
      </c>
      <c r="V202" s="5">
        <f t="shared" ca="1" si="11"/>
        <v>102.69576379974325</v>
      </c>
    </row>
    <row r="203" spans="1:22" hidden="1" x14ac:dyDescent="0.3">
      <c r="A203" t="s">
        <v>449</v>
      </c>
      <c r="B203" t="s">
        <v>450</v>
      </c>
      <c r="C203" t="str">
        <f t="shared" si="9"/>
        <v>MECHARD Véronique</v>
      </c>
      <c r="D203" t="s">
        <v>127</v>
      </c>
      <c r="E203" t="s">
        <v>153</v>
      </c>
      <c r="F203" s="1">
        <v>44168</v>
      </c>
      <c r="G203">
        <v>6</v>
      </c>
      <c r="H203" t="s">
        <v>156</v>
      </c>
      <c r="I203">
        <v>8</v>
      </c>
      <c r="J203">
        <v>500</v>
      </c>
      <c r="K203">
        <v>4000</v>
      </c>
      <c r="L203">
        <v>2</v>
      </c>
      <c r="M203" t="s">
        <v>130</v>
      </c>
      <c r="N203" s="2">
        <v>3084</v>
      </c>
      <c r="O203" s="3">
        <v>39</v>
      </c>
      <c r="P203" t="s">
        <v>131</v>
      </c>
      <c r="Q203">
        <v>4</v>
      </c>
      <c r="R203" s="4">
        <v>26281</v>
      </c>
      <c r="S203" s="1">
        <v>39221</v>
      </c>
      <c r="T203" s="5">
        <f t="shared" ca="1" si="10"/>
        <v>51.674999999999997</v>
      </c>
      <c r="U203" s="5">
        <f t="shared" ca="1" si="10"/>
        <v>16.244444444444444</v>
      </c>
      <c r="V203" s="5">
        <f t="shared" ca="1" si="11"/>
        <v>246.23803009575926</v>
      </c>
    </row>
    <row r="204" spans="1:22" hidden="1" x14ac:dyDescent="0.3">
      <c r="A204" t="s">
        <v>451</v>
      </c>
      <c r="B204" t="s">
        <v>452</v>
      </c>
      <c r="C204" t="str">
        <f t="shared" si="9"/>
        <v>MERCIER Evelyne</v>
      </c>
      <c r="D204" t="s">
        <v>173</v>
      </c>
      <c r="E204" t="s">
        <v>153</v>
      </c>
      <c r="F204" s="1">
        <v>44272</v>
      </c>
      <c r="G204">
        <v>8</v>
      </c>
      <c r="H204" t="s">
        <v>146</v>
      </c>
      <c r="I204">
        <v>5</v>
      </c>
      <c r="J204">
        <v>800</v>
      </c>
      <c r="K204">
        <v>4000</v>
      </c>
      <c r="L204">
        <v>2</v>
      </c>
      <c r="M204" t="s">
        <v>130</v>
      </c>
      <c r="N204" s="2">
        <v>3701</v>
      </c>
      <c r="O204" s="3">
        <v>96</v>
      </c>
      <c r="P204" t="s">
        <v>131</v>
      </c>
      <c r="Q204">
        <v>4</v>
      </c>
      <c r="R204" s="4">
        <v>17460</v>
      </c>
      <c r="S204" s="1">
        <v>43396</v>
      </c>
      <c r="T204" s="5">
        <f t="shared" ca="1" si="10"/>
        <v>75.825000000000003</v>
      </c>
      <c r="U204" s="5">
        <f t="shared" ca="1" si="10"/>
        <v>4.8166666666666664</v>
      </c>
      <c r="V204" s="5">
        <f t="shared" ca="1" si="11"/>
        <v>830.4498269896194</v>
      </c>
    </row>
    <row r="205" spans="1:22" hidden="1" x14ac:dyDescent="0.3">
      <c r="A205" t="s">
        <v>453</v>
      </c>
      <c r="B205" t="s">
        <v>448</v>
      </c>
      <c r="C205" t="str">
        <f t="shared" si="9"/>
        <v>MERLAUD Jacqueline</v>
      </c>
      <c r="D205" t="s">
        <v>173</v>
      </c>
      <c r="E205" t="s">
        <v>153</v>
      </c>
      <c r="F205" s="1">
        <v>44086</v>
      </c>
      <c r="G205">
        <v>1</v>
      </c>
      <c r="H205" t="s">
        <v>159</v>
      </c>
      <c r="I205">
        <v>10</v>
      </c>
      <c r="J205">
        <v>1200</v>
      </c>
      <c r="K205">
        <v>12000</v>
      </c>
      <c r="L205">
        <v>1</v>
      </c>
      <c r="M205" t="s">
        <v>137</v>
      </c>
      <c r="N205" s="2">
        <v>1124</v>
      </c>
      <c r="O205" s="3">
        <v>3</v>
      </c>
      <c r="P205" t="s">
        <v>131</v>
      </c>
      <c r="Q205">
        <v>0</v>
      </c>
      <c r="R205" s="4">
        <v>19687</v>
      </c>
      <c r="S205" s="1">
        <v>42052</v>
      </c>
      <c r="T205" s="5">
        <f t="shared" ca="1" si="10"/>
        <v>69.730555555555554</v>
      </c>
      <c r="U205" s="5">
        <f t="shared" ca="1" si="10"/>
        <v>8.5</v>
      </c>
      <c r="V205" s="5">
        <f t="shared" ca="1" si="11"/>
        <v>1411.7647058823529</v>
      </c>
    </row>
    <row r="206" spans="1:22" hidden="1" x14ac:dyDescent="0.3">
      <c r="A206" t="s">
        <v>453</v>
      </c>
      <c r="B206" t="s">
        <v>448</v>
      </c>
      <c r="C206" t="str">
        <f t="shared" si="9"/>
        <v>MERLAUD Jacqueline</v>
      </c>
      <c r="D206" t="s">
        <v>173</v>
      </c>
      <c r="E206" t="s">
        <v>153</v>
      </c>
      <c r="F206" s="1">
        <v>44284</v>
      </c>
      <c r="G206">
        <v>1</v>
      </c>
      <c r="H206" t="s">
        <v>159</v>
      </c>
      <c r="I206">
        <v>2</v>
      </c>
      <c r="J206">
        <v>1200</v>
      </c>
      <c r="K206">
        <v>2400</v>
      </c>
      <c r="L206">
        <v>1</v>
      </c>
      <c r="M206" t="s">
        <v>137</v>
      </c>
      <c r="N206" s="2">
        <v>1124</v>
      </c>
      <c r="O206" s="3">
        <v>3</v>
      </c>
      <c r="P206" t="s">
        <v>131</v>
      </c>
      <c r="Q206">
        <v>3</v>
      </c>
      <c r="R206" s="4">
        <v>19687</v>
      </c>
      <c r="S206" s="1">
        <v>36783</v>
      </c>
      <c r="T206" s="5">
        <f t="shared" ca="1" si="10"/>
        <v>69.730555555555554</v>
      </c>
      <c r="U206" s="5">
        <f t="shared" ca="1" si="10"/>
        <v>22.925000000000001</v>
      </c>
      <c r="V206" s="5">
        <f t="shared" ca="1" si="11"/>
        <v>104.68920392584515</v>
      </c>
    </row>
    <row r="207" spans="1:22" hidden="1" x14ac:dyDescent="0.3">
      <c r="A207" t="s">
        <v>453</v>
      </c>
      <c r="B207" t="s">
        <v>448</v>
      </c>
      <c r="C207" t="str">
        <f t="shared" si="9"/>
        <v>MERLAUD Jacqueline</v>
      </c>
      <c r="D207" t="s">
        <v>173</v>
      </c>
      <c r="E207" t="s">
        <v>153</v>
      </c>
      <c r="F207" s="1">
        <v>44088</v>
      </c>
      <c r="G207">
        <v>8</v>
      </c>
      <c r="H207" t="s">
        <v>146</v>
      </c>
      <c r="I207">
        <v>8</v>
      </c>
      <c r="J207">
        <v>800</v>
      </c>
      <c r="K207">
        <v>6400</v>
      </c>
      <c r="L207">
        <v>1</v>
      </c>
      <c r="M207" t="s">
        <v>137</v>
      </c>
      <c r="N207" s="2">
        <v>1124</v>
      </c>
      <c r="O207" s="3">
        <v>3</v>
      </c>
      <c r="P207" t="s">
        <v>131</v>
      </c>
      <c r="Q207">
        <v>1</v>
      </c>
      <c r="R207" s="4">
        <v>19687</v>
      </c>
      <c r="S207" s="1">
        <v>37875</v>
      </c>
      <c r="T207" s="5">
        <f t="shared" ca="1" si="10"/>
        <v>69.730555555555554</v>
      </c>
      <c r="U207" s="5">
        <f t="shared" ca="1" si="10"/>
        <v>19.933333333333334</v>
      </c>
      <c r="V207" s="5">
        <f t="shared" ca="1" si="11"/>
        <v>321.07023411371239</v>
      </c>
    </row>
    <row r="208" spans="1:22" hidden="1" x14ac:dyDescent="0.3">
      <c r="A208" t="s">
        <v>454</v>
      </c>
      <c r="B208" t="s">
        <v>455</v>
      </c>
      <c r="C208" t="str">
        <f t="shared" si="9"/>
        <v>MESROBIAN Joël</v>
      </c>
      <c r="D208" t="s">
        <v>144</v>
      </c>
      <c r="E208" t="s">
        <v>153</v>
      </c>
      <c r="F208" s="1">
        <v>44076</v>
      </c>
      <c r="G208">
        <v>3</v>
      </c>
      <c r="H208" t="s">
        <v>174</v>
      </c>
      <c r="I208">
        <v>5</v>
      </c>
      <c r="J208">
        <v>1300</v>
      </c>
      <c r="K208">
        <v>6500</v>
      </c>
      <c r="L208">
        <v>2</v>
      </c>
      <c r="M208" t="s">
        <v>130</v>
      </c>
      <c r="N208" s="2">
        <v>1407</v>
      </c>
      <c r="O208" s="3">
        <v>3</v>
      </c>
      <c r="P208" t="s">
        <v>138</v>
      </c>
      <c r="Q208">
        <v>4</v>
      </c>
      <c r="R208" s="4">
        <v>21192</v>
      </c>
      <c r="S208" s="1">
        <v>36446</v>
      </c>
      <c r="T208" s="5">
        <f t="shared" ca="1" si="10"/>
        <v>65.611111111111114</v>
      </c>
      <c r="U208" s="5">
        <f t="shared" ca="1" si="10"/>
        <v>23.844444444444445</v>
      </c>
      <c r="V208" s="5">
        <f t="shared" ca="1" si="11"/>
        <v>272.60018639328985</v>
      </c>
    </row>
    <row r="209" spans="1:22" hidden="1" x14ac:dyDescent="0.3">
      <c r="A209" t="s">
        <v>454</v>
      </c>
      <c r="B209" t="s">
        <v>455</v>
      </c>
      <c r="C209" t="str">
        <f t="shared" si="9"/>
        <v>MESROBIAN Joël</v>
      </c>
      <c r="D209" t="s">
        <v>144</v>
      </c>
      <c r="E209" t="s">
        <v>153</v>
      </c>
      <c r="F209" s="1">
        <v>44218</v>
      </c>
      <c r="G209">
        <v>3</v>
      </c>
      <c r="H209" t="s">
        <v>174</v>
      </c>
      <c r="I209">
        <v>6</v>
      </c>
      <c r="J209">
        <v>1300</v>
      </c>
      <c r="K209">
        <v>7800</v>
      </c>
      <c r="L209">
        <v>3</v>
      </c>
      <c r="M209" t="s">
        <v>147</v>
      </c>
      <c r="N209" s="2">
        <v>1407</v>
      </c>
      <c r="O209" s="3">
        <v>3</v>
      </c>
      <c r="P209" t="s">
        <v>138</v>
      </c>
      <c r="Q209">
        <v>4</v>
      </c>
      <c r="R209" s="4">
        <v>21192</v>
      </c>
      <c r="S209" s="1">
        <v>37748</v>
      </c>
      <c r="T209" s="5">
        <f t="shared" ca="1" si="10"/>
        <v>65.611111111111114</v>
      </c>
      <c r="U209" s="5">
        <f t="shared" ca="1" si="10"/>
        <v>20.277777777777779</v>
      </c>
      <c r="V209" s="5">
        <f t="shared" ca="1" si="11"/>
        <v>384.65753424657532</v>
      </c>
    </row>
    <row r="210" spans="1:22" hidden="1" x14ac:dyDescent="0.3">
      <c r="A210" t="s">
        <v>454</v>
      </c>
      <c r="B210" t="s">
        <v>455</v>
      </c>
      <c r="C210" t="str">
        <f t="shared" si="9"/>
        <v>MESROBIAN Joël</v>
      </c>
      <c r="D210" t="s">
        <v>144</v>
      </c>
      <c r="E210" t="s">
        <v>153</v>
      </c>
      <c r="F210" s="1">
        <v>44007</v>
      </c>
      <c r="G210">
        <v>8</v>
      </c>
      <c r="H210" t="s">
        <v>146</v>
      </c>
      <c r="I210">
        <v>8</v>
      </c>
      <c r="J210">
        <v>800</v>
      </c>
      <c r="K210">
        <v>6400</v>
      </c>
      <c r="L210">
        <v>1</v>
      </c>
      <c r="M210" t="s">
        <v>137</v>
      </c>
      <c r="N210" s="2">
        <v>1407</v>
      </c>
      <c r="O210" s="3">
        <v>3</v>
      </c>
      <c r="P210" t="s">
        <v>138</v>
      </c>
      <c r="Q210">
        <v>5</v>
      </c>
      <c r="R210" s="4">
        <v>21192</v>
      </c>
      <c r="S210" s="1">
        <v>39738</v>
      </c>
      <c r="T210" s="5">
        <f t="shared" ca="1" si="10"/>
        <v>65.611111111111114</v>
      </c>
      <c r="U210" s="5">
        <f t="shared" ca="1" si="10"/>
        <v>14.833333333333334</v>
      </c>
      <c r="V210" s="5">
        <f t="shared" ca="1" si="11"/>
        <v>431.46067415730334</v>
      </c>
    </row>
    <row r="211" spans="1:22" hidden="1" x14ac:dyDescent="0.3">
      <c r="A211" t="s">
        <v>456</v>
      </c>
      <c r="B211" t="s">
        <v>457</v>
      </c>
      <c r="C211" t="str">
        <f t="shared" si="9"/>
        <v>MIANET Georges</v>
      </c>
      <c r="D211" t="s">
        <v>162</v>
      </c>
      <c r="E211" t="s">
        <v>153</v>
      </c>
      <c r="F211" s="1">
        <v>44201</v>
      </c>
      <c r="G211">
        <v>5</v>
      </c>
      <c r="H211" t="s">
        <v>191</v>
      </c>
      <c r="I211">
        <v>3</v>
      </c>
      <c r="J211">
        <v>2000</v>
      </c>
      <c r="K211">
        <v>6000</v>
      </c>
      <c r="L211">
        <v>3</v>
      </c>
      <c r="M211" t="s">
        <v>147</v>
      </c>
      <c r="N211" s="2">
        <v>3733</v>
      </c>
      <c r="O211" s="3">
        <v>85</v>
      </c>
      <c r="P211" t="s">
        <v>138</v>
      </c>
      <c r="Q211">
        <v>5</v>
      </c>
      <c r="R211" s="4">
        <v>18377</v>
      </c>
      <c r="S211" s="1">
        <v>40628</v>
      </c>
      <c r="T211" s="5">
        <f t="shared" ca="1" si="10"/>
        <v>73.313888888888883</v>
      </c>
      <c r="U211" s="5">
        <f t="shared" ca="1" si="10"/>
        <v>12.391666666666667</v>
      </c>
      <c r="V211" s="5">
        <f t="shared" ca="1" si="11"/>
        <v>484.19636852723602</v>
      </c>
    </row>
    <row r="212" spans="1:22" x14ac:dyDescent="0.3">
      <c r="A212" t="s">
        <v>456</v>
      </c>
      <c r="B212" t="s">
        <v>195</v>
      </c>
      <c r="C212" t="str">
        <f t="shared" si="9"/>
        <v>MIANET Marie-Thérése</v>
      </c>
      <c r="D212" t="s">
        <v>134</v>
      </c>
      <c r="E212" t="s">
        <v>153</v>
      </c>
      <c r="F212" s="1">
        <v>44160</v>
      </c>
      <c r="G212">
        <v>3</v>
      </c>
      <c r="H212" t="s">
        <v>174</v>
      </c>
      <c r="I212">
        <v>2</v>
      </c>
      <c r="J212">
        <v>1300</v>
      </c>
      <c r="K212">
        <v>2600</v>
      </c>
      <c r="L212">
        <v>2</v>
      </c>
      <c r="M212" t="s">
        <v>130</v>
      </c>
      <c r="N212" s="2">
        <v>1039</v>
      </c>
      <c r="O212" s="3">
        <v>52</v>
      </c>
      <c r="P212" t="s">
        <v>131</v>
      </c>
      <c r="Q212">
        <v>3</v>
      </c>
      <c r="R212" s="4">
        <v>20681</v>
      </c>
      <c r="S212" s="1">
        <v>37733</v>
      </c>
      <c r="T212" s="5">
        <f t="shared" ca="1" si="10"/>
        <v>67.00833333333334</v>
      </c>
      <c r="U212" s="5">
        <f t="shared" ca="1" si="10"/>
        <v>20.319444444444443</v>
      </c>
      <c r="V212" s="5">
        <f t="shared" ca="1" si="11"/>
        <v>127.95625427204375</v>
      </c>
    </row>
    <row r="213" spans="1:22" hidden="1" x14ac:dyDescent="0.3">
      <c r="A213" t="s">
        <v>456</v>
      </c>
      <c r="B213" t="s">
        <v>457</v>
      </c>
      <c r="C213" t="str">
        <f t="shared" si="9"/>
        <v>MIANET Georges</v>
      </c>
      <c r="D213" t="s">
        <v>162</v>
      </c>
      <c r="E213" t="s">
        <v>153</v>
      </c>
      <c r="F213" s="1">
        <v>44319</v>
      </c>
      <c r="G213">
        <v>7</v>
      </c>
      <c r="H213" t="s">
        <v>216</v>
      </c>
      <c r="I213">
        <v>1</v>
      </c>
      <c r="J213">
        <v>600</v>
      </c>
      <c r="K213">
        <v>600</v>
      </c>
      <c r="L213">
        <v>1</v>
      </c>
      <c r="M213" t="s">
        <v>137</v>
      </c>
      <c r="N213" s="2">
        <v>3733</v>
      </c>
      <c r="O213" s="3">
        <v>85</v>
      </c>
      <c r="P213" t="s">
        <v>138</v>
      </c>
      <c r="Q213">
        <v>0</v>
      </c>
      <c r="R213" s="4">
        <v>18377</v>
      </c>
      <c r="S213" s="1">
        <v>42077</v>
      </c>
      <c r="T213" s="5">
        <f t="shared" ca="1" si="10"/>
        <v>73.313888888888883</v>
      </c>
      <c r="U213" s="5">
        <f t="shared" ca="1" si="10"/>
        <v>8.4250000000000007</v>
      </c>
      <c r="V213" s="5">
        <f t="shared" ca="1" si="11"/>
        <v>71.216617210682486</v>
      </c>
    </row>
    <row r="214" spans="1:22" x14ac:dyDescent="0.3">
      <c r="A214" t="s">
        <v>456</v>
      </c>
      <c r="B214" t="s">
        <v>195</v>
      </c>
      <c r="C214" t="str">
        <f t="shared" si="9"/>
        <v>MIANET Marie-Thérése</v>
      </c>
      <c r="D214" t="s">
        <v>134</v>
      </c>
      <c r="E214" t="s">
        <v>153</v>
      </c>
      <c r="F214" s="1">
        <v>44331</v>
      </c>
      <c r="G214">
        <v>2</v>
      </c>
      <c r="H214" t="s">
        <v>150</v>
      </c>
      <c r="I214">
        <v>7</v>
      </c>
      <c r="J214">
        <v>700</v>
      </c>
      <c r="K214">
        <v>4900</v>
      </c>
      <c r="L214">
        <v>1</v>
      </c>
      <c r="M214" t="s">
        <v>137</v>
      </c>
      <c r="N214" s="2">
        <v>1039</v>
      </c>
      <c r="O214" s="3">
        <v>52</v>
      </c>
      <c r="P214" t="s">
        <v>131</v>
      </c>
      <c r="Q214">
        <v>3</v>
      </c>
      <c r="R214" s="4">
        <v>20681</v>
      </c>
      <c r="S214" s="1">
        <v>42234</v>
      </c>
      <c r="T214" s="5">
        <f t="shared" ca="1" si="10"/>
        <v>67.00833333333334</v>
      </c>
      <c r="U214" s="5">
        <f t="shared" ca="1" si="10"/>
        <v>7.9972222222222218</v>
      </c>
      <c r="V214" s="5">
        <f t="shared" ca="1" si="11"/>
        <v>612.7127474817645</v>
      </c>
    </row>
    <row r="215" spans="1:22" hidden="1" x14ac:dyDescent="0.3">
      <c r="A215" t="s">
        <v>456</v>
      </c>
      <c r="B215" t="s">
        <v>457</v>
      </c>
      <c r="C215" t="str">
        <f t="shared" si="9"/>
        <v>MIANET Georges</v>
      </c>
      <c r="D215" t="s">
        <v>162</v>
      </c>
      <c r="E215" t="s">
        <v>153</v>
      </c>
      <c r="F215" s="1">
        <v>44252</v>
      </c>
      <c r="G215">
        <v>2</v>
      </c>
      <c r="H215" t="s">
        <v>150</v>
      </c>
      <c r="I215">
        <v>2</v>
      </c>
      <c r="J215">
        <v>700</v>
      </c>
      <c r="K215">
        <v>1400</v>
      </c>
      <c r="L215">
        <v>1</v>
      </c>
      <c r="M215" t="s">
        <v>137</v>
      </c>
      <c r="N215" s="2">
        <v>3733</v>
      </c>
      <c r="O215" s="3">
        <v>85</v>
      </c>
      <c r="P215" t="s">
        <v>138</v>
      </c>
      <c r="Q215">
        <v>2</v>
      </c>
      <c r="R215" s="4">
        <v>18377</v>
      </c>
      <c r="S215" s="1">
        <v>40417</v>
      </c>
      <c r="T215" s="5">
        <f t="shared" ca="1" si="10"/>
        <v>73.313888888888883</v>
      </c>
      <c r="U215" s="5">
        <f t="shared" ca="1" si="10"/>
        <v>12.972222222222221</v>
      </c>
      <c r="V215" s="5">
        <f t="shared" ca="1" si="11"/>
        <v>107.92291220556746</v>
      </c>
    </row>
    <row r="216" spans="1:22" x14ac:dyDescent="0.3">
      <c r="A216" t="s">
        <v>456</v>
      </c>
      <c r="B216" t="s">
        <v>195</v>
      </c>
      <c r="C216" t="str">
        <f t="shared" si="9"/>
        <v>MIANET Marie-Thérése</v>
      </c>
      <c r="D216" t="s">
        <v>134</v>
      </c>
      <c r="E216" t="s">
        <v>153</v>
      </c>
      <c r="F216" s="1">
        <v>44147</v>
      </c>
      <c r="G216">
        <v>3</v>
      </c>
      <c r="H216" t="s">
        <v>174</v>
      </c>
      <c r="I216">
        <v>9</v>
      </c>
      <c r="J216">
        <v>1300</v>
      </c>
      <c r="K216">
        <v>11700</v>
      </c>
      <c r="L216">
        <v>2</v>
      </c>
      <c r="M216" t="s">
        <v>130</v>
      </c>
      <c r="N216" s="2">
        <v>1039</v>
      </c>
      <c r="O216" s="3">
        <v>52</v>
      </c>
      <c r="P216" t="s">
        <v>131</v>
      </c>
      <c r="Q216">
        <v>3</v>
      </c>
      <c r="R216" s="4">
        <v>20681</v>
      </c>
      <c r="S216" s="1">
        <v>38254</v>
      </c>
      <c r="T216" s="5">
        <f t="shared" ca="1" si="10"/>
        <v>67.00833333333334</v>
      </c>
      <c r="U216" s="5">
        <f t="shared" ca="1" si="10"/>
        <v>18.897222222222222</v>
      </c>
      <c r="V216" s="5">
        <f t="shared" ca="1" si="11"/>
        <v>619.13861531677196</v>
      </c>
    </row>
    <row r="217" spans="1:22" hidden="1" x14ac:dyDescent="0.3">
      <c r="A217" t="s">
        <v>462</v>
      </c>
      <c r="B217" t="s">
        <v>140</v>
      </c>
      <c r="C217" t="str">
        <f t="shared" si="9"/>
        <v>MICELI Stéphane</v>
      </c>
      <c r="D217" t="s">
        <v>141</v>
      </c>
      <c r="E217" t="s">
        <v>153</v>
      </c>
      <c r="F217" s="1">
        <v>44031</v>
      </c>
      <c r="G217">
        <v>7</v>
      </c>
      <c r="H217" t="s">
        <v>216</v>
      </c>
      <c r="I217">
        <v>1</v>
      </c>
      <c r="J217">
        <v>600</v>
      </c>
      <c r="K217">
        <v>600</v>
      </c>
      <c r="L217">
        <v>1</v>
      </c>
      <c r="M217" t="s">
        <v>137</v>
      </c>
      <c r="N217" s="2">
        <v>2748</v>
      </c>
      <c r="O217" s="3">
        <v>1</v>
      </c>
      <c r="P217" t="s">
        <v>138</v>
      </c>
      <c r="Q217">
        <v>0</v>
      </c>
      <c r="R217" s="4">
        <v>24980</v>
      </c>
      <c r="S217" s="1">
        <v>42558</v>
      </c>
      <c r="T217" s="5">
        <f t="shared" ca="1" si="10"/>
        <v>55.236111111111114</v>
      </c>
      <c r="U217" s="5">
        <f t="shared" ca="1" si="10"/>
        <v>7.1111111111111107</v>
      </c>
      <c r="V217" s="5">
        <f t="shared" ca="1" si="11"/>
        <v>84.375</v>
      </c>
    </row>
    <row r="218" spans="1:22" hidden="1" x14ac:dyDescent="0.3">
      <c r="A218" t="s">
        <v>462</v>
      </c>
      <c r="B218" t="s">
        <v>140</v>
      </c>
      <c r="C218" t="str">
        <f t="shared" si="9"/>
        <v>MICELI Stéphane</v>
      </c>
      <c r="D218" t="s">
        <v>141</v>
      </c>
      <c r="E218" t="s">
        <v>153</v>
      </c>
      <c r="F218" s="1">
        <v>44194</v>
      </c>
      <c r="G218">
        <v>6</v>
      </c>
      <c r="H218" t="s">
        <v>156</v>
      </c>
      <c r="I218">
        <v>8</v>
      </c>
      <c r="J218">
        <v>500</v>
      </c>
      <c r="K218">
        <v>4000</v>
      </c>
      <c r="L218">
        <v>1</v>
      </c>
      <c r="M218" t="s">
        <v>137</v>
      </c>
      <c r="N218" s="2">
        <v>2748</v>
      </c>
      <c r="O218" s="3">
        <v>1</v>
      </c>
      <c r="P218" t="s">
        <v>138</v>
      </c>
      <c r="Q218">
        <v>3</v>
      </c>
      <c r="R218" s="4">
        <v>24980</v>
      </c>
      <c r="S218" s="1">
        <v>40096</v>
      </c>
      <c r="T218" s="5">
        <f t="shared" ca="1" si="10"/>
        <v>55.236111111111114</v>
      </c>
      <c r="U218" s="5">
        <f t="shared" ca="1" si="10"/>
        <v>13.852777777777778</v>
      </c>
      <c r="V218" s="5">
        <f t="shared" ca="1" si="11"/>
        <v>288.75075195508322</v>
      </c>
    </row>
    <row r="219" spans="1:22" hidden="1" x14ac:dyDescent="0.3">
      <c r="A219" t="s">
        <v>462</v>
      </c>
      <c r="B219" t="s">
        <v>140</v>
      </c>
      <c r="C219" t="str">
        <f t="shared" si="9"/>
        <v>MICELI Stéphane</v>
      </c>
      <c r="D219" t="s">
        <v>141</v>
      </c>
      <c r="E219" t="s">
        <v>153</v>
      </c>
      <c r="F219" s="1">
        <v>44344</v>
      </c>
      <c r="G219">
        <v>6</v>
      </c>
      <c r="H219" t="s">
        <v>156</v>
      </c>
      <c r="I219">
        <v>1</v>
      </c>
      <c r="J219">
        <v>500</v>
      </c>
      <c r="K219">
        <v>500</v>
      </c>
      <c r="L219">
        <v>1</v>
      </c>
      <c r="M219" t="s">
        <v>137</v>
      </c>
      <c r="N219" s="2">
        <v>2748</v>
      </c>
      <c r="O219" s="3">
        <v>1</v>
      </c>
      <c r="P219" t="s">
        <v>138</v>
      </c>
      <c r="Q219">
        <v>0</v>
      </c>
      <c r="R219" s="4">
        <v>24980</v>
      </c>
      <c r="S219" s="1">
        <v>44215</v>
      </c>
      <c r="T219" s="5">
        <f t="shared" ca="1" si="10"/>
        <v>55.236111111111114</v>
      </c>
      <c r="U219" s="5">
        <f t="shared" ca="1" si="10"/>
        <v>2.5777777777777779</v>
      </c>
      <c r="V219" s="5">
        <f t="shared" ca="1" si="11"/>
        <v>193.9655172413793</v>
      </c>
    </row>
    <row r="220" spans="1:22" x14ac:dyDescent="0.3">
      <c r="A220" t="s">
        <v>353</v>
      </c>
      <c r="B220" t="s">
        <v>354</v>
      </c>
      <c r="C220" t="str">
        <f t="shared" si="9"/>
        <v>MILLET Pasquale</v>
      </c>
      <c r="D220" t="s">
        <v>134</v>
      </c>
      <c r="E220" t="s">
        <v>153</v>
      </c>
      <c r="F220" s="1">
        <v>44112</v>
      </c>
      <c r="G220">
        <v>3</v>
      </c>
      <c r="H220" t="s">
        <v>174</v>
      </c>
      <c r="I220">
        <v>6</v>
      </c>
      <c r="J220">
        <v>1300</v>
      </c>
      <c r="K220">
        <v>7800</v>
      </c>
      <c r="L220">
        <v>3</v>
      </c>
      <c r="M220" t="s">
        <v>147</v>
      </c>
      <c r="N220" s="2">
        <v>2355</v>
      </c>
      <c r="O220" s="3">
        <v>0</v>
      </c>
      <c r="P220" t="s">
        <v>138</v>
      </c>
      <c r="Q220">
        <v>0</v>
      </c>
      <c r="R220" s="4">
        <v>22301</v>
      </c>
      <c r="S220" s="1">
        <v>41311</v>
      </c>
      <c r="T220" s="5">
        <f t="shared" ca="1" si="10"/>
        <v>62.575000000000003</v>
      </c>
      <c r="U220" s="5">
        <f t="shared" ca="1" si="10"/>
        <v>10.530555555555555</v>
      </c>
      <c r="V220" s="5">
        <f t="shared" ca="1" si="11"/>
        <v>740.70166183065157</v>
      </c>
    </row>
    <row r="221" spans="1:22" x14ac:dyDescent="0.3">
      <c r="A221" t="s">
        <v>353</v>
      </c>
      <c r="B221" t="s">
        <v>354</v>
      </c>
      <c r="C221" t="str">
        <f t="shared" si="9"/>
        <v>MILLET Pasquale</v>
      </c>
      <c r="D221" t="s">
        <v>134</v>
      </c>
      <c r="E221" t="s">
        <v>153</v>
      </c>
      <c r="F221" s="1">
        <v>44153</v>
      </c>
      <c r="G221">
        <v>8</v>
      </c>
      <c r="H221" t="s">
        <v>146</v>
      </c>
      <c r="I221">
        <v>3</v>
      </c>
      <c r="J221">
        <v>800</v>
      </c>
      <c r="K221">
        <v>2400</v>
      </c>
      <c r="L221">
        <v>2</v>
      </c>
      <c r="M221" t="s">
        <v>130</v>
      </c>
      <c r="N221" s="2">
        <v>2355</v>
      </c>
      <c r="O221" s="3">
        <v>0</v>
      </c>
      <c r="P221" t="s">
        <v>138</v>
      </c>
      <c r="Q221">
        <v>0</v>
      </c>
      <c r="R221" s="4">
        <v>22301</v>
      </c>
      <c r="S221" s="1">
        <v>38108</v>
      </c>
      <c r="T221" s="5">
        <f t="shared" ca="1" si="10"/>
        <v>62.575000000000003</v>
      </c>
      <c r="U221" s="5">
        <f t="shared" ca="1" si="10"/>
        <v>19.294444444444444</v>
      </c>
      <c r="V221" s="5">
        <f t="shared" ca="1" si="11"/>
        <v>124.38813705729916</v>
      </c>
    </row>
    <row r="222" spans="1:22" x14ac:dyDescent="0.3">
      <c r="A222" t="s">
        <v>353</v>
      </c>
      <c r="B222" t="s">
        <v>354</v>
      </c>
      <c r="C222" t="str">
        <f t="shared" si="9"/>
        <v>MILLET Pasquale</v>
      </c>
      <c r="D222" t="s">
        <v>134</v>
      </c>
      <c r="E222" t="s">
        <v>153</v>
      </c>
      <c r="F222" s="1">
        <v>44059</v>
      </c>
      <c r="G222">
        <v>1</v>
      </c>
      <c r="H222" t="s">
        <v>159</v>
      </c>
      <c r="I222">
        <v>10</v>
      </c>
      <c r="J222">
        <v>1200</v>
      </c>
      <c r="K222">
        <v>12000</v>
      </c>
      <c r="L222">
        <v>2</v>
      </c>
      <c r="M222" t="s">
        <v>130</v>
      </c>
      <c r="N222" s="2">
        <v>2355</v>
      </c>
      <c r="O222" s="3">
        <v>0</v>
      </c>
      <c r="P222" t="s">
        <v>138</v>
      </c>
      <c r="Q222">
        <v>0</v>
      </c>
      <c r="R222" s="4">
        <v>22301</v>
      </c>
      <c r="S222" s="1">
        <v>38875</v>
      </c>
      <c r="T222" s="5">
        <f t="shared" ca="1" si="10"/>
        <v>62.575000000000003</v>
      </c>
      <c r="U222" s="5">
        <f t="shared" ca="1" si="10"/>
        <v>17.194444444444443</v>
      </c>
      <c r="V222" s="5">
        <f t="shared" ca="1" si="11"/>
        <v>697.89983844911148</v>
      </c>
    </row>
    <row r="223" spans="1:22" hidden="1" x14ac:dyDescent="0.3">
      <c r="A223" t="s">
        <v>468</v>
      </c>
      <c r="B223" t="s">
        <v>469</v>
      </c>
      <c r="C223" t="str">
        <f t="shared" si="9"/>
        <v>MOINARD Loïc</v>
      </c>
      <c r="D223" t="s">
        <v>144</v>
      </c>
      <c r="E223" t="s">
        <v>153</v>
      </c>
      <c r="F223" s="1">
        <v>44336</v>
      </c>
      <c r="G223">
        <v>6</v>
      </c>
      <c r="H223" t="s">
        <v>156</v>
      </c>
      <c r="I223">
        <v>3</v>
      </c>
      <c r="J223">
        <v>500</v>
      </c>
      <c r="K223">
        <v>1500</v>
      </c>
      <c r="L223">
        <v>1</v>
      </c>
      <c r="M223" t="s">
        <v>137</v>
      </c>
      <c r="N223" s="2">
        <v>2113</v>
      </c>
      <c r="O223" s="3">
        <v>58</v>
      </c>
      <c r="P223" t="s">
        <v>138</v>
      </c>
      <c r="Q223">
        <v>1</v>
      </c>
      <c r="R223" s="4">
        <v>22603</v>
      </c>
      <c r="S223" s="1">
        <v>36383</v>
      </c>
      <c r="T223" s="5">
        <f t="shared" ca="1" si="10"/>
        <v>61.74722222222222</v>
      </c>
      <c r="U223" s="5">
        <f t="shared" ca="1" si="10"/>
        <v>24.016666666666666</v>
      </c>
      <c r="V223" s="5">
        <f t="shared" ca="1" si="11"/>
        <v>62.456627342123525</v>
      </c>
    </row>
    <row r="224" spans="1:22" hidden="1" x14ac:dyDescent="0.3">
      <c r="A224" t="s">
        <v>468</v>
      </c>
      <c r="B224" t="s">
        <v>469</v>
      </c>
      <c r="C224" t="str">
        <f t="shared" si="9"/>
        <v>MOINARD Loïc</v>
      </c>
      <c r="D224" t="s">
        <v>144</v>
      </c>
      <c r="E224" t="s">
        <v>153</v>
      </c>
      <c r="F224" s="1">
        <v>44124</v>
      </c>
      <c r="G224">
        <v>9</v>
      </c>
      <c r="H224" t="s">
        <v>184</v>
      </c>
      <c r="I224">
        <v>10</v>
      </c>
      <c r="J224">
        <v>500</v>
      </c>
      <c r="K224">
        <v>5000</v>
      </c>
      <c r="L224">
        <v>2</v>
      </c>
      <c r="M224" t="s">
        <v>130</v>
      </c>
      <c r="N224" s="2">
        <v>2113</v>
      </c>
      <c r="O224" s="3">
        <v>58</v>
      </c>
      <c r="P224" t="s">
        <v>138</v>
      </c>
      <c r="Q224">
        <v>2</v>
      </c>
      <c r="R224" s="4">
        <v>22603</v>
      </c>
      <c r="S224" s="1">
        <v>41572</v>
      </c>
      <c r="T224" s="5">
        <f t="shared" ca="1" si="10"/>
        <v>61.74722222222222</v>
      </c>
      <c r="U224" s="5">
        <f t="shared" ca="1" si="10"/>
        <v>9.8111111111111118</v>
      </c>
      <c r="V224" s="5">
        <f t="shared" ca="1" si="11"/>
        <v>509.62627406568515</v>
      </c>
    </row>
    <row r="225" spans="1:22" hidden="1" x14ac:dyDescent="0.3">
      <c r="A225" t="s">
        <v>468</v>
      </c>
      <c r="B225" t="s">
        <v>469</v>
      </c>
      <c r="C225" t="str">
        <f t="shared" si="9"/>
        <v>MOINARD Loïc</v>
      </c>
      <c r="D225" t="s">
        <v>144</v>
      </c>
      <c r="E225" t="s">
        <v>153</v>
      </c>
      <c r="F225" s="1">
        <v>44173</v>
      </c>
      <c r="G225">
        <v>3</v>
      </c>
      <c r="H225" t="s">
        <v>174</v>
      </c>
      <c r="I225">
        <v>1</v>
      </c>
      <c r="J225">
        <v>1300</v>
      </c>
      <c r="K225">
        <v>1300</v>
      </c>
      <c r="L225">
        <v>1</v>
      </c>
      <c r="M225" t="s">
        <v>137</v>
      </c>
      <c r="N225" s="2">
        <v>2113</v>
      </c>
      <c r="O225" s="3">
        <v>58</v>
      </c>
      <c r="P225" t="s">
        <v>138</v>
      </c>
      <c r="Q225">
        <v>2</v>
      </c>
      <c r="R225" s="4">
        <v>22603</v>
      </c>
      <c r="S225" s="1">
        <v>42815</v>
      </c>
      <c r="T225" s="5">
        <f t="shared" ca="1" si="10"/>
        <v>61.74722222222222</v>
      </c>
      <c r="U225" s="5">
        <f t="shared" ca="1" si="10"/>
        <v>6.4055555555555559</v>
      </c>
      <c r="V225" s="5">
        <f t="shared" ca="1" si="11"/>
        <v>202.94882914137034</v>
      </c>
    </row>
    <row r="226" spans="1:22" hidden="1" x14ac:dyDescent="0.3">
      <c r="A226" t="s">
        <v>470</v>
      </c>
      <c r="B226" t="s">
        <v>471</v>
      </c>
      <c r="C226" t="str">
        <f t="shared" si="9"/>
        <v>MOITA Jeanne-Marie</v>
      </c>
      <c r="D226" t="s">
        <v>127</v>
      </c>
      <c r="E226" t="s">
        <v>153</v>
      </c>
      <c r="F226" s="1">
        <v>43986</v>
      </c>
      <c r="G226">
        <v>3</v>
      </c>
      <c r="H226" t="s">
        <v>174</v>
      </c>
      <c r="I226">
        <v>5</v>
      </c>
      <c r="J226">
        <v>1300</v>
      </c>
      <c r="K226">
        <v>6500</v>
      </c>
      <c r="L226">
        <v>3</v>
      </c>
      <c r="M226" t="s">
        <v>147</v>
      </c>
      <c r="N226" s="2">
        <v>1658</v>
      </c>
      <c r="O226" s="3">
        <v>65</v>
      </c>
      <c r="P226" t="s">
        <v>131</v>
      </c>
      <c r="Q226">
        <v>2</v>
      </c>
      <c r="R226" s="4">
        <v>21302</v>
      </c>
      <c r="S226" s="1">
        <v>38912</v>
      </c>
      <c r="T226" s="5">
        <f t="shared" ca="1" si="10"/>
        <v>65.305555555555557</v>
      </c>
      <c r="U226" s="5">
        <f t="shared" ca="1" si="10"/>
        <v>17.091666666666665</v>
      </c>
      <c r="V226" s="5">
        <f t="shared" ca="1" si="11"/>
        <v>380.30229156509023</v>
      </c>
    </row>
    <row r="227" spans="1:22" hidden="1" x14ac:dyDescent="0.3">
      <c r="A227" t="s">
        <v>470</v>
      </c>
      <c r="B227" t="s">
        <v>471</v>
      </c>
      <c r="C227" t="str">
        <f t="shared" si="9"/>
        <v>MOITA Jeanne-Marie</v>
      </c>
      <c r="D227" t="s">
        <v>127</v>
      </c>
      <c r="E227" t="s">
        <v>153</v>
      </c>
      <c r="F227" s="1">
        <v>44291</v>
      </c>
      <c r="G227">
        <v>2</v>
      </c>
      <c r="H227" t="s">
        <v>150</v>
      </c>
      <c r="I227">
        <v>7</v>
      </c>
      <c r="J227">
        <v>700</v>
      </c>
      <c r="K227">
        <v>4900</v>
      </c>
      <c r="L227">
        <v>3</v>
      </c>
      <c r="M227" t="s">
        <v>147</v>
      </c>
      <c r="N227" s="2">
        <v>1658</v>
      </c>
      <c r="O227" s="3">
        <v>65</v>
      </c>
      <c r="P227" t="s">
        <v>131</v>
      </c>
      <c r="Q227">
        <v>1</v>
      </c>
      <c r="R227" s="4">
        <v>21302</v>
      </c>
      <c r="S227" s="1">
        <v>41495</v>
      </c>
      <c r="T227" s="5">
        <f t="shared" ca="1" si="10"/>
        <v>65.305555555555557</v>
      </c>
      <c r="U227" s="5">
        <f t="shared" ca="1" si="10"/>
        <v>10.022222222222222</v>
      </c>
      <c r="V227" s="5">
        <f t="shared" ca="1" si="11"/>
        <v>488.91352549889137</v>
      </c>
    </row>
    <row r="228" spans="1:22" hidden="1" x14ac:dyDescent="0.3">
      <c r="A228" t="s">
        <v>470</v>
      </c>
      <c r="B228" t="s">
        <v>471</v>
      </c>
      <c r="C228" t="str">
        <f t="shared" si="9"/>
        <v>MOITA Jeanne-Marie</v>
      </c>
      <c r="D228" t="s">
        <v>127</v>
      </c>
      <c r="E228" t="s">
        <v>153</v>
      </c>
      <c r="F228" s="1">
        <v>44123</v>
      </c>
      <c r="G228">
        <v>9</v>
      </c>
      <c r="H228" t="s">
        <v>184</v>
      </c>
      <c r="I228">
        <v>3</v>
      </c>
      <c r="J228">
        <v>500</v>
      </c>
      <c r="K228">
        <v>1500</v>
      </c>
      <c r="L228">
        <v>1</v>
      </c>
      <c r="M228" t="s">
        <v>137</v>
      </c>
      <c r="N228" s="2">
        <v>1658</v>
      </c>
      <c r="O228" s="3">
        <v>65</v>
      </c>
      <c r="P228" t="s">
        <v>131</v>
      </c>
      <c r="Q228">
        <v>0</v>
      </c>
      <c r="R228" s="4">
        <v>21302</v>
      </c>
      <c r="S228" s="1">
        <v>37894</v>
      </c>
      <c r="T228" s="5">
        <f t="shared" ca="1" si="10"/>
        <v>65.305555555555557</v>
      </c>
      <c r="U228" s="5">
        <f t="shared" ca="1" si="10"/>
        <v>19.880555555555556</v>
      </c>
      <c r="V228" s="5">
        <f t="shared" ca="1" si="11"/>
        <v>75.450607796562807</v>
      </c>
    </row>
    <row r="229" spans="1:22" hidden="1" x14ac:dyDescent="0.3">
      <c r="A229" t="s">
        <v>472</v>
      </c>
      <c r="B229" t="s">
        <v>473</v>
      </c>
      <c r="C229" t="str">
        <f t="shared" si="9"/>
        <v>MONTFORT Huong</v>
      </c>
      <c r="D229" t="s">
        <v>173</v>
      </c>
      <c r="E229" t="s">
        <v>153</v>
      </c>
      <c r="F229" s="1">
        <v>43994</v>
      </c>
      <c r="G229">
        <v>3</v>
      </c>
      <c r="H229" t="s">
        <v>174</v>
      </c>
      <c r="I229">
        <v>2</v>
      </c>
      <c r="J229">
        <v>1300</v>
      </c>
      <c r="K229">
        <v>2600</v>
      </c>
      <c r="L229">
        <v>1</v>
      </c>
      <c r="M229" t="s">
        <v>137</v>
      </c>
      <c r="N229" s="2">
        <v>2273</v>
      </c>
      <c r="O229" s="3">
        <v>60</v>
      </c>
      <c r="P229" t="s">
        <v>138</v>
      </c>
      <c r="Q229">
        <v>4</v>
      </c>
      <c r="R229" s="4">
        <v>20652</v>
      </c>
      <c r="S229" s="1">
        <v>39724</v>
      </c>
      <c r="T229" s="5">
        <f t="shared" ca="1" si="10"/>
        <v>67.086111111111109</v>
      </c>
      <c r="U229" s="5">
        <f t="shared" ca="1" si="10"/>
        <v>14.872222222222222</v>
      </c>
      <c r="V229" s="5">
        <f t="shared" ca="1" si="11"/>
        <v>174.8225625700411</v>
      </c>
    </row>
    <row r="230" spans="1:22" hidden="1" x14ac:dyDescent="0.3">
      <c r="A230" t="s">
        <v>472</v>
      </c>
      <c r="B230" t="s">
        <v>473</v>
      </c>
      <c r="C230" t="str">
        <f t="shared" si="9"/>
        <v>MONTFORT Huong</v>
      </c>
      <c r="D230" t="s">
        <v>173</v>
      </c>
      <c r="E230" t="s">
        <v>153</v>
      </c>
      <c r="F230" s="1">
        <v>44279</v>
      </c>
      <c r="G230">
        <v>10</v>
      </c>
      <c r="H230" t="s">
        <v>129</v>
      </c>
      <c r="I230">
        <v>8</v>
      </c>
      <c r="J230">
        <v>1000</v>
      </c>
      <c r="K230">
        <v>8000</v>
      </c>
      <c r="L230">
        <v>3</v>
      </c>
      <c r="M230" t="s">
        <v>147</v>
      </c>
      <c r="N230" s="2">
        <v>2273</v>
      </c>
      <c r="O230" s="3">
        <v>60</v>
      </c>
      <c r="P230" t="s">
        <v>138</v>
      </c>
      <c r="Q230">
        <v>0</v>
      </c>
      <c r="R230" s="4">
        <v>20652</v>
      </c>
      <c r="S230" s="1">
        <v>42690</v>
      </c>
      <c r="T230" s="5">
        <f t="shared" ca="1" si="10"/>
        <v>67.086111111111109</v>
      </c>
      <c r="U230" s="5">
        <f t="shared" ca="1" si="10"/>
        <v>6.7527777777777782</v>
      </c>
      <c r="V230" s="5">
        <f t="shared" ca="1" si="11"/>
        <v>1184.6976552858905</v>
      </c>
    </row>
    <row r="231" spans="1:22" hidden="1" x14ac:dyDescent="0.3">
      <c r="A231" t="s">
        <v>472</v>
      </c>
      <c r="B231" t="s">
        <v>473</v>
      </c>
      <c r="C231" t="str">
        <f t="shared" si="9"/>
        <v>MONTFORT Huong</v>
      </c>
      <c r="D231" t="s">
        <v>173</v>
      </c>
      <c r="E231" t="s">
        <v>153</v>
      </c>
      <c r="F231" s="1">
        <v>44203</v>
      </c>
      <c r="G231">
        <v>7</v>
      </c>
      <c r="H231" t="s">
        <v>216</v>
      </c>
      <c r="I231">
        <v>8</v>
      </c>
      <c r="J231">
        <v>600</v>
      </c>
      <c r="K231">
        <v>4800</v>
      </c>
      <c r="L231">
        <v>2</v>
      </c>
      <c r="M231" t="s">
        <v>130</v>
      </c>
      <c r="N231" s="2">
        <v>2273</v>
      </c>
      <c r="O231" s="3">
        <v>60</v>
      </c>
      <c r="P231" t="s">
        <v>138</v>
      </c>
      <c r="Q231">
        <v>2</v>
      </c>
      <c r="R231" s="4">
        <v>20652</v>
      </c>
      <c r="S231" s="1">
        <v>43198</v>
      </c>
      <c r="T231" s="5">
        <f t="shared" ca="1" si="10"/>
        <v>67.086111111111109</v>
      </c>
      <c r="U231" s="5">
        <f t="shared" ca="1" si="10"/>
        <v>5.3583333333333334</v>
      </c>
      <c r="V231" s="5">
        <f t="shared" ca="1" si="11"/>
        <v>895.80093312597205</v>
      </c>
    </row>
    <row r="232" spans="1:22" hidden="1" x14ac:dyDescent="0.3">
      <c r="A232" t="s">
        <v>474</v>
      </c>
      <c r="B232" t="s">
        <v>264</v>
      </c>
      <c r="C232" t="str">
        <f t="shared" si="9"/>
        <v>NAIMI Chantal</v>
      </c>
      <c r="D232" t="s">
        <v>162</v>
      </c>
      <c r="E232" t="s">
        <v>153</v>
      </c>
      <c r="F232" s="1">
        <v>44289</v>
      </c>
      <c r="G232">
        <v>6</v>
      </c>
      <c r="H232" t="s">
        <v>156</v>
      </c>
      <c r="I232">
        <v>10</v>
      </c>
      <c r="J232">
        <v>500</v>
      </c>
      <c r="K232">
        <v>5000</v>
      </c>
      <c r="L232">
        <v>2</v>
      </c>
      <c r="M232" t="s">
        <v>130</v>
      </c>
      <c r="N232" s="2">
        <v>1552</v>
      </c>
      <c r="O232" s="3">
        <v>96</v>
      </c>
      <c r="P232" t="s">
        <v>131</v>
      </c>
      <c r="Q232">
        <v>2</v>
      </c>
      <c r="R232" s="4">
        <v>15318</v>
      </c>
      <c r="S232" s="1">
        <v>37669</v>
      </c>
      <c r="T232" s="5">
        <f t="shared" ca="1" si="10"/>
        <v>81.691666666666663</v>
      </c>
      <c r="U232" s="5">
        <f t="shared" ca="1" si="10"/>
        <v>20.5</v>
      </c>
      <c r="V232" s="5">
        <f t="shared" ca="1" si="11"/>
        <v>243.90243902439025</v>
      </c>
    </row>
    <row r="233" spans="1:22" hidden="1" x14ac:dyDescent="0.3">
      <c r="A233" t="s">
        <v>475</v>
      </c>
      <c r="B233" t="s">
        <v>236</v>
      </c>
      <c r="C233" t="str">
        <f t="shared" si="9"/>
        <v>NICOLLE Françoise</v>
      </c>
      <c r="D233" t="s">
        <v>144</v>
      </c>
      <c r="E233" t="s">
        <v>153</v>
      </c>
      <c r="F233" s="1">
        <v>44137</v>
      </c>
      <c r="G233">
        <v>5</v>
      </c>
      <c r="H233" t="s">
        <v>191</v>
      </c>
      <c r="I233">
        <v>1</v>
      </c>
      <c r="J233">
        <v>2000</v>
      </c>
      <c r="K233">
        <v>2000</v>
      </c>
      <c r="L233">
        <v>1</v>
      </c>
      <c r="M233" t="s">
        <v>137</v>
      </c>
      <c r="N233" s="2">
        <v>1887</v>
      </c>
      <c r="O233" s="3">
        <v>96</v>
      </c>
      <c r="P233" t="s">
        <v>131</v>
      </c>
      <c r="Q233">
        <v>4</v>
      </c>
      <c r="R233" s="4">
        <v>31515</v>
      </c>
      <c r="S233" s="1">
        <v>37323</v>
      </c>
      <c r="T233" s="5">
        <f t="shared" ca="1" si="10"/>
        <v>37.344444444444441</v>
      </c>
      <c r="U233" s="5">
        <f t="shared" ca="1" si="10"/>
        <v>21.441666666666666</v>
      </c>
      <c r="V233" s="5">
        <f t="shared" ca="1" si="11"/>
        <v>93.276331130975521</v>
      </c>
    </row>
    <row r="234" spans="1:22" hidden="1" x14ac:dyDescent="0.3">
      <c r="A234" t="s">
        <v>476</v>
      </c>
      <c r="B234" t="s">
        <v>477</v>
      </c>
      <c r="C234" t="str">
        <f t="shared" si="9"/>
        <v>OBEL Rolande</v>
      </c>
      <c r="D234" t="s">
        <v>141</v>
      </c>
      <c r="E234" t="s">
        <v>153</v>
      </c>
      <c r="F234" s="1">
        <v>44034</v>
      </c>
      <c r="G234">
        <v>7</v>
      </c>
      <c r="H234" t="s">
        <v>216</v>
      </c>
      <c r="I234">
        <v>3</v>
      </c>
      <c r="J234">
        <v>600</v>
      </c>
      <c r="K234">
        <v>1800</v>
      </c>
      <c r="L234">
        <v>1</v>
      </c>
      <c r="M234" t="s">
        <v>137</v>
      </c>
      <c r="N234" s="2">
        <v>1623</v>
      </c>
      <c r="O234" s="3">
        <v>44</v>
      </c>
      <c r="P234" t="s">
        <v>131</v>
      </c>
      <c r="Q234">
        <v>0</v>
      </c>
      <c r="R234" s="4">
        <v>22129</v>
      </c>
      <c r="S234" s="1">
        <v>41202</v>
      </c>
      <c r="T234" s="5">
        <f t="shared" ca="1" si="10"/>
        <v>63.044444444444444</v>
      </c>
      <c r="U234" s="5">
        <f t="shared" ca="1" si="10"/>
        <v>10.824999999999999</v>
      </c>
      <c r="V234" s="5">
        <f t="shared" ca="1" si="11"/>
        <v>166.28175519630486</v>
      </c>
    </row>
    <row r="235" spans="1:22" hidden="1" x14ac:dyDescent="0.3">
      <c r="A235" t="s">
        <v>478</v>
      </c>
      <c r="B235" t="s">
        <v>479</v>
      </c>
      <c r="C235" t="str">
        <f t="shared" si="9"/>
        <v>OCLOO Thérése</v>
      </c>
      <c r="D235" t="s">
        <v>141</v>
      </c>
      <c r="E235" t="s">
        <v>153</v>
      </c>
      <c r="F235" s="1">
        <v>44132</v>
      </c>
      <c r="G235">
        <v>4</v>
      </c>
      <c r="H235" t="s">
        <v>136</v>
      </c>
      <c r="I235">
        <v>7</v>
      </c>
      <c r="J235">
        <v>5000</v>
      </c>
      <c r="K235">
        <v>35000</v>
      </c>
      <c r="L235">
        <v>3</v>
      </c>
      <c r="M235" t="s">
        <v>147</v>
      </c>
      <c r="N235" s="2">
        <v>3385</v>
      </c>
      <c r="O235" s="3">
        <v>24</v>
      </c>
      <c r="P235" t="s">
        <v>131</v>
      </c>
      <c r="Q235">
        <v>2</v>
      </c>
      <c r="R235" s="4">
        <v>21282</v>
      </c>
      <c r="S235" s="1">
        <v>42155</v>
      </c>
      <c r="T235" s="5">
        <f t="shared" ca="1" si="10"/>
        <v>65.361111111111114</v>
      </c>
      <c r="U235" s="5">
        <f t="shared" ca="1" si="10"/>
        <v>8.2138888888888886</v>
      </c>
      <c r="V235" s="5">
        <f t="shared" ca="1" si="11"/>
        <v>4261.0754142712212</v>
      </c>
    </row>
    <row r="236" spans="1:22" hidden="1" x14ac:dyDescent="0.3">
      <c r="A236" t="s">
        <v>480</v>
      </c>
      <c r="B236" t="s">
        <v>345</v>
      </c>
      <c r="C236" t="str">
        <f t="shared" si="9"/>
        <v>ONG Daniel</v>
      </c>
      <c r="D236" t="s">
        <v>162</v>
      </c>
      <c r="E236" t="s">
        <v>153</v>
      </c>
      <c r="F236" s="1">
        <v>44143</v>
      </c>
      <c r="G236">
        <v>7</v>
      </c>
      <c r="H236" t="s">
        <v>216</v>
      </c>
      <c r="I236">
        <v>5</v>
      </c>
      <c r="J236">
        <v>600</v>
      </c>
      <c r="K236">
        <v>3000</v>
      </c>
      <c r="L236">
        <v>3</v>
      </c>
      <c r="M236" t="s">
        <v>147</v>
      </c>
      <c r="N236" s="2">
        <v>3639</v>
      </c>
      <c r="O236" s="3">
        <v>67</v>
      </c>
      <c r="P236" t="s">
        <v>138</v>
      </c>
      <c r="Q236">
        <v>1</v>
      </c>
      <c r="R236" s="4">
        <v>21652</v>
      </c>
      <c r="S236" s="1">
        <v>39442</v>
      </c>
      <c r="T236" s="5">
        <f t="shared" ca="1" si="10"/>
        <v>64.347222222222229</v>
      </c>
      <c r="U236" s="5">
        <f t="shared" ca="1" si="10"/>
        <v>15.641666666666667</v>
      </c>
      <c r="V236" s="5">
        <f t="shared" ca="1" si="11"/>
        <v>191.79541822056473</v>
      </c>
    </row>
    <row r="237" spans="1:22" hidden="1" x14ac:dyDescent="0.3">
      <c r="A237" t="s">
        <v>481</v>
      </c>
      <c r="B237" t="s">
        <v>482</v>
      </c>
      <c r="C237" t="str">
        <f t="shared" si="9"/>
        <v>PARINET Jean-Louis</v>
      </c>
      <c r="D237" t="s">
        <v>162</v>
      </c>
      <c r="E237" t="s">
        <v>153</v>
      </c>
      <c r="F237" s="1">
        <v>43985</v>
      </c>
      <c r="G237">
        <v>1</v>
      </c>
      <c r="H237" t="s">
        <v>159</v>
      </c>
      <c r="I237">
        <v>4</v>
      </c>
      <c r="J237">
        <v>1200</v>
      </c>
      <c r="K237">
        <v>4800</v>
      </c>
      <c r="L237">
        <v>3</v>
      </c>
      <c r="M237" t="s">
        <v>147</v>
      </c>
      <c r="N237" s="2">
        <v>1091</v>
      </c>
      <c r="O237" s="3">
        <v>37</v>
      </c>
      <c r="P237" t="s">
        <v>138</v>
      </c>
      <c r="Q237">
        <v>5</v>
      </c>
      <c r="R237" s="4">
        <v>27766</v>
      </c>
      <c r="S237" s="1">
        <v>38320</v>
      </c>
      <c r="T237" s="5">
        <f t="shared" ca="1" si="10"/>
        <v>47.611111111111114</v>
      </c>
      <c r="U237" s="5">
        <f t="shared" ca="1" si="10"/>
        <v>18.716666666666665</v>
      </c>
      <c r="V237" s="5">
        <f t="shared" ca="1" si="11"/>
        <v>256.4559216384684</v>
      </c>
    </row>
    <row r="238" spans="1:22" hidden="1" x14ac:dyDescent="0.3">
      <c r="A238" t="s">
        <v>483</v>
      </c>
      <c r="B238" t="s">
        <v>484</v>
      </c>
      <c r="C238" t="str">
        <f t="shared" si="9"/>
        <v>PARTOUCHE Robert</v>
      </c>
      <c r="D238" t="s">
        <v>141</v>
      </c>
      <c r="E238" t="s">
        <v>153</v>
      </c>
      <c r="F238" s="1">
        <v>44122</v>
      </c>
      <c r="G238">
        <v>3</v>
      </c>
      <c r="H238" t="s">
        <v>174</v>
      </c>
      <c r="I238">
        <v>5</v>
      </c>
      <c r="J238">
        <v>1300</v>
      </c>
      <c r="K238">
        <v>6500</v>
      </c>
      <c r="L238">
        <v>3</v>
      </c>
      <c r="M238" t="s">
        <v>147</v>
      </c>
      <c r="N238" s="2">
        <v>3389</v>
      </c>
      <c r="O238" s="3">
        <v>77</v>
      </c>
      <c r="P238" t="s">
        <v>138</v>
      </c>
      <c r="Q238">
        <v>4</v>
      </c>
      <c r="R238" s="4">
        <v>25281</v>
      </c>
      <c r="S238" s="1">
        <v>44280</v>
      </c>
      <c r="T238" s="5">
        <f t="shared" ca="1" si="10"/>
        <v>54.411111111111111</v>
      </c>
      <c r="U238" s="5">
        <f t="shared" ca="1" si="10"/>
        <v>2.3944444444444444</v>
      </c>
      <c r="V238" s="5">
        <f t="shared" ca="1" si="11"/>
        <v>2714.61716937355</v>
      </c>
    </row>
    <row r="239" spans="1:22" hidden="1" x14ac:dyDescent="0.3">
      <c r="A239" t="s">
        <v>485</v>
      </c>
      <c r="B239" t="s">
        <v>316</v>
      </c>
      <c r="C239" t="str">
        <f t="shared" si="9"/>
        <v>PAVARD Annie</v>
      </c>
      <c r="D239" t="s">
        <v>162</v>
      </c>
      <c r="E239" t="s">
        <v>153</v>
      </c>
      <c r="F239" s="1">
        <v>44057</v>
      </c>
      <c r="G239">
        <v>6</v>
      </c>
      <c r="H239" t="s">
        <v>156</v>
      </c>
      <c r="I239">
        <v>10</v>
      </c>
      <c r="J239">
        <v>500</v>
      </c>
      <c r="K239">
        <v>5000</v>
      </c>
      <c r="L239">
        <v>2</v>
      </c>
      <c r="M239" t="s">
        <v>130</v>
      </c>
      <c r="N239" s="2">
        <v>2686</v>
      </c>
      <c r="O239" s="3">
        <v>20</v>
      </c>
      <c r="P239" t="s">
        <v>131</v>
      </c>
      <c r="Q239">
        <v>5</v>
      </c>
      <c r="R239" s="4">
        <v>23411</v>
      </c>
      <c r="S239" s="1">
        <v>35985</v>
      </c>
      <c r="T239" s="5">
        <f t="shared" ca="1" si="10"/>
        <v>59.536111111111111</v>
      </c>
      <c r="U239" s="5">
        <f t="shared" ca="1" si="10"/>
        <v>25.105555555555554</v>
      </c>
      <c r="V239" s="5">
        <f t="shared" ca="1" si="11"/>
        <v>199.15910599690199</v>
      </c>
    </row>
    <row r="240" spans="1:22" hidden="1" x14ac:dyDescent="0.3">
      <c r="A240" t="s">
        <v>486</v>
      </c>
      <c r="B240" t="s">
        <v>373</v>
      </c>
      <c r="C240" t="str">
        <f t="shared" si="9"/>
        <v>PEDRO Francis</v>
      </c>
      <c r="D240" t="s">
        <v>144</v>
      </c>
      <c r="E240" t="s">
        <v>153</v>
      </c>
      <c r="F240" s="1">
        <v>44116</v>
      </c>
      <c r="G240">
        <v>2</v>
      </c>
      <c r="H240" t="s">
        <v>150</v>
      </c>
      <c r="I240">
        <v>8</v>
      </c>
      <c r="J240">
        <v>700</v>
      </c>
      <c r="K240">
        <v>5600</v>
      </c>
      <c r="L240">
        <v>3</v>
      </c>
      <c r="M240" t="s">
        <v>147</v>
      </c>
      <c r="N240" s="2">
        <v>2239</v>
      </c>
      <c r="O240" s="3">
        <v>52</v>
      </c>
      <c r="P240" t="s">
        <v>138</v>
      </c>
      <c r="Q240">
        <v>1</v>
      </c>
      <c r="R240" s="4">
        <v>21463</v>
      </c>
      <c r="S240" s="1">
        <v>40378</v>
      </c>
      <c r="T240" s="5">
        <f t="shared" ca="1" si="10"/>
        <v>64.86666666666666</v>
      </c>
      <c r="U240" s="5">
        <f t="shared" ca="1" si="10"/>
        <v>13.077777777777778</v>
      </c>
      <c r="V240" s="5">
        <f t="shared" ca="1" si="11"/>
        <v>428.20730671197964</v>
      </c>
    </row>
    <row r="241" spans="1:22" hidden="1" x14ac:dyDescent="0.3">
      <c r="A241" t="s">
        <v>487</v>
      </c>
      <c r="B241" t="s">
        <v>188</v>
      </c>
      <c r="C241" t="str">
        <f t="shared" si="9"/>
        <v>PENALVA Isabelle</v>
      </c>
      <c r="D241" t="s">
        <v>173</v>
      </c>
      <c r="E241" t="s">
        <v>153</v>
      </c>
      <c r="F241" s="1">
        <v>44022</v>
      </c>
      <c r="G241">
        <v>7</v>
      </c>
      <c r="H241" t="s">
        <v>216</v>
      </c>
      <c r="I241">
        <v>2</v>
      </c>
      <c r="J241">
        <v>600</v>
      </c>
      <c r="K241">
        <v>1200</v>
      </c>
      <c r="L241">
        <v>2</v>
      </c>
      <c r="M241" t="s">
        <v>130</v>
      </c>
      <c r="N241" s="2">
        <v>2842</v>
      </c>
      <c r="O241" s="3">
        <v>18</v>
      </c>
      <c r="P241" t="s">
        <v>131</v>
      </c>
      <c r="Q241">
        <v>0</v>
      </c>
      <c r="R241" s="4">
        <v>23162</v>
      </c>
      <c r="S241" s="1">
        <v>39733</v>
      </c>
      <c r="T241" s="5">
        <f t="shared" ca="1" si="10"/>
        <v>60.213888888888889</v>
      </c>
      <c r="U241" s="5">
        <f t="shared" ca="1" si="10"/>
        <v>14.847222222222221</v>
      </c>
      <c r="V241" s="5">
        <f t="shared" ca="1" si="11"/>
        <v>80.82319925163705</v>
      </c>
    </row>
    <row r="242" spans="1:22" x14ac:dyDescent="0.3">
      <c r="A242" t="s">
        <v>461</v>
      </c>
      <c r="B242" t="s">
        <v>295</v>
      </c>
      <c r="C242" t="str">
        <f t="shared" si="9"/>
        <v>PERFETTO Pascal</v>
      </c>
      <c r="D242" t="s">
        <v>134</v>
      </c>
      <c r="E242" t="s">
        <v>153</v>
      </c>
      <c r="F242" s="1">
        <v>44008</v>
      </c>
      <c r="G242">
        <v>10</v>
      </c>
      <c r="H242" t="s">
        <v>129</v>
      </c>
      <c r="I242">
        <v>8</v>
      </c>
      <c r="J242">
        <v>1000</v>
      </c>
      <c r="K242">
        <v>8000</v>
      </c>
      <c r="L242">
        <v>2</v>
      </c>
      <c r="M242" t="s">
        <v>130</v>
      </c>
      <c r="N242" s="2">
        <v>3544</v>
      </c>
      <c r="O242" s="3">
        <v>65</v>
      </c>
      <c r="P242" t="s">
        <v>138</v>
      </c>
      <c r="Q242">
        <v>0</v>
      </c>
      <c r="R242" s="4">
        <v>20953</v>
      </c>
      <c r="S242" s="1">
        <v>42342</v>
      </c>
      <c r="T242" s="5">
        <f t="shared" ca="1" si="10"/>
        <v>66.261111111111106</v>
      </c>
      <c r="U242" s="5">
        <f t="shared" ca="1" si="10"/>
        <v>7.7027777777777775</v>
      </c>
      <c r="V242" s="5">
        <f t="shared" ca="1" si="11"/>
        <v>1038.5863685539127</v>
      </c>
    </row>
    <row r="243" spans="1:22" hidden="1" x14ac:dyDescent="0.3">
      <c r="A243" t="s">
        <v>488</v>
      </c>
      <c r="B243" t="s">
        <v>489</v>
      </c>
      <c r="C243" t="str">
        <f t="shared" si="9"/>
        <v>PERRUCHON Fabrice</v>
      </c>
      <c r="D243" t="s">
        <v>144</v>
      </c>
      <c r="E243" t="s">
        <v>153</v>
      </c>
      <c r="F243" s="1">
        <v>44114</v>
      </c>
      <c r="G243">
        <v>1</v>
      </c>
      <c r="H243" t="s">
        <v>159</v>
      </c>
      <c r="I243">
        <v>3</v>
      </c>
      <c r="J243">
        <v>1200</v>
      </c>
      <c r="K243">
        <v>3600</v>
      </c>
      <c r="L243">
        <v>1</v>
      </c>
      <c r="M243" t="s">
        <v>137</v>
      </c>
      <c r="N243" s="2">
        <v>1235</v>
      </c>
      <c r="O243" s="3">
        <v>15</v>
      </c>
      <c r="P243" t="s">
        <v>138</v>
      </c>
      <c r="Q243">
        <v>1</v>
      </c>
      <c r="R243" s="4">
        <v>27079</v>
      </c>
      <c r="S243" s="1">
        <v>42025</v>
      </c>
      <c r="T243" s="5">
        <f t="shared" ca="1" si="10"/>
        <v>49.494444444444447</v>
      </c>
      <c r="U243" s="5">
        <f t="shared" ca="1" si="10"/>
        <v>8.5722222222222229</v>
      </c>
      <c r="V243" s="5">
        <f t="shared" ca="1" si="11"/>
        <v>419.96111471160077</v>
      </c>
    </row>
    <row r="244" spans="1:22" hidden="1" x14ac:dyDescent="0.3">
      <c r="A244" t="s">
        <v>490</v>
      </c>
      <c r="B244" t="s">
        <v>446</v>
      </c>
      <c r="C244" t="str">
        <f t="shared" si="9"/>
        <v>PESNOT Laurent</v>
      </c>
      <c r="D244" t="s">
        <v>144</v>
      </c>
      <c r="E244" t="s">
        <v>153</v>
      </c>
      <c r="F244" s="1">
        <v>43858</v>
      </c>
      <c r="G244">
        <v>5</v>
      </c>
      <c r="H244" t="s">
        <v>191</v>
      </c>
      <c r="I244">
        <v>10</v>
      </c>
      <c r="J244">
        <v>2000</v>
      </c>
      <c r="K244">
        <v>20000</v>
      </c>
      <c r="L244">
        <v>2</v>
      </c>
      <c r="M244" t="s">
        <v>130</v>
      </c>
      <c r="N244" s="2">
        <v>1694</v>
      </c>
      <c r="O244" s="3">
        <v>55</v>
      </c>
      <c r="P244" t="s">
        <v>138</v>
      </c>
      <c r="Q244">
        <v>0</v>
      </c>
      <c r="R244" s="4">
        <v>16621</v>
      </c>
      <c r="S244" s="1">
        <v>38411</v>
      </c>
      <c r="T244" s="5">
        <f t="shared" ca="1" si="10"/>
        <v>78.12222222222222</v>
      </c>
      <c r="U244" s="5">
        <f t="shared" ca="1" si="10"/>
        <v>18.463888888888889</v>
      </c>
      <c r="V244" s="5">
        <f t="shared" ca="1" si="11"/>
        <v>1083.1954265081993</v>
      </c>
    </row>
    <row r="245" spans="1:22" hidden="1" x14ac:dyDescent="0.3">
      <c r="A245" t="s">
        <v>491</v>
      </c>
      <c r="B245" t="s">
        <v>244</v>
      </c>
      <c r="C245" t="str">
        <f t="shared" si="9"/>
        <v>PIDERIT Claude</v>
      </c>
      <c r="D245" t="s">
        <v>162</v>
      </c>
      <c r="E245" t="s">
        <v>153</v>
      </c>
      <c r="F245" s="1">
        <v>44061</v>
      </c>
      <c r="G245">
        <v>10</v>
      </c>
      <c r="H245" t="s">
        <v>129</v>
      </c>
      <c r="I245">
        <v>7</v>
      </c>
      <c r="J245">
        <v>1000</v>
      </c>
      <c r="K245">
        <v>7000</v>
      </c>
      <c r="L245">
        <v>2</v>
      </c>
      <c r="M245" t="s">
        <v>130</v>
      </c>
      <c r="N245" s="2">
        <v>2766</v>
      </c>
      <c r="O245" s="3">
        <v>90</v>
      </c>
      <c r="P245" t="s">
        <v>131</v>
      </c>
      <c r="Q245">
        <v>5</v>
      </c>
      <c r="R245" s="4">
        <v>28839</v>
      </c>
      <c r="S245" s="1">
        <v>37969</v>
      </c>
      <c r="T245" s="5">
        <f t="shared" ca="1" si="10"/>
        <v>44.672222222222224</v>
      </c>
      <c r="U245" s="5">
        <f t="shared" ca="1" si="10"/>
        <v>19.675000000000001</v>
      </c>
      <c r="V245" s="5">
        <f t="shared" ca="1" si="11"/>
        <v>355.78144853875477</v>
      </c>
    </row>
    <row r="246" spans="1:22" hidden="1" x14ac:dyDescent="0.3">
      <c r="A246" t="s">
        <v>492</v>
      </c>
      <c r="B246" t="s">
        <v>376</v>
      </c>
      <c r="C246" t="str">
        <f t="shared" si="9"/>
        <v>POINSOT Pierre</v>
      </c>
      <c r="D246" t="s">
        <v>127</v>
      </c>
      <c r="E246" t="s">
        <v>153</v>
      </c>
      <c r="F246" s="1">
        <v>44043</v>
      </c>
      <c r="G246">
        <v>4</v>
      </c>
      <c r="H246" t="s">
        <v>136</v>
      </c>
      <c r="I246">
        <v>8</v>
      </c>
      <c r="J246">
        <v>5000</v>
      </c>
      <c r="K246">
        <v>40000</v>
      </c>
      <c r="L246">
        <v>2</v>
      </c>
      <c r="M246" t="s">
        <v>130</v>
      </c>
      <c r="N246" s="2">
        <v>2088</v>
      </c>
      <c r="O246" s="3">
        <v>94</v>
      </c>
      <c r="P246" t="s">
        <v>138</v>
      </c>
      <c r="Q246">
        <v>0</v>
      </c>
      <c r="R246" s="4">
        <v>29252</v>
      </c>
      <c r="S246" s="1">
        <v>44175</v>
      </c>
      <c r="T246" s="5">
        <f t="shared" ca="1" si="10"/>
        <v>43.544444444444444</v>
      </c>
      <c r="U246" s="5">
        <f t="shared" ca="1" si="10"/>
        <v>2.6861111111111109</v>
      </c>
      <c r="V246" s="5">
        <f t="shared" ca="1" si="11"/>
        <v>14891.416752843848</v>
      </c>
    </row>
    <row r="247" spans="1:22" hidden="1" x14ac:dyDescent="0.3">
      <c r="A247" t="s">
        <v>493</v>
      </c>
      <c r="B247" t="s">
        <v>345</v>
      </c>
      <c r="C247" t="str">
        <f t="shared" si="9"/>
        <v>POISSON Daniel</v>
      </c>
      <c r="D247" t="s">
        <v>162</v>
      </c>
      <c r="E247" t="s">
        <v>153</v>
      </c>
      <c r="F247" s="1">
        <v>44028</v>
      </c>
      <c r="G247">
        <v>3</v>
      </c>
      <c r="H247" t="s">
        <v>174</v>
      </c>
      <c r="I247">
        <v>9</v>
      </c>
      <c r="J247">
        <v>1300</v>
      </c>
      <c r="K247">
        <v>11700</v>
      </c>
      <c r="L247">
        <v>1</v>
      </c>
      <c r="M247" t="s">
        <v>137</v>
      </c>
      <c r="N247" s="2">
        <v>1929</v>
      </c>
      <c r="O247" s="3">
        <v>18</v>
      </c>
      <c r="P247" t="s">
        <v>138</v>
      </c>
      <c r="Q247">
        <v>3</v>
      </c>
      <c r="R247" s="4">
        <v>20149</v>
      </c>
      <c r="S247" s="1">
        <v>38492</v>
      </c>
      <c r="T247" s="5">
        <f t="shared" ca="1" si="10"/>
        <v>68.461111111111109</v>
      </c>
      <c r="U247" s="5">
        <f t="shared" ca="1" si="10"/>
        <v>18.241666666666667</v>
      </c>
      <c r="V247" s="5">
        <f t="shared" ca="1" si="11"/>
        <v>641.38876199177707</v>
      </c>
    </row>
    <row r="248" spans="1:22" hidden="1" x14ac:dyDescent="0.3">
      <c r="A248" t="s">
        <v>494</v>
      </c>
      <c r="B248" t="s">
        <v>180</v>
      </c>
      <c r="C248" t="str">
        <f t="shared" si="9"/>
        <v>PONTALIER Thierry</v>
      </c>
      <c r="D248" t="s">
        <v>127</v>
      </c>
      <c r="E248" t="s">
        <v>153</v>
      </c>
      <c r="F248" s="1">
        <v>44121</v>
      </c>
      <c r="G248">
        <v>7</v>
      </c>
      <c r="H248" t="s">
        <v>216</v>
      </c>
      <c r="I248">
        <v>2</v>
      </c>
      <c r="J248">
        <v>600</v>
      </c>
      <c r="K248">
        <v>1200</v>
      </c>
      <c r="L248">
        <v>2</v>
      </c>
      <c r="M248" t="s">
        <v>130</v>
      </c>
      <c r="N248" s="2">
        <v>1567</v>
      </c>
      <c r="O248" s="3">
        <v>75</v>
      </c>
      <c r="P248" t="s">
        <v>138</v>
      </c>
      <c r="Q248">
        <v>0</v>
      </c>
      <c r="R248" s="4">
        <v>23098</v>
      </c>
      <c r="S248" s="1">
        <v>44204</v>
      </c>
      <c r="T248" s="5">
        <f t="shared" ca="1" si="10"/>
        <v>60.386111111111113</v>
      </c>
      <c r="U248" s="5">
        <f t="shared" ca="1" si="10"/>
        <v>2.6083333333333334</v>
      </c>
      <c r="V248" s="5">
        <f t="shared" ca="1" si="11"/>
        <v>460.06389776357827</v>
      </c>
    </row>
    <row r="249" spans="1:22" hidden="1" x14ac:dyDescent="0.3">
      <c r="A249" t="s">
        <v>495</v>
      </c>
      <c r="B249" t="s">
        <v>496</v>
      </c>
      <c r="C249" t="str">
        <f t="shared" si="9"/>
        <v>POTRIQUET Claudette</v>
      </c>
      <c r="D249" t="s">
        <v>144</v>
      </c>
      <c r="E249" t="s">
        <v>153</v>
      </c>
      <c r="F249" s="1">
        <v>44104</v>
      </c>
      <c r="G249">
        <v>7</v>
      </c>
      <c r="H249" t="s">
        <v>216</v>
      </c>
      <c r="I249">
        <v>2</v>
      </c>
      <c r="J249">
        <v>600</v>
      </c>
      <c r="K249">
        <v>1200</v>
      </c>
      <c r="L249">
        <v>2</v>
      </c>
      <c r="M249" t="s">
        <v>130</v>
      </c>
      <c r="N249" s="2">
        <v>2310</v>
      </c>
      <c r="O249" s="3">
        <v>34</v>
      </c>
      <c r="P249" t="s">
        <v>131</v>
      </c>
      <c r="Q249">
        <v>1</v>
      </c>
      <c r="R249" s="4">
        <v>19262</v>
      </c>
      <c r="S249" s="1">
        <v>43220</v>
      </c>
      <c r="T249" s="5">
        <f t="shared" ca="1" si="10"/>
        <v>70.894444444444446</v>
      </c>
      <c r="U249" s="5">
        <f t="shared" ca="1" si="10"/>
        <v>5.2972222222222225</v>
      </c>
      <c r="V249" s="5">
        <f t="shared" ca="1" si="11"/>
        <v>226.53382275825902</v>
      </c>
    </row>
    <row r="250" spans="1:22" hidden="1" x14ac:dyDescent="0.3">
      <c r="A250" t="s">
        <v>497</v>
      </c>
      <c r="B250" t="s">
        <v>498</v>
      </c>
      <c r="C250" t="str">
        <f t="shared" si="9"/>
        <v>POUYADOU Josette</v>
      </c>
      <c r="D250" t="s">
        <v>173</v>
      </c>
      <c r="E250" t="s">
        <v>153</v>
      </c>
      <c r="F250" s="1">
        <v>44005</v>
      </c>
      <c r="G250">
        <v>1</v>
      </c>
      <c r="H250" t="s">
        <v>159</v>
      </c>
      <c r="I250">
        <v>4</v>
      </c>
      <c r="J250">
        <v>1200</v>
      </c>
      <c r="K250">
        <v>4800</v>
      </c>
      <c r="L250">
        <v>1</v>
      </c>
      <c r="M250" t="s">
        <v>137</v>
      </c>
      <c r="N250" s="2">
        <v>2951</v>
      </c>
      <c r="O250" s="3">
        <v>23</v>
      </c>
      <c r="P250" t="s">
        <v>131</v>
      </c>
      <c r="Q250">
        <v>5</v>
      </c>
      <c r="R250" s="4">
        <v>22288</v>
      </c>
      <c r="S250" s="1">
        <v>39011</v>
      </c>
      <c r="T250" s="5">
        <f t="shared" ca="1" si="10"/>
        <v>62.611111111111114</v>
      </c>
      <c r="U250" s="5">
        <f t="shared" ca="1" si="10"/>
        <v>16.822222222222223</v>
      </c>
      <c r="V250" s="5">
        <f t="shared" ca="1" si="11"/>
        <v>285.336856010568</v>
      </c>
    </row>
    <row r="251" spans="1:22" hidden="1" x14ac:dyDescent="0.3">
      <c r="A251" t="s">
        <v>499</v>
      </c>
      <c r="B251" t="s">
        <v>236</v>
      </c>
      <c r="C251" t="str">
        <f t="shared" si="9"/>
        <v>PUAULT Françoise</v>
      </c>
      <c r="D251" t="s">
        <v>144</v>
      </c>
      <c r="E251" t="s">
        <v>153</v>
      </c>
      <c r="F251" s="1">
        <v>44310</v>
      </c>
      <c r="G251">
        <v>1</v>
      </c>
      <c r="H251" t="s">
        <v>159</v>
      </c>
      <c r="I251">
        <v>3</v>
      </c>
      <c r="J251">
        <v>1200</v>
      </c>
      <c r="K251">
        <v>3600</v>
      </c>
      <c r="L251">
        <v>2</v>
      </c>
      <c r="M251" t="s">
        <v>130</v>
      </c>
      <c r="N251" s="2">
        <v>2420</v>
      </c>
      <c r="O251" s="3">
        <v>66</v>
      </c>
      <c r="P251" t="s">
        <v>131</v>
      </c>
      <c r="Q251">
        <v>1</v>
      </c>
      <c r="R251" s="4">
        <v>20383</v>
      </c>
      <c r="S251" s="1">
        <v>39021</v>
      </c>
      <c r="T251" s="5">
        <f t="shared" ca="1" si="10"/>
        <v>67.822222222222223</v>
      </c>
      <c r="U251" s="5">
        <f t="shared" ca="1" si="10"/>
        <v>16.797222222222221</v>
      </c>
      <c r="V251" s="5">
        <f t="shared" ca="1" si="11"/>
        <v>214.321150983959</v>
      </c>
    </row>
    <row r="252" spans="1:22" hidden="1" x14ac:dyDescent="0.3">
      <c r="A252" t="s">
        <v>500</v>
      </c>
      <c r="B252" t="s">
        <v>222</v>
      </c>
      <c r="C252" t="str">
        <f t="shared" si="9"/>
        <v>QUINTIN Martine</v>
      </c>
      <c r="D252" t="s">
        <v>127</v>
      </c>
      <c r="E252" t="s">
        <v>153</v>
      </c>
      <c r="F252" s="1">
        <v>44198</v>
      </c>
      <c r="G252">
        <v>4</v>
      </c>
      <c r="H252" t="s">
        <v>136</v>
      </c>
      <c r="I252">
        <v>2</v>
      </c>
      <c r="J252">
        <v>5000</v>
      </c>
      <c r="K252">
        <v>10000</v>
      </c>
      <c r="L252">
        <v>3</v>
      </c>
      <c r="M252" t="s">
        <v>147</v>
      </c>
      <c r="N252" s="2">
        <v>1109</v>
      </c>
      <c r="O252" s="3">
        <v>93</v>
      </c>
      <c r="P252" t="s">
        <v>131</v>
      </c>
      <c r="Q252">
        <v>5</v>
      </c>
      <c r="R252" s="4">
        <v>27284</v>
      </c>
      <c r="S252" s="1">
        <v>36480</v>
      </c>
      <c r="T252" s="5">
        <f t="shared" ca="1" si="10"/>
        <v>48.930555555555557</v>
      </c>
      <c r="U252" s="5">
        <f t="shared" ca="1" si="10"/>
        <v>23.752777777777776</v>
      </c>
      <c r="V252" s="5">
        <f t="shared" ca="1" si="11"/>
        <v>421.00339141620867</v>
      </c>
    </row>
    <row r="253" spans="1:22" x14ac:dyDescent="0.3">
      <c r="A253" t="s">
        <v>510</v>
      </c>
      <c r="B253" t="s">
        <v>511</v>
      </c>
      <c r="C253" t="str">
        <f t="shared" si="9"/>
        <v>RAGEUL Marielle</v>
      </c>
      <c r="D253" t="s">
        <v>134</v>
      </c>
      <c r="E253" t="s">
        <v>153</v>
      </c>
      <c r="F253" s="1">
        <v>44330</v>
      </c>
      <c r="G253">
        <v>4</v>
      </c>
      <c r="H253" t="s">
        <v>136</v>
      </c>
      <c r="I253">
        <v>2</v>
      </c>
      <c r="J253">
        <v>5000</v>
      </c>
      <c r="K253">
        <v>10000</v>
      </c>
      <c r="L253">
        <v>2</v>
      </c>
      <c r="M253" t="s">
        <v>130</v>
      </c>
      <c r="N253" s="2">
        <v>1201</v>
      </c>
      <c r="O253" s="3">
        <v>91</v>
      </c>
      <c r="P253" t="s">
        <v>131</v>
      </c>
      <c r="Q253">
        <v>3</v>
      </c>
      <c r="R253" s="4">
        <v>20485</v>
      </c>
      <c r="S253" s="1">
        <v>37035</v>
      </c>
      <c r="T253" s="5">
        <f t="shared" ca="1" si="10"/>
        <v>67.547222222222217</v>
      </c>
      <c r="U253" s="5">
        <f t="shared" ca="1" si="10"/>
        <v>22.230555555555554</v>
      </c>
      <c r="V253" s="5">
        <f t="shared" ca="1" si="11"/>
        <v>449.83131325752845</v>
      </c>
    </row>
    <row r="254" spans="1:22" hidden="1" x14ac:dyDescent="0.3">
      <c r="A254" t="s">
        <v>501</v>
      </c>
      <c r="B254" t="s">
        <v>266</v>
      </c>
      <c r="C254" t="str">
        <f t="shared" si="9"/>
        <v>RAMBEAUD Christian</v>
      </c>
      <c r="D254" t="s">
        <v>144</v>
      </c>
      <c r="E254" t="s">
        <v>153</v>
      </c>
      <c r="F254" s="1">
        <v>43991</v>
      </c>
      <c r="G254">
        <v>8</v>
      </c>
      <c r="H254" t="s">
        <v>146</v>
      </c>
      <c r="I254">
        <v>10</v>
      </c>
      <c r="J254">
        <v>800</v>
      </c>
      <c r="K254">
        <v>8000</v>
      </c>
      <c r="L254">
        <v>3</v>
      </c>
      <c r="M254" t="s">
        <v>147</v>
      </c>
      <c r="N254" s="2">
        <v>3586</v>
      </c>
      <c r="O254" s="3">
        <v>33</v>
      </c>
      <c r="P254" t="s">
        <v>138</v>
      </c>
      <c r="Q254">
        <v>3</v>
      </c>
      <c r="R254" s="4">
        <v>22639</v>
      </c>
      <c r="S254" s="1">
        <v>36416</v>
      </c>
      <c r="T254" s="5">
        <f t="shared" ca="1" si="10"/>
        <v>61.647222222222226</v>
      </c>
      <c r="U254" s="5">
        <f t="shared" ca="1" si="10"/>
        <v>23.927777777777777</v>
      </c>
      <c r="V254" s="5">
        <f t="shared" ca="1" si="11"/>
        <v>334.33944741119109</v>
      </c>
    </row>
    <row r="255" spans="1:22" hidden="1" x14ac:dyDescent="0.3">
      <c r="A255" t="s">
        <v>502</v>
      </c>
      <c r="B255" t="s">
        <v>259</v>
      </c>
      <c r="C255" t="str">
        <f t="shared" si="9"/>
        <v>RAMOND Vincent</v>
      </c>
      <c r="D255" t="s">
        <v>127</v>
      </c>
      <c r="E255" t="s">
        <v>153</v>
      </c>
      <c r="F255" s="1">
        <v>44129</v>
      </c>
      <c r="G255">
        <v>6</v>
      </c>
      <c r="H255" t="s">
        <v>156</v>
      </c>
      <c r="I255">
        <v>7</v>
      </c>
      <c r="J255">
        <v>500</v>
      </c>
      <c r="K255">
        <v>3500</v>
      </c>
      <c r="L255">
        <v>1</v>
      </c>
      <c r="M255" t="s">
        <v>137</v>
      </c>
      <c r="N255" s="2">
        <v>1684</v>
      </c>
      <c r="O255" s="3">
        <v>59</v>
      </c>
      <c r="P255" t="s">
        <v>138</v>
      </c>
      <c r="Q255">
        <v>4</v>
      </c>
      <c r="R255" s="4">
        <v>20090</v>
      </c>
      <c r="S255" s="1">
        <v>37616</v>
      </c>
      <c r="T255" s="5">
        <f t="shared" ca="1" si="10"/>
        <v>68.62777777777778</v>
      </c>
      <c r="U255" s="5">
        <f t="shared" ca="1" si="10"/>
        <v>20.641666666666666</v>
      </c>
      <c r="V255" s="5">
        <f t="shared" ca="1" si="11"/>
        <v>169.55995155429957</v>
      </c>
    </row>
    <row r="256" spans="1:22" hidden="1" x14ac:dyDescent="0.3">
      <c r="A256" t="s">
        <v>503</v>
      </c>
      <c r="B256" t="s">
        <v>504</v>
      </c>
      <c r="C256" t="str">
        <f t="shared" si="9"/>
        <v>RAMOS Yvan</v>
      </c>
      <c r="D256" t="s">
        <v>127</v>
      </c>
      <c r="E256" t="s">
        <v>153</v>
      </c>
      <c r="F256" s="1">
        <v>44102</v>
      </c>
      <c r="G256">
        <v>4</v>
      </c>
      <c r="H256" t="s">
        <v>136</v>
      </c>
      <c r="I256">
        <v>1</v>
      </c>
      <c r="J256">
        <v>5000</v>
      </c>
      <c r="K256">
        <v>5000</v>
      </c>
      <c r="L256">
        <v>3</v>
      </c>
      <c r="M256" t="s">
        <v>147</v>
      </c>
      <c r="N256" s="2">
        <v>2540</v>
      </c>
      <c r="O256" s="3">
        <v>34</v>
      </c>
      <c r="P256" t="s">
        <v>138</v>
      </c>
      <c r="Q256">
        <v>5</v>
      </c>
      <c r="R256" s="4">
        <v>29274</v>
      </c>
      <c r="S256" s="1">
        <v>43382</v>
      </c>
      <c r="T256" s="5">
        <f t="shared" ca="1" si="10"/>
        <v>43.483333333333334</v>
      </c>
      <c r="U256" s="5">
        <f t="shared" ca="1" si="10"/>
        <v>4.8555555555555552</v>
      </c>
      <c r="V256" s="5">
        <f t="shared" ca="1" si="11"/>
        <v>1029.7482837528605</v>
      </c>
    </row>
    <row r="257" spans="1:22" hidden="1" x14ac:dyDescent="0.3">
      <c r="A257" t="s">
        <v>505</v>
      </c>
      <c r="B257" t="s">
        <v>506</v>
      </c>
      <c r="C257" t="str">
        <f t="shared" si="9"/>
        <v>REBY-FAYARD Luc</v>
      </c>
      <c r="D257" t="s">
        <v>173</v>
      </c>
      <c r="E257" t="s">
        <v>153</v>
      </c>
      <c r="F257" s="1">
        <v>44328</v>
      </c>
      <c r="G257">
        <v>4</v>
      </c>
      <c r="H257" t="s">
        <v>136</v>
      </c>
      <c r="I257">
        <v>1</v>
      </c>
      <c r="J257">
        <v>5000</v>
      </c>
      <c r="K257">
        <v>5000</v>
      </c>
      <c r="L257">
        <v>2</v>
      </c>
      <c r="M257" t="s">
        <v>130</v>
      </c>
      <c r="N257" s="2">
        <v>2446</v>
      </c>
      <c r="O257" s="3">
        <v>34</v>
      </c>
      <c r="P257" t="s">
        <v>138</v>
      </c>
      <c r="Q257">
        <v>3</v>
      </c>
      <c r="R257" s="4">
        <v>20409</v>
      </c>
      <c r="S257" s="1">
        <v>37360</v>
      </c>
      <c r="T257" s="5">
        <f t="shared" ca="1" si="10"/>
        <v>67.75277777777778</v>
      </c>
      <c r="U257" s="5">
        <f t="shared" ca="1" si="10"/>
        <v>21.341666666666665</v>
      </c>
      <c r="V257" s="5">
        <f t="shared" ca="1" si="11"/>
        <v>234.28348301444751</v>
      </c>
    </row>
    <row r="258" spans="1:22" x14ac:dyDescent="0.3">
      <c r="A258" t="s">
        <v>465</v>
      </c>
      <c r="B258" t="s">
        <v>466</v>
      </c>
      <c r="C258" t="str">
        <f t="shared" ref="C258:C318" si="12">CONCATENATE(A258," ",B258)</f>
        <v>REMUND Marie-Marthe</v>
      </c>
      <c r="D258" t="s">
        <v>134</v>
      </c>
      <c r="E258" t="s">
        <v>153</v>
      </c>
      <c r="F258" s="1">
        <v>44267</v>
      </c>
      <c r="G258">
        <v>2</v>
      </c>
      <c r="H258" t="s">
        <v>150</v>
      </c>
      <c r="I258">
        <v>9</v>
      </c>
      <c r="J258">
        <v>700</v>
      </c>
      <c r="K258">
        <v>6300</v>
      </c>
      <c r="L258">
        <v>3</v>
      </c>
      <c r="M258" t="s">
        <v>147</v>
      </c>
      <c r="N258" s="2">
        <v>1467</v>
      </c>
      <c r="O258" s="3">
        <v>34</v>
      </c>
      <c r="P258" t="s">
        <v>131</v>
      </c>
      <c r="Q258">
        <v>1</v>
      </c>
      <c r="R258" s="4">
        <v>20737</v>
      </c>
      <c r="S258" s="1">
        <v>44486</v>
      </c>
      <c r="T258" s="5">
        <f t="shared" ref="T258:U316" ca="1" si="13">YEARFRAC(R258,TODAY())</f>
        <v>66.855555555555554</v>
      </c>
      <c r="U258" s="5">
        <f t="shared" ca="1" si="13"/>
        <v>1.8333333333333333</v>
      </c>
      <c r="V258" s="5">
        <f t="shared" ref="V258:V318" ca="1" si="14">K258/U258</f>
        <v>3436.3636363636365</v>
      </c>
    </row>
    <row r="259" spans="1:22" hidden="1" x14ac:dyDescent="0.3">
      <c r="A259" t="s">
        <v>507</v>
      </c>
      <c r="B259" t="s">
        <v>176</v>
      </c>
      <c r="C259" t="str">
        <f t="shared" si="12"/>
        <v>RENIER Monique</v>
      </c>
      <c r="D259" t="s">
        <v>127</v>
      </c>
      <c r="E259" t="s">
        <v>153</v>
      </c>
      <c r="F259" s="1">
        <v>43990</v>
      </c>
      <c r="G259">
        <v>2</v>
      </c>
      <c r="H259" t="s">
        <v>150</v>
      </c>
      <c r="I259">
        <v>6</v>
      </c>
      <c r="J259">
        <v>700</v>
      </c>
      <c r="K259">
        <v>4200</v>
      </c>
      <c r="L259">
        <v>1</v>
      </c>
      <c r="M259" t="s">
        <v>137</v>
      </c>
      <c r="N259" s="2">
        <v>1034</v>
      </c>
      <c r="O259" s="3">
        <v>35</v>
      </c>
      <c r="P259" t="s">
        <v>131</v>
      </c>
      <c r="Q259">
        <v>2</v>
      </c>
      <c r="R259" s="4">
        <v>22133</v>
      </c>
      <c r="S259" s="1">
        <v>43454</v>
      </c>
      <c r="T259" s="5">
        <f t="shared" ca="1" si="13"/>
        <v>63.033333333333331</v>
      </c>
      <c r="U259" s="5">
        <f t="shared" ca="1" si="13"/>
        <v>4.6583333333333332</v>
      </c>
      <c r="V259" s="5">
        <f t="shared" ca="1" si="14"/>
        <v>901.61001788908766</v>
      </c>
    </row>
    <row r="260" spans="1:22" hidden="1" x14ac:dyDescent="0.3">
      <c r="A260" t="s">
        <v>508</v>
      </c>
      <c r="B260" t="s">
        <v>509</v>
      </c>
      <c r="C260" t="str">
        <f t="shared" si="12"/>
        <v>REVERDITO Marie-Jeanne</v>
      </c>
      <c r="D260" t="s">
        <v>141</v>
      </c>
      <c r="E260" t="s">
        <v>153</v>
      </c>
      <c r="F260" s="1">
        <v>44249</v>
      </c>
      <c r="G260">
        <v>3</v>
      </c>
      <c r="H260" t="s">
        <v>174</v>
      </c>
      <c r="I260">
        <v>9</v>
      </c>
      <c r="J260">
        <v>1300</v>
      </c>
      <c r="K260">
        <v>11700</v>
      </c>
      <c r="L260">
        <v>2</v>
      </c>
      <c r="M260" t="s">
        <v>130</v>
      </c>
      <c r="N260" s="2">
        <v>1605</v>
      </c>
      <c r="O260" s="3">
        <v>42</v>
      </c>
      <c r="P260" t="s">
        <v>131</v>
      </c>
      <c r="Q260">
        <v>2</v>
      </c>
      <c r="R260" s="4">
        <v>21288</v>
      </c>
      <c r="S260" s="1">
        <v>36319</v>
      </c>
      <c r="T260" s="5">
        <f t="shared" ca="1" si="13"/>
        <v>65.344444444444449</v>
      </c>
      <c r="U260" s="5">
        <f t="shared" ca="1" si="13"/>
        <v>24.191666666666666</v>
      </c>
      <c r="V260" s="5">
        <f t="shared" ca="1" si="14"/>
        <v>483.63761625904237</v>
      </c>
    </row>
    <row r="261" spans="1:22" x14ac:dyDescent="0.3">
      <c r="A261" t="s">
        <v>237</v>
      </c>
      <c r="B261" t="s">
        <v>238</v>
      </c>
      <c r="C261" t="str">
        <f t="shared" si="12"/>
        <v>RIDEAU Paul</v>
      </c>
      <c r="D261" t="s">
        <v>134</v>
      </c>
      <c r="E261" t="s">
        <v>153</v>
      </c>
      <c r="F261" s="1">
        <v>44234</v>
      </c>
      <c r="G261">
        <v>6</v>
      </c>
      <c r="H261" t="s">
        <v>156</v>
      </c>
      <c r="I261">
        <v>3</v>
      </c>
      <c r="J261">
        <v>500</v>
      </c>
      <c r="K261">
        <v>1500</v>
      </c>
      <c r="L261">
        <v>3</v>
      </c>
      <c r="M261" t="s">
        <v>147</v>
      </c>
      <c r="N261" s="2">
        <v>2862</v>
      </c>
      <c r="O261" s="3">
        <v>68</v>
      </c>
      <c r="P261" t="s">
        <v>138</v>
      </c>
      <c r="Q261">
        <v>3</v>
      </c>
      <c r="R261" s="4">
        <v>27699</v>
      </c>
      <c r="S261" s="1">
        <v>39686</v>
      </c>
      <c r="T261" s="5">
        <f t="shared" ca="1" si="13"/>
        <v>47.794444444444444</v>
      </c>
      <c r="U261" s="5">
        <f t="shared" ca="1" si="13"/>
        <v>14.975</v>
      </c>
      <c r="V261" s="5">
        <f t="shared" ca="1" si="14"/>
        <v>100.1669449081803</v>
      </c>
    </row>
    <row r="262" spans="1:22" hidden="1" x14ac:dyDescent="0.3">
      <c r="A262" t="s">
        <v>512</v>
      </c>
      <c r="B262" t="s">
        <v>513</v>
      </c>
      <c r="C262" t="str">
        <f t="shared" si="12"/>
        <v>RIEGERT Raymonde</v>
      </c>
      <c r="D262" t="s">
        <v>127</v>
      </c>
      <c r="E262" t="s">
        <v>153</v>
      </c>
      <c r="F262" s="1">
        <v>44361</v>
      </c>
      <c r="G262">
        <v>3</v>
      </c>
      <c r="H262" t="s">
        <v>174</v>
      </c>
      <c r="I262">
        <v>4</v>
      </c>
      <c r="J262">
        <v>1300</v>
      </c>
      <c r="K262">
        <v>5200</v>
      </c>
      <c r="L262">
        <v>1</v>
      </c>
      <c r="M262" t="s">
        <v>137</v>
      </c>
      <c r="N262" s="2">
        <v>2923</v>
      </c>
      <c r="O262" s="3">
        <v>66</v>
      </c>
      <c r="P262" t="s">
        <v>131</v>
      </c>
      <c r="Q262">
        <v>4</v>
      </c>
      <c r="R262" s="4">
        <v>18666</v>
      </c>
      <c r="S262" s="1">
        <v>36334</v>
      </c>
      <c r="T262" s="5">
        <f t="shared" ca="1" si="13"/>
        <v>72.527777777777771</v>
      </c>
      <c r="U262" s="5">
        <f t="shared" ca="1" si="13"/>
        <v>24.15</v>
      </c>
      <c r="V262" s="5">
        <f t="shared" ca="1" si="14"/>
        <v>215.32091097308489</v>
      </c>
    </row>
    <row r="263" spans="1:22" hidden="1" x14ac:dyDescent="0.3">
      <c r="A263" t="s">
        <v>514</v>
      </c>
      <c r="B263" t="s">
        <v>515</v>
      </c>
      <c r="C263" t="str">
        <f t="shared" si="12"/>
        <v>RIESI François</v>
      </c>
      <c r="D263" t="s">
        <v>144</v>
      </c>
      <c r="E263" t="s">
        <v>153</v>
      </c>
      <c r="F263" s="1">
        <v>44317</v>
      </c>
      <c r="G263">
        <v>9</v>
      </c>
      <c r="H263" t="s">
        <v>184</v>
      </c>
      <c r="I263">
        <v>5</v>
      </c>
      <c r="J263">
        <v>500</v>
      </c>
      <c r="K263">
        <v>2500</v>
      </c>
      <c r="L263">
        <v>1</v>
      </c>
      <c r="M263" t="s">
        <v>137</v>
      </c>
      <c r="N263" s="2">
        <v>3546</v>
      </c>
      <c r="O263" s="3">
        <v>74</v>
      </c>
      <c r="P263" t="s">
        <v>138</v>
      </c>
      <c r="Q263">
        <v>1</v>
      </c>
      <c r="R263" s="4">
        <v>19327</v>
      </c>
      <c r="S263" s="1">
        <v>40839</v>
      </c>
      <c r="T263" s="5">
        <f t="shared" ca="1" si="13"/>
        <v>70.716666666666669</v>
      </c>
      <c r="U263" s="5">
        <f t="shared" ca="1" si="13"/>
        <v>11.816666666666666</v>
      </c>
      <c r="V263" s="5">
        <f t="shared" ca="1" si="14"/>
        <v>211.56558533145275</v>
      </c>
    </row>
    <row r="264" spans="1:22" hidden="1" x14ac:dyDescent="0.3">
      <c r="A264" t="s">
        <v>516</v>
      </c>
      <c r="B264" t="s">
        <v>517</v>
      </c>
      <c r="C264" t="str">
        <f t="shared" si="12"/>
        <v>ROBERT Marie-Josée</v>
      </c>
      <c r="D264" t="s">
        <v>127</v>
      </c>
      <c r="E264" t="s">
        <v>153</v>
      </c>
      <c r="F264" s="1">
        <v>44183</v>
      </c>
      <c r="G264">
        <v>2</v>
      </c>
      <c r="H264" t="s">
        <v>150</v>
      </c>
      <c r="I264">
        <v>7</v>
      </c>
      <c r="J264">
        <v>700</v>
      </c>
      <c r="K264">
        <v>4900</v>
      </c>
      <c r="L264">
        <v>3</v>
      </c>
      <c r="M264" t="s">
        <v>147</v>
      </c>
      <c r="N264" s="2">
        <v>2348</v>
      </c>
      <c r="O264" s="3">
        <v>16</v>
      </c>
      <c r="P264" t="s">
        <v>131</v>
      </c>
      <c r="Q264">
        <v>1</v>
      </c>
      <c r="R264" s="4">
        <v>28235</v>
      </c>
      <c r="S264" s="1">
        <v>39983</v>
      </c>
      <c r="T264" s="5">
        <f t="shared" ca="1" si="13"/>
        <v>46.325000000000003</v>
      </c>
      <c r="U264" s="5">
        <f t="shared" ca="1" si="13"/>
        <v>14.161111111111111</v>
      </c>
      <c r="V264" s="5">
        <f t="shared" ca="1" si="14"/>
        <v>346.01804629266377</v>
      </c>
    </row>
    <row r="265" spans="1:22" hidden="1" x14ac:dyDescent="0.3">
      <c r="A265" t="s">
        <v>516</v>
      </c>
      <c r="B265" t="s">
        <v>157</v>
      </c>
      <c r="C265" t="str">
        <f t="shared" si="12"/>
        <v>ROBERT Viviane</v>
      </c>
      <c r="D265" t="s">
        <v>127</v>
      </c>
      <c r="E265" t="s">
        <v>153</v>
      </c>
      <c r="F265" s="1">
        <v>44315</v>
      </c>
      <c r="G265">
        <v>4</v>
      </c>
      <c r="H265" t="s">
        <v>136</v>
      </c>
      <c r="I265">
        <v>6</v>
      </c>
      <c r="J265">
        <v>5000</v>
      </c>
      <c r="K265">
        <v>30000</v>
      </c>
      <c r="L265">
        <v>2</v>
      </c>
      <c r="M265" t="s">
        <v>130</v>
      </c>
      <c r="N265" s="2">
        <v>1577</v>
      </c>
      <c r="O265" s="3">
        <v>39</v>
      </c>
      <c r="P265" t="s">
        <v>131</v>
      </c>
      <c r="Q265">
        <v>1</v>
      </c>
      <c r="R265" s="4">
        <v>23189</v>
      </c>
      <c r="S265" s="1">
        <v>40948</v>
      </c>
      <c r="T265" s="5">
        <f t="shared" ca="1" si="13"/>
        <v>60.138888888888886</v>
      </c>
      <c r="U265" s="5">
        <f t="shared" ca="1" si="13"/>
        <v>11.522222222222222</v>
      </c>
      <c r="V265" s="5">
        <f t="shared" ca="1" si="14"/>
        <v>2603.6644165863067</v>
      </c>
    </row>
    <row r="266" spans="1:22" hidden="1" x14ac:dyDescent="0.3">
      <c r="A266" t="s">
        <v>518</v>
      </c>
      <c r="B266" t="s">
        <v>519</v>
      </c>
      <c r="C266" t="str">
        <f t="shared" si="12"/>
        <v>RODIER Régis</v>
      </c>
      <c r="D266" t="s">
        <v>141</v>
      </c>
      <c r="E266" t="s">
        <v>153</v>
      </c>
      <c r="F266" s="1">
        <v>44329</v>
      </c>
      <c r="G266">
        <v>4</v>
      </c>
      <c r="H266" t="s">
        <v>136</v>
      </c>
      <c r="I266">
        <v>4</v>
      </c>
      <c r="J266">
        <v>5000</v>
      </c>
      <c r="K266">
        <v>20000</v>
      </c>
      <c r="L266">
        <v>1</v>
      </c>
      <c r="M266" t="s">
        <v>137</v>
      </c>
      <c r="N266" s="2">
        <v>1499</v>
      </c>
      <c r="O266" s="3">
        <v>52</v>
      </c>
      <c r="P266" t="s">
        <v>138</v>
      </c>
      <c r="Q266">
        <v>5</v>
      </c>
      <c r="R266" s="4">
        <v>19815</v>
      </c>
      <c r="S266" s="1">
        <v>39802</v>
      </c>
      <c r="T266" s="5">
        <f t="shared" ca="1" si="13"/>
        <v>69.37777777777778</v>
      </c>
      <c r="U266" s="5">
        <f t="shared" ca="1" si="13"/>
        <v>14.658333333333333</v>
      </c>
      <c r="V266" s="5">
        <f t="shared" ca="1" si="14"/>
        <v>1364.4115974985787</v>
      </c>
    </row>
    <row r="267" spans="1:22" hidden="1" x14ac:dyDescent="0.3">
      <c r="A267" t="s">
        <v>520</v>
      </c>
      <c r="B267" t="s">
        <v>345</v>
      </c>
      <c r="C267" t="str">
        <f t="shared" si="12"/>
        <v>ROGUET Daniel</v>
      </c>
      <c r="D267" t="s">
        <v>173</v>
      </c>
      <c r="E267" t="s">
        <v>153</v>
      </c>
      <c r="F267" s="1">
        <v>44158</v>
      </c>
      <c r="G267">
        <v>1</v>
      </c>
      <c r="H267" t="s">
        <v>159</v>
      </c>
      <c r="I267">
        <v>9</v>
      </c>
      <c r="J267">
        <v>1200</v>
      </c>
      <c r="K267">
        <v>10800</v>
      </c>
      <c r="L267">
        <v>2</v>
      </c>
      <c r="M267" t="s">
        <v>130</v>
      </c>
      <c r="N267" s="2">
        <v>2677</v>
      </c>
      <c r="O267" s="3">
        <v>48</v>
      </c>
      <c r="P267" t="s">
        <v>138</v>
      </c>
      <c r="Q267">
        <v>1</v>
      </c>
      <c r="R267" s="4">
        <v>27770</v>
      </c>
      <c r="S267" s="1">
        <v>41685</v>
      </c>
      <c r="T267" s="5">
        <f t="shared" ca="1" si="13"/>
        <v>47.6</v>
      </c>
      <c r="U267" s="5">
        <f t="shared" ca="1" si="13"/>
        <v>9.5055555555555564</v>
      </c>
      <c r="V267" s="5">
        <f t="shared" ca="1" si="14"/>
        <v>1136.1776738749268</v>
      </c>
    </row>
    <row r="268" spans="1:22" hidden="1" x14ac:dyDescent="0.3">
      <c r="A268" t="s">
        <v>521</v>
      </c>
      <c r="B268" t="s">
        <v>522</v>
      </c>
      <c r="C268" t="str">
        <f t="shared" si="12"/>
        <v>ROLLAIS-LARROUSSE Colette</v>
      </c>
      <c r="D268" t="s">
        <v>173</v>
      </c>
      <c r="E268" t="s">
        <v>153</v>
      </c>
      <c r="F268" s="1">
        <v>43983</v>
      </c>
      <c r="G268">
        <v>5</v>
      </c>
      <c r="H268" t="s">
        <v>191</v>
      </c>
      <c r="I268">
        <v>7</v>
      </c>
      <c r="J268">
        <v>2000</v>
      </c>
      <c r="K268">
        <v>14000</v>
      </c>
      <c r="L268">
        <v>1</v>
      </c>
      <c r="M268" t="s">
        <v>137</v>
      </c>
      <c r="N268" s="2">
        <v>2307</v>
      </c>
      <c r="O268" s="3">
        <v>10</v>
      </c>
      <c r="P268" t="s">
        <v>131</v>
      </c>
      <c r="Q268">
        <v>4</v>
      </c>
      <c r="R268" s="4">
        <v>23356</v>
      </c>
      <c r="S268" s="1">
        <v>38695</v>
      </c>
      <c r="T268" s="5">
        <f t="shared" ca="1" si="13"/>
        <v>59.68333333333333</v>
      </c>
      <c r="U268" s="5">
        <f t="shared" ca="1" si="13"/>
        <v>17.68888888888889</v>
      </c>
      <c r="V268" s="5">
        <f t="shared" ca="1" si="14"/>
        <v>791.4572864321608</v>
      </c>
    </row>
    <row r="269" spans="1:22" x14ac:dyDescent="0.3">
      <c r="A269" t="s">
        <v>169</v>
      </c>
      <c r="B269" t="s">
        <v>170</v>
      </c>
      <c r="C269" t="str">
        <f t="shared" si="12"/>
        <v>ROLLAND Nathalie</v>
      </c>
      <c r="D269" t="s">
        <v>134</v>
      </c>
      <c r="E269" t="s">
        <v>153</v>
      </c>
      <c r="F269" s="1">
        <v>44055</v>
      </c>
      <c r="G269">
        <v>1</v>
      </c>
      <c r="H269" t="s">
        <v>159</v>
      </c>
      <c r="I269">
        <v>1</v>
      </c>
      <c r="J269">
        <v>1200</v>
      </c>
      <c r="K269">
        <v>1200</v>
      </c>
      <c r="L269">
        <v>3</v>
      </c>
      <c r="M269" t="s">
        <v>147</v>
      </c>
      <c r="N269" s="2">
        <v>2448</v>
      </c>
      <c r="O269" s="3">
        <v>57</v>
      </c>
      <c r="P269" t="s">
        <v>131</v>
      </c>
      <c r="Q269">
        <v>0</v>
      </c>
      <c r="R269" s="4">
        <v>28659</v>
      </c>
      <c r="S269" s="1">
        <v>42827</v>
      </c>
      <c r="T269" s="5">
        <f t="shared" ca="1" si="13"/>
        <v>45.163888888888891</v>
      </c>
      <c r="U269" s="5">
        <f t="shared" ca="1" si="13"/>
        <v>6.375</v>
      </c>
      <c r="V269" s="5">
        <f t="shared" ca="1" si="14"/>
        <v>188.23529411764707</v>
      </c>
    </row>
    <row r="270" spans="1:22" hidden="1" x14ac:dyDescent="0.3">
      <c r="A270" t="s">
        <v>524</v>
      </c>
      <c r="B270" t="s">
        <v>525</v>
      </c>
      <c r="C270" t="str">
        <f t="shared" si="12"/>
        <v>ROSAR Georgette</v>
      </c>
      <c r="D270" t="s">
        <v>144</v>
      </c>
      <c r="E270" t="s">
        <v>153</v>
      </c>
      <c r="F270" s="1">
        <v>44315</v>
      </c>
      <c r="G270">
        <v>5</v>
      </c>
      <c r="H270" t="s">
        <v>191</v>
      </c>
      <c r="I270">
        <v>9</v>
      </c>
      <c r="J270">
        <v>2000</v>
      </c>
      <c r="K270">
        <v>18000</v>
      </c>
      <c r="L270">
        <v>2</v>
      </c>
      <c r="M270" t="s">
        <v>130</v>
      </c>
      <c r="N270" s="2">
        <v>2240</v>
      </c>
      <c r="O270" s="3">
        <v>99</v>
      </c>
      <c r="P270" t="s">
        <v>131</v>
      </c>
      <c r="Q270">
        <v>2</v>
      </c>
      <c r="R270" s="4">
        <v>22082</v>
      </c>
      <c r="S270" s="1">
        <v>39678</v>
      </c>
      <c r="T270" s="5">
        <f t="shared" ca="1" si="13"/>
        <v>63.172222222222224</v>
      </c>
      <c r="U270" s="5">
        <f t="shared" ca="1" si="13"/>
        <v>14.997222222222222</v>
      </c>
      <c r="V270" s="5">
        <f t="shared" ca="1" si="14"/>
        <v>1200.2222633821079</v>
      </c>
    </row>
    <row r="271" spans="1:22" hidden="1" x14ac:dyDescent="0.3">
      <c r="A271" t="s">
        <v>526</v>
      </c>
      <c r="B271" t="s">
        <v>484</v>
      </c>
      <c r="C271" t="str">
        <f t="shared" si="12"/>
        <v>ROSSO Robert</v>
      </c>
      <c r="D271" t="s">
        <v>141</v>
      </c>
      <c r="E271" t="s">
        <v>153</v>
      </c>
      <c r="F271" s="1">
        <v>44181</v>
      </c>
      <c r="G271">
        <v>1</v>
      </c>
      <c r="H271" t="s">
        <v>159</v>
      </c>
      <c r="I271">
        <v>5</v>
      </c>
      <c r="J271">
        <v>1200</v>
      </c>
      <c r="K271">
        <v>6000</v>
      </c>
      <c r="L271">
        <v>1</v>
      </c>
      <c r="M271" t="s">
        <v>137</v>
      </c>
      <c r="N271" s="2">
        <v>1643</v>
      </c>
      <c r="O271" s="3">
        <v>84</v>
      </c>
      <c r="P271" t="s">
        <v>138</v>
      </c>
      <c r="Q271">
        <v>2</v>
      </c>
      <c r="R271" s="4">
        <v>23243</v>
      </c>
      <c r="S271" s="1">
        <v>43973</v>
      </c>
      <c r="T271" s="5">
        <f t="shared" ca="1" si="13"/>
        <v>59.991666666666667</v>
      </c>
      <c r="U271" s="5">
        <f t="shared" ca="1" si="13"/>
        <v>3.2361111111111112</v>
      </c>
      <c r="V271" s="5">
        <f t="shared" ca="1" si="14"/>
        <v>1854.0772532188842</v>
      </c>
    </row>
    <row r="272" spans="1:22" hidden="1" x14ac:dyDescent="0.3">
      <c r="A272" t="s">
        <v>527</v>
      </c>
      <c r="B272" t="s">
        <v>276</v>
      </c>
      <c r="C272" t="str">
        <f t="shared" si="12"/>
        <v>ROTENBERG Michel</v>
      </c>
      <c r="D272" t="s">
        <v>127</v>
      </c>
      <c r="E272" t="s">
        <v>153</v>
      </c>
      <c r="F272" s="1">
        <v>44139</v>
      </c>
      <c r="G272">
        <v>5</v>
      </c>
      <c r="H272" t="s">
        <v>191</v>
      </c>
      <c r="I272">
        <v>6</v>
      </c>
      <c r="J272">
        <v>2000</v>
      </c>
      <c r="K272">
        <v>12000</v>
      </c>
      <c r="L272">
        <v>1</v>
      </c>
      <c r="M272" t="s">
        <v>137</v>
      </c>
      <c r="N272" s="2">
        <v>3455</v>
      </c>
      <c r="O272" s="3">
        <v>16</v>
      </c>
      <c r="P272" t="s">
        <v>138</v>
      </c>
      <c r="Q272">
        <v>4</v>
      </c>
      <c r="R272" s="4">
        <v>17002</v>
      </c>
      <c r="S272" s="1">
        <v>43111</v>
      </c>
      <c r="T272" s="5">
        <f t="shared" ca="1" si="13"/>
        <v>77.077777777777783</v>
      </c>
      <c r="U272" s="5">
        <f t="shared" ca="1" si="13"/>
        <v>5.6</v>
      </c>
      <c r="V272" s="5">
        <f t="shared" ca="1" si="14"/>
        <v>2142.8571428571431</v>
      </c>
    </row>
    <row r="273" spans="1:22" hidden="1" x14ac:dyDescent="0.3">
      <c r="A273" t="s">
        <v>528</v>
      </c>
      <c r="B273" t="s">
        <v>437</v>
      </c>
      <c r="C273" t="str">
        <f t="shared" si="12"/>
        <v>ROULET Christiane</v>
      </c>
      <c r="D273" t="s">
        <v>162</v>
      </c>
      <c r="E273" t="s">
        <v>153</v>
      </c>
      <c r="F273" s="1">
        <v>44166</v>
      </c>
      <c r="G273">
        <v>7</v>
      </c>
      <c r="H273" t="s">
        <v>216</v>
      </c>
      <c r="I273">
        <v>7</v>
      </c>
      <c r="J273">
        <v>600</v>
      </c>
      <c r="K273">
        <v>4200</v>
      </c>
      <c r="L273">
        <v>2</v>
      </c>
      <c r="M273" t="s">
        <v>130</v>
      </c>
      <c r="N273" s="2">
        <v>1341</v>
      </c>
      <c r="O273" s="3">
        <v>96</v>
      </c>
      <c r="P273" t="s">
        <v>131</v>
      </c>
      <c r="Q273">
        <v>3</v>
      </c>
      <c r="R273" s="4">
        <v>27502</v>
      </c>
      <c r="S273" s="1">
        <v>40074</v>
      </c>
      <c r="T273" s="5">
        <f t="shared" ca="1" si="13"/>
        <v>48.330555555555556</v>
      </c>
      <c r="U273" s="5">
        <f t="shared" ca="1" si="13"/>
        <v>13.91388888888889</v>
      </c>
      <c r="V273" s="5">
        <f t="shared" ca="1" si="14"/>
        <v>301.85665801557195</v>
      </c>
    </row>
    <row r="274" spans="1:22" x14ac:dyDescent="0.3">
      <c r="A274" t="s">
        <v>320</v>
      </c>
      <c r="B274" t="s">
        <v>222</v>
      </c>
      <c r="C274" t="str">
        <f t="shared" si="12"/>
        <v>SAADA Martine</v>
      </c>
      <c r="D274" t="s">
        <v>134</v>
      </c>
      <c r="E274" t="s">
        <v>153</v>
      </c>
      <c r="F274" s="1">
        <v>44282</v>
      </c>
      <c r="G274">
        <v>5</v>
      </c>
      <c r="H274" t="s">
        <v>191</v>
      </c>
      <c r="I274">
        <v>5</v>
      </c>
      <c r="J274">
        <v>2000</v>
      </c>
      <c r="K274">
        <v>10000</v>
      </c>
      <c r="L274">
        <v>3</v>
      </c>
      <c r="M274" t="s">
        <v>147</v>
      </c>
      <c r="N274" s="2">
        <v>1608</v>
      </c>
      <c r="O274" s="3">
        <v>99</v>
      </c>
      <c r="P274" t="s">
        <v>131</v>
      </c>
      <c r="Q274">
        <v>0</v>
      </c>
      <c r="R274" s="4">
        <v>25649</v>
      </c>
      <c r="S274" s="1">
        <v>37781</v>
      </c>
      <c r="T274" s="5">
        <f t="shared" ca="1" si="13"/>
        <v>53.402777777777779</v>
      </c>
      <c r="U274" s="5">
        <f t="shared" ca="1" si="13"/>
        <v>20.18888888888889</v>
      </c>
      <c r="V274" s="5">
        <f t="shared" ca="1" si="14"/>
        <v>495.32195927352774</v>
      </c>
    </row>
    <row r="275" spans="1:22" x14ac:dyDescent="0.3">
      <c r="A275" t="s">
        <v>575</v>
      </c>
      <c r="B275" t="s">
        <v>195</v>
      </c>
      <c r="C275" t="str">
        <f t="shared" si="12"/>
        <v>SACCHET Marie-Thérése</v>
      </c>
      <c r="D275" t="s">
        <v>134</v>
      </c>
      <c r="E275" t="s">
        <v>153</v>
      </c>
      <c r="F275" s="1">
        <v>44237</v>
      </c>
      <c r="G275">
        <v>6</v>
      </c>
      <c r="H275" t="s">
        <v>156</v>
      </c>
      <c r="I275">
        <v>9</v>
      </c>
      <c r="J275">
        <v>500</v>
      </c>
      <c r="K275">
        <v>4500</v>
      </c>
      <c r="L275">
        <v>1</v>
      </c>
      <c r="M275" t="s">
        <v>137</v>
      </c>
      <c r="N275" s="2">
        <v>2058</v>
      </c>
      <c r="O275" s="3">
        <v>76</v>
      </c>
      <c r="P275" t="s">
        <v>131</v>
      </c>
      <c r="Q275">
        <v>1</v>
      </c>
      <c r="R275" s="4">
        <v>17610</v>
      </c>
      <c r="S275" s="1">
        <v>43068</v>
      </c>
      <c r="T275" s="5">
        <f t="shared" ca="1" si="13"/>
        <v>75.413888888888891</v>
      </c>
      <c r="U275" s="5">
        <f t="shared" ca="1" si="13"/>
        <v>5.7166666666666668</v>
      </c>
      <c r="V275" s="5">
        <f t="shared" ca="1" si="14"/>
        <v>787.17201166180757</v>
      </c>
    </row>
    <row r="276" spans="1:22" hidden="1" x14ac:dyDescent="0.3">
      <c r="A276" t="s">
        <v>532</v>
      </c>
      <c r="B276" t="s">
        <v>331</v>
      </c>
      <c r="C276" t="str">
        <f t="shared" si="12"/>
        <v>SAILLANT Marie-Claude</v>
      </c>
      <c r="D276" t="s">
        <v>141</v>
      </c>
      <c r="E276" t="s">
        <v>153</v>
      </c>
      <c r="F276" s="1">
        <v>44034</v>
      </c>
      <c r="G276">
        <v>5</v>
      </c>
      <c r="H276" t="s">
        <v>191</v>
      </c>
      <c r="I276">
        <v>4</v>
      </c>
      <c r="J276">
        <v>2000</v>
      </c>
      <c r="K276">
        <v>8000</v>
      </c>
      <c r="L276">
        <v>3</v>
      </c>
      <c r="M276" t="s">
        <v>147</v>
      </c>
      <c r="N276" s="2">
        <v>1776</v>
      </c>
      <c r="O276" s="3">
        <v>89</v>
      </c>
      <c r="P276" t="s">
        <v>131</v>
      </c>
      <c r="Q276">
        <v>0</v>
      </c>
      <c r="R276" s="4">
        <v>28184</v>
      </c>
      <c r="S276" s="1">
        <v>38886</v>
      </c>
      <c r="T276" s="5">
        <f t="shared" ca="1" si="13"/>
        <v>46.463888888888889</v>
      </c>
      <c r="U276" s="5">
        <f t="shared" ca="1" si="13"/>
        <v>17.163888888888888</v>
      </c>
      <c r="V276" s="5">
        <f t="shared" ca="1" si="14"/>
        <v>466.09483735232243</v>
      </c>
    </row>
    <row r="277" spans="1:22" x14ac:dyDescent="0.3">
      <c r="A277" t="s">
        <v>323</v>
      </c>
      <c r="B277" t="s">
        <v>324</v>
      </c>
      <c r="C277" t="str">
        <f t="shared" si="12"/>
        <v>SAPIENCE Alain</v>
      </c>
      <c r="D277" t="s">
        <v>134</v>
      </c>
      <c r="E277" t="s">
        <v>153</v>
      </c>
      <c r="F277" s="1">
        <v>44260</v>
      </c>
      <c r="G277">
        <v>8</v>
      </c>
      <c r="H277" t="s">
        <v>146</v>
      </c>
      <c r="I277">
        <v>6</v>
      </c>
      <c r="J277">
        <v>800</v>
      </c>
      <c r="K277">
        <v>4800</v>
      </c>
      <c r="L277">
        <v>2</v>
      </c>
      <c r="M277" t="s">
        <v>130</v>
      </c>
      <c r="N277" s="2">
        <v>2832</v>
      </c>
      <c r="O277" s="3">
        <v>72</v>
      </c>
      <c r="P277" t="s">
        <v>138</v>
      </c>
      <c r="Q277">
        <v>3</v>
      </c>
      <c r="R277" s="4">
        <v>24175</v>
      </c>
      <c r="S277" s="1">
        <v>43916</v>
      </c>
      <c r="T277" s="5">
        <f t="shared" ca="1" si="13"/>
        <v>57.43888888888889</v>
      </c>
      <c r="U277" s="5">
        <f t="shared" ca="1" si="13"/>
        <v>3.3916666666666666</v>
      </c>
      <c r="V277" s="5">
        <f t="shared" ca="1" si="14"/>
        <v>1415.2334152334154</v>
      </c>
    </row>
    <row r="278" spans="1:22" hidden="1" x14ac:dyDescent="0.3">
      <c r="A278" t="s">
        <v>534</v>
      </c>
      <c r="B278" t="s">
        <v>295</v>
      </c>
      <c r="C278" t="str">
        <f t="shared" si="12"/>
        <v>SARFATI Pascal</v>
      </c>
      <c r="D278" t="s">
        <v>141</v>
      </c>
      <c r="E278" t="s">
        <v>153</v>
      </c>
      <c r="F278" s="1">
        <v>44160</v>
      </c>
      <c r="G278">
        <v>9</v>
      </c>
      <c r="H278" t="s">
        <v>184</v>
      </c>
      <c r="I278">
        <v>1</v>
      </c>
      <c r="J278">
        <v>500</v>
      </c>
      <c r="K278">
        <v>500</v>
      </c>
      <c r="L278">
        <v>2</v>
      </c>
      <c r="M278" t="s">
        <v>130</v>
      </c>
      <c r="N278" s="2">
        <v>1459</v>
      </c>
      <c r="O278" s="3">
        <v>3</v>
      </c>
      <c r="P278" t="s">
        <v>138</v>
      </c>
      <c r="Q278">
        <v>4</v>
      </c>
      <c r="R278" s="4">
        <v>17468</v>
      </c>
      <c r="S278" s="1">
        <v>41235</v>
      </c>
      <c r="T278" s="5">
        <f t="shared" ca="1" si="13"/>
        <v>75.802777777777777</v>
      </c>
      <c r="U278" s="5">
        <f t="shared" ca="1" si="13"/>
        <v>10.736111111111111</v>
      </c>
      <c r="V278" s="5">
        <f t="shared" ca="1" si="14"/>
        <v>46.571798188874517</v>
      </c>
    </row>
    <row r="279" spans="1:22" hidden="1" x14ac:dyDescent="0.3">
      <c r="A279" t="s">
        <v>535</v>
      </c>
      <c r="B279" t="s">
        <v>536</v>
      </c>
      <c r="C279" t="str">
        <f t="shared" si="12"/>
        <v>SAYAVONG Henriette</v>
      </c>
      <c r="D279" t="s">
        <v>162</v>
      </c>
      <c r="E279" t="s">
        <v>153</v>
      </c>
      <c r="F279" s="1">
        <v>44125</v>
      </c>
      <c r="G279">
        <v>9</v>
      </c>
      <c r="H279" t="s">
        <v>184</v>
      </c>
      <c r="I279">
        <v>8</v>
      </c>
      <c r="J279">
        <v>500</v>
      </c>
      <c r="K279">
        <v>4000</v>
      </c>
      <c r="L279">
        <v>2</v>
      </c>
      <c r="M279" t="s">
        <v>130</v>
      </c>
      <c r="N279" s="2">
        <v>2506</v>
      </c>
      <c r="O279" s="3">
        <v>45</v>
      </c>
      <c r="P279" t="s">
        <v>131</v>
      </c>
      <c r="Q279">
        <v>3</v>
      </c>
      <c r="R279" s="4">
        <v>16338</v>
      </c>
      <c r="S279" s="1">
        <v>44482</v>
      </c>
      <c r="T279" s="5">
        <f t="shared" ca="1" si="13"/>
        <v>78.900000000000006</v>
      </c>
      <c r="U279" s="5">
        <f t="shared" ca="1" si="13"/>
        <v>1.8444444444444446</v>
      </c>
      <c r="V279" s="5">
        <f t="shared" ca="1" si="14"/>
        <v>2168.6746987951806</v>
      </c>
    </row>
    <row r="280" spans="1:22" hidden="1" x14ac:dyDescent="0.3">
      <c r="A280" t="s">
        <v>537</v>
      </c>
      <c r="B280" t="s">
        <v>201</v>
      </c>
      <c r="C280" t="str">
        <f t="shared" si="12"/>
        <v>SCHUSTER Bernadette</v>
      </c>
      <c r="D280" t="s">
        <v>162</v>
      </c>
      <c r="E280" t="s">
        <v>153</v>
      </c>
      <c r="F280" s="1">
        <v>44304</v>
      </c>
      <c r="G280">
        <v>4</v>
      </c>
      <c r="H280" t="s">
        <v>136</v>
      </c>
      <c r="I280">
        <v>3</v>
      </c>
      <c r="J280">
        <v>5000</v>
      </c>
      <c r="K280">
        <v>15000</v>
      </c>
      <c r="L280">
        <v>3</v>
      </c>
      <c r="M280" t="s">
        <v>147</v>
      </c>
      <c r="N280" s="2">
        <v>2684</v>
      </c>
      <c r="O280" s="3">
        <v>74</v>
      </c>
      <c r="P280" t="s">
        <v>131</v>
      </c>
      <c r="Q280">
        <v>3</v>
      </c>
      <c r="R280" s="4">
        <v>19445</v>
      </c>
      <c r="S280" s="1">
        <v>42706</v>
      </c>
      <c r="T280" s="5">
        <f t="shared" ca="1" si="13"/>
        <v>70.388888888888886</v>
      </c>
      <c r="U280" s="5">
        <f t="shared" ca="1" si="13"/>
        <v>6.708333333333333</v>
      </c>
      <c r="V280" s="5">
        <f t="shared" ca="1" si="14"/>
        <v>2236.0248447204972</v>
      </c>
    </row>
    <row r="281" spans="1:22" hidden="1" x14ac:dyDescent="0.3">
      <c r="A281" t="s">
        <v>538</v>
      </c>
      <c r="B281" t="s">
        <v>525</v>
      </c>
      <c r="C281" t="str">
        <f t="shared" si="12"/>
        <v>SCOTTI Georgette</v>
      </c>
      <c r="D281" t="s">
        <v>144</v>
      </c>
      <c r="E281" t="s">
        <v>153</v>
      </c>
      <c r="F281" s="1">
        <v>44254</v>
      </c>
      <c r="G281">
        <v>8</v>
      </c>
      <c r="H281" t="s">
        <v>146</v>
      </c>
      <c r="I281">
        <v>1</v>
      </c>
      <c r="J281">
        <v>800</v>
      </c>
      <c r="K281">
        <v>800</v>
      </c>
      <c r="L281">
        <v>3</v>
      </c>
      <c r="M281" t="s">
        <v>147</v>
      </c>
      <c r="N281" s="2">
        <v>2035</v>
      </c>
      <c r="O281" s="3">
        <v>99</v>
      </c>
      <c r="P281" t="s">
        <v>131</v>
      </c>
      <c r="Q281">
        <v>4</v>
      </c>
      <c r="R281" s="4">
        <v>27350</v>
      </c>
      <c r="S281" s="1">
        <v>41609</v>
      </c>
      <c r="T281" s="5">
        <f t="shared" ca="1" si="13"/>
        <v>48.75</v>
      </c>
      <c r="U281" s="5">
        <f t="shared" ca="1" si="13"/>
        <v>9.7111111111111104</v>
      </c>
      <c r="V281" s="5">
        <f t="shared" ca="1" si="14"/>
        <v>82.379862700228841</v>
      </c>
    </row>
    <row r="282" spans="1:22" hidden="1" x14ac:dyDescent="0.3">
      <c r="A282" t="s">
        <v>539</v>
      </c>
      <c r="B282" t="s">
        <v>540</v>
      </c>
      <c r="C282" t="str">
        <f t="shared" si="12"/>
        <v>SENG Cécile</v>
      </c>
      <c r="D282" t="s">
        <v>127</v>
      </c>
      <c r="E282" t="s">
        <v>153</v>
      </c>
      <c r="F282" s="1">
        <v>44343</v>
      </c>
      <c r="G282">
        <v>1</v>
      </c>
      <c r="H282" t="s">
        <v>159</v>
      </c>
      <c r="I282">
        <v>8</v>
      </c>
      <c r="J282">
        <v>1200</v>
      </c>
      <c r="K282">
        <v>9600</v>
      </c>
      <c r="L282">
        <v>3</v>
      </c>
      <c r="M282" t="s">
        <v>147</v>
      </c>
      <c r="N282" s="2">
        <v>1399</v>
      </c>
      <c r="O282" s="3">
        <v>35</v>
      </c>
      <c r="P282" t="s">
        <v>131</v>
      </c>
      <c r="Q282">
        <v>1</v>
      </c>
      <c r="R282" s="4">
        <v>20422</v>
      </c>
      <c r="S282" s="1">
        <v>35951</v>
      </c>
      <c r="T282" s="5">
        <f t="shared" ca="1" si="13"/>
        <v>67.716666666666669</v>
      </c>
      <c r="U282" s="5">
        <f t="shared" ca="1" si="13"/>
        <v>25.2</v>
      </c>
      <c r="V282" s="5">
        <f t="shared" ca="1" si="14"/>
        <v>380.95238095238096</v>
      </c>
    </row>
    <row r="283" spans="1:22" hidden="1" x14ac:dyDescent="0.3">
      <c r="A283" t="s">
        <v>541</v>
      </c>
      <c r="B283" t="s">
        <v>542</v>
      </c>
      <c r="C283" t="str">
        <f t="shared" si="12"/>
        <v>SENILLE Marthe</v>
      </c>
      <c r="D283" t="s">
        <v>127</v>
      </c>
      <c r="E283" t="s">
        <v>153</v>
      </c>
      <c r="F283" s="1">
        <v>44123</v>
      </c>
      <c r="G283">
        <v>7</v>
      </c>
      <c r="H283" t="s">
        <v>216</v>
      </c>
      <c r="I283">
        <v>9</v>
      </c>
      <c r="J283">
        <v>600</v>
      </c>
      <c r="K283">
        <v>5400</v>
      </c>
      <c r="L283">
        <v>1</v>
      </c>
      <c r="M283" t="s">
        <v>137</v>
      </c>
      <c r="N283" s="2">
        <v>2466</v>
      </c>
      <c r="O283" s="3">
        <v>73</v>
      </c>
      <c r="P283" t="s">
        <v>131</v>
      </c>
      <c r="Q283">
        <v>3</v>
      </c>
      <c r="R283" s="4">
        <v>22454</v>
      </c>
      <c r="S283" s="1">
        <v>40783</v>
      </c>
      <c r="T283" s="5">
        <f t="shared" ca="1" si="13"/>
        <v>62.152777777777779</v>
      </c>
      <c r="U283" s="5">
        <f t="shared" ca="1" si="13"/>
        <v>11.969444444444445</v>
      </c>
      <c r="V283" s="5">
        <f t="shared" ca="1" si="14"/>
        <v>451.14875841262472</v>
      </c>
    </row>
    <row r="284" spans="1:22" hidden="1" x14ac:dyDescent="0.3">
      <c r="A284" t="s">
        <v>543</v>
      </c>
      <c r="B284" t="s">
        <v>140</v>
      </c>
      <c r="C284" t="str">
        <f t="shared" si="12"/>
        <v>SENTEX Stéphane</v>
      </c>
      <c r="D284" t="s">
        <v>141</v>
      </c>
      <c r="E284" t="s">
        <v>153</v>
      </c>
      <c r="F284" s="1">
        <v>44295</v>
      </c>
      <c r="G284">
        <v>4</v>
      </c>
      <c r="H284" t="s">
        <v>136</v>
      </c>
      <c r="I284">
        <v>4</v>
      </c>
      <c r="J284">
        <v>5000</v>
      </c>
      <c r="K284">
        <v>20000</v>
      </c>
      <c r="L284">
        <v>1</v>
      </c>
      <c r="M284" t="s">
        <v>137</v>
      </c>
      <c r="N284" s="2">
        <v>2449</v>
      </c>
      <c r="O284" s="3">
        <v>47</v>
      </c>
      <c r="P284" t="s">
        <v>138</v>
      </c>
      <c r="Q284">
        <v>0</v>
      </c>
      <c r="R284" s="4">
        <v>27084</v>
      </c>
      <c r="S284" s="1">
        <v>39313</v>
      </c>
      <c r="T284" s="5">
        <f t="shared" ca="1" si="13"/>
        <v>49.480555555555554</v>
      </c>
      <c r="U284" s="5">
        <f t="shared" ca="1" si="13"/>
        <v>15.994444444444444</v>
      </c>
      <c r="V284" s="5">
        <f t="shared" ca="1" si="14"/>
        <v>1250.4341785342133</v>
      </c>
    </row>
    <row r="285" spans="1:22" hidden="1" x14ac:dyDescent="0.3">
      <c r="A285" t="s">
        <v>544</v>
      </c>
      <c r="B285" t="s">
        <v>316</v>
      </c>
      <c r="C285" t="str">
        <f t="shared" si="12"/>
        <v>SINSEAU Annie</v>
      </c>
      <c r="D285" t="s">
        <v>173</v>
      </c>
      <c r="E285" t="s">
        <v>153</v>
      </c>
      <c r="F285" s="1">
        <v>44332</v>
      </c>
      <c r="G285">
        <v>5</v>
      </c>
      <c r="H285" t="s">
        <v>191</v>
      </c>
      <c r="I285">
        <v>4</v>
      </c>
      <c r="J285">
        <v>2000</v>
      </c>
      <c r="K285">
        <v>8000</v>
      </c>
      <c r="L285">
        <v>1</v>
      </c>
      <c r="M285" t="s">
        <v>137</v>
      </c>
      <c r="N285" s="2">
        <v>2428</v>
      </c>
      <c r="O285" s="3">
        <v>34</v>
      </c>
      <c r="P285" t="s">
        <v>131</v>
      </c>
      <c r="Q285">
        <v>3</v>
      </c>
      <c r="R285" s="4">
        <v>20520</v>
      </c>
      <c r="S285" s="1">
        <v>40072</v>
      </c>
      <c r="T285" s="5">
        <f t="shared" ca="1" si="13"/>
        <v>67.447222222222223</v>
      </c>
      <c r="U285" s="5">
        <f t="shared" ca="1" si="13"/>
        <v>13.919444444444444</v>
      </c>
      <c r="V285" s="5">
        <f t="shared" ca="1" si="14"/>
        <v>574.73558172021558</v>
      </c>
    </row>
    <row r="286" spans="1:22" hidden="1" x14ac:dyDescent="0.3">
      <c r="A286" t="s">
        <v>545</v>
      </c>
      <c r="B286" t="s">
        <v>126</v>
      </c>
      <c r="C286" t="str">
        <f t="shared" si="12"/>
        <v>SOK Myriam</v>
      </c>
      <c r="D286" t="s">
        <v>141</v>
      </c>
      <c r="E286" t="s">
        <v>153</v>
      </c>
      <c r="F286" s="1">
        <v>44043</v>
      </c>
      <c r="G286">
        <v>6</v>
      </c>
      <c r="H286" t="s">
        <v>156</v>
      </c>
      <c r="I286">
        <v>7</v>
      </c>
      <c r="J286">
        <v>500</v>
      </c>
      <c r="K286">
        <v>3500</v>
      </c>
      <c r="L286">
        <v>3</v>
      </c>
      <c r="M286" t="s">
        <v>147</v>
      </c>
      <c r="N286" s="2">
        <v>2967</v>
      </c>
      <c r="O286" s="3">
        <v>88</v>
      </c>
      <c r="P286" t="s">
        <v>131</v>
      </c>
      <c r="Q286">
        <v>2</v>
      </c>
      <c r="R286" s="4">
        <v>27844</v>
      </c>
      <c r="S286" s="1">
        <v>39341</v>
      </c>
      <c r="T286" s="5">
        <f t="shared" ca="1" si="13"/>
        <v>47.394444444444446</v>
      </c>
      <c r="U286" s="5">
        <f t="shared" ca="1" si="13"/>
        <v>15.919444444444444</v>
      </c>
      <c r="V286" s="5">
        <f t="shared" ca="1" si="14"/>
        <v>219.85691851334846</v>
      </c>
    </row>
    <row r="287" spans="1:22" x14ac:dyDescent="0.3">
      <c r="A287" t="s">
        <v>409</v>
      </c>
      <c r="B287" t="s">
        <v>410</v>
      </c>
      <c r="C287" t="str">
        <f t="shared" si="12"/>
        <v>SONG Aline</v>
      </c>
      <c r="D287" t="s">
        <v>134</v>
      </c>
      <c r="E287" t="s">
        <v>153</v>
      </c>
      <c r="F287" s="1">
        <v>44370</v>
      </c>
      <c r="G287">
        <v>9</v>
      </c>
      <c r="H287" t="s">
        <v>184</v>
      </c>
      <c r="I287">
        <v>8</v>
      </c>
      <c r="J287">
        <v>500</v>
      </c>
      <c r="K287">
        <v>4000</v>
      </c>
      <c r="L287">
        <v>2</v>
      </c>
      <c r="M287" t="s">
        <v>130</v>
      </c>
      <c r="N287" s="2">
        <v>2058</v>
      </c>
      <c r="O287" s="3">
        <v>97</v>
      </c>
      <c r="P287" t="s">
        <v>131</v>
      </c>
      <c r="Q287">
        <v>4</v>
      </c>
      <c r="R287" s="4">
        <v>21991</v>
      </c>
      <c r="S287" s="1">
        <v>37441</v>
      </c>
      <c r="T287" s="5">
        <f t="shared" ca="1" si="13"/>
        <v>63.419444444444444</v>
      </c>
      <c r="U287" s="5">
        <f t="shared" ca="1" si="13"/>
        <v>21.119444444444444</v>
      </c>
      <c r="V287" s="5">
        <f t="shared" ca="1" si="14"/>
        <v>189.3989214783638</v>
      </c>
    </row>
    <row r="288" spans="1:22" x14ac:dyDescent="0.3">
      <c r="A288" t="s">
        <v>533</v>
      </c>
      <c r="B288" t="s">
        <v>158</v>
      </c>
      <c r="C288" t="str">
        <f t="shared" si="12"/>
        <v>STOEFFLER Jean-Marc</v>
      </c>
      <c r="D288" t="s">
        <v>134</v>
      </c>
      <c r="E288" t="s">
        <v>153</v>
      </c>
      <c r="F288" s="1">
        <v>44182</v>
      </c>
      <c r="G288">
        <v>8</v>
      </c>
      <c r="H288" t="s">
        <v>146</v>
      </c>
      <c r="I288">
        <v>4</v>
      </c>
      <c r="J288">
        <v>800</v>
      </c>
      <c r="K288">
        <v>3200</v>
      </c>
      <c r="L288">
        <v>3</v>
      </c>
      <c r="M288" t="s">
        <v>147</v>
      </c>
      <c r="N288" s="2">
        <v>3257</v>
      </c>
      <c r="O288" s="3">
        <v>48</v>
      </c>
      <c r="P288" t="s">
        <v>138</v>
      </c>
      <c r="Q288">
        <v>0</v>
      </c>
      <c r="R288" s="4">
        <v>19378</v>
      </c>
      <c r="S288" s="1">
        <v>41740</v>
      </c>
      <c r="T288" s="5">
        <f t="shared" ca="1" si="13"/>
        <v>70.577777777777783</v>
      </c>
      <c r="U288" s="5">
        <f t="shared" ca="1" si="13"/>
        <v>9.35</v>
      </c>
      <c r="V288" s="5">
        <f t="shared" ca="1" si="14"/>
        <v>342.24598930481284</v>
      </c>
    </row>
    <row r="289" spans="1:22" hidden="1" x14ac:dyDescent="0.3">
      <c r="A289" t="s">
        <v>549</v>
      </c>
      <c r="B289" t="s">
        <v>550</v>
      </c>
      <c r="C289" t="str">
        <f t="shared" si="12"/>
        <v>SUON William</v>
      </c>
      <c r="D289" t="s">
        <v>127</v>
      </c>
      <c r="E289" t="s">
        <v>153</v>
      </c>
      <c r="F289" s="1">
        <v>44224</v>
      </c>
      <c r="G289">
        <v>7</v>
      </c>
      <c r="H289" t="s">
        <v>216</v>
      </c>
      <c r="I289">
        <v>3</v>
      </c>
      <c r="J289">
        <v>600</v>
      </c>
      <c r="K289">
        <v>1800</v>
      </c>
      <c r="L289">
        <v>3</v>
      </c>
      <c r="M289" t="s">
        <v>147</v>
      </c>
      <c r="N289" s="2">
        <v>3562</v>
      </c>
      <c r="O289" s="3">
        <v>89</v>
      </c>
      <c r="P289" t="s">
        <v>138</v>
      </c>
      <c r="Q289">
        <v>3</v>
      </c>
      <c r="R289" s="4">
        <v>26274</v>
      </c>
      <c r="S289" s="1">
        <v>39339</v>
      </c>
      <c r="T289" s="5">
        <f t="shared" ca="1" si="13"/>
        <v>51.694444444444443</v>
      </c>
      <c r="U289" s="5">
        <f t="shared" ca="1" si="13"/>
        <v>15.925000000000001</v>
      </c>
      <c r="V289" s="5">
        <f t="shared" ca="1" si="14"/>
        <v>113.0298273155416</v>
      </c>
    </row>
    <row r="290" spans="1:22" x14ac:dyDescent="0.3">
      <c r="A290" t="s">
        <v>547</v>
      </c>
      <c r="B290" t="s">
        <v>548</v>
      </c>
      <c r="C290" t="str">
        <f t="shared" si="12"/>
        <v>SURENA Adrienne</v>
      </c>
      <c r="D290" t="s">
        <v>134</v>
      </c>
      <c r="E290" t="s">
        <v>153</v>
      </c>
      <c r="F290" s="1">
        <v>44345</v>
      </c>
      <c r="G290">
        <v>5</v>
      </c>
      <c r="H290" t="s">
        <v>191</v>
      </c>
      <c r="I290">
        <v>10</v>
      </c>
      <c r="J290">
        <v>2000</v>
      </c>
      <c r="K290">
        <v>20000</v>
      </c>
      <c r="L290">
        <v>3</v>
      </c>
      <c r="M290" t="s">
        <v>147</v>
      </c>
      <c r="N290" s="2">
        <v>2919</v>
      </c>
      <c r="O290" s="3">
        <v>15</v>
      </c>
      <c r="P290" t="s">
        <v>131</v>
      </c>
      <c r="Q290">
        <v>4</v>
      </c>
      <c r="R290" s="4">
        <v>18215</v>
      </c>
      <c r="S290" s="1">
        <v>44154</v>
      </c>
      <c r="T290" s="5">
        <f t="shared" ca="1" si="13"/>
        <v>73.761111111111106</v>
      </c>
      <c r="U290" s="5">
        <f t="shared" ca="1" si="13"/>
        <v>2.7444444444444445</v>
      </c>
      <c r="V290" s="5">
        <f t="shared" ca="1" si="14"/>
        <v>7287.4493927125504</v>
      </c>
    </row>
    <row r="291" spans="1:22" hidden="1" x14ac:dyDescent="0.3">
      <c r="A291" t="s">
        <v>552</v>
      </c>
      <c r="B291" t="s">
        <v>276</v>
      </c>
      <c r="C291" t="str">
        <f t="shared" si="12"/>
        <v>TAIEB Michel</v>
      </c>
      <c r="D291" t="s">
        <v>127</v>
      </c>
      <c r="E291" t="s">
        <v>153</v>
      </c>
      <c r="F291" s="1">
        <v>44195</v>
      </c>
      <c r="G291">
        <v>3</v>
      </c>
      <c r="H291" t="s">
        <v>174</v>
      </c>
      <c r="I291">
        <v>4</v>
      </c>
      <c r="J291">
        <v>1300</v>
      </c>
      <c r="K291">
        <v>5200</v>
      </c>
      <c r="L291">
        <v>3</v>
      </c>
      <c r="M291" t="s">
        <v>147</v>
      </c>
      <c r="N291" s="2">
        <v>3076</v>
      </c>
      <c r="O291" s="3">
        <v>88</v>
      </c>
      <c r="P291" t="s">
        <v>138</v>
      </c>
      <c r="Q291">
        <v>0</v>
      </c>
      <c r="R291" s="4">
        <v>18530</v>
      </c>
      <c r="S291" s="1">
        <v>40871</v>
      </c>
      <c r="T291" s="5">
        <f t="shared" ca="1" si="13"/>
        <v>72.897222222222226</v>
      </c>
      <c r="U291" s="5">
        <f t="shared" ca="1" si="13"/>
        <v>11.730555555555556</v>
      </c>
      <c r="V291" s="5">
        <f t="shared" ca="1" si="14"/>
        <v>443.28676296471701</v>
      </c>
    </row>
    <row r="292" spans="1:22" hidden="1" x14ac:dyDescent="0.3">
      <c r="A292" t="s">
        <v>553</v>
      </c>
      <c r="B292" t="s">
        <v>554</v>
      </c>
      <c r="C292" t="str">
        <f t="shared" si="12"/>
        <v>TAMBURRINI Marie-Claire</v>
      </c>
      <c r="D292" t="s">
        <v>162</v>
      </c>
      <c r="E292" t="s">
        <v>153</v>
      </c>
      <c r="F292" s="1">
        <v>44343</v>
      </c>
      <c r="G292">
        <v>2</v>
      </c>
      <c r="H292" t="s">
        <v>150</v>
      </c>
      <c r="I292">
        <v>7</v>
      </c>
      <c r="J292">
        <v>700</v>
      </c>
      <c r="K292">
        <v>4900</v>
      </c>
      <c r="L292">
        <v>3</v>
      </c>
      <c r="M292" t="s">
        <v>147</v>
      </c>
      <c r="N292" s="2">
        <v>1588</v>
      </c>
      <c r="O292" s="3">
        <v>48</v>
      </c>
      <c r="P292" t="s">
        <v>131</v>
      </c>
      <c r="Q292">
        <v>4</v>
      </c>
      <c r="R292" s="4">
        <v>27353</v>
      </c>
      <c r="S292" s="1">
        <v>44057</v>
      </c>
      <c r="T292" s="5">
        <f t="shared" ca="1" si="13"/>
        <v>48.741666666666667</v>
      </c>
      <c r="U292" s="5">
        <f t="shared" ca="1" si="13"/>
        <v>3.0083333333333333</v>
      </c>
      <c r="V292" s="5">
        <f t="shared" ca="1" si="14"/>
        <v>1628.8088642659279</v>
      </c>
    </row>
    <row r="293" spans="1:22" hidden="1" x14ac:dyDescent="0.3">
      <c r="A293" t="s">
        <v>252</v>
      </c>
      <c r="B293" t="s">
        <v>555</v>
      </c>
      <c r="C293" t="str">
        <f t="shared" si="12"/>
        <v>TAN Joelle</v>
      </c>
      <c r="D293" t="s">
        <v>162</v>
      </c>
      <c r="E293" t="s">
        <v>153</v>
      </c>
      <c r="F293" s="1">
        <v>44318</v>
      </c>
      <c r="G293">
        <v>4</v>
      </c>
      <c r="H293" t="s">
        <v>136</v>
      </c>
      <c r="I293">
        <v>4</v>
      </c>
      <c r="J293">
        <v>5000</v>
      </c>
      <c r="K293">
        <v>20000</v>
      </c>
      <c r="L293">
        <v>3</v>
      </c>
      <c r="M293" t="s">
        <v>147</v>
      </c>
      <c r="N293" s="2">
        <v>1379</v>
      </c>
      <c r="O293" s="3">
        <v>12</v>
      </c>
      <c r="P293" t="s">
        <v>131</v>
      </c>
      <c r="Q293">
        <v>5</v>
      </c>
      <c r="R293" s="4">
        <v>29764</v>
      </c>
      <c r="S293" s="1">
        <v>44135</v>
      </c>
      <c r="T293" s="5">
        <f t="shared" ca="1" si="13"/>
        <v>42.138888888888886</v>
      </c>
      <c r="U293" s="5">
        <f t="shared" ca="1" si="13"/>
        <v>2.7972222222222221</v>
      </c>
      <c r="V293" s="5">
        <f t="shared" ca="1" si="14"/>
        <v>7149.9503475670308</v>
      </c>
    </row>
    <row r="294" spans="1:22" x14ac:dyDescent="0.3">
      <c r="A294" t="s">
        <v>252</v>
      </c>
      <c r="B294" t="s">
        <v>170</v>
      </c>
      <c r="C294" t="str">
        <f t="shared" si="12"/>
        <v>TAN Nathalie</v>
      </c>
      <c r="D294" t="s">
        <v>134</v>
      </c>
      <c r="E294" t="s">
        <v>153</v>
      </c>
      <c r="F294" s="1">
        <v>44184</v>
      </c>
      <c r="G294">
        <v>1</v>
      </c>
      <c r="H294" t="s">
        <v>159</v>
      </c>
      <c r="I294">
        <v>5</v>
      </c>
      <c r="J294">
        <v>1200</v>
      </c>
      <c r="K294">
        <v>6000</v>
      </c>
      <c r="L294">
        <v>3</v>
      </c>
      <c r="M294" t="s">
        <v>147</v>
      </c>
      <c r="N294" s="2">
        <v>1786</v>
      </c>
      <c r="O294" s="3">
        <v>79</v>
      </c>
      <c r="P294" t="s">
        <v>131</v>
      </c>
      <c r="Q294">
        <v>2</v>
      </c>
      <c r="R294" s="4">
        <v>27343</v>
      </c>
      <c r="S294" s="1">
        <v>41948</v>
      </c>
      <c r="T294" s="5">
        <f t="shared" ca="1" si="13"/>
        <v>48.769444444444446</v>
      </c>
      <c r="U294" s="5">
        <f t="shared" ca="1" si="13"/>
        <v>8.7833333333333332</v>
      </c>
      <c r="V294" s="5">
        <f t="shared" ca="1" si="14"/>
        <v>683.11195445920305</v>
      </c>
    </row>
    <row r="295" spans="1:22" hidden="1" x14ac:dyDescent="0.3">
      <c r="A295" t="s">
        <v>558</v>
      </c>
      <c r="B295" t="s">
        <v>380</v>
      </c>
      <c r="C295" t="str">
        <f t="shared" si="12"/>
        <v>TANG Armelle</v>
      </c>
      <c r="D295" t="s">
        <v>162</v>
      </c>
      <c r="E295" t="s">
        <v>153</v>
      </c>
      <c r="F295" s="1">
        <v>44258</v>
      </c>
      <c r="G295">
        <v>3</v>
      </c>
      <c r="H295" t="s">
        <v>174</v>
      </c>
      <c r="I295">
        <v>9</v>
      </c>
      <c r="J295">
        <v>1300</v>
      </c>
      <c r="K295">
        <v>11700</v>
      </c>
      <c r="L295">
        <v>1</v>
      </c>
      <c r="M295" t="s">
        <v>137</v>
      </c>
      <c r="N295" s="2">
        <v>1539</v>
      </c>
      <c r="O295" s="3">
        <v>65</v>
      </c>
      <c r="P295" t="s">
        <v>131</v>
      </c>
      <c r="Q295">
        <v>2</v>
      </c>
      <c r="R295" s="4">
        <v>20732</v>
      </c>
      <c r="S295" s="1">
        <v>37278</v>
      </c>
      <c r="T295" s="5">
        <f t="shared" ca="1" si="13"/>
        <v>66.86944444444444</v>
      </c>
      <c r="U295" s="5">
        <f t="shared" ca="1" si="13"/>
        <v>21.569444444444443</v>
      </c>
      <c r="V295" s="5">
        <f t="shared" ca="1" si="14"/>
        <v>542.43399871217002</v>
      </c>
    </row>
    <row r="296" spans="1:22" hidden="1" x14ac:dyDescent="0.3">
      <c r="A296" t="s">
        <v>559</v>
      </c>
      <c r="B296" t="s">
        <v>560</v>
      </c>
      <c r="C296" t="str">
        <f t="shared" si="12"/>
        <v>TARDIF Marie-Paule</v>
      </c>
      <c r="D296" t="s">
        <v>141</v>
      </c>
      <c r="E296" t="s">
        <v>153</v>
      </c>
      <c r="F296" s="1">
        <v>44229</v>
      </c>
      <c r="G296">
        <v>8</v>
      </c>
      <c r="H296" t="s">
        <v>146</v>
      </c>
      <c r="I296">
        <v>8</v>
      </c>
      <c r="J296">
        <v>800</v>
      </c>
      <c r="K296">
        <v>6400</v>
      </c>
      <c r="L296">
        <v>1</v>
      </c>
      <c r="M296" t="s">
        <v>137</v>
      </c>
      <c r="N296" s="2">
        <v>1570</v>
      </c>
      <c r="O296" s="3">
        <v>69</v>
      </c>
      <c r="P296" t="s">
        <v>131</v>
      </c>
      <c r="Q296">
        <v>5</v>
      </c>
      <c r="R296" s="4">
        <v>19960</v>
      </c>
      <c r="S296" s="1">
        <v>36942</v>
      </c>
      <c r="T296" s="5">
        <f t="shared" ca="1" si="13"/>
        <v>68.980555555555554</v>
      </c>
      <c r="U296" s="5">
        <f t="shared" ca="1" si="13"/>
        <v>22.491666666666667</v>
      </c>
      <c r="V296" s="5">
        <f t="shared" ca="1" si="14"/>
        <v>284.54983327158209</v>
      </c>
    </row>
    <row r="297" spans="1:22" x14ac:dyDescent="0.3">
      <c r="A297" t="s">
        <v>463</v>
      </c>
      <c r="B297" t="s">
        <v>464</v>
      </c>
      <c r="C297" t="str">
        <f t="shared" si="12"/>
        <v>THAO Sylvain</v>
      </c>
      <c r="D297" t="s">
        <v>134</v>
      </c>
      <c r="E297" t="s">
        <v>153</v>
      </c>
      <c r="F297" s="1">
        <v>44044</v>
      </c>
      <c r="G297">
        <v>5</v>
      </c>
      <c r="H297" t="s">
        <v>191</v>
      </c>
      <c r="I297">
        <v>5</v>
      </c>
      <c r="J297">
        <v>2000</v>
      </c>
      <c r="K297">
        <v>10000</v>
      </c>
      <c r="L297">
        <v>1</v>
      </c>
      <c r="M297" t="s">
        <v>137</v>
      </c>
      <c r="N297" s="2">
        <v>4067</v>
      </c>
      <c r="O297" s="3">
        <v>34</v>
      </c>
      <c r="P297" t="s">
        <v>138</v>
      </c>
      <c r="Q297">
        <v>3</v>
      </c>
      <c r="R297" s="4">
        <v>20850</v>
      </c>
      <c r="S297" s="1">
        <v>43354</v>
      </c>
      <c r="T297" s="5">
        <f t="shared" ca="1" si="13"/>
        <v>66.547222222222217</v>
      </c>
      <c r="U297" s="5">
        <f t="shared" ca="1" si="13"/>
        <v>4.9333333333333336</v>
      </c>
      <c r="V297" s="5">
        <f t="shared" ca="1" si="14"/>
        <v>2027.0270270270269</v>
      </c>
    </row>
    <row r="298" spans="1:22" hidden="1" x14ac:dyDescent="0.3">
      <c r="A298" t="s">
        <v>562</v>
      </c>
      <c r="B298" t="s">
        <v>255</v>
      </c>
      <c r="C298" t="str">
        <f t="shared" si="12"/>
        <v>THIAM Anne-Marie</v>
      </c>
      <c r="D298" t="s">
        <v>162</v>
      </c>
      <c r="E298" t="s">
        <v>153</v>
      </c>
      <c r="F298" s="1">
        <v>44080</v>
      </c>
      <c r="G298">
        <v>3</v>
      </c>
      <c r="H298" t="s">
        <v>174</v>
      </c>
      <c r="I298">
        <v>5</v>
      </c>
      <c r="J298">
        <v>1300</v>
      </c>
      <c r="K298">
        <v>6500</v>
      </c>
      <c r="L298">
        <v>1</v>
      </c>
      <c r="M298" t="s">
        <v>137</v>
      </c>
      <c r="N298" s="2">
        <v>1259</v>
      </c>
      <c r="O298" s="3">
        <v>2</v>
      </c>
      <c r="P298" t="s">
        <v>131</v>
      </c>
      <c r="Q298">
        <v>4</v>
      </c>
      <c r="R298" s="4">
        <v>23280</v>
      </c>
      <c r="S298" s="1">
        <v>36550</v>
      </c>
      <c r="T298" s="5">
        <f t="shared" ca="1" si="13"/>
        <v>59.891666666666666</v>
      </c>
      <c r="U298" s="5">
        <f t="shared" ca="1" si="13"/>
        <v>23.56111111111111</v>
      </c>
      <c r="V298" s="5">
        <f t="shared" ca="1" si="14"/>
        <v>275.87833058240983</v>
      </c>
    </row>
    <row r="299" spans="1:22" hidden="1" x14ac:dyDescent="0.3">
      <c r="A299" t="s">
        <v>563</v>
      </c>
      <c r="B299" t="s">
        <v>564</v>
      </c>
      <c r="C299" t="str">
        <f t="shared" si="12"/>
        <v>THOQUENNE Lydia</v>
      </c>
      <c r="D299" t="s">
        <v>144</v>
      </c>
      <c r="E299" t="s">
        <v>153</v>
      </c>
      <c r="F299" s="1">
        <v>44007</v>
      </c>
      <c r="G299">
        <v>2</v>
      </c>
      <c r="H299" t="s">
        <v>150</v>
      </c>
      <c r="I299">
        <v>8</v>
      </c>
      <c r="J299">
        <v>700</v>
      </c>
      <c r="K299">
        <v>5600</v>
      </c>
      <c r="L299">
        <v>3</v>
      </c>
      <c r="M299" t="s">
        <v>147</v>
      </c>
      <c r="N299" s="2">
        <v>1307</v>
      </c>
      <c r="O299" s="3">
        <v>64</v>
      </c>
      <c r="P299" t="s">
        <v>131</v>
      </c>
      <c r="Q299">
        <v>5</v>
      </c>
      <c r="R299" s="4">
        <v>19212</v>
      </c>
      <c r="S299" s="1">
        <v>36738</v>
      </c>
      <c r="T299" s="5">
        <f t="shared" ca="1" si="13"/>
        <v>71.030555555555551</v>
      </c>
      <c r="U299" s="5">
        <f t="shared" ca="1" si="13"/>
        <v>23.047222222222221</v>
      </c>
      <c r="V299" s="5">
        <f t="shared" ca="1" si="14"/>
        <v>242.97939014101485</v>
      </c>
    </row>
    <row r="300" spans="1:22" hidden="1" x14ac:dyDescent="0.3">
      <c r="A300" t="s">
        <v>565</v>
      </c>
      <c r="B300" t="s">
        <v>373</v>
      </c>
      <c r="C300" t="str">
        <f t="shared" si="12"/>
        <v>VANNAXAY Francis</v>
      </c>
      <c r="D300" t="s">
        <v>144</v>
      </c>
      <c r="E300" t="s">
        <v>135</v>
      </c>
      <c r="F300" s="1">
        <v>44107</v>
      </c>
      <c r="G300">
        <v>4</v>
      </c>
      <c r="H300" t="s">
        <v>136</v>
      </c>
      <c r="I300">
        <v>9</v>
      </c>
      <c r="J300">
        <v>5000</v>
      </c>
      <c r="K300">
        <v>45000</v>
      </c>
      <c r="L300">
        <v>1</v>
      </c>
      <c r="M300" t="s">
        <v>137</v>
      </c>
      <c r="N300" s="2">
        <v>3578</v>
      </c>
      <c r="O300" s="3">
        <v>47</v>
      </c>
      <c r="P300" t="s">
        <v>138</v>
      </c>
      <c r="Q300">
        <v>3</v>
      </c>
      <c r="R300" s="4">
        <v>22471</v>
      </c>
      <c r="S300" s="1">
        <v>37677</v>
      </c>
      <c r="T300" s="5">
        <f t="shared" ca="1" si="13"/>
        <v>62.105555555555554</v>
      </c>
      <c r="U300" s="5">
        <f t="shared" ca="1" si="13"/>
        <v>20.477777777777778</v>
      </c>
      <c r="V300" s="5">
        <f t="shared" ca="1" si="14"/>
        <v>2197.5040694519803</v>
      </c>
    </row>
    <row r="301" spans="1:22" hidden="1" x14ac:dyDescent="0.3">
      <c r="A301" t="s">
        <v>565</v>
      </c>
      <c r="B301" t="s">
        <v>373</v>
      </c>
      <c r="C301" t="str">
        <f t="shared" si="12"/>
        <v>VANNAXAY Francis</v>
      </c>
      <c r="D301" t="s">
        <v>144</v>
      </c>
      <c r="E301" t="s">
        <v>135</v>
      </c>
      <c r="F301" s="1">
        <v>44183</v>
      </c>
      <c r="G301">
        <v>5</v>
      </c>
      <c r="H301" t="s">
        <v>191</v>
      </c>
      <c r="I301">
        <v>3</v>
      </c>
      <c r="J301">
        <v>2000</v>
      </c>
      <c r="K301">
        <v>6000</v>
      </c>
      <c r="L301">
        <v>2</v>
      </c>
      <c r="M301" t="s">
        <v>130</v>
      </c>
      <c r="N301" s="2">
        <v>3578</v>
      </c>
      <c r="O301" s="3">
        <v>47</v>
      </c>
      <c r="P301" t="s">
        <v>138</v>
      </c>
      <c r="Q301">
        <v>4</v>
      </c>
      <c r="R301" s="4">
        <v>22471</v>
      </c>
      <c r="S301" s="1">
        <v>40938</v>
      </c>
      <c r="T301" s="5">
        <f t="shared" ca="1" si="13"/>
        <v>62.105555555555554</v>
      </c>
      <c r="U301" s="5">
        <f t="shared" ca="1" si="13"/>
        <v>11.547222222222222</v>
      </c>
      <c r="V301" s="5">
        <f t="shared" ca="1" si="14"/>
        <v>519.60548472456094</v>
      </c>
    </row>
    <row r="302" spans="1:22" hidden="1" x14ac:dyDescent="0.3">
      <c r="A302" t="s">
        <v>566</v>
      </c>
      <c r="B302" t="s">
        <v>437</v>
      </c>
      <c r="C302" t="str">
        <f t="shared" si="12"/>
        <v>VASSEUR Christiane</v>
      </c>
      <c r="D302" t="s">
        <v>162</v>
      </c>
      <c r="E302" t="s">
        <v>135</v>
      </c>
      <c r="F302" s="1">
        <v>44205</v>
      </c>
      <c r="G302">
        <v>1</v>
      </c>
      <c r="H302" t="s">
        <v>159</v>
      </c>
      <c r="I302">
        <v>9</v>
      </c>
      <c r="J302">
        <v>1200</v>
      </c>
      <c r="K302">
        <v>10800</v>
      </c>
      <c r="L302">
        <v>1</v>
      </c>
      <c r="M302" t="s">
        <v>137</v>
      </c>
      <c r="N302" s="2">
        <v>2181</v>
      </c>
      <c r="O302" s="3">
        <v>90</v>
      </c>
      <c r="P302" t="s">
        <v>131</v>
      </c>
      <c r="Q302">
        <v>5</v>
      </c>
      <c r="R302" s="4">
        <v>22035</v>
      </c>
      <c r="S302" s="1">
        <v>40864</v>
      </c>
      <c r="T302" s="5">
        <f t="shared" ca="1" si="13"/>
        <v>63.3</v>
      </c>
      <c r="U302" s="5">
        <f t="shared" ca="1" si="13"/>
        <v>11.75</v>
      </c>
      <c r="V302" s="5">
        <f t="shared" ca="1" si="14"/>
        <v>919.14893617021278</v>
      </c>
    </row>
    <row r="303" spans="1:22" hidden="1" x14ac:dyDescent="0.3">
      <c r="A303" t="s">
        <v>566</v>
      </c>
      <c r="B303" t="s">
        <v>437</v>
      </c>
      <c r="C303" t="str">
        <f t="shared" si="12"/>
        <v>VASSEUR Christiane</v>
      </c>
      <c r="D303" t="s">
        <v>162</v>
      </c>
      <c r="E303" t="s">
        <v>135</v>
      </c>
      <c r="F303" s="1">
        <v>44360</v>
      </c>
      <c r="G303">
        <v>3</v>
      </c>
      <c r="H303" t="s">
        <v>174</v>
      </c>
      <c r="I303">
        <v>3</v>
      </c>
      <c r="J303">
        <v>1300</v>
      </c>
      <c r="K303">
        <v>3900</v>
      </c>
      <c r="L303">
        <v>3</v>
      </c>
      <c r="M303" t="s">
        <v>147</v>
      </c>
      <c r="N303" s="2">
        <v>2181</v>
      </c>
      <c r="O303" s="3">
        <v>90</v>
      </c>
      <c r="P303" t="s">
        <v>131</v>
      </c>
      <c r="Q303">
        <v>3</v>
      </c>
      <c r="R303" s="4">
        <v>22035</v>
      </c>
      <c r="S303" s="1">
        <v>41843</v>
      </c>
      <c r="T303" s="5">
        <f t="shared" ca="1" si="13"/>
        <v>63.3</v>
      </c>
      <c r="U303" s="5">
        <f t="shared" ca="1" si="13"/>
        <v>9.0666666666666664</v>
      </c>
      <c r="V303" s="5">
        <f t="shared" ca="1" si="14"/>
        <v>430.14705882352945</v>
      </c>
    </row>
    <row r="304" spans="1:22" hidden="1" x14ac:dyDescent="0.3">
      <c r="A304" t="s">
        <v>567</v>
      </c>
      <c r="B304" t="s">
        <v>176</v>
      </c>
      <c r="C304" t="str">
        <f t="shared" si="12"/>
        <v>VIAND Monique</v>
      </c>
      <c r="D304" t="s">
        <v>162</v>
      </c>
      <c r="E304" t="s">
        <v>135</v>
      </c>
      <c r="F304" s="1">
        <v>44308</v>
      </c>
      <c r="G304">
        <v>5</v>
      </c>
      <c r="H304" t="s">
        <v>191</v>
      </c>
      <c r="I304">
        <v>9</v>
      </c>
      <c r="J304">
        <v>2000</v>
      </c>
      <c r="K304">
        <v>18000</v>
      </c>
      <c r="L304">
        <v>1</v>
      </c>
      <c r="M304" t="s">
        <v>137</v>
      </c>
      <c r="N304" s="2">
        <v>1891</v>
      </c>
      <c r="O304" s="3">
        <v>47</v>
      </c>
      <c r="P304" t="s">
        <v>131</v>
      </c>
      <c r="Q304">
        <v>3</v>
      </c>
      <c r="R304" s="4">
        <v>17213</v>
      </c>
      <c r="S304" s="1">
        <v>43464</v>
      </c>
      <c r="T304" s="5">
        <f t="shared" ca="1" si="13"/>
        <v>76.50555555555556</v>
      </c>
      <c r="U304" s="5">
        <f t="shared" ca="1" si="13"/>
        <v>4.6305555555555555</v>
      </c>
      <c r="V304" s="5">
        <f t="shared" ca="1" si="14"/>
        <v>3887.2225554889023</v>
      </c>
    </row>
    <row r="305" spans="1:22" hidden="1" x14ac:dyDescent="0.3">
      <c r="A305" t="s">
        <v>567</v>
      </c>
      <c r="B305" t="s">
        <v>176</v>
      </c>
      <c r="C305" t="str">
        <f t="shared" si="12"/>
        <v>VIAND Monique</v>
      </c>
      <c r="D305" t="s">
        <v>162</v>
      </c>
      <c r="E305" t="s">
        <v>135</v>
      </c>
      <c r="F305" s="1">
        <v>44331</v>
      </c>
      <c r="G305">
        <v>7</v>
      </c>
      <c r="H305" t="s">
        <v>216</v>
      </c>
      <c r="I305">
        <v>1</v>
      </c>
      <c r="J305">
        <v>600</v>
      </c>
      <c r="K305">
        <v>600</v>
      </c>
      <c r="L305">
        <v>2</v>
      </c>
      <c r="M305" t="s">
        <v>130</v>
      </c>
      <c r="N305" s="2">
        <v>1891</v>
      </c>
      <c r="O305" s="3">
        <v>47</v>
      </c>
      <c r="P305" t="s">
        <v>131</v>
      </c>
      <c r="Q305">
        <v>3</v>
      </c>
      <c r="R305" s="4">
        <v>17213</v>
      </c>
      <c r="S305" s="1">
        <v>40796</v>
      </c>
      <c r="T305" s="5">
        <f t="shared" ca="1" si="13"/>
        <v>76.50555555555556</v>
      </c>
      <c r="U305" s="5">
        <f t="shared" ca="1" si="13"/>
        <v>11.936111111111112</v>
      </c>
      <c r="V305" s="5">
        <f t="shared" ca="1" si="14"/>
        <v>50.267628578077726</v>
      </c>
    </row>
    <row r="306" spans="1:22" hidden="1" x14ac:dyDescent="0.3">
      <c r="A306" t="s">
        <v>568</v>
      </c>
      <c r="B306" t="s">
        <v>272</v>
      </c>
      <c r="C306" t="str">
        <f t="shared" si="12"/>
        <v>VIDON Marie-Louise</v>
      </c>
      <c r="D306" t="s">
        <v>162</v>
      </c>
      <c r="E306" t="s">
        <v>135</v>
      </c>
      <c r="F306" s="1">
        <v>44026</v>
      </c>
      <c r="G306">
        <v>8</v>
      </c>
      <c r="H306" t="s">
        <v>146</v>
      </c>
      <c r="I306">
        <v>9</v>
      </c>
      <c r="J306">
        <v>800</v>
      </c>
      <c r="K306">
        <v>7200</v>
      </c>
      <c r="L306">
        <v>1</v>
      </c>
      <c r="M306" t="s">
        <v>137</v>
      </c>
      <c r="N306" s="2">
        <v>1994</v>
      </c>
      <c r="O306" s="3">
        <v>49</v>
      </c>
      <c r="P306" t="s">
        <v>131</v>
      </c>
      <c r="Q306">
        <v>0</v>
      </c>
      <c r="R306" s="4">
        <v>16785</v>
      </c>
      <c r="S306" s="1">
        <v>44485</v>
      </c>
      <c r="T306" s="5">
        <f t="shared" ca="1" si="13"/>
        <v>77.674999999999997</v>
      </c>
      <c r="U306" s="5">
        <f t="shared" ca="1" si="13"/>
        <v>1.836111111111111</v>
      </c>
      <c r="V306" s="5">
        <f t="shared" ca="1" si="14"/>
        <v>3921.3313161875949</v>
      </c>
    </row>
    <row r="307" spans="1:22" hidden="1" x14ac:dyDescent="0.3">
      <c r="A307" t="s">
        <v>568</v>
      </c>
      <c r="B307" t="s">
        <v>272</v>
      </c>
      <c r="C307" t="str">
        <f t="shared" si="12"/>
        <v>VIDON Marie-Louise</v>
      </c>
      <c r="D307" t="s">
        <v>162</v>
      </c>
      <c r="E307" t="s">
        <v>135</v>
      </c>
      <c r="F307" s="1">
        <v>44372</v>
      </c>
      <c r="G307">
        <v>10</v>
      </c>
      <c r="H307" t="s">
        <v>129</v>
      </c>
      <c r="I307">
        <v>6</v>
      </c>
      <c r="J307">
        <v>1000</v>
      </c>
      <c r="K307">
        <v>6000</v>
      </c>
      <c r="L307">
        <v>2</v>
      </c>
      <c r="M307" t="s">
        <v>130</v>
      </c>
      <c r="N307" s="2">
        <v>1994</v>
      </c>
      <c r="O307" s="3">
        <v>49</v>
      </c>
      <c r="P307" t="s">
        <v>131</v>
      </c>
      <c r="Q307">
        <v>2</v>
      </c>
      <c r="R307" s="4">
        <v>16785</v>
      </c>
      <c r="S307" s="1">
        <v>43895</v>
      </c>
      <c r="T307" s="5">
        <f t="shared" ca="1" si="13"/>
        <v>77.674999999999997</v>
      </c>
      <c r="U307" s="5">
        <f t="shared" ca="1" si="13"/>
        <v>3.45</v>
      </c>
      <c r="V307" s="5">
        <f t="shared" ca="1" si="14"/>
        <v>1739.1304347826085</v>
      </c>
    </row>
    <row r="308" spans="1:22" hidden="1" x14ac:dyDescent="0.3">
      <c r="A308" t="s">
        <v>569</v>
      </c>
      <c r="B308" t="s">
        <v>570</v>
      </c>
      <c r="C308" t="str">
        <f t="shared" si="12"/>
        <v>VINET Marie-José</v>
      </c>
      <c r="D308" t="s">
        <v>127</v>
      </c>
      <c r="E308" t="s">
        <v>135</v>
      </c>
      <c r="F308" s="1">
        <v>44154</v>
      </c>
      <c r="G308">
        <v>4</v>
      </c>
      <c r="H308" t="s">
        <v>136</v>
      </c>
      <c r="I308">
        <v>3</v>
      </c>
      <c r="J308">
        <v>5000</v>
      </c>
      <c r="K308">
        <v>15000</v>
      </c>
      <c r="L308">
        <v>1</v>
      </c>
      <c r="M308" t="s">
        <v>137</v>
      </c>
      <c r="N308" s="2">
        <v>3465</v>
      </c>
      <c r="O308" s="3">
        <v>59</v>
      </c>
      <c r="P308" t="s">
        <v>131</v>
      </c>
      <c r="Q308">
        <v>4</v>
      </c>
      <c r="R308" s="4">
        <v>17827</v>
      </c>
      <c r="S308" s="1">
        <v>42296</v>
      </c>
      <c r="T308" s="5">
        <f t="shared" ca="1" si="13"/>
        <v>74.822222222222223</v>
      </c>
      <c r="U308" s="5">
        <f t="shared" ca="1" si="13"/>
        <v>7.8277777777777775</v>
      </c>
      <c r="V308" s="5">
        <f t="shared" ca="1" si="14"/>
        <v>1916.2526614620299</v>
      </c>
    </row>
    <row r="309" spans="1:22" hidden="1" x14ac:dyDescent="0.3">
      <c r="A309" t="s">
        <v>569</v>
      </c>
      <c r="B309" t="s">
        <v>570</v>
      </c>
      <c r="C309" t="str">
        <f t="shared" si="12"/>
        <v>VINET Marie-José</v>
      </c>
      <c r="D309" t="s">
        <v>127</v>
      </c>
      <c r="E309" t="s">
        <v>135</v>
      </c>
      <c r="F309" s="1">
        <v>44100</v>
      </c>
      <c r="G309">
        <v>7</v>
      </c>
      <c r="H309" t="s">
        <v>216</v>
      </c>
      <c r="I309">
        <v>4</v>
      </c>
      <c r="J309">
        <v>600</v>
      </c>
      <c r="K309">
        <v>2400</v>
      </c>
      <c r="L309">
        <v>1</v>
      </c>
      <c r="M309" t="s">
        <v>137</v>
      </c>
      <c r="N309" s="2">
        <v>3465</v>
      </c>
      <c r="O309" s="3">
        <v>59</v>
      </c>
      <c r="P309" t="s">
        <v>131</v>
      </c>
      <c r="Q309">
        <v>0</v>
      </c>
      <c r="R309" s="4">
        <v>17827</v>
      </c>
      <c r="S309" s="1">
        <v>39618</v>
      </c>
      <c r="T309" s="5">
        <f t="shared" ca="1" si="13"/>
        <v>74.822222222222223</v>
      </c>
      <c r="U309" s="5">
        <f t="shared" ca="1" si="13"/>
        <v>15.161111111111111</v>
      </c>
      <c r="V309" s="5">
        <f t="shared" ca="1" si="14"/>
        <v>158.299743495786</v>
      </c>
    </row>
    <row r="310" spans="1:22" hidden="1" x14ac:dyDescent="0.3">
      <c r="A310" t="s">
        <v>571</v>
      </c>
      <c r="B310" t="s">
        <v>176</v>
      </c>
      <c r="C310" t="str">
        <f t="shared" si="12"/>
        <v>ZANOTI Monique</v>
      </c>
      <c r="D310" t="s">
        <v>141</v>
      </c>
      <c r="E310" t="s">
        <v>135</v>
      </c>
      <c r="F310" s="1">
        <v>44124</v>
      </c>
      <c r="G310">
        <v>6</v>
      </c>
      <c r="H310" t="s">
        <v>156</v>
      </c>
      <c r="I310">
        <v>9</v>
      </c>
      <c r="J310">
        <v>500</v>
      </c>
      <c r="K310">
        <v>4500</v>
      </c>
      <c r="L310">
        <v>3</v>
      </c>
      <c r="M310" t="s">
        <v>147</v>
      </c>
      <c r="N310" s="2">
        <v>2720</v>
      </c>
      <c r="O310" s="3">
        <v>17</v>
      </c>
      <c r="P310" t="s">
        <v>131</v>
      </c>
      <c r="Q310">
        <v>0</v>
      </c>
      <c r="R310" s="4">
        <v>17018</v>
      </c>
      <c r="S310" s="1">
        <v>38923</v>
      </c>
      <c r="T310" s="5">
        <f t="shared" ca="1" si="13"/>
        <v>77.036111111111111</v>
      </c>
      <c r="U310" s="5">
        <f t="shared" ca="1" si="13"/>
        <v>17.06111111111111</v>
      </c>
      <c r="V310" s="5">
        <f t="shared" ca="1" si="14"/>
        <v>263.7577336372517</v>
      </c>
    </row>
    <row r="311" spans="1:22" hidden="1" x14ac:dyDescent="0.3">
      <c r="A311" t="s">
        <v>571</v>
      </c>
      <c r="B311" t="s">
        <v>176</v>
      </c>
      <c r="C311" t="str">
        <f t="shared" si="12"/>
        <v>ZANOTI Monique</v>
      </c>
      <c r="D311" t="s">
        <v>141</v>
      </c>
      <c r="E311" t="s">
        <v>135</v>
      </c>
      <c r="F311" s="1">
        <v>44296</v>
      </c>
      <c r="G311">
        <v>7</v>
      </c>
      <c r="H311" t="s">
        <v>216</v>
      </c>
      <c r="I311">
        <v>7</v>
      </c>
      <c r="J311">
        <v>600</v>
      </c>
      <c r="K311">
        <v>4200</v>
      </c>
      <c r="L311">
        <v>1</v>
      </c>
      <c r="M311" t="s">
        <v>137</v>
      </c>
      <c r="N311" s="2">
        <v>2720</v>
      </c>
      <c r="O311" s="3">
        <v>17</v>
      </c>
      <c r="P311" t="s">
        <v>131</v>
      </c>
      <c r="Q311">
        <v>1</v>
      </c>
      <c r="R311" s="4">
        <v>17018</v>
      </c>
      <c r="S311" s="1">
        <v>42260</v>
      </c>
      <c r="T311" s="5">
        <f t="shared" ca="1" si="13"/>
        <v>77.036111111111111</v>
      </c>
      <c r="U311" s="5">
        <f t="shared" ca="1" si="13"/>
        <v>7.927777777777778</v>
      </c>
      <c r="V311" s="5">
        <f t="shared" ca="1" si="14"/>
        <v>529.78276103714086</v>
      </c>
    </row>
    <row r="312" spans="1:22" hidden="1" x14ac:dyDescent="0.3">
      <c r="A312" t="s">
        <v>572</v>
      </c>
      <c r="B312" t="s">
        <v>573</v>
      </c>
      <c r="C312" t="str">
        <f t="shared" si="12"/>
        <v>ZAOUI Liliane</v>
      </c>
      <c r="D312" t="s">
        <v>162</v>
      </c>
      <c r="E312" t="s">
        <v>135</v>
      </c>
      <c r="F312" s="1">
        <v>44165</v>
      </c>
      <c r="G312">
        <v>9</v>
      </c>
      <c r="H312" t="s">
        <v>184</v>
      </c>
      <c r="I312">
        <v>5</v>
      </c>
      <c r="J312">
        <v>500</v>
      </c>
      <c r="K312">
        <v>2500</v>
      </c>
      <c r="L312">
        <v>1</v>
      </c>
      <c r="M312" t="s">
        <v>137</v>
      </c>
      <c r="N312" s="2">
        <v>1602</v>
      </c>
      <c r="O312" s="3">
        <v>13</v>
      </c>
      <c r="P312" t="s">
        <v>131</v>
      </c>
      <c r="Q312">
        <v>3</v>
      </c>
      <c r="R312" s="4">
        <v>18179</v>
      </c>
      <c r="S312" s="1">
        <v>37472</v>
      </c>
      <c r="T312" s="5">
        <f t="shared" ca="1" si="13"/>
        <v>73.858333333333334</v>
      </c>
      <c r="U312" s="5">
        <f t="shared" ca="1" si="13"/>
        <v>21.036111111111111</v>
      </c>
      <c r="V312" s="5">
        <f t="shared" ca="1" si="14"/>
        <v>118.84325894625644</v>
      </c>
    </row>
    <row r="313" spans="1:22" hidden="1" x14ac:dyDescent="0.3">
      <c r="A313" t="s">
        <v>572</v>
      </c>
      <c r="B313" t="s">
        <v>573</v>
      </c>
      <c r="C313" t="str">
        <f t="shared" si="12"/>
        <v>ZAOUI Liliane</v>
      </c>
      <c r="D313" t="s">
        <v>162</v>
      </c>
      <c r="E313" t="s">
        <v>135</v>
      </c>
      <c r="F313" s="1">
        <v>44106</v>
      </c>
      <c r="G313">
        <v>10</v>
      </c>
      <c r="H313" t="s">
        <v>129</v>
      </c>
      <c r="I313">
        <v>5</v>
      </c>
      <c r="J313">
        <v>1000</v>
      </c>
      <c r="K313">
        <v>5000</v>
      </c>
      <c r="L313">
        <v>2</v>
      </c>
      <c r="M313" t="s">
        <v>130</v>
      </c>
      <c r="N313" s="2">
        <v>1602</v>
      </c>
      <c r="O313" s="3">
        <v>13</v>
      </c>
      <c r="P313" t="s">
        <v>131</v>
      </c>
      <c r="Q313">
        <v>2</v>
      </c>
      <c r="R313" s="4">
        <v>18179</v>
      </c>
      <c r="S313" s="1">
        <v>36747</v>
      </c>
      <c r="T313" s="5">
        <f t="shared" ca="1" si="13"/>
        <v>73.858333333333334</v>
      </c>
      <c r="U313" s="5">
        <f t="shared" ca="1" si="13"/>
        <v>23.022222222222222</v>
      </c>
      <c r="V313" s="5">
        <f t="shared" ca="1" si="14"/>
        <v>217.18146718146718</v>
      </c>
    </row>
    <row r="314" spans="1:22" hidden="1" x14ac:dyDescent="0.3">
      <c r="A314" t="s">
        <v>574</v>
      </c>
      <c r="B314" t="s">
        <v>484</v>
      </c>
      <c r="C314" t="str">
        <f t="shared" si="12"/>
        <v>ZENOU Robert</v>
      </c>
      <c r="D314" t="s">
        <v>141</v>
      </c>
      <c r="E314" t="s">
        <v>135</v>
      </c>
      <c r="F314" s="1">
        <v>44351</v>
      </c>
      <c r="G314">
        <v>4</v>
      </c>
      <c r="H314" t="s">
        <v>136</v>
      </c>
      <c r="I314">
        <v>1</v>
      </c>
      <c r="J314">
        <v>5000</v>
      </c>
      <c r="K314">
        <v>5000</v>
      </c>
      <c r="L314">
        <v>1</v>
      </c>
      <c r="M314" t="s">
        <v>137</v>
      </c>
      <c r="N314" s="2">
        <v>2189</v>
      </c>
      <c r="O314" s="3">
        <v>39</v>
      </c>
      <c r="P314" t="s">
        <v>138</v>
      </c>
      <c r="Q314">
        <v>2</v>
      </c>
      <c r="R314" s="4">
        <v>20235</v>
      </c>
      <c r="S314" s="1">
        <v>43986</v>
      </c>
      <c r="T314" s="5">
        <f t="shared" ca="1" si="13"/>
        <v>68.224999999999994</v>
      </c>
      <c r="U314" s="5">
        <f t="shared" ca="1" si="13"/>
        <v>3.2027777777777779</v>
      </c>
      <c r="V314" s="5">
        <f t="shared" ca="1" si="14"/>
        <v>1561.1448395490024</v>
      </c>
    </row>
    <row r="315" spans="1:22" hidden="1" x14ac:dyDescent="0.3">
      <c r="A315" t="s">
        <v>574</v>
      </c>
      <c r="B315" t="s">
        <v>484</v>
      </c>
      <c r="C315" t="str">
        <f t="shared" si="12"/>
        <v>ZENOU Robert</v>
      </c>
      <c r="D315" t="s">
        <v>141</v>
      </c>
      <c r="E315" t="s">
        <v>135</v>
      </c>
      <c r="F315" s="1">
        <v>43988</v>
      </c>
      <c r="G315">
        <v>6</v>
      </c>
      <c r="H315" t="s">
        <v>156</v>
      </c>
      <c r="I315">
        <v>7</v>
      </c>
      <c r="J315">
        <v>500</v>
      </c>
      <c r="K315">
        <v>3500</v>
      </c>
      <c r="L315">
        <v>3</v>
      </c>
      <c r="M315" t="s">
        <v>147</v>
      </c>
      <c r="N315" s="2">
        <v>2189</v>
      </c>
      <c r="O315" s="3">
        <v>39</v>
      </c>
      <c r="P315" t="s">
        <v>138</v>
      </c>
      <c r="Q315">
        <v>0</v>
      </c>
      <c r="R315" s="4">
        <v>20235</v>
      </c>
      <c r="S315" s="1">
        <v>41229</v>
      </c>
      <c r="T315" s="5">
        <f t="shared" ca="1" si="13"/>
        <v>68.224999999999994</v>
      </c>
      <c r="U315" s="5">
        <f t="shared" ca="1" si="13"/>
        <v>10.752777777777778</v>
      </c>
      <c r="V315" s="5">
        <f t="shared" ca="1" si="14"/>
        <v>325.49728752260398</v>
      </c>
    </row>
    <row r="316" spans="1:22" x14ac:dyDescent="0.3">
      <c r="A316" t="s">
        <v>132</v>
      </c>
      <c r="B316" t="s">
        <v>133</v>
      </c>
      <c r="C316" t="str">
        <f t="shared" si="12"/>
        <v>ZHOU Philippe</v>
      </c>
      <c r="D316" t="s">
        <v>134</v>
      </c>
      <c r="E316" t="s">
        <v>135</v>
      </c>
      <c r="F316" s="1">
        <v>44073</v>
      </c>
      <c r="G316">
        <v>3</v>
      </c>
      <c r="H316" t="s">
        <v>174</v>
      </c>
      <c r="I316">
        <v>1</v>
      </c>
      <c r="J316">
        <v>1300</v>
      </c>
      <c r="K316">
        <v>1300</v>
      </c>
      <c r="L316">
        <v>2</v>
      </c>
      <c r="M316" t="s">
        <v>130</v>
      </c>
      <c r="N316" s="2">
        <v>2392</v>
      </c>
      <c r="O316" s="3">
        <v>36</v>
      </c>
      <c r="P316" t="s">
        <v>138</v>
      </c>
      <c r="Q316">
        <v>5</v>
      </c>
      <c r="R316" s="4">
        <v>30480</v>
      </c>
      <c r="S316" s="1">
        <v>43943</v>
      </c>
      <c r="T316" s="5">
        <f t="shared" ca="1" si="13"/>
        <v>40.177777777777777</v>
      </c>
      <c r="U316" s="5">
        <f t="shared" ca="1" si="13"/>
        <v>3.3194444444444446</v>
      </c>
      <c r="V316" s="5">
        <f t="shared" ca="1" si="14"/>
        <v>391.63179916317989</v>
      </c>
    </row>
    <row r="317" spans="1:22" hidden="1" x14ac:dyDescent="0.3">
      <c r="A317" t="s">
        <v>576</v>
      </c>
      <c r="B317" t="s">
        <v>437</v>
      </c>
      <c r="C317" t="str">
        <f t="shared" si="12"/>
        <v>ZIHOUNE Christiane</v>
      </c>
      <c r="D317" t="s">
        <v>162</v>
      </c>
      <c r="E317" t="s">
        <v>135</v>
      </c>
      <c r="F317" s="1">
        <v>44242</v>
      </c>
      <c r="G317">
        <v>8</v>
      </c>
      <c r="H317" t="s">
        <v>146</v>
      </c>
      <c r="I317">
        <v>9</v>
      </c>
      <c r="J317">
        <v>800</v>
      </c>
      <c r="K317">
        <v>7200</v>
      </c>
      <c r="L317">
        <v>3</v>
      </c>
      <c r="M317" t="s">
        <v>147</v>
      </c>
      <c r="N317" s="2">
        <v>1088</v>
      </c>
      <c r="O317" s="3">
        <v>18</v>
      </c>
      <c r="P317" t="s">
        <v>131</v>
      </c>
      <c r="Q317">
        <v>1</v>
      </c>
      <c r="R317" s="4">
        <v>22068</v>
      </c>
      <c r="S317" s="1">
        <v>38308</v>
      </c>
      <c r="T317" s="5">
        <f t="shared" ref="T317:U318" ca="1" si="15">YEARFRAC(R317,TODAY())</f>
        <v>63.211111111111109</v>
      </c>
      <c r="U317" s="5">
        <f t="shared" ca="1" si="15"/>
        <v>18.75</v>
      </c>
      <c r="V317" s="5">
        <f t="shared" ca="1" si="14"/>
        <v>384</v>
      </c>
    </row>
    <row r="318" spans="1:22" hidden="1" x14ac:dyDescent="0.3">
      <c r="A318" t="s">
        <v>577</v>
      </c>
      <c r="B318" t="s">
        <v>578</v>
      </c>
      <c r="C318" t="str">
        <f t="shared" si="12"/>
        <v>ZOUC Fred</v>
      </c>
      <c r="D318" t="s">
        <v>144</v>
      </c>
      <c r="E318" t="s">
        <v>135</v>
      </c>
      <c r="F318" s="1">
        <v>44146</v>
      </c>
      <c r="G318">
        <v>2</v>
      </c>
      <c r="H318" t="s">
        <v>150</v>
      </c>
      <c r="I318">
        <v>7</v>
      </c>
      <c r="J318">
        <v>700</v>
      </c>
      <c r="K318">
        <v>4900</v>
      </c>
      <c r="L318">
        <v>1</v>
      </c>
      <c r="M318" t="s">
        <v>137</v>
      </c>
      <c r="N318" s="2">
        <v>3552</v>
      </c>
      <c r="O318" s="3">
        <v>19</v>
      </c>
      <c r="P318" t="s">
        <v>138</v>
      </c>
      <c r="Q318">
        <v>4</v>
      </c>
      <c r="R318" s="4">
        <v>21101</v>
      </c>
      <c r="S318" s="1">
        <v>35876</v>
      </c>
      <c r="T318" s="5">
        <f t="shared" ca="1" si="15"/>
        <v>65.858333333333334</v>
      </c>
      <c r="U318" s="5">
        <f t="shared" ca="1" si="15"/>
        <v>25.402777777777779</v>
      </c>
      <c r="V318" s="5">
        <f t="shared" ca="1" si="14"/>
        <v>192.8922908693275</v>
      </c>
    </row>
  </sheetData>
  <hyperlinks>
    <hyperlink ref="X3" location="PRESENTATION!A1" display="BACK" xr:uid="{8DBABDAE-083D-4D2A-A7C2-88FE35FC2A9B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252D8-8892-4C12-A129-AE5E1486C24A}">
  <sheetPr>
    <tabColor rgb="FF7030A0"/>
  </sheetPr>
  <dimension ref="A1:X47"/>
  <sheetViews>
    <sheetView topLeftCell="A2" workbookViewId="0">
      <selection activeCell="G16" sqref="G16"/>
    </sheetView>
  </sheetViews>
  <sheetFormatPr baseColWidth="10" defaultColWidth="10.6640625" defaultRowHeight="14.4" x14ac:dyDescent="0.3"/>
  <cols>
    <col min="3" max="3" width="20.88671875" bestFit="1" customWidth="1"/>
    <col min="4" max="4" width="13.109375" bestFit="1" customWidth="1"/>
    <col min="6" max="6" width="19.109375" customWidth="1"/>
    <col min="8" max="8" width="20" bestFit="1" customWidth="1"/>
    <col min="9" max="9" width="11.6640625" customWidth="1"/>
    <col min="10" max="10" width="5.6640625" bestFit="1" customWidth="1"/>
    <col min="11" max="11" width="15" customWidth="1"/>
    <col min="12" max="12" width="11.88671875" customWidth="1"/>
    <col min="13" max="13" width="12.88671875" customWidth="1"/>
    <col min="17" max="17" width="13.5546875" customWidth="1"/>
    <col min="18" max="18" width="12.6640625" customWidth="1"/>
    <col min="19" max="19" width="17.44140625" customWidth="1"/>
    <col min="20" max="20" width="11.5546875" style="5"/>
    <col min="21" max="21" width="13.6640625" style="5" customWidth="1"/>
    <col min="22" max="22" width="11.5546875" style="5"/>
  </cols>
  <sheetData>
    <row r="1" spans="1:24" ht="15" thickBot="1" x14ac:dyDescent="0.35">
      <c r="A1" s="12" t="s">
        <v>104</v>
      </c>
      <c r="B1" s="12" t="s">
        <v>105</v>
      </c>
      <c r="C1" s="12" t="s">
        <v>106</v>
      </c>
      <c r="D1" s="12" t="s">
        <v>107</v>
      </c>
      <c r="E1" s="12" t="s">
        <v>108</v>
      </c>
      <c r="F1" s="12" t="s">
        <v>109</v>
      </c>
      <c r="G1" s="12" t="s">
        <v>110</v>
      </c>
      <c r="H1" s="12" t="s">
        <v>111</v>
      </c>
      <c r="I1" s="12" t="s">
        <v>112</v>
      </c>
      <c r="J1" s="12" t="s">
        <v>113</v>
      </c>
      <c r="K1" s="12" t="s">
        <v>114</v>
      </c>
      <c r="L1" s="12" t="s">
        <v>115</v>
      </c>
      <c r="M1" s="12" t="s">
        <v>116</v>
      </c>
      <c r="N1" s="12" t="s">
        <v>117</v>
      </c>
      <c r="O1" s="12" t="s">
        <v>118</v>
      </c>
      <c r="P1" s="12" t="s">
        <v>119</v>
      </c>
      <c r="Q1" s="12" t="s">
        <v>120</v>
      </c>
      <c r="R1" s="12" t="s">
        <v>121</v>
      </c>
      <c r="S1" s="12" t="s">
        <v>122</v>
      </c>
      <c r="T1" s="16" t="s">
        <v>36</v>
      </c>
      <c r="U1" s="16" t="s">
        <v>123</v>
      </c>
      <c r="V1" s="16" t="s">
        <v>124</v>
      </c>
    </row>
    <row r="2" spans="1:24" ht="25.8" x14ac:dyDescent="0.5">
      <c r="A2" s="6" t="s">
        <v>247</v>
      </c>
      <c r="B2" s="6" t="s">
        <v>238</v>
      </c>
      <c r="C2" s="6" t="s">
        <v>579</v>
      </c>
      <c r="D2" s="6" t="s">
        <v>134</v>
      </c>
      <c r="E2" s="6" t="s">
        <v>128</v>
      </c>
      <c r="F2" s="7">
        <v>43640</v>
      </c>
      <c r="G2" s="6">
        <v>3</v>
      </c>
      <c r="H2" s="6" t="s">
        <v>174</v>
      </c>
      <c r="I2" s="6">
        <v>5</v>
      </c>
      <c r="J2" s="6">
        <v>1300</v>
      </c>
      <c r="K2" s="6">
        <v>6500</v>
      </c>
      <c r="L2" s="6">
        <v>3</v>
      </c>
      <c r="M2" s="6" t="s">
        <v>147</v>
      </c>
      <c r="N2" s="8">
        <v>2746</v>
      </c>
      <c r="O2" s="9">
        <v>46</v>
      </c>
      <c r="P2" s="6" t="s">
        <v>138</v>
      </c>
      <c r="Q2" s="6">
        <v>0</v>
      </c>
      <c r="R2" s="10">
        <v>27344</v>
      </c>
      <c r="S2" s="7">
        <v>40935</v>
      </c>
      <c r="T2" s="11">
        <v>48.024999999999999</v>
      </c>
      <c r="U2" s="11">
        <v>10.813888888888888</v>
      </c>
      <c r="V2" s="11">
        <v>601.07885949139484</v>
      </c>
      <c r="X2" s="39" t="s">
        <v>25</v>
      </c>
    </row>
    <row r="3" spans="1:24" x14ac:dyDescent="0.3">
      <c r="A3" t="s">
        <v>556</v>
      </c>
      <c r="B3" t="s">
        <v>557</v>
      </c>
      <c r="C3" t="s">
        <v>580</v>
      </c>
      <c r="D3" t="s">
        <v>134</v>
      </c>
      <c r="E3" t="s">
        <v>145</v>
      </c>
      <c r="F3" s="1">
        <v>43659</v>
      </c>
      <c r="G3">
        <v>3</v>
      </c>
      <c r="H3" t="s">
        <v>174</v>
      </c>
      <c r="I3">
        <v>5</v>
      </c>
      <c r="J3">
        <v>1300</v>
      </c>
      <c r="K3">
        <v>6500</v>
      </c>
      <c r="L3">
        <v>2</v>
      </c>
      <c r="M3" t="s">
        <v>130</v>
      </c>
      <c r="N3" s="2">
        <v>5646</v>
      </c>
      <c r="O3" s="3">
        <v>65</v>
      </c>
      <c r="P3" t="s">
        <v>138</v>
      </c>
      <c r="Q3">
        <v>3</v>
      </c>
      <c r="R3" s="4">
        <v>18191</v>
      </c>
      <c r="S3" s="1">
        <v>42054</v>
      </c>
      <c r="T3" s="5">
        <v>73.083333333333329</v>
      </c>
      <c r="U3" s="5">
        <v>7.7527777777777782</v>
      </c>
      <c r="V3" s="5">
        <v>838.4091723396632</v>
      </c>
    </row>
    <row r="4" spans="1:24" x14ac:dyDescent="0.3">
      <c r="A4" s="6" t="s">
        <v>425</v>
      </c>
      <c r="B4" s="6" t="s">
        <v>268</v>
      </c>
      <c r="C4" s="6" t="s">
        <v>581</v>
      </c>
      <c r="D4" s="6" t="s">
        <v>134</v>
      </c>
      <c r="E4" s="6" t="s">
        <v>145</v>
      </c>
      <c r="F4" s="7">
        <v>43661</v>
      </c>
      <c r="G4" s="6">
        <v>6</v>
      </c>
      <c r="H4" s="6" t="s">
        <v>156</v>
      </c>
      <c r="I4" s="6">
        <v>4</v>
      </c>
      <c r="J4" s="6">
        <v>500</v>
      </c>
      <c r="K4" s="6">
        <v>2000</v>
      </c>
      <c r="L4" s="6">
        <v>1</v>
      </c>
      <c r="M4" s="6" t="s">
        <v>137</v>
      </c>
      <c r="N4" s="8">
        <v>1187</v>
      </c>
      <c r="O4" s="9">
        <v>42</v>
      </c>
      <c r="P4" s="6" t="s">
        <v>131</v>
      </c>
      <c r="Q4" s="6">
        <v>5</v>
      </c>
      <c r="R4" s="10">
        <v>21883</v>
      </c>
      <c r="S4" s="7">
        <v>36944</v>
      </c>
      <c r="T4" s="11">
        <v>62.975000000000001</v>
      </c>
      <c r="U4" s="11">
        <v>21.744444444444444</v>
      </c>
      <c r="V4" s="11">
        <v>91.977516607051612</v>
      </c>
    </row>
    <row r="5" spans="1:24" x14ac:dyDescent="0.3">
      <c r="A5" t="s">
        <v>467</v>
      </c>
      <c r="B5" t="s">
        <v>295</v>
      </c>
      <c r="C5" t="s">
        <v>582</v>
      </c>
      <c r="D5" t="s">
        <v>134</v>
      </c>
      <c r="E5" t="s">
        <v>145</v>
      </c>
      <c r="F5" s="1">
        <v>43870</v>
      </c>
      <c r="G5">
        <v>3</v>
      </c>
      <c r="H5" t="s">
        <v>174</v>
      </c>
      <c r="I5">
        <v>2</v>
      </c>
      <c r="J5">
        <v>1300</v>
      </c>
      <c r="K5">
        <v>2600</v>
      </c>
      <c r="L5">
        <v>3</v>
      </c>
      <c r="M5" t="s">
        <v>147</v>
      </c>
      <c r="N5" s="2">
        <v>3123</v>
      </c>
      <c r="O5" s="3">
        <v>40</v>
      </c>
      <c r="P5" t="s">
        <v>138</v>
      </c>
      <c r="Q5">
        <v>4</v>
      </c>
      <c r="R5" s="4">
        <v>20696</v>
      </c>
      <c r="S5" s="1">
        <v>38714</v>
      </c>
      <c r="T5" s="5">
        <v>66.224999999999994</v>
      </c>
      <c r="U5" s="5">
        <v>16.894444444444446</v>
      </c>
      <c r="V5" s="5">
        <v>153.89674449194342</v>
      </c>
    </row>
    <row r="6" spans="1:24" x14ac:dyDescent="0.3">
      <c r="A6" s="6" t="s">
        <v>256</v>
      </c>
      <c r="B6" s="6" t="s">
        <v>257</v>
      </c>
      <c r="C6" s="6" t="s">
        <v>583</v>
      </c>
      <c r="D6" s="6" t="s">
        <v>134</v>
      </c>
      <c r="E6" s="6" t="s">
        <v>145</v>
      </c>
      <c r="F6" s="7">
        <v>43758</v>
      </c>
      <c r="G6" s="6">
        <v>10</v>
      </c>
      <c r="H6" s="6" t="s">
        <v>129</v>
      </c>
      <c r="I6" s="6">
        <v>9</v>
      </c>
      <c r="J6" s="6">
        <v>1000</v>
      </c>
      <c r="K6" s="6">
        <v>9000</v>
      </c>
      <c r="L6" s="6">
        <v>1</v>
      </c>
      <c r="M6" s="6" t="s">
        <v>137</v>
      </c>
      <c r="N6" s="8">
        <v>2193</v>
      </c>
      <c r="O6" s="9">
        <v>26</v>
      </c>
      <c r="P6" s="6" t="s">
        <v>131</v>
      </c>
      <c r="Q6" s="6">
        <v>5</v>
      </c>
      <c r="R6" s="10">
        <v>27273</v>
      </c>
      <c r="S6" s="7">
        <v>39962</v>
      </c>
      <c r="T6" s="11">
        <v>48.219444444444441</v>
      </c>
      <c r="U6" s="11">
        <v>13.475</v>
      </c>
      <c r="V6" s="11">
        <v>667.90352504638224</v>
      </c>
    </row>
    <row r="7" spans="1:24" x14ac:dyDescent="0.3">
      <c r="A7" t="s">
        <v>267</v>
      </c>
      <c r="B7" t="s">
        <v>268</v>
      </c>
      <c r="C7" t="s">
        <v>584</v>
      </c>
      <c r="D7" t="s">
        <v>134</v>
      </c>
      <c r="E7" t="s">
        <v>145</v>
      </c>
      <c r="F7" s="1">
        <v>43714</v>
      </c>
      <c r="G7">
        <v>3</v>
      </c>
      <c r="H7" t="s">
        <v>174</v>
      </c>
      <c r="I7">
        <v>3</v>
      </c>
      <c r="J7">
        <v>1300</v>
      </c>
      <c r="K7">
        <v>3900</v>
      </c>
      <c r="L7">
        <v>1</v>
      </c>
      <c r="M7" t="s">
        <v>137</v>
      </c>
      <c r="N7" s="2">
        <v>1516</v>
      </c>
      <c r="O7" s="3">
        <v>61</v>
      </c>
      <c r="P7" t="s">
        <v>131</v>
      </c>
      <c r="Q7">
        <v>3</v>
      </c>
      <c r="R7" s="4">
        <v>27093</v>
      </c>
      <c r="S7" s="1">
        <v>40611</v>
      </c>
      <c r="T7" s="5">
        <v>48.708333333333336</v>
      </c>
      <c r="U7" s="5">
        <v>11.697222222222223</v>
      </c>
      <c r="V7" s="5">
        <v>333.41249109475183</v>
      </c>
    </row>
    <row r="8" spans="1:24" x14ac:dyDescent="0.3">
      <c r="A8" s="6" t="s">
        <v>317</v>
      </c>
      <c r="B8" s="6" t="s">
        <v>180</v>
      </c>
      <c r="C8" s="6" t="s">
        <v>585</v>
      </c>
      <c r="D8" s="6" t="s">
        <v>134</v>
      </c>
      <c r="E8" s="6" t="s">
        <v>145</v>
      </c>
      <c r="F8" s="7">
        <v>43952</v>
      </c>
      <c r="G8" s="6">
        <v>3</v>
      </c>
      <c r="H8" s="6" t="s">
        <v>174</v>
      </c>
      <c r="I8" s="6">
        <v>3</v>
      </c>
      <c r="J8" s="6">
        <v>1300</v>
      </c>
      <c r="K8" s="6">
        <v>3900</v>
      </c>
      <c r="L8" s="6">
        <v>1</v>
      </c>
      <c r="M8" s="6" t="s">
        <v>137</v>
      </c>
      <c r="N8" s="8">
        <v>2224</v>
      </c>
      <c r="O8" s="9">
        <v>27</v>
      </c>
      <c r="P8" s="6" t="s">
        <v>138</v>
      </c>
      <c r="Q8" s="6">
        <v>0</v>
      </c>
      <c r="R8" s="10">
        <v>26055</v>
      </c>
      <c r="S8" s="7">
        <v>35898</v>
      </c>
      <c r="T8" s="11">
        <v>51.55</v>
      </c>
      <c r="U8" s="11">
        <v>24.602777777777778</v>
      </c>
      <c r="V8" s="11">
        <v>158.5186857852546</v>
      </c>
    </row>
    <row r="9" spans="1:24" x14ac:dyDescent="0.3">
      <c r="A9" t="s">
        <v>333</v>
      </c>
      <c r="B9" t="s">
        <v>334</v>
      </c>
      <c r="C9" t="s">
        <v>586</v>
      </c>
      <c r="D9" t="s">
        <v>134</v>
      </c>
      <c r="E9" t="s">
        <v>145</v>
      </c>
      <c r="F9" s="1">
        <v>43653</v>
      </c>
      <c r="G9">
        <v>8</v>
      </c>
      <c r="H9" t="s">
        <v>146</v>
      </c>
      <c r="I9">
        <v>7</v>
      </c>
      <c r="J9">
        <v>800</v>
      </c>
      <c r="K9">
        <v>5600</v>
      </c>
      <c r="L9">
        <v>2</v>
      </c>
      <c r="M9" t="s">
        <v>130</v>
      </c>
      <c r="N9" s="2">
        <v>2739</v>
      </c>
      <c r="O9" s="3">
        <v>10</v>
      </c>
      <c r="P9" t="s">
        <v>131</v>
      </c>
      <c r="Q9">
        <v>0</v>
      </c>
      <c r="R9" s="4">
        <v>22737</v>
      </c>
      <c r="S9" s="1">
        <v>37744</v>
      </c>
      <c r="T9" s="5">
        <v>60.636111111111113</v>
      </c>
      <c r="U9" s="5">
        <v>19.547222222222221</v>
      </c>
      <c r="V9" s="5">
        <v>286.48571834588603</v>
      </c>
    </row>
    <row r="10" spans="1:24" x14ac:dyDescent="0.3">
      <c r="A10" s="6" t="s">
        <v>321</v>
      </c>
      <c r="B10" s="6" t="s">
        <v>322</v>
      </c>
      <c r="C10" s="6" t="s">
        <v>587</v>
      </c>
      <c r="D10" s="6" t="s">
        <v>134</v>
      </c>
      <c r="E10" s="6" t="s">
        <v>145</v>
      </c>
      <c r="F10" s="7">
        <v>43688</v>
      </c>
      <c r="G10" s="6">
        <v>10</v>
      </c>
      <c r="H10" s="6" t="s">
        <v>129</v>
      </c>
      <c r="I10" s="6">
        <v>4</v>
      </c>
      <c r="J10" s="6">
        <v>1000</v>
      </c>
      <c r="K10" s="6">
        <v>4000</v>
      </c>
      <c r="L10" s="6">
        <v>2</v>
      </c>
      <c r="M10" s="6" t="s">
        <v>130</v>
      </c>
      <c r="N10" s="8">
        <v>1208</v>
      </c>
      <c r="O10" s="9">
        <v>11</v>
      </c>
      <c r="P10" s="6" t="s">
        <v>138</v>
      </c>
      <c r="Q10" s="6">
        <v>0</v>
      </c>
      <c r="R10" s="10">
        <v>24356</v>
      </c>
      <c r="S10" s="7">
        <v>38082</v>
      </c>
      <c r="T10" s="11">
        <v>56.205555555555556</v>
      </c>
      <c r="U10" s="11">
        <v>18.625</v>
      </c>
      <c r="V10" s="11">
        <v>214.76510067114094</v>
      </c>
    </row>
    <row r="11" spans="1:24" x14ac:dyDescent="0.3">
      <c r="A11" t="s">
        <v>194</v>
      </c>
      <c r="B11" t="s">
        <v>195</v>
      </c>
      <c r="C11" t="s">
        <v>588</v>
      </c>
      <c r="D11" t="s">
        <v>134</v>
      </c>
      <c r="E11" t="s">
        <v>145</v>
      </c>
      <c r="F11" s="1">
        <v>43859</v>
      </c>
      <c r="G11">
        <v>4</v>
      </c>
      <c r="H11" t="s">
        <v>136</v>
      </c>
      <c r="I11">
        <v>9</v>
      </c>
      <c r="J11">
        <v>5000</v>
      </c>
      <c r="K11">
        <v>45000</v>
      </c>
      <c r="L11">
        <v>2</v>
      </c>
      <c r="M11" t="s">
        <v>130</v>
      </c>
      <c r="N11">
        <v>870</v>
      </c>
      <c r="O11" s="3">
        <v>69</v>
      </c>
      <c r="P11" t="s">
        <v>131</v>
      </c>
      <c r="Q11">
        <v>5</v>
      </c>
      <c r="R11" s="4">
        <v>28068</v>
      </c>
      <c r="S11" s="1">
        <v>41759</v>
      </c>
      <c r="T11" s="5">
        <v>46.044444444444444</v>
      </c>
      <c r="U11" s="5">
        <v>8.5555555555555554</v>
      </c>
      <c r="V11" s="5">
        <v>5259.7402597402597</v>
      </c>
    </row>
    <row r="12" spans="1:24" x14ac:dyDescent="0.3">
      <c r="A12" s="6" t="s">
        <v>299</v>
      </c>
      <c r="B12" s="6" t="s">
        <v>222</v>
      </c>
      <c r="C12" s="6" t="s">
        <v>589</v>
      </c>
      <c r="D12" s="6" t="s">
        <v>134</v>
      </c>
      <c r="E12" s="6" t="s">
        <v>145</v>
      </c>
      <c r="F12" s="7">
        <v>43960</v>
      </c>
      <c r="G12" s="6">
        <v>7</v>
      </c>
      <c r="H12" s="6" t="s">
        <v>216</v>
      </c>
      <c r="I12" s="6">
        <v>10</v>
      </c>
      <c r="J12" s="6">
        <v>600</v>
      </c>
      <c r="K12" s="6">
        <v>6000</v>
      </c>
      <c r="L12" s="6">
        <v>3</v>
      </c>
      <c r="M12" s="6" t="s">
        <v>147</v>
      </c>
      <c r="N12" s="8">
        <v>2860</v>
      </c>
      <c r="O12" s="9">
        <v>60</v>
      </c>
      <c r="P12" s="6" t="s">
        <v>131</v>
      </c>
      <c r="Q12" s="6">
        <v>3</v>
      </c>
      <c r="R12" s="10">
        <v>26080</v>
      </c>
      <c r="S12" s="7">
        <v>38355</v>
      </c>
      <c r="T12" s="11">
        <v>51.480555555555554</v>
      </c>
      <c r="U12" s="11">
        <v>17.880555555555556</v>
      </c>
      <c r="V12" s="11">
        <v>335.56004349852412</v>
      </c>
    </row>
    <row r="13" spans="1:24" x14ac:dyDescent="0.3">
      <c r="A13" t="s">
        <v>413</v>
      </c>
      <c r="B13" t="s">
        <v>334</v>
      </c>
      <c r="C13" t="s">
        <v>590</v>
      </c>
      <c r="D13" t="s">
        <v>134</v>
      </c>
      <c r="E13" t="s">
        <v>145</v>
      </c>
      <c r="F13" s="1">
        <v>43667</v>
      </c>
      <c r="G13">
        <v>9</v>
      </c>
      <c r="H13" t="s">
        <v>184</v>
      </c>
      <c r="I13">
        <v>2</v>
      </c>
      <c r="J13">
        <v>500</v>
      </c>
      <c r="K13">
        <v>1000</v>
      </c>
      <c r="L13">
        <v>3</v>
      </c>
      <c r="M13" t="s">
        <v>147</v>
      </c>
      <c r="N13" s="2">
        <v>2106</v>
      </c>
      <c r="O13" s="3">
        <v>50</v>
      </c>
      <c r="P13" t="s">
        <v>131</v>
      </c>
      <c r="Q13">
        <v>3</v>
      </c>
      <c r="R13" s="4">
        <v>21971</v>
      </c>
      <c r="S13" s="1">
        <v>40009</v>
      </c>
      <c r="T13" s="5">
        <v>62.736111111111114</v>
      </c>
      <c r="U13" s="5">
        <v>13.347222222222221</v>
      </c>
      <c r="V13" s="5">
        <v>74.921956295525504</v>
      </c>
    </row>
    <row r="14" spans="1:24" x14ac:dyDescent="0.3">
      <c r="A14" s="6" t="s">
        <v>458</v>
      </c>
      <c r="B14" s="6" t="s">
        <v>459</v>
      </c>
      <c r="C14" s="6" t="s">
        <v>591</v>
      </c>
      <c r="D14" s="6" t="s">
        <v>134</v>
      </c>
      <c r="E14" s="6" t="s">
        <v>145</v>
      </c>
      <c r="F14" s="7">
        <v>44007</v>
      </c>
      <c r="G14" s="6">
        <v>5</v>
      </c>
      <c r="H14" s="6" t="s">
        <v>191</v>
      </c>
      <c r="I14" s="6">
        <v>5</v>
      </c>
      <c r="J14" s="6">
        <v>2000</v>
      </c>
      <c r="K14" s="6">
        <v>10000</v>
      </c>
      <c r="L14" s="6">
        <v>1</v>
      </c>
      <c r="M14" s="6" t="s">
        <v>137</v>
      </c>
      <c r="N14" s="8">
        <v>1626</v>
      </c>
      <c r="O14" s="9">
        <v>76</v>
      </c>
      <c r="P14" s="6" t="s">
        <v>131</v>
      </c>
      <c r="Q14" s="6">
        <v>1</v>
      </c>
      <c r="R14" s="10">
        <v>21131</v>
      </c>
      <c r="S14" s="7">
        <v>36274</v>
      </c>
      <c r="T14" s="11">
        <v>65.036111111111111</v>
      </c>
      <c r="U14" s="11">
        <v>23.572222222222223</v>
      </c>
      <c r="V14" s="11">
        <v>424.22814046665093</v>
      </c>
    </row>
    <row r="15" spans="1:24" x14ac:dyDescent="0.3">
      <c r="A15" t="s">
        <v>325</v>
      </c>
      <c r="B15" t="s">
        <v>195</v>
      </c>
      <c r="C15" t="s">
        <v>592</v>
      </c>
      <c r="D15" t="s">
        <v>134</v>
      </c>
      <c r="E15" t="s">
        <v>145</v>
      </c>
      <c r="F15" s="1">
        <v>43658</v>
      </c>
      <c r="G15">
        <v>4</v>
      </c>
      <c r="H15" t="s">
        <v>136</v>
      </c>
      <c r="I15">
        <v>6</v>
      </c>
      <c r="J15">
        <v>5000</v>
      </c>
      <c r="K15">
        <v>30000</v>
      </c>
      <c r="L15">
        <v>3</v>
      </c>
      <c r="M15" t="s">
        <v>147</v>
      </c>
      <c r="N15" s="2">
        <v>3228</v>
      </c>
      <c r="O15" s="3">
        <v>89</v>
      </c>
      <c r="P15" t="s">
        <v>131</v>
      </c>
      <c r="Q15">
        <v>0</v>
      </c>
      <c r="R15" s="4">
        <v>23573</v>
      </c>
      <c r="S15" s="1">
        <v>40794</v>
      </c>
      <c r="T15" s="5">
        <v>58.347222222222221</v>
      </c>
      <c r="U15" s="5">
        <v>11.2</v>
      </c>
      <c r="V15" s="5">
        <v>2678.5714285714289</v>
      </c>
    </row>
    <row r="16" spans="1:24" x14ac:dyDescent="0.3">
      <c r="A16" s="6" t="s">
        <v>332</v>
      </c>
      <c r="B16" s="6" t="s">
        <v>276</v>
      </c>
      <c r="C16" s="6" t="s">
        <v>593</v>
      </c>
      <c r="D16" s="6" t="s">
        <v>134</v>
      </c>
      <c r="E16" s="6" t="s">
        <v>145</v>
      </c>
      <c r="F16" s="7">
        <v>43704</v>
      </c>
      <c r="G16" s="6">
        <v>1</v>
      </c>
      <c r="H16" s="6" t="s">
        <v>159</v>
      </c>
      <c r="I16" s="6">
        <v>3</v>
      </c>
      <c r="J16" s="6">
        <v>1200</v>
      </c>
      <c r="K16" s="6">
        <v>3600</v>
      </c>
      <c r="L16" s="6">
        <v>2</v>
      </c>
      <c r="M16" s="6" t="s">
        <v>130</v>
      </c>
      <c r="N16" s="8">
        <v>1831</v>
      </c>
      <c r="O16" s="9">
        <v>73</v>
      </c>
      <c r="P16" s="6" t="s">
        <v>138</v>
      </c>
      <c r="Q16" s="6">
        <v>1</v>
      </c>
      <c r="R16" s="10">
        <v>23434</v>
      </c>
      <c r="S16" s="7">
        <v>38546</v>
      </c>
      <c r="T16" s="11">
        <v>58.730555555555554</v>
      </c>
      <c r="U16" s="11">
        <v>17.352777777777778</v>
      </c>
      <c r="V16" s="11">
        <v>207.45958059868738</v>
      </c>
    </row>
    <row r="17" spans="1:22" x14ac:dyDescent="0.3">
      <c r="A17" t="s">
        <v>530</v>
      </c>
      <c r="B17" t="s">
        <v>531</v>
      </c>
      <c r="C17" t="s">
        <v>594</v>
      </c>
      <c r="D17" t="s">
        <v>134</v>
      </c>
      <c r="E17" t="s">
        <v>145</v>
      </c>
      <c r="F17" s="1">
        <v>43754</v>
      </c>
      <c r="G17">
        <v>6</v>
      </c>
      <c r="H17" t="s">
        <v>156</v>
      </c>
      <c r="I17">
        <v>4</v>
      </c>
      <c r="J17">
        <v>500</v>
      </c>
      <c r="K17">
        <v>2000</v>
      </c>
      <c r="L17">
        <v>2</v>
      </c>
      <c r="M17" t="s">
        <v>130</v>
      </c>
      <c r="N17" s="2">
        <v>1942</v>
      </c>
      <c r="O17" s="3">
        <v>56</v>
      </c>
      <c r="P17" t="s">
        <v>131</v>
      </c>
      <c r="Q17">
        <v>5</v>
      </c>
      <c r="R17" s="4">
        <v>19643</v>
      </c>
      <c r="S17" s="1">
        <v>42999</v>
      </c>
      <c r="T17" s="5">
        <v>69.108333333333334</v>
      </c>
      <c r="U17" s="5">
        <v>5.1638888888888888</v>
      </c>
      <c r="V17" s="5">
        <v>387.30500268961811</v>
      </c>
    </row>
    <row r="18" spans="1:22" x14ac:dyDescent="0.3">
      <c r="A18" s="6" t="s">
        <v>369</v>
      </c>
      <c r="B18" s="6" t="s">
        <v>370</v>
      </c>
      <c r="C18" s="6" t="s">
        <v>595</v>
      </c>
      <c r="D18" s="6" t="s">
        <v>134</v>
      </c>
      <c r="E18" s="6" t="s">
        <v>145</v>
      </c>
      <c r="F18" s="7">
        <v>43754</v>
      </c>
      <c r="G18" s="6">
        <v>2</v>
      </c>
      <c r="H18" s="6" t="s">
        <v>150</v>
      </c>
      <c r="I18" s="6">
        <v>8</v>
      </c>
      <c r="J18" s="6">
        <v>700</v>
      </c>
      <c r="K18" s="6">
        <v>5600</v>
      </c>
      <c r="L18" s="6">
        <v>1</v>
      </c>
      <c r="M18" s="6" t="s">
        <v>137</v>
      </c>
      <c r="N18" s="8">
        <v>2752</v>
      </c>
      <c r="O18" s="9">
        <v>62</v>
      </c>
      <c r="P18" s="6" t="s">
        <v>131</v>
      </c>
      <c r="Q18" s="6">
        <v>2</v>
      </c>
      <c r="R18" s="10">
        <v>22010</v>
      </c>
      <c r="S18" s="7">
        <v>36604</v>
      </c>
      <c r="T18" s="11">
        <v>62.62777777777778</v>
      </c>
      <c r="U18" s="11">
        <v>22.669444444444444</v>
      </c>
      <c r="V18" s="11">
        <v>247.02855042274231</v>
      </c>
    </row>
    <row r="19" spans="1:22" x14ac:dyDescent="0.3">
      <c r="A19" t="s">
        <v>369</v>
      </c>
      <c r="B19" t="s">
        <v>551</v>
      </c>
      <c r="C19" t="s">
        <v>596</v>
      </c>
      <c r="D19" t="s">
        <v>134</v>
      </c>
      <c r="E19" t="s">
        <v>145</v>
      </c>
      <c r="F19" s="1">
        <v>43767</v>
      </c>
      <c r="G19">
        <v>5</v>
      </c>
      <c r="H19" t="s">
        <v>191</v>
      </c>
      <c r="I19">
        <v>2</v>
      </c>
      <c r="J19">
        <v>2000</v>
      </c>
      <c r="K19">
        <v>4000</v>
      </c>
      <c r="L19">
        <v>1</v>
      </c>
      <c r="M19" t="s">
        <v>137</v>
      </c>
      <c r="N19" s="2">
        <v>3691</v>
      </c>
      <c r="O19" s="3">
        <v>57</v>
      </c>
      <c r="P19" t="s">
        <v>131</v>
      </c>
      <c r="Q19">
        <v>0</v>
      </c>
      <c r="R19" s="4">
        <v>18203</v>
      </c>
      <c r="S19" s="1">
        <v>39418</v>
      </c>
      <c r="T19" s="5">
        <v>73.052777777777777</v>
      </c>
      <c r="U19" s="5">
        <v>14.966666666666667</v>
      </c>
      <c r="V19" s="5">
        <v>267.26057906458794</v>
      </c>
    </row>
    <row r="20" spans="1:22" x14ac:dyDescent="0.3">
      <c r="A20" s="6" t="s">
        <v>429</v>
      </c>
      <c r="B20" s="6" t="s">
        <v>133</v>
      </c>
      <c r="C20" s="6" t="s">
        <v>597</v>
      </c>
      <c r="D20" s="6" t="s">
        <v>134</v>
      </c>
      <c r="E20" s="6" t="s">
        <v>145</v>
      </c>
      <c r="F20" s="7">
        <v>43772</v>
      </c>
      <c r="G20" s="6">
        <v>7</v>
      </c>
      <c r="H20" s="6" t="s">
        <v>216</v>
      </c>
      <c r="I20" s="6">
        <v>5</v>
      </c>
      <c r="J20" s="6">
        <v>600</v>
      </c>
      <c r="K20" s="6">
        <v>3000</v>
      </c>
      <c r="L20" s="6">
        <v>3</v>
      </c>
      <c r="M20" s="6" t="s">
        <v>147</v>
      </c>
      <c r="N20" s="8">
        <v>2283</v>
      </c>
      <c r="O20" s="9">
        <v>97</v>
      </c>
      <c r="P20" s="6" t="s">
        <v>138</v>
      </c>
      <c r="Q20" s="6">
        <v>2</v>
      </c>
      <c r="R20" s="10">
        <v>21238</v>
      </c>
      <c r="S20" s="7">
        <v>36810</v>
      </c>
      <c r="T20" s="11">
        <v>64.74444444444444</v>
      </c>
      <c r="U20" s="11">
        <v>22.108333333333334</v>
      </c>
      <c r="V20" s="11">
        <v>135.69543912551828</v>
      </c>
    </row>
    <row r="21" spans="1:22" x14ac:dyDescent="0.3">
      <c r="A21" t="s">
        <v>523</v>
      </c>
      <c r="B21" t="s">
        <v>334</v>
      </c>
      <c r="C21" t="s">
        <v>598</v>
      </c>
      <c r="D21" t="s">
        <v>134</v>
      </c>
      <c r="E21" t="s">
        <v>145</v>
      </c>
      <c r="F21" s="1">
        <v>43711</v>
      </c>
      <c r="G21">
        <v>1</v>
      </c>
      <c r="H21" t="s">
        <v>159</v>
      </c>
      <c r="I21">
        <v>2</v>
      </c>
      <c r="J21">
        <v>1200</v>
      </c>
      <c r="K21">
        <v>2400</v>
      </c>
      <c r="L21">
        <v>3</v>
      </c>
      <c r="M21" t="s">
        <v>147</v>
      </c>
      <c r="N21" s="2">
        <v>1445</v>
      </c>
      <c r="O21" s="3">
        <v>4</v>
      </c>
      <c r="P21" t="s">
        <v>131</v>
      </c>
      <c r="Q21">
        <v>0</v>
      </c>
      <c r="R21" s="4">
        <v>20417</v>
      </c>
      <c r="S21" s="1">
        <v>38199</v>
      </c>
      <c r="T21" s="5">
        <v>66.988888888888894</v>
      </c>
      <c r="U21" s="5">
        <v>18.305555555555557</v>
      </c>
      <c r="V21" s="5">
        <v>131.10773899848255</v>
      </c>
    </row>
    <row r="22" spans="1:22" x14ac:dyDescent="0.3">
      <c r="A22" s="6" t="s">
        <v>269</v>
      </c>
      <c r="B22" s="6" t="s">
        <v>270</v>
      </c>
      <c r="C22" s="6" t="s">
        <v>599</v>
      </c>
      <c r="D22" s="6" t="s">
        <v>134</v>
      </c>
      <c r="E22" s="6" t="s">
        <v>145</v>
      </c>
      <c r="F22" s="7">
        <v>43680</v>
      </c>
      <c r="G22" s="6">
        <v>2</v>
      </c>
      <c r="H22" s="6" t="s">
        <v>150</v>
      </c>
      <c r="I22" s="6">
        <v>5</v>
      </c>
      <c r="J22" s="6">
        <v>700</v>
      </c>
      <c r="K22" s="6">
        <v>3500</v>
      </c>
      <c r="L22" s="6">
        <v>2</v>
      </c>
      <c r="M22" s="6" t="s">
        <v>130</v>
      </c>
      <c r="N22" s="8">
        <v>2866</v>
      </c>
      <c r="O22" s="9">
        <v>35</v>
      </c>
      <c r="P22" s="6" t="s">
        <v>131</v>
      </c>
      <c r="Q22" s="6">
        <v>4</v>
      </c>
      <c r="R22" s="10">
        <v>26504</v>
      </c>
      <c r="S22" s="7">
        <v>41064</v>
      </c>
      <c r="T22" s="11">
        <v>50.322222222222223</v>
      </c>
      <c r="U22" s="11">
        <v>10.46111111111111</v>
      </c>
      <c r="V22" s="11">
        <v>334.57249070631974</v>
      </c>
    </row>
    <row r="23" spans="1:22" x14ac:dyDescent="0.3">
      <c r="A23" t="s">
        <v>529</v>
      </c>
      <c r="B23" t="s">
        <v>176</v>
      </c>
      <c r="C23" t="s">
        <v>600</v>
      </c>
      <c r="D23" t="s">
        <v>134</v>
      </c>
      <c r="E23" t="s">
        <v>145</v>
      </c>
      <c r="F23" s="1">
        <v>43890</v>
      </c>
      <c r="G23">
        <v>6</v>
      </c>
      <c r="H23" t="s">
        <v>156</v>
      </c>
      <c r="I23">
        <v>2</v>
      </c>
      <c r="J23">
        <v>500</v>
      </c>
      <c r="K23">
        <v>1000</v>
      </c>
      <c r="L23">
        <v>2</v>
      </c>
      <c r="M23" t="s">
        <v>130</v>
      </c>
      <c r="N23" s="2">
        <v>2833</v>
      </c>
      <c r="O23" s="3">
        <v>61</v>
      </c>
      <c r="P23" t="s">
        <v>131</v>
      </c>
      <c r="Q23">
        <v>4</v>
      </c>
      <c r="R23" s="4">
        <v>20286</v>
      </c>
      <c r="S23" s="1">
        <v>43527</v>
      </c>
      <c r="T23" s="5">
        <v>67.344444444444449</v>
      </c>
      <c r="U23" s="5">
        <v>3.713888888888889</v>
      </c>
      <c r="V23" s="5">
        <v>269.25953627524308</v>
      </c>
    </row>
    <row r="24" spans="1:22" x14ac:dyDescent="0.3">
      <c r="A24" s="6" t="s">
        <v>561</v>
      </c>
      <c r="B24" s="6" t="s">
        <v>334</v>
      </c>
      <c r="C24" s="6" t="s">
        <v>601</v>
      </c>
      <c r="D24" s="6" t="s">
        <v>134</v>
      </c>
      <c r="E24" s="6" t="s">
        <v>145</v>
      </c>
      <c r="F24" s="7">
        <v>43764</v>
      </c>
      <c r="G24" s="6">
        <v>1</v>
      </c>
      <c r="H24" s="6" t="s">
        <v>159</v>
      </c>
      <c r="I24" s="6">
        <v>4</v>
      </c>
      <c r="J24" s="6">
        <v>1200</v>
      </c>
      <c r="K24" s="6">
        <v>4800</v>
      </c>
      <c r="L24" s="6">
        <v>1</v>
      </c>
      <c r="M24" s="6" t="s">
        <v>137</v>
      </c>
      <c r="N24" s="8">
        <v>2121</v>
      </c>
      <c r="O24" s="9">
        <v>87</v>
      </c>
      <c r="P24" s="6" t="s">
        <v>131</v>
      </c>
      <c r="Q24" s="6">
        <v>5</v>
      </c>
      <c r="R24" s="10">
        <v>18135</v>
      </c>
      <c r="S24" s="7">
        <v>38720</v>
      </c>
      <c r="T24" s="11">
        <v>73.236111111111114</v>
      </c>
      <c r="U24" s="11">
        <v>16.880555555555556</v>
      </c>
      <c r="V24" s="11">
        <v>284.35083100213922</v>
      </c>
    </row>
    <row r="25" spans="1:22" x14ac:dyDescent="0.3">
      <c r="A25" t="s">
        <v>546</v>
      </c>
      <c r="B25" t="s">
        <v>334</v>
      </c>
      <c r="C25" t="s">
        <v>602</v>
      </c>
      <c r="D25" t="s">
        <v>134</v>
      </c>
      <c r="E25" t="s">
        <v>145</v>
      </c>
      <c r="F25" s="1">
        <v>43969</v>
      </c>
      <c r="G25">
        <v>3</v>
      </c>
      <c r="H25" t="s">
        <v>174</v>
      </c>
      <c r="I25">
        <v>2</v>
      </c>
      <c r="J25">
        <v>1300</v>
      </c>
      <c r="K25">
        <v>2600</v>
      </c>
      <c r="L25">
        <v>1</v>
      </c>
      <c r="M25" t="s">
        <v>137</v>
      </c>
      <c r="N25" s="2">
        <v>3596</v>
      </c>
      <c r="O25" s="3">
        <v>54</v>
      </c>
      <c r="P25" t="s">
        <v>131</v>
      </c>
      <c r="Q25">
        <v>4</v>
      </c>
      <c r="R25" s="4">
        <v>18689</v>
      </c>
      <c r="S25" s="1">
        <v>42092</v>
      </c>
      <c r="T25" s="5">
        <v>71.716666666666669</v>
      </c>
      <c r="U25" s="5">
        <v>7.6416666666666666</v>
      </c>
      <c r="V25" s="5">
        <v>340.23991275899675</v>
      </c>
    </row>
    <row r="26" spans="1:22" x14ac:dyDescent="0.3">
      <c r="A26" s="6" t="s">
        <v>460</v>
      </c>
      <c r="B26" s="6" t="s">
        <v>133</v>
      </c>
      <c r="C26" s="6" t="s">
        <v>603</v>
      </c>
      <c r="D26" s="6" t="s">
        <v>134</v>
      </c>
      <c r="E26" s="6" t="s">
        <v>153</v>
      </c>
      <c r="F26" s="7">
        <v>43635</v>
      </c>
      <c r="G26" s="6">
        <v>9</v>
      </c>
      <c r="H26" s="6" t="s">
        <v>184</v>
      </c>
      <c r="I26" s="6">
        <v>5</v>
      </c>
      <c r="J26" s="6">
        <v>500</v>
      </c>
      <c r="K26" s="6">
        <v>2500</v>
      </c>
      <c r="L26" s="6">
        <v>2</v>
      </c>
      <c r="M26" s="6" t="s">
        <v>130</v>
      </c>
      <c r="N26" s="8">
        <v>3388</v>
      </c>
      <c r="O26" s="9">
        <v>30</v>
      </c>
      <c r="P26" s="6" t="s">
        <v>138</v>
      </c>
      <c r="Q26" s="6">
        <v>4</v>
      </c>
      <c r="R26" s="10">
        <v>21050</v>
      </c>
      <c r="S26" s="7">
        <v>38694</v>
      </c>
      <c r="T26" s="11">
        <v>65.25555555555556</v>
      </c>
      <c r="U26" s="11">
        <v>16.95</v>
      </c>
      <c r="V26" s="11">
        <v>147.49262536873158</v>
      </c>
    </row>
    <row r="27" spans="1:22" x14ac:dyDescent="0.3">
      <c r="A27" t="s">
        <v>151</v>
      </c>
      <c r="B27" t="s">
        <v>152</v>
      </c>
      <c r="C27" t="s">
        <v>604</v>
      </c>
      <c r="D27" t="s">
        <v>134</v>
      </c>
      <c r="E27" t="s">
        <v>153</v>
      </c>
      <c r="F27" s="1">
        <v>43918</v>
      </c>
      <c r="G27">
        <v>2</v>
      </c>
      <c r="H27" t="s">
        <v>150</v>
      </c>
      <c r="I27">
        <v>10</v>
      </c>
      <c r="J27">
        <v>700</v>
      </c>
      <c r="K27">
        <v>7000</v>
      </c>
      <c r="L27">
        <v>2</v>
      </c>
      <c r="M27" t="s">
        <v>130</v>
      </c>
      <c r="N27" s="2">
        <v>1759</v>
      </c>
      <c r="O27" s="3">
        <v>71</v>
      </c>
      <c r="P27" t="s">
        <v>138</v>
      </c>
      <c r="Q27">
        <v>4</v>
      </c>
      <c r="R27" s="4">
        <v>29754</v>
      </c>
      <c r="S27" s="1">
        <v>43138</v>
      </c>
      <c r="T27" s="5">
        <v>41.424999999999997</v>
      </c>
      <c r="U27" s="5">
        <v>4.7861111111111114</v>
      </c>
      <c r="V27" s="5">
        <v>1462.5652930934416</v>
      </c>
    </row>
    <row r="28" spans="1:22" x14ac:dyDescent="0.3">
      <c r="A28" s="6" t="s">
        <v>456</v>
      </c>
      <c r="B28" s="6" t="s">
        <v>195</v>
      </c>
      <c r="C28" s="6" t="s">
        <v>605</v>
      </c>
      <c r="D28" s="6" t="s">
        <v>134</v>
      </c>
      <c r="E28" s="6" t="s">
        <v>153</v>
      </c>
      <c r="F28" s="7">
        <v>43938</v>
      </c>
      <c r="G28" s="6">
        <v>7</v>
      </c>
      <c r="H28" s="6" t="s">
        <v>216</v>
      </c>
      <c r="I28" s="6">
        <v>6</v>
      </c>
      <c r="J28" s="6">
        <v>600</v>
      </c>
      <c r="K28" s="6">
        <v>3600</v>
      </c>
      <c r="L28" s="6">
        <v>1</v>
      </c>
      <c r="M28" s="6" t="s">
        <v>137</v>
      </c>
      <c r="N28" s="8">
        <v>1039</v>
      </c>
      <c r="O28" s="9">
        <v>52</v>
      </c>
      <c r="P28" s="6" t="s">
        <v>131</v>
      </c>
      <c r="Q28" s="6">
        <v>3</v>
      </c>
      <c r="R28" s="10">
        <v>20681</v>
      </c>
      <c r="S28" s="7">
        <v>41834</v>
      </c>
      <c r="T28" s="11">
        <v>66.266666666666666</v>
      </c>
      <c r="U28" s="11">
        <v>8.35</v>
      </c>
      <c r="V28" s="11">
        <v>431.13772455089821</v>
      </c>
    </row>
    <row r="29" spans="1:22" x14ac:dyDescent="0.3">
      <c r="A29" t="s">
        <v>456</v>
      </c>
      <c r="B29" t="s">
        <v>195</v>
      </c>
      <c r="C29" t="s">
        <v>605</v>
      </c>
      <c r="D29" t="s">
        <v>134</v>
      </c>
      <c r="E29" t="s">
        <v>153</v>
      </c>
      <c r="F29" s="1">
        <v>44005</v>
      </c>
      <c r="G29">
        <v>9</v>
      </c>
      <c r="H29" t="s">
        <v>184</v>
      </c>
      <c r="I29">
        <v>2</v>
      </c>
      <c r="J29">
        <v>500</v>
      </c>
      <c r="K29">
        <v>1000</v>
      </c>
      <c r="L29">
        <v>3</v>
      </c>
      <c r="M29" t="s">
        <v>147</v>
      </c>
      <c r="N29" s="2">
        <v>1039</v>
      </c>
      <c r="O29" s="3">
        <v>52</v>
      </c>
      <c r="P29" t="s">
        <v>131</v>
      </c>
      <c r="Q29">
        <v>3</v>
      </c>
      <c r="R29" s="4">
        <v>20681</v>
      </c>
      <c r="S29" s="1">
        <v>35943</v>
      </c>
      <c r="T29" s="5">
        <v>66.266666666666666</v>
      </c>
      <c r="U29" s="5">
        <v>24.477777777777778</v>
      </c>
      <c r="V29" s="5">
        <v>40.853381752156153</v>
      </c>
    </row>
    <row r="30" spans="1:22" x14ac:dyDescent="0.3">
      <c r="A30" s="6" t="s">
        <v>456</v>
      </c>
      <c r="B30" s="6" t="s">
        <v>195</v>
      </c>
      <c r="C30" s="6" t="s">
        <v>605</v>
      </c>
      <c r="D30" s="6" t="s">
        <v>134</v>
      </c>
      <c r="E30" s="6" t="s">
        <v>153</v>
      </c>
      <c r="F30" s="7">
        <v>43906</v>
      </c>
      <c r="G30" s="6">
        <v>8</v>
      </c>
      <c r="H30" s="6" t="s">
        <v>146</v>
      </c>
      <c r="I30" s="6">
        <v>2</v>
      </c>
      <c r="J30" s="6">
        <v>800</v>
      </c>
      <c r="K30" s="6">
        <v>1600</v>
      </c>
      <c r="L30" s="6">
        <v>2</v>
      </c>
      <c r="M30" s="6" t="s">
        <v>130</v>
      </c>
      <c r="N30" s="8">
        <v>1039</v>
      </c>
      <c r="O30" s="9">
        <v>52</v>
      </c>
      <c r="P30" s="6" t="s">
        <v>131</v>
      </c>
      <c r="Q30" s="6">
        <v>3</v>
      </c>
      <c r="R30" s="10">
        <v>20681</v>
      </c>
      <c r="S30" s="7">
        <v>43438</v>
      </c>
      <c r="T30" s="11">
        <v>66.266666666666666</v>
      </c>
      <c r="U30" s="11">
        <v>3.9611111111111112</v>
      </c>
      <c r="V30" s="11">
        <v>403.92706872370263</v>
      </c>
    </row>
    <row r="31" spans="1:22" x14ac:dyDescent="0.3">
      <c r="A31" t="s">
        <v>353</v>
      </c>
      <c r="B31" t="s">
        <v>354</v>
      </c>
      <c r="C31" t="s">
        <v>606</v>
      </c>
      <c r="D31" t="s">
        <v>134</v>
      </c>
      <c r="E31" t="s">
        <v>153</v>
      </c>
      <c r="F31" s="1">
        <v>43817</v>
      </c>
      <c r="G31">
        <v>10</v>
      </c>
      <c r="H31" t="s">
        <v>129</v>
      </c>
      <c r="I31">
        <v>1</v>
      </c>
      <c r="J31">
        <v>1000</v>
      </c>
      <c r="K31">
        <v>1000</v>
      </c>
      <c r="L31">
        <v>2</v>
      </c>
      <c r="M31" t="s">
        <v>130</v>
      </c>
      <c r="N31" s="2">
        <v>2355</v>
      </c>
      <c r="O31" s="3">
        <v>0</v>
      </c>
      <c r="P31" t="s">
        <v>138</v>
      </c>
      <c r="Q31">
        <v>0</v>
      </c>
      <c r="R31" s="4">
        <v>22301</v>
      </c>
      <c r="S31" s="1">
        <v>40908</v>
      </c>
      <c r="T31" s="5">
        <v>61.833333333333336</v>
      </c>
      <c r="U31" s="5">
        <v>10.888888888888889</v>
      </c>
      <c r="V31" s="5">
        <v>91.836734693877546</v>
      </c>
    </row>
    <row r="32" spans="1:22" x14ac:dyDescent="0.3">
      <c r="A32" s="6" t="s">
        <v>353</v>
      </c>
      <c r="B32" s="6" t="s">
        <v>354</v>
      </c>
      <c r="C32" s="6" t="s">
        <v>606</v>
      </c>
      <c r="D32" s="6" t="s">
        <v>134</v>
      </c>
      <c r="E32" s="6" t="s">
        <v>153</v>
      </c>
      <c r="F32" s="7">
        <v>43635</v>
      </c>
      <c r="G32" s="6">
        <v>8</v>
      </c>
      <c r="H32" s="6" t="s">
        <v>146</v>
      </c>
      <c r="I32" s="6">
        <v>10</v>
      </c>
      <c r="J32" s="6">
        <v>800</v>
      </c>
      <c r="K32" s="6">
        <v>8000</v>
      </c>
      <c r="L32" s="6">
        <v>3</v>
      </c>
      <c r="M32" s="6" t="s">
        <v>147</v>
      </c>
      <c r="N32" s="8">
        <v>2355</v>
      </c>
      <c r="O32" s="9">
        <v>0</v>
      </c>
      <c r="P32" s="6" t="s">
        <v>138</v>
      </c>
      <c r="Q32" s="6">
        <v>0</v>
      </c>
      <c r="R32" s="10">
        <v>22301</v>
      </c>
      <c r="S32" s="7">
        <v>36987</v>
      </c>
      <c r="T32" s="11">
        <v>61.833333333333336</v>
      </c>
      <c r="U32" s="11">
        <v>21.622222222222224</v>
      </c>
      <c r="V32" s="11">
        <v>369.98972250770811</v>
      </c>
    </row>
    <row r="33" spans="1:22" x14ac:dyDescent="0.3">
      <c r="A33" t="s">
        <v>353</v>
      </c>
      <c r="B33" t="s">
        <v>354</v>
      </c>
      <c r="C33" t="s">
        <v>606</v>
      </c>
      <c r="D33" t="s">
        <v>134</v>
      </c>
      <c r="E33" t="s">
        <v>153</v>
      </c>
      <c r="F33" s="1">
        <v>43778</v>
      </c>
      <c r="G33">
        <v>7</v>
      </c>
      <c r="H33" t="s">
        <v>216</v>
      </c>
      <c r="I33">
        <v>3</v>
      </c>
      <c r="J33">
        <v>600</v>
      </c>
      <c r="K33">
        <v>1800</v>
      </c>
      <c r="L33">
        <v>1</v>
      </c>
      <c r="M33" t="s">
        <v>137</v>
      </c>
      <c r="N33" s="2">
        <v>2355</v>
      </c>
      <c r="O33" s="3">
        <v>0</v>
      </c>
      <c r="P33" t="s">
        <v>138</v>
      </c>
      <c r="Q33">
        <v>0</v>
      </c>
      <c r="R33" s="4">
        <v>22301</v>
      </c>
      <c r="S33" s="1">
        <v>43852</v>
      </c>
      <c r="T33" s="5">
        <v>61.833333333333336</v>
      </c>
      <c r="U33" s="5">
        <v>2.8277777777777779</v>
      </c>
      <c r="V33" s="5">
        <v>636.54223968565816</v>
      </c>
    </row>
    <row r="34" spans="1:22" x14ac:dyDescent="0.3">
      <c r="A34" s="6" t="s">
        <v>461</v>
      </c>
      <c r="B34" s="6" t="s">
        <v>295</v>
      </c>
      <c r="C34" s="6" t="s">
        <v>607</v>
      </c>
      <c r="D34" s="6" t="s">
        <v>134</v>
      </c>
      <c r="E34" s="6" t="s">
        <v>153</v>
      </c>
      <c r="F34" s="7">
        <v>43689</v>
      </c>
      <c r="G34" s="6">
        <v>1</v>
      </c>
      <c r="H34" s="6" t="s">
        <v>159</v>
      </c>
      <c r="I34" s="6">
        <v>10</v>
      </c>
      <c r="J34" s="6">
        <v>1200</v>
      </c>
      <c r="K34" s="6">
        <v>12000</v>
      </c>
      <c r="L34" s="6">
        <v>1</v>
      </c>
      <c r="M34" s="6" t="s">
        <v>137</v>
      </c>
      <c r="N34" s="8">
        <v>3544</v>
      </c>
      <c r="O34" s="9">
        <v>65</v>
      </c>
      <c r="P34" s="6" t="s">
        <v>138</v>
      </c>
      <c r="Q34" s="6">
        <v>3</v>
      </c>
      <c r="R34" s="10">
        <v>20953</v>
      </c>
      <c r="S34" s="7">
        <v>36389</v>
      </c>
      <c r="T34" s="11">
        <v>65.519444444444446</v>
      </c>
      <c r="U34" s="11">
        <v>23.258333333333333</v>
      </c>
      <c r="V34" s="11">
        <v>515.94410605517737</v>
      </c>
    </row>
    <row r="35" spans="1:22" x14ac:dyDescent="0.3">
      <c r="A35" t="s">
        <v>510</v>
      </c>
      <c r="B35" t="s">
        <v>511</v>
      </c>
      <c r="C35" t="s">
        <v>608</v>
      </c>
      <c r="D35" t="s">
        <v>134</v>
      </c>
      <c r="E35" t="s">
        <v>153</v>
      </c>
      <c r="F35" s="1">
        <v>43969</v>
      </c>
      <c r="G35">
        <v>6</v>
      </c>
      <c r="H35" t="s">
        <v>156</v>
      </c>
      <c r="I35">
        <v>4</v>
      </c>
      <c r="J35">
        <v>500</v>
      </c>
      <c r="K35">
        <v>2000</v>
      </c>
      <c r="L35">
        <v>3</v>
      </c>
      <c r="M35" t="s">
        <v>147</v>
      </c>
      <c r="N35" s="2">
        <v>1201</v>
      </c>
      <c r="O35" s="3">
        <v>91</v>
      </c>
      <c r="P35" t="s">
        <v>131</v>
      </c>
      <c r="Q35">
        <v>1</v>
      </c>
      <c r="R35" s="4">
        <v>20485</v>
      </c>
      <c r="S35" s="1">
        <v>37149</v>
      </c>
      <c r="T35" s="5">
        <v>66.805555555555557</v>
      </c>
      <c r="U35" s="5">
        <v>21.180555555555557</v>
      </c>
      <c r="V35" s="5">
        <v>94.426229508196712</v>
      </c>
    </row>
    <row r="36" spans="1:22" x14ac:dyDescent="0.3">
      <c r="A36" s="6" t="s">
        <v>465</v>
      </c>
      <c r="B36" s="6" t="s">
        <v>466</v>
      </c>
      <c r="C36" s="6" t="s">
        <v>609</v>
      </c>
      <c r="D36" s="6" t="s">
        <v>134</v>
      </c>
      <c r="E36" s="6" t="s">
        <v>153</v>
      </c>
      <c r="F36" s="7">
        <v>43689</v>
      </c>
      <c r="G36" s="6">
        <v>2</v>
      </c>
      <c r="H36" s="6" t="s">
        <v>150</v>
      </c>
      <c r="I36" s="6">
        <v>6</v>
      </c>
      <c r="J36" s="6">
        <v>700</v>
      </c>
      <c r="K36" s="6">
        <v>4200</v>
      </c>
      <c r="L36" s="6">
        <v>1</v>
      </c>
      <c r="M36" s="6" t="s">
        <v>137</v>
      </c>
      <c r="N36" s="8">
        <v>1467</v>
      </c>
      <c r="O36" s="9">
        <v>34</v>
      </c>
      <c r="P36" s="6" t="s">
        <v>131</v>
      </c>
      <c r="Q36" s="6">
        <v>2</v>
      </c>
      <c r="R36" s="10">
        <v>20737</v>
      </c>
      <c r="S36" s="7">
        <v>43111</v>
      </c>
      <c r="T36" s="11">
        <v>66.113888888888894</v>
      </c>
      <c r="U36" s="11">
        <v>4.8583333333333334</v>
      </c>
      <c r="V36" s="11">
        <v>864.49399656946821</v>
      </c>
    </row>
    <row r="37" spans="1:22" x14ac:dyDescent="0.3">
      <c r="A37" t="s">
        <v>237</v>
      </c>
      <c r="B37" t="s">
        <v>238</v>
      </c>
      <c r="C37" t="s">
        <v>610</v>
      </c>
      <c r="D37" t="s">
        <v>134</v>
      </c>
      <c r="E37" t="s">
        <v>153</v>
      </c>
      <c r="F37" s="1">
        <v>43680</v>
      </c>
      <c r="G37">
        <v>8</v>
      </c>
      <c r="H37" t="s">
        <v>146</v>
      </c>
      <c r="I37">
        <v>3</v>
      </c>
      <c r="J37">
        <v>800</v>
      </c>
      <c r="K37">
        <v>2400</v>
      </c>
      <c r="L37">
        <v>1</v>
      </c>
      <c r="M37" t="s">
        <v>137</v>
      </c>
      <c r="N37" s="2">
        <v>2862</v>
      </c>
      <c r="O37" s="3">
        <v>68</v>
      </c>
      <c r="P37" t="s">
        <v>138</v>
      </c>
      <c r="Q37">
        <v>4</v>
      </c>
      <c r="R37" s="4">
        <v>27699</v>
      </c>
      <c r="S37" s="1">
        <v>42892</v>
      </c>
      <c r="T37" s="5">
        <v>47.052777777777777</v>
      </c>
      <c r="U37" s="5">
        <v>5.4555555555555557</v>
      </c>
      <c r="V37" s="5">
        <v>439.91853360488795</v>
      </c>
    </row>
    <row r="38" spans="1:22" x14ac:dyDescent="0.3">
      <c r="A38" s="6" t="s">
        <v>169</v>
      </c>
      <c r="B38" s="6" t="s">
        <v>170</v>
      </c>
      <c r="C38" s="6" t="s">
        <v>611</v>
      </c>
      <c r="D38" s="6" t="s">
        <v>134</v>
      </c>
      <c r="E38" s="6" t="s">
        <v>153</v>
      </c>
      <c r="F38" s="7">
        <v>43690</v>
      </c>
      <c r="G38" s="6">
        <v>10</v>
      </c>
      <c r="H38" s="6" t="s">
        <v>129</v>
      </c>
      <c r="I38" s="6">
        <v>2</v>
      </c>
      <c r="J38" s="6">
        <v>1000</v>
      </c>
      <c r="K38" s="6">
        <v>2000</v>
      </c>
      <c r="L38" s="6">
        <v>2</v>
      </c>
      <c r="M38" s="6" t="s">
        <v>130</v>
      </c>
      <c r="N38" s="8">
        <v>2448</v>
      </c>
      <c r="O38" s="9">
        <v>57</v>
      </c>
      <c r="P38" s="6" t="s">
        <v>131</v>
      </c>
      <c r="Q38" s="6">
        <v>3</v>
      </c>
      <c r="R38" s="10">
        <v>28659</v>
      </c>
      <c r="S38" s="7">
        <v>41263</v>
      </c>
      <c r="T38" s="11">
        <v>44.422222222222224</v>
      </c>
      <c r="U38" s="11">
        <v>9.9166666666666661</v>
      </c>
      <c r="V38" s="11">
        <v>201.68067226890759</v>
      </c>
    </row>
    <row r="39" spans="1:22" x14ac:dyDescent="0.3">
      <c r="A39" t="s">
        <v>320</v>
      </c>
      <c r="B39" t="s">
        <v>222</v>
      </c>
      <c r="C39" t="s">
        <v>612</v>
      </c>
      <c r="D39" t="s">
        <v>134</v>
      </c>
      <c r="E39" t="s">
        <v>153</v>
      </c>
      <c r="F39" s="1">
        <v>43769</v>
      </c>
      <c r="G39">
        <v>8</v>
      </c>
      <c r="H39" t="s">
        <v>146</v>
      </c>
      <c r="I39">
        <v>4</v>
      </c>
      <c r="J39">
        <v>800</v>
      </c>
      <c r="K39">
        <v>3200</v>
      </c>
      <c r="L39">
        <v>3</v>
      </c>
      <c r="M39" t="s">
        <v>147</v>
      </c>
      <c r="N39" s="2">
        <v>1608</v>
      </c>
      <c r="O39" s="3">
        <v>99</v>
      </c>
      <c r="P39" t="s">
        <v>131</v>
      </c>
      <c r="Q39">
        <v>0</v>
      </c>
      <c r="R39" s="4">
        <v>25649</v>
      </c>
      <c r="S39" s="1">
        <v>38622</v>
      </c>
      <c r="T39" s="5">
        <v>52.661111111111111</v>
      </c>
      <c r="U39" s="5">
        <v>17.147222222222222</v>
      </c>
      <c r="V39" s="5">
        <v>186.61914790215454</v>
      </c>
    </row>
    <row r="40" spans="1:22" x14ac:dyDescent="0.3">
      <c r="A40" s="6" t="s">
        <v>575</v>
      </c>
      <c r="B40" s="6" t="s">
        <v>195</v>
      </c>
      <c r="C40" s="6" t="s">
        <v>613</v>
      </c>
      <c r="D40" s="6" t="s">
        <v>134</v>
      </c>
      <c r="E40" s="6" t="s">
        <v>153</v>
      </c>
      <c r="F40" s="7">
        <v>43644</v>
      </c>
      <c r="G40" s="6">
        <v>10</v>
      </c>
      <c r="H40" s="6" t="s">
        <v>129</v>
      </c>
      <c r="I40" s="6">
        <v>7</v>
      </c>
      <c r="J40" s="6">
        <v>1000</v>
      </c>
      <c r="K40" s="6">
        <v>7000</v>
      </c>
      <c r="L40" s="6">
        <v>1</v>
      </c>
      <c r="M40" s="6" t="s">
        <v>137</v>
      </c>
      <c r="N40" s="8">
        <v>2058</v>
      </c>
      <c r="O40" s="9">
        <v>76</v>
      </c>
      <c r="P40" s="6" t="s">
        <v>131</v>
      </c>
      <c r="Q40" s="6">
        <v>1</v>
      </c>
      <c r="R40" s="10">
        <v>17610</v>
      </c>
      <c r="S40" s="7">
        <v>41514</v>
      </c>
      <c r="T40" s="11">
        <v>74.672222222222217</v>
      </c>
      <c r="U40" s="11">
        <v>9.2277777777777779</v>
      </c>
      <c r="V40" s="11">
        <v>758.5791691751956</v>
      </c>
    </row>
    <row r="41" spans="1:22" x14ac:dyDescent="0.3">
      <c r="A41" t="s">
        <v>323</v>
      </c>
      <c r="B41" t="s">
        <v>324</v>
      </c>
      <c r="C41" t="s">
        <v>614</v>
      </c>
      <c r="D41" t="s">
        <v>134</v>
      </c>
      <c r="E41" t="s">
        <v>153</v>
      </c>
      <c r="F41" s="1">
        <v>43856</v>
      </c>
      <c r="G41">
        <v>6</v>
      </c>
      <c r="H41" t="s">
        <v>156</v>
      </c>
      <c r="I41">
        <v>10</v>
      </c>
      <c r="J41">
        <v>500</v>
      </c>
      <c r="K41">
        <v>5000</v>
      </c>
      <c r="L41">
        <v>3</v>
      </c>
      <c r="M41" t="s">
        <v>147</v>
      </c>
      <c r="N41" s="2">
        <v>2832</v>
      </c>
      <c r="O41" s="3">
        <v>72</v>
      </c>
      <c r="P41" t="s">
        <v>138</v>
      </c>
      <c r="Q41">
        <v>0</v>
      </c>
      <c r="R41" s="4">
        <v>24175</v>
      </c>
      <c r="S41" s="1">
        <v>42878</v>
      </c>
      <c r="T41" s="5">
        <v>56.697222222222223</v>
      </c>
      <c r="U41" s="5">
        <v>5.4916666666666663</v>
      </c>
      <c r="V41" s="5">
        <v>910.4704097116844</v>
      </c>
    </row>
    <row r="42" spans="1:22" x14ac:dyDescent="0.3">
      <c r="A42" s="6" t="s">
        <v>409</v>
      </c>
      <c r="B42" s="6" t="s">
        <v>410</v>
      </c>
      <c r="C42" s="6" t="s">
        <v>615</v>
      </c>
      <c r="D42" s="6" t="s">
        <v>134</v>
      </c>
      <c r="E42" s="6" t="s">
        <v>153</v>
      </c>
      <c r="F42" s="7">
        <v>43985</v>
      </c>
      <c r="G42" s="6">
        <v>9</v>
      </c>
      <c r="H42" s="6" t="s">
        <v>184</v>
      </c>
      <c r="I42" s="6">
        <v>3</v>
      </c>
      <c r="J42" s="6">
        <v>500</v>
      </c>
      <c r="K42" s="6">
        <v>1500</v>
      </c>
      <c r="L42" s="6">
        <v>3</v>
      </c>
      <c r="M42" s="6" t="s">
        <v>147</v>
      </c>
      <c r="N42" s="8">
        <v>2058</v>
      </c>
      <c r="O42" s="9">
        <v>97</v>
      </c>
      <c r="P42" s="6" t="s">
        <v>131</v>
      </c>
      <c r="Q42" s="6">
        <v>3</v>
      </c>
      <c r="R42" s="10">
        <v>21991</v>
      </c>
      <c r="S42" s="7">
        <v>36452</v>
      </c>
      <c r="T42" s="11">
        <v>62.677777777777777</v>
      </c>
      <c r="U42" s="11">
        <v>23.086111111111112</v>
      </c>
      <c r="V42" s="11">
        <v>64.974130670196118</v>
      </c>
    </row>
    <row r="43" spans="1:22" x14ac:dyDescent="0.3">
      <c r="A43" t="s">
        <v>533</v>
      </c>
      <c r="B43" t="s">
        <v>158</v>
      </c>
      <c r="C43" t="s">
        <v>616</v>
      </c>
      <c r="D43" t="s">
        <v>134</v>
      </c>
      <c r="E43" t="s">
        <v>153</v>
      </c>
      <c r="F43" s="1">
        <v>43876</v>
      </c>
      <c r="G43">
        <v>9</v>
      </c>
      <c r="H43" t="s">
        <v>184</v>
      </c>
      <c r="I43">
        <v>7</v>
      </c>
      <c r="J43">
        <v>500</v>
      </c>
      <c r="K43">
        <v>3500</v>
      </c>
      <c r="L43">
        <v>1</v>
      </c>
      <c r="M43" t="s">
        <v>137</v>
      </c>
      <c r="N43" s="2">
        <v>3257</v>
      </c>
      <c r="O43" s="3">
        <v>48</v>
      </c>
      <c r="P43" t="s">
        <v>138</v>
      </c>
      <c r="Q43">
        <v>4</v>
      </c>
      <c r="R43" s="4">
        <v>19378</v>
      </c>
      <c r="S43" s="1">
        <v>38905</v>
      </c>
      <c r="T43" s="5">
        <v>69.836111111111109</v>
      </c>
      <c r="U43" s="5">
        <v>16.369444444444444</v>
      </c>
      <c r="V43" s="5">
        <v>213.81299847276432</v>
      </c>
    </row>
    <row r="44" spans="1:22" x14ac:dyDescent="0.3">
      <c r="A44" s="6" t="s">
        <v>547</v>
      </c>
      <c r="B44" s="6" t="s">
        <v>548</v>
      </c>
      <c r="C44" s="6" t="s">
        <v>617</v>
      </c>
      <c r="D44" s="6" t="s">
        <v>134</v>
      </c>
      <c r="E44" s="6" t="s">
        <v>153</v>
      </c>
      <c r="F44" s="7">
        <v>43764</v>
      </c>
      <c r="G44" s="6">
        <v>9</v>
      </c>
      <c r="H44" s="6" t="s">
        <v>184</v>
      </c>
      <c r="I44" s="6">
        <v>10</v>
      </c>
      <c r="J44" s="6">
        <v>500</v>
      </c>
      <c r="K44" s="6">
        <v>5000</v>
      </c>
      <c r="L44" s="6">
        <v>1</v>
      </c>
      <c r="M44" s="6" t="s">
        <v>137</v>
      </c>
      <c r="N44" s="8">
        <v>2919</v>
      </c>
      <c r="O44" s="9">
        <v>15</v>
      </c>
      <c r="P44" s="6" t="s">
        <v>131</v>
      </c>
      <c r="Q44" s="6">
        <v>4</v>
      </c>
      <c r="R44" s="10">
        <v>18215</v>
      </c>
      <c r="S44" s="7">
        <v>41992</v>
      </c>
      <c r="T44" s="11">
        <v>73.019444444444446</v>
      </c>
      <c r="U44" s="11">
        <v>7.9194444444444443</v>
      </c>
      <c r="V44" s="11">
        <v>631.35741844966685</v>
      </c>
    </row>
    <row r="45" spans="1:22" x14ac:dyDescent="0.3">
      <c r="A45" t="s">
        <v>252</v>
      </c>
      <c r="B45" t="s">
        <v>170</v>
      </c>
      <c r="C45" t="s">
        <v>618</v>
      </c>
      <c r="D45" t="s">
        <v>134</v>
      </c>
      <c r="E45" t="s">
        <v>153</v>
      </c>
      <c r="F45" s="1">
        <v>44008</v>
      </c>
      <c r="G45">
        <v>8</v>
      </c>
      <c r="H45" t="s">
        <v>146</v>
      </c>
      <c r="I45">
        <v>7</v>
      </c>
      <c r="J45">
        <v>800</v>
      </c>
      <c r="K45">
        <v>5600</v>
      </c>
      <c r="L45">
        <v>1</v>
      </c>
      <c r="M45" t="s">
        <v>137</v>
      </c>
      <c r="N45" s="2">
        <v>1786</v>
      </c>
      <c r="O45" s="3">
        <v>79</v>
      </c>
      <c r="P45" t="s">
        <v>131</v>
      </c>
      <c r="Q45">
        <v>0</v>
      </c>
      <c r="R45" s="4">
        <v>27343</v>
      </c>
      <c r="S45" s="1">
        <v>36900</v>
      </c>
      <c r="T45" s="5">
        <v>48.027777777777779</v>
      </c>
      <c r="U45" s="5">
        <v>21.863888888888887</v>
      </c>
      <c r="V45" s="5">
        <v>256.13009782746792</v>
      </c>
    </row>
    <row r="46" spans="1:22" x14ac:dyDescent="0.3">
      <c r="A46" s="6" t="s">
        <v>463</v>
      </c>
      <c r="B46" s="6" t="s">
        <v>464</v>
      </c>
      <c r="C46" s="6" t="s">
        <v>619</v>
      </c>
      <c r="D46" s="6" t="s">
        <v>134</v>
      </c>
      <c r="E46" s="6" t="s">
        <v>153</v>
      </c>
      <c r="F46" s="7">
        <v>43947</v>
      </c>
      <c r="G46" s="6">
        <v>9</v>
      </c>
      <c r="H46" s="6" t="s">
        <v>184</v>
      </c>
      <c r="I46" s="6">
        <v>5</v>
      </c>
      <c r="J46" s="6">
        <v>500</v>
      </c>
      <c r="K46" s="6">
        <v>2500</v>
      </c>
      <c r="L46" s="6">
        <v>2</v>
      </c>
      <c r="M46" s="6" t="s">
        <v>130</v>
      </c>
      <c r="N46" s="8">
        <v>4067</v>
      </c>
      <c r="O46" s="9">
        <v>34</v>
      </c>
      <c r="P46" s="6" t="s">
        <v>138</v>
      </c>
      <c r="Q46" s="6">
        <v>4</v>
      </c>
      <c r="R46" s="10">
        <v>20850</v>
      </c>
      <c r="S46" s="7">
        <v>38856</v>
      </c>
      <c r="T46" s="11">
        <v>65.805555555555557</v>
      </c>
      <c r="U46" s="11">
        <v>16.502777777777776</v>
      </c>
      <c r="V46" s="11">
        <v>151.48964820737251</v>
      </c>
    </row>
    <row r="47" spans="1:22" x14ac:dyDescent="0.3">
      <c r="A47" t="s">
        <v>132</v>
      </c>
      <c r="B47" t="s">
        <v>133</v>
      </c>
      <c r="C47" t="s">
        <v>620</v>
      </c>
      <c r="D47" t="s">
        <v>134</v>
      </c>
      <c r="E47" t="s">
        <v>135</v>
      </c>
      <c r="F47" s="1">
        <v>43682</v>
      </c>
      <c r="G47">
        <v>4</v>
      </c>
      <c r="H47" t="s">
        <v>136</v>
      </c>
      <c r="I47">
        <v>1</v>
      </c>
      <c r="J47">
        <v>5000</v>
      </c>
      <c r="K47">
        <v>5000</v>
      </c>
      <c r="L47">
        <v>1</v>
      </c>
      <c r="M47" t="s">
        <v>137</v>
      </c>
      <c r="N47" s="2">
        <v>2392</v>
      </c>
      <c r="O47" s="3">
        <v>36</v>
      </c>
      <c r="P47" t="s">
        <v>138</v>
      </c>
      <c r="Q47">
        <v>2</v>
      </c>
      <c r="R47" s="4">
        <v>30480</v>
      </c>
      <c r="S47" s="1">
        <v>43384</v>
      </c>
      <c r="T47" s="5">
        <v>39.43611111111111</v>
      </c>
      <c r="U47" s="5">
        <v>4.1083333333333334</v>
      </c>
      <c r="V47" s="5">
        <v>1217.0385395537526</v>
      </c>
    </row>
  </sheetData>
  <hyperlinks>
    <hyperlink ref="X2" location="PRESENTATION!A1" display="BACK" xr:uid="{126F0C28-66DB-407C-8BB4-129452EFDD9A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7FBB-3B83-4CC1-8B50-060C21241C35}">
  <sheetPr>
    <tabColor rgb="FF7030A0"/>
  </sheetPr>
  <dimension ref="A1:X47"/>
  <sheetViews>
    <sheetView topLeftCell="S1" workbookViewId="0">
      <selection activeCell="X2" sqref="X2"/>
    </sheetView>
  </sheetViews>
  <sheetFormatPr baseColWidth="10" defaultColWidth="10.6640625" defaultRowHeight="14.4" x14ac:dyDescent="0.3"/>
  <cols>
    <col min="3" max="3" width="20.88671875" bestFit="1" customWidth="1"/>
    <col min="4" max="4" width="13.109375" bestFit="1" customWidth="1"/>
    <col min="5" max="5" width="9.6640625" bestFit="1" customWidth="1"/>
    <col min="6" max="6" width="19.109375" customWidth="1"/>
    <col min="7" max="7" width="5.88671875" customWidth="1"/>
    <col min="8" max="8" width="20" bestFit="1" customWidth="1"/>
    <col min="9" max="9" width="11.6640625" customWidth="1"/>
    <col min="10" max="10" width="5.44140625" customWidth="1"/>
    <col min="11" max="11" width="15" customWidth="1"/>
    <col min="12" max="12" width="11.88671875" customWidth="1"/>
    <col min="13" max="13" width="12.88671875" customWidth="1"/>
    <col min="14" max="14" width="9.88671875" customWidth="1"/>
    <col min="15" max="15" width="8.44140625" customWidth="1"/>
    <col min="16" max="16" width="8.5546875" customWidth="1"/>
    <col min="17" max="17" width="13.5546875" customWidth="1"/>
    <col min="18" max="18" width="12.6640625" customWidth="1"/>
    <col min="19" max="19" width="17.44140625" customWidth="1"/>
    <col min="20" max="20" width="6.33203125" customWidth="1"/>
    <col min="21" max="21" width="13.6640625" customWidth="1"/>
    <col min="22" max="22" width="5" bestFit="1" customWidth="1"/>
  </cols>
  <sheetData>
    <row r="1" spans="1:24" ht="15" thickBot="1" x14ac:dyDescent="0.35">
      <c r="A1" s="12" t="s">
        <v>104</v>
      </c>
      <c r="B1" s="12" t="s">
        <v>105</v>
      </c>
      <c r="C1" s="12" t="s">
        <v>106</v>
      </c>
      <c r="D1" s="12" t="s">
        <v>107</v>
      </c>
      <c r="E1" s="12" t="s">
        <v>108</v>
      </c>
      <c r="F1" s="12" t="s">
        <v>109</v>
      </c>
      <c r="G1" s="12" t="s">
        <v>110</v>
      </c>
      <c r="H1" s="12" t="s">
        <v>111</v>
      </c>
      <c r="I1" s="12" t="s">
        <v>112</v>
      </c>
      <c r="J1" s="12" t="s">
        <v>113</v>
      </c>
      <c r="K1" s="12" t="s">
        <v>114</v>
      </c>
      <c r="L1" s="12" t="s">
        <v>115</v>
      </c>
      <c r="M1" s="12" t="s">
        <v>116</v>
      </c>
      <c r="N1" s="12" t="s">
        <v>117</v>
      </c>
      <c r="O1" s="12" t="s">
        <v>118</v>
      </c>
      <c r="P1" s="12" t="s">
        <v>119</v>
      </c>
      <c r="Q1" s="12" t="s">
        <v>120</v>
      </c>
      <c r="R1" s="12" t="s">
        <v>121</v>
      </c>
      <c r="S1" s="12" t="s">
        <v>122</v>
      </c>
      <c r="T1" s="12" t="s">
        <v>36</v>
      </c>
      <c r="U1" s="12" t="s">
        <v>123</v>
      </c>
      <c r="V1" s="12" t="s">
        <v>124</v>
      </c>
    </row>
    <row r="2" spans="1:24" ht="25.8" x14ac:dyDescent="0.5">
      <c r="A2" s="6" t="s">
        <v>247</v>
      </c>
      <c r="B2" s="6" t="s">
        <v>238</v>
      </c>
      <c r="C2" s="6" t="s">
        <v>579</v>
      </c>
      <c r="D2" s="6" t="s">
        <v>134</v>
      </c>
      <c r="E2" s="6" t="s">
        <v>128</v>
      </c>
      <c r="F2" s="7">
        <v>44201</v>
      </c>
      <c r="G2" s="6">
        <v>5</v>
      </c>
      <c r="H2" s="6" t="s">
        <v>191</v>
      </c>
      <c r="I2" s="6">
        <v>10</v>
      </c>
      <c r="J2" s="6">
        <v>2000</v>
      </c>
      <c r="K2" s="6">
        <v>20000</v>
      </c>
      <c r="L2" s="6">
        <v>2</v>
      </c>
      <c r="M2" s="6" t="s">
        <v>130</v>
      </c>
      <c r="N2" s="8">
        <v>2746</v>
      </c>
      <c r="O2" s="9">
        <v>46</v>
      </c>
      <c r="P2" s="6" t="s">
        <v>138</v>
      </c>
      <c r="Q2" s="6">
        <v>3</v>
      </c>
      <c r="R2" s="10">
        <v>27344</v>
      </c>
      <c r="S2" s="7">
        <v>36876</v>
      </c>
      <c r="T2" s="11">
        <v>48.024999999999999</v>
      </c>
      <c r="U2" s="11">
        <v>21.927777777777777</v>
      </c>
      <c r="V2" s="11">
        <v>912.08512794527496</v>
      </c>
      <c r="X2" s="39" t="s">
        <v>25</v>
      </c>
    </row>
    <row r="3" spans="1:24" x14ac:dyDescent="0.3">
      <c r="A3" t="s">
        <v>556</v>
      </c>
      <c r="B3" t="s">
        <v>557</v>
      </c>
      <c r="C3" t="s">
        <v>580</v>
      </c>
      <c r="D3" t="s">
        <v>134</v>
      </c>
      <c r="E3" t="s">
        <v>145</v>
      </c>
      <c r="F3" s="1">
        <v>44252</v>
      </c>
      <c r="G3">
        <v>9</v>
      </c>
      <c r="H3" t="s">
        <v>184</v>
      </c>
      <c r="I3">
        <v>9</v>
      </c>
      <c r="J3">
        <v>500</v>
      </c>
      <c r="K3">
        <v>4500</v>
      </c>
      <c r="L3">
        <v>1</v>
      </c>
      <c r="M3" t="s">
        <v>137</v>
      </c>
      <c r="N3" s="2">
        <v>5646</v>
      </c>
      <c r="O3" s="3">
        <v>65</v>
      </c>
      <c r="P3" t="s">
        <v>138</v>
      </c>
      <c r="Q3">
        <v>5</v>
      </c>
      <c r="R3" s="4">
        <v>18191</v>
      </c>
      <c r="S3" s="1">
        <v>35946</v>
      </c>
      <c r="T3" s="5">
        <v>73.083333333333329</v>
      </c>
      <c r="U3" s="5">
        <v>24.472222222222221</v>
      </c>
      <c r="V3" s="5">
        <v>183.88195232690126</v>
      </c>
    </row>
    <row r="4" spans="1:24" x14ac:dyDescent="0.3">
      <c r="A4" s="6" t="s">
        <v>425</v>
      </c>
      <c r="B4" s="6" t="s">
        <v>268</v>
      </c>
      <c r="C4" s="6" t="s">
        <v>581</v>
      </c>
      <c r="D4" s="6" t="s">
        <v>134</v>
      </c>
      <c r="E4" s="6" t="s">
        <v>145</v>
      </c>
      <c r="F4" s="7">
        <v>44352</v>
      </c>
      <c r="G4" s="6">
        <v>2</v>
      </c>
      <c r="H4" s="6" t="s">
        <v>150</v>
      </c>
      <c r="I4" s="6">
        <v>1</v>
      </c>
      <c r="J4" s="6">
        <v>700</v>
      </c>
      <c r="K4" s="6">
        <v>700</v>
      </c>
      <c r="L4" s="6">
        <v>3</v>
      </c>
      <c r="M4" s="6" t="s">
        <v>147</v>
      </c>
      <c r="N4" s="8">
        <v>1187</v>
      </c>
      <c r="O4" s="9">
        <v>42</v>
      </c>
      <c r="P4" s="6" t="s">
        <v>131</v>
      </c>
      <c r="Q4" s="6">
        <v>5</v>
      </c>
      <c r="R4" s="10">
        <v>21883</v>
      </c>
      <c r="S4" s="7">
        <v>39743</v>
      </c>
      <c r="T4" s="11">
        <v>62.975000000000001</v>
      </c>
      <c r="U4" s="11">
        <v>14.077777777777778</v>
      </c>
      <c r="V4" s="11">
        <v>49.723756906077348</v>
      </c>
    </row>
    <row r="5" spans="1:24" x14ac:dyDescent="0.3">
      <c r="A5" t="s">
        <v>467</v>
      </c>
      <c r="B5" t="s">
        <v>295</v>
      </c>
      <c r="C5" t="s">
        <v>582</v>
      </c>
      <c r="D5" t="s">
        <v>134</v>
      </c>
      <c r="E5" t="s">
        <v>145</v>
      </c>
      <c r="F5" s="1">
        <v>44353</v>
      </c>
      <c r="G5">
        <v>9</v>
      </c>
      <c r="H5" t="s">
        <v>184</v>
      </c>
      <c r="I5">
        <v>3</v>
      </c>
      <c r="J5">
        <v>500</v>
      </c>
      <c r="K5">
        <v>1500</v>
      </c>
      <c r="L5">
        <v>1</v>
      </c>
      <c r="M5" t="s">
        <v>137</v>
      </c>
      <c r="N5" s="2">
        <v>3123</v>
      </c>
      <c r="O5" s="3">
        <v>40</v>
      </c>
      <c r="P5" t="s">
        <v>138</v>
      </c>
      <c r="Q5">
        <v>3</v>
      </c>
      <c r="R5" s="4">
        <v>20696</v>
      </c>
      <c r="S5" s="1">
        <v>40623</v>
      </c>
      <c r="T5" s="5">
        <v>66.224999999999994</v>
      </c>
      <c r="U5" s="5">
        <v>11.66388888888889</v>
      </c>
      <c r="V5" s="5">
        <v>128.60204810669205</v>
      </c>
    </row>
    <row r="6" spans="1:24" x14ac:dyDescent="0.3">
      <c r="A6" s="6" t="s">
        <v>256</v>
      </c>
      <c r="B6" s="6" t="s">
        <v>257</v>
      </c>
      <c r="C6" s="6" t="s">
        <v>583</v>
      </c>
      <c r="D6" s="6" t="s">
        <v>134</v>
      </c>
      <c r="E6" s="6" t="s">
        <v>145</v>
      </c>
      <c r="F6" s="7">
        <v>44080</v>
      </c>
      <c r="G6" s="6">
        <v>7</v>
      </c>
      <c r="H6" s="6" t="s">
        <v>216</v>
      </c>
      <c r="I6" s="6">
        <v>5</v>
      </c>
      <c r="J6" s="6">
        <v>600</v>
      </c>
      <c r="K6" s="6">
        <v>3000</v>
      </c>
      <c r="L6" s="6">
        <v>1</v>
      </c>
      <c r="M6" s="6" t="s">
        <v>137</v>
      </c>
      <c r="N6" s="8">
        <v>2193</v>
      </c>
      <c r="O6" s="9">
        <v>26</v>
      </c>
      <c r="P6" s="6" t="s">
        <v>131</v>
      </c>
      <c r="Q6" s="6">
        <v>1</v>
      </c>
      <c r="R6" s="10">
        <v>27273</v>
      </c>
      <c r="S6" s="7">
        <v>37226</v>
      </c>
      <c r="T6" s="11">
        <v>48.219444444444441</v>
      </c>
      <c r="U6" s="11">
        <v>20.969444444444445</v>
      </c>
      <c r="V6" s="11">
        <v>143.06530666313418</v>
      </c>
    </row>
    <row r="7" spans="1:24" x14ac:dyDescent="0.3">
      <c r="A7" t="s">
        <v>267</v>
      </c>
      <c r="B7" t="s">
        <v>268</v>
      </c>
      <c r="C7" t="s">
        <v>584</v>
      </c>
      <c r="D7" t="s">
        <v>134</v>
      </c>
      <c r="E7" t="s">
        <v>145</v>
      </c>
      <c r="F7" s="1">
        <v>44021</v>
      </c>
      <c r="G7">
        <v>8</v>
      </c>
      <c r="H7" t="s">
        <v>146</v>
      </c>
      <c r="I7">
        <v>7</v>
      </c>
      <c r="J7">
        <v>800</v>
      </c>
      <c r="K7">
        <v>5600</v>
      </c>
      <c r="L7">
        <v>2</v>
      </c>
      <c r="M7" t="s">
        <v>130</v>
      </c>
      <c r="N7" s="2">
        <v>1516</v>
      </c>
      <c r="O7" s="3">
        <v>61</v>
      </c>
      <c r="P7" t="s">
        <v>131</v>
      </c>
      <c r="Q7">
        <v>5</v>
      </c>
      <c r="R7" s="4">
        <v>27093</v>
      </c>
      <c r="S7" s="1">
        <v>37824</v>
      </c>
      <c r="T7" s="5">
        <v>48.708333333333336</v>
      </c>
      <c r="U7" s="5">
        <v>19.327777777777779</v>
      </c>
      <c r="V7" s="5">
        <v>289.73843058350099</v>
      </c>
    </row>
    <row r="8" spans="1:24" x14ac:dyDescent="0.3">
      <c r="A8" s="6" t="s">
        <v>317</v>
      </c>
      <c r="B8" s="6" t="s">
        <v>180</v>
      </c>
      <c r="C8" s="6" t="s">
        <v>585</v>
      </c>
      <c r="D8" s="6" t="s">
        <v>134</v>
      </c>
      <c r="E8" s="6" t="s">
        <v>145</v>
      </c>
      <c r="F8" s="7">
        <v>44055</v>
      </c>
      <c r="G8" s="6">
        <v>3</v>
      </c>
      <c r="H8" s="6" t="s">
        <v>174</v>
      </c>
      <c r="I8" s="6">
        <v>5</v>
      </c>
      <c r="J8" s="6">
        <v>1300</v>
      </c>
      <c r="K8" s="6">
        <v>6500</v>
      </c>
      <c r="L8" s="6">
        <v>2</v>
      </c>
      <c r="M8" s="6" t="s">
        <v>130</v>
      </c>
      <c r="N8" s="8">
        <v>2224</v>
      </c>
      <c r="O8" s="9">
        <v>27</v>
      </c>
      <c r="P8" s="6" t="s">
        <v>138</v>
      </c>
      <c r="Q8" s="6">
        <v>5</v>
      </c>
      <c r="R8" s="10">
        <v>26055</v>
      </c>
      <c r="S8" s="7">
        <v>40365</v>
      </c>
      <c r="T8" s="11">
        <v>51.55</v>
      </c>
      <c r="U8" s="11">
        <v>12.372222222222222</v>
      </c>
      <c r="V8" s="11">
        <v>525.37045352492146</v>
      </c>
    </row>
    <row r="9" spans="1:24" x14ac:dyDescent="0.3">
      <c r="A9" t="s">
        <v>333</v>
      </c>
      <c r="B9" t="s">
        <v>334</v>
      </c>
      <c r="C9" t="s">
        <v>586</v>
      </c>
      <c r="D9" t="s">
        <v>134</v>
      </c>
      <c r="E9" t="s">
        <v>145</v>
      </c>
      <c r="F9" s="1">
        <v>43995</v>
      </c>
      <c r="G9">
        <v>1</v>
      </c>
      <c r="H9" t="s">
        <v>159</v>
      </c>
      <c r="I9">
        <v>4</v>
      </c>
      <c r="J9">
        <v>1200</v>
      </c>
      <c r="K9">
        <v>4800</v>
      </c>
      <c r="L9">
        <v>2</v>
      </c>
      <c r="M9" t="s">
        <v>130</v>
      </c>
      <c r="N9" s="2">
        <v>2739</v>
      </c>
      <c r="O9" s="3">
        <v>10</v>
      </c>
      <c r="P9" t="s">
        <v>131</v>
      </c>
      <c r="Q9">
        <v>4</v>
      </c>
      <c r="R9" s="4">
        <v>22737</v>
      </c>
      <c r="S9" s="1">
        <v>40483</v>
      </c>
      <c r="T9" s="5">
        <v>60.636111111111113</v>
      </c>
      <c r="U9" s="5">
        <v>12.052777777777777</v>
      </c>
      <c r="V9" s="5">
        <v>398.2484443420143</v>
      </c>
    </row>
    <row r="10" spans="1:24" x14ac:dyDescent="0.3">
      <c r="A10" s="6" t="s">
        <v>321</v>
      </c>
      <c r="B10" s="6" t="s">
        <v>322</v>
      </c>
      <c r="C10" s="6" t="s">
        <v>587</v>
      </c>
      <c r="D10" s="6" t="s">
        <v>134</v>
      </c>
      <c r="E10" s="6" t="s">
        <v>145</v>
      </c>
      <c r="F10" s="7">
        <v>44048</v>
      </c>
      <c r="G10" s="6">
        <v>3</v>
      </c>
      <c r="H10" s="6" t="s">
        <v>174</v>
      </c>
      <c r="I10" s="6">
        <v>5</v>
      </c>
      <c r="J10" s="6">
        <v>1300</v>
      </c>
      <c r="K10" s="6">
        <v>6500</v>
      </c>
      <c r="L10" s="6">
        <v>2</v>
      </c>
      <c r="M10" s="6" t="s">
        <v>130</v>
      </c>
      <c r="N10" s="8">
        <v>1208</v>
      </c>
      <c r="O10" s="9">
        <v>11</v>
      </c>
      <c r="P10" s="6" t="s">
        <v>138</v>
      </c>
      <c r="Q10" s="6">
        <v>2</v>
      </c>
      <c r="R10" s="10">
        <v>24356</v>
      </c>
      <c r="S10" s="7">
        <v>39288</v>
      </c>
      <c r="T10" s="11">
        <v>56.205555555555556</v>
      </c>
      <c r="U10" s="11">
        <v>15.319444444444445</v>
      </c>
      <c r="V10" s="11">
        <v>424.29737080689029</v>
      </c>
    </row>
    <row r="11" spans="1:24" x14ac:dyDescent="0.3">
      <c r="A11" t="s">
        <v>194</v>
      </c>
      <c r="B11" t="s">
        <v>195</v>
      </c>
      <c r="C11" t="s">
        <v>588</v>
      </c>
      <c r="D11" t="s">
        <v>134</v>
      </c>
      <c r="E11" t="s">
        <v>145</v>
      </c>
      <c r="F11" s="1">
        <v>43992</v>
      </c>
      <c r="G11">
        <v>7</v>
      </c>
      <c r="H11" t="s">
        <v>216</v>
      </c>
      <c r="I11">
        <v>7</v>
      </c>
      <c r="J11">
        <v>600</v>
      </c>
      <c r="K11">
        <v>4200</v>
      </c>
      <c r="L11">
        <v>3</v>
      </c>
      <c r="M11" t="s">
        <v>147</v>
      </c>
      <c r="N11">
        <v>870</v>
      </c>
      <c r="O11" s="3">
        <v>69</v>
      </c>
      <c r="P11" t="s">
        <v>131</v>
      </c>
      <c r="Q11">
        <v>2</v>
      </c>
      <c r="R11" s="4">
        <v>28068</v>
      </c>
      <c r="S11" s="1">
        <v>40758</v>
      </c>
      <c r="T11" s="5">
        <v>46.044444444444444</v>
      </c>
      <c r="U11" s="5">
        <v>11.297222222222222</v>
      </c>
      <c r="V11" s="5">
        <v>371.77280550774526</v>
      </c>
    </row>
    <row r="12" spans="1:24" x14ac:dyDescent="0.3">
      <c r="A12" s="6" t="s">
        <v>299</v>
      </c>
      <c r="B12" s="6" t="s">
        <v>222</v>
      </c>
      <c r="C12" s="6" t="s">
        <v>589</v>
      </c>
      <c r="D12" s="6" t="s">
        <v>134</v>
      </c>
      <c r="E12" s="6" t="s">
        <v>145</v>
      </c>
      <c r="F12" s="7">
        <v>44042</v>
      </c>
      <c r="G12" s="6">
        <v>6</v>
      </c>
      <c r="H12" s="6" t="s">
        <v>156</v>
      </c>
      <c r="I12" s="6">
        <v>8</v>
      </c>
      <c r="J12" s="6">
        <v>500</v>
      </c>
      <c r="K12" s="6">
        <v>4000</v>
      </c>
      <c r="L12" s="6">
        <v>3</v>
      </c>
      <c r="M12" s="6" t="s">
        <v>147</v>
      </c>
      <c r="N12" s="8">
        <v>2860</v>
      </c>
      <c r="O12" s="9">
        <v>60</v>
      </c>
      <c r="P12" s="6" t="s">
        <v>131</v>
      </c>
      <c r="Q12" s="6">
        <v>1</v>
      </c>
      <c r="R12" s="10">
        <v>26080</v>
      </c>
      <c r="S12" s="7">
        <v>42764</v>
      </c>
      <c r="T12" s="11">
        <v>51.480555555555554</v>
      </c>
      <c r="U12" s="11">
        <v>5.8083333333333336</v>
      </c>
      <c r="V12" s="11">
        <v>688.66571018651359</v>
      </c>
    </row>
    <row r="13" spans="1:24" x14ac:dyDescent="0.3">
      <c r="A13" t="s">
        <v>413</v>
      </c>
      <c r="B13" t="s">
        <v>334</v>
      </c>
      <c r="C13" t="s">
        <v>590</v>
      </c>
      <c r="D13" t="s">
        <v>134</v>
      </c>
      <c r="E13" t="s">
        <v>145</v>
      </c>
      <c r="F13" s="1">
        <v>44000</v>
      </c>
      <c r="G13">
        <v>2</v>
      </c>
      <c r="H13" t="s">
        <v>150</v>
      </c>
      <c r="I13">
        <v>3</v>
      </c>
      <c r="J13">
        <v>700</v>
      </c>
      <c r="K13">
        <v>2100</v>
      </c>
      <c r="L13">
        <v>2</v>
      </c>
      <c r="M13" t="s">
        <v>130</v>
      </c>
      <c r="N13" s="2">
        <v>2106</v>
      </c>
      <c r="O13" s="3">
        <v>50</v>
      </c>
      <c r="P13" t="s">
        <v>131</v>
      </c>
      <c r="Q13">
        <v>4</v>
      </c>
      <c r="R13" s="4">
        <v>21971</v>
      </c>
      <c r="S13" s="1">
        <v>40108</v>
      </c>
      <c r="T13" s="5">
        <v>62.736111111111114</v>
      </c>
      <c r="U13" s="5">
        <v>13.077777777777778</v>
      </c>
      <c r="V13" s="5">
        <v>160.57774001699235</v>
      </c>
    </row>
    <row r="14" spans="1:24" x14ac:dyDescent="0.3">
      <c r="A14" s="6" t="s">
        <v>458</v>
      </c>
      <c r="B14" s="6" t="s">
        <v>459</v>
      </c>
      <c r="C14" s="6" t="s">
        <v>591</v>
      </c>
      <c r="D14" s="6" t="s">
        <v>134</v>
      </c>
      <c r="E14" s="6" t="s">
        <v>145</v>
      </c>
      <c r="F14" s="7">
        <v>44020</v>
      </c>
      <c r="G14" s="6">
        <v>8</v>
      </c>
      <c r="H14" s="6" t="s">
        <v>146</v>
      </c>
      <c r="I14" s="6">
        <v>3</v>
      </c>
      <c r="J14" s="6">
        <v>800</v>
      </c>
      <c r="K14" s="6">
        <v>2400</v>
      </c>
      <c r="L14" s="6">
        <v>2</v>
      </c>
      <c r="M14" s="6" t="s">
        <v>130</v>
      </c>
      <c r="N14" s="8">
        <v>1626</v>
      </c>
      <c r="O14" s="9">
        <v>76</v>
      </c>
      <c r="P14" s="6" t="s">
        <v>131</v>
      </c>
      <c r="Q14" s="6">
        <v>5</v>
      </c>
      <c r="R14" s="10">
        <v>21131</v>
      </c>
      <c r="S14" s="7">
        <v>42701</v>
      </c>
      <c r="T14" s="11">
        <v>65.036111111111111</v>
      </c>
      <c r="U14" s="11">
        <v>5.9805555555555552</v>
      </c>
      <c r="V14" s="11">
        <v>401.30051091500235</v>
      </c>
    </row>
    <row r="15" spans="1:24" x14ac:dyDescent="0.3">
      <c r="A15" t="s">
        <v>325</v>
      </c>
      <c r="B15" t="s">
        <v>195</v>
      </c>
      <c r="C15" t="s">
        <v>592</v>
      </c>
      <c r="D15" t="s">
        <v>134</v>
      </c>
      <c r="E15" t="s">
        <v>145</v>
      </c>
      <c r="F15" s="1">
        <v>44005</v>
      </c>
      <c r="G15">
        <v>6</v>
      </c>
      <c r="H15" t="s">
        <v>156</v>
      </c>
      <c r="I15">
        <v>10</v>
      </c>
      <c r="J15">
        <v>500</v>
      </c>
      <c r="K15">
        <v>5000</v>
      </c>
      <c r="L15">
        <v>1</v>
      </c>
      <c r="M15" t="s">
        <v>137</v>
      </c>
      <c r="N15" s="2">
        <v>3228</v>
      </c>
      <c r="O15" s="3">
        <v>89</v>
      </c>
      <c r="P15" t="s">
        <v>131</v>
      </c>
      <c r="Q15">
        <v>3</v>
      </c>
      <c r="R15" s="4">
        <v>23573</v>
      </c>
      <c r="S15" s="1">
        <v>38086</v>
      </c>
      <c r="T15" s="5">
        <v>58.347222222222221</v>
      </c>
      <c r="U15" s="5">
        <v>18.613888888888887</v>
      </c>
      <c r="V15" s="5">
        <v>268.61662438442028</v>
      </c>
    </row>
    <row r="16" spans="1:24" x14ac:dyDescent="0.3">
      <c r="A16" s="6" t="s">
        <v>332</v>
      </c>
      <c r="B16" s="6" t="s">
        <v>276</v>
      </c>
      <c r="C16" s="6" t="s">
        <v>593</v>
      </c>
      <c r="D16" s="6" t="s">
        <v>134</v>
      </c>
      <c r="E16" s="6" t="s">
        <v>145</v>
      </c>
      <c r="F16" s="7">
        <v>44246</v>
      </c>
      <c r="G16" s="6">
        <v>9</v>
      </c>
      <c r="H16" s="6" t="s">
        <v>184</v>
      </c>
      <c r="I16" s="6">
        <v>9</v>
      </c>
      <c r="J16" s="6">
        <v>500</v>
      </c>
      <c r="K16" s="6">
        <v>4500</v>
      </c>
      <c r="L16" s="6">
        <v>2</v>
      </c>
      <c r="M16" s="6" t="s">
        <v>130</v>
      </c>
      <c r="N16" s="8">
        <v>1831</v>
      </c>
      <c r="O16" s="9">
        <v>73</v>
      </c>
      <c r="P16" s="6" t="s">
        <v>138</v>
      </c>
      <c r="Q16" s="6">
        <v>5</v>
      </c>
      <c r="R16" s="10">
        <v>23434</v>
      </c>
      <c r="S16" s="7">
        <v>37668</v>
      </c>
      <c r="T16" s="11">
        <v>58.730555555555554</v>
      </c>
      <c r="U16" s="11">
        <v>19.761111111111113</v>
      </c>
      <c r="V16" s="11">
        <v>227.71998875456845</v>
      </c>
    </row>
    <row r="17" spans="1:22" x14ac:dyDescent="0.3">
      <c r="A17" t="s">
        <v>530</v>
      </c>
      <c r="B17" t="s">
        <v>531</v>
      </c>
      <c r="C17" t="s">
        <v>594</v>
      </c>
      <c r="D17" t="s">
        <v>134</v>
      </c>
      <c r="E17" t="s">
        <v>145</v>
      </c>
      <c r="F17" s="1">
        <v>44327</v>
      </c>
      <c r="G17">
        <v>1</v>
      </c>
      <c r="H17" t="s">
        <v>159</v>
      </c>
      <c r="I17">
        <v>3</v>
      </c>
      <c r="J17">
        <v>1200</v>
      </c>
      <c r="K17">
        <v>3600</v>
      </c>
      <c r="L17">
        <v>1</v>
      </c>
      <c r="M17" t="s">
        <v>137</v>
      </c>
      <c r="N17" s="2">
        <v>1942</v>
      </c>
      <c r="O17" s="3">
        <v>56</v>
      </c>
      <c r="P17" t="s">
        <v>131</v>
      </c>
      <c r="Q17">
        <v>3</v>
      </c>
      <c r="R17" s="4">
        <v>19643</v>
      </c>
      <c r="S17" s="1">
        <v>42999</v>
      </c>
      <c r="T17" s="5">
        <v>69.108333333333334</v>
      </c>
      <c r="U17" s="5">
        <v>5.1638888888888888</v>
      </c>
      <c r="V17" s="5">
        <v>697.1490048413126</v>
      </c>
    </row>
    <row r="18" spans="1:22" x14ac:dyDescent="0.3">
      <c r="A18" s="6" t="s">
        <v>369</v>
      </c>
      <c r="B18" s="6" t="s">
        <v>551</v>
      </c>
      <c r="C18" s="6" t="s">
        <v>596</v>
      </c>
      <c r="D18" s="6" t="s">
        <v>134</v>
      </c>
      <c r="E18" s="6" t="s">
        <v>145</v>
      </c>
      <c r="F18" s="7">
        <v>44142</v>
      </c>
      <c r="G18" s="6">
        <v>4</v>
      </c>
      <c r="H18" s="6" t="s">
        <v>136</v>
      </c>
      <c r="I18" s="6">
        <v>2</v>
      </c>
      <c r="J18" s="6">
        <v>5000</v>
      </c>
      <c r="K18" s="6">
        <v>10000</v>
      </c>
      <c r="L18" s="6">
        <v>1</v>
      </c>
      <c r="M18" s="6" t="s">
        <v>137</v>
      </c>
      <c r="N18" s="8">
        <v>3691</v>
      </c>
      <c r="O18" s="9">
        <v>57</v>
      </c>
      <c r="P18" s="6" t="s">
        <v>131</v>
      </c>
      <c r="Q18" s="6">
        <v>1</v>
      </c>
      <c r="R18" s="10">
        <v>18203</v>
      </c>
      <c r="S18" s="7">
        <v>37069</v>
      </c>
      <c r="T18" s="11">
        <v>73.052777777777777</v>
      </c>
      <c r="U18" s="11">
        <v>21.397222222222222</v>
      </c>
      <c r="V18" s="11">
        <v>467.35038296767493</v>
      </c>
    </row>
    <row r="19" spans="1:22" x14ac:dyDescent="0.3">
      <c r="A19" t="s">
        <v>369</v>
      </c>
      <c r="B19" t="s">
        <v>370</v>
      </c>
      <c r="C19" t="s">
        <v>595</v>
      </c>
      <c r="D19" t="s">
        <v>134</v>
      </c>
      <c r="E19" t="s">
        <v>145</v>
      </c>
      <c r="F19" s="1">
        <v>44248</v>
      </c>
      <c r="G19">
        <v>1</v>
      </c>
      <c r="H19" t="s">
        <v>159</v>
      </c>
      <c r="I19">
        <v>1</v>
      </c>
      <c r="J19">
        <v>1200</v>
      </c>
      <c r="K19">
        <v>1200</v>
      </c>
      <c r="L19">
        <v>1</v>
      </c>
      <c r="M19" t="s">
        <v>137</v>
      </c>
      <c r="N19" s="2">
        <v>2752</v>
      </c>
      <c r="O19" s="3">
        <v>62</v>
      </c>
      <c r="P19" t="s">
        <v>131</v>
      </c>
      <c r="Q19">
        <v>2</v>
      </c>
      <c r="R19" s="4">
        <v>22010</v>
      </c>
      <c r="S19" s="1">
        <v>39916</v>
      </c>
      <c r="T19" s="5">
        <v>62.62777777777778</v>
      </c>
      <c r="U19" s="5">
        <v>13.602777777777778</v>
      </c>
      <c r="V19" s="5">
        <v>88.217275883193793</v>
      </c>
    </row>
    <row r="20" spans="1:22" x14ac:dyDescent="0.3">
      <c r="A20" s="6" t="s">
        <v>429</v>
      </c>
      <c r="B20" s="6" t="s">
        <v>133</v>
      </c>
      <c r="C20" s="6" t="s">
        <v>597</v>
      </c>
      <c r="D20" s="6" t="s">
        <v>134</v>
      </c>
      <c r="E20" s="6" t="s">
        <v>145</v>
      </c>
      <c r="F20" s="7">
        <v>44210</v>
      </c>
      <c r="G20" s="6">
        <v>8</v>
      </c>
      <c r="H20" s="6" t="s">
        <v>146</v>
      </c>
      <c r="I20" s="6">
        <v>3</v>
      </c>
      <c r="J20" s="6">
        <v>800</v>
      </c>
      <c r="K20" s="6">
        <v>2400</v>
      </c>
      <c r="L20" s="6">
        <v>2</v>
      </c>
      <c r="M20" s="6" t="s">
        <v>130</v>
      </c>
      <c r="N20" s="8">
        <v>2283</v>
      </c>
      <c r="O20" s="9">
        <v>97</v>
      </c>
      <c r="P20" s="6" t="s">
        <v>138</v>
      </c>
      <c r="Q20" s="6">
        <v>4</v>
      </c>
      <c r="R20" s="10">
        <v>21238</v>
      </c>
      <c r="S20" s="7">
        <v>41037</v>
      </c>
      <c r="T20" s="11">
        <v>64.74444444444444</v>
      </c>
      <c r="U20" s="11">
        <v>10.533333333333333</v>
      </c>
      <c r="V20" s="11">
        <v>227.84810126582278</v>
      </c>
    </row>
    <row r="21" spans="1:22" x14ac:dyDescent="0.3">
      <c r="A21" t="s">
        <v>523</v>
      </c>
      <c r="B21" t="s">
        <v>334</v>
      </c>
      <c r="C21" t="s">
        <v>598</v>
      </c>
      <c r="D21" t="s">
        <v>134</v>
      </c>
      <c r="E21" t="s">
        <v>145</v>
      </c>
      <c r="F21" s="1">
        <v>44091</v>
      </c>
      <c r="G21">
        <v>2</v>
      </c>
      <c r="H21" t="s">
        <v>150</v>
      </c>
      <c r="I21">
        <v>10</v>
      </c>
      <c r="J21">
        <v>700</v>
      </c>
      <c r="K21">
        <v>7000</v>
      </c>
      <c r="L21">
        <v>3</v>
      </c>
      <c r="M21" t="s">
        <v>147</v>
      </c>
      <c r="N21" s="2">
        <v>1445</v>
      </c>
      <c r="O21" s="3">
        <v>4</v>
      </c>
      <c r="P21" t="s">
        <v>131</v>
      </c>
      <c r="Q21">
        <v>5</v>
      </c>
      <c r="R21" s="4">
        <v>20417</v>
      </c>
      <c r="S21" s="1">
        <v>42586</v>
      </c>
      <c r="T21" s="5">
        <v>66.988888888888894</v>
      </c>
      <c r="U21" s="5">
        <v>6.2944444444444443</v>
      </c>
      <c r="V21" s="5">
        <v>1112.0917917034421</v>
      </c>
    </row>
    <row r="22" spans="1:22" x14ac:dyDescent="0.3">
      <c r="A22" s="6" t="s">
        <v>269</v>
      </c>
      <c r="B22" s="6" t="s">
        <v>270</v>
      </c>
      <c r="C22" s="6" t="s">
        <v>599</v>
      </c>
      <c r="D22" s="6" t="s">
        <v>134</v>
      </c>
      <c r="E22" s="6" t="s">
        <v>145</v>
      </c>
      <c r="F22" s="7">
        <v>44075</v>
      </c>
      <c r="G22" s="6">
        <v>4</v>
      </c>
      <c r="H22" s="6" t="s">
        <v>136</v>
      </c>
      <c r="I22" s="6">
        <v>7</v>
      </c>
      <c r="J22" s="6">
        <v>5000</v>
      </c>
      <c r="K22" s="6">
        <v>35000</v>
      </c>
      <c r="L22" s="6">
        <v>3</v>
      </c>
      <c r="M22" s="6" t="s">
        <v>147</v>
      </c>
      <c r="N22" s="8">
        <v>2866</v>
      </c>
      <c r="O22" s="9">
        <v>35</v>
      </c>
      <c r="P22" s="6" t="s">
        <v>131</v>
      </c>
      <c r="Q22" s="6">
        <v>4</v>
      </c>
      <c r="R22" s="10">
        <v>26504</v>
      </c>
      <c r="S22" s="7">
        <v>37493</v>
      </c>
      <c r="T22" s="11">
        <v>50.322222222222223</v>
      </c>
      <c r="U22" s="11">
        <v>20.236111111111111</v>
      </c>
      <c r="V22" s="11">
        <v>1729.5813315030887</v>
      </c>
    </row>
    <row r="23" spans="1:22" x14ac:dyDescent="0.3">
      <c r="A23" t="s">
        <v>529</v>
      </c>
      <c r="B23" t="s">
        <v>176</v>
      </c>
      <c r="C23" t="s">
        <v>600</v>
      </c>
      <c r="D23" t="s">
        <v>134</v>
      </c>
      <c r="E23" t="s">
        <v>145</v>
      </c>
      <c r="F23" s="1">
        <v>44013</v>
      </c>
      <c r="G23">
        <v>8</v>
      </c>
      <c r="H23" t="s">
        <v>146</v>
      </c>
      <c r="I23">
        <v>10</v>
      </c>
      <c r="J23">
        <v>800</v>
      </c>
      <c r="K23">
        <v>8000</v>
      </c>
      <c r="L23">
        <v>2</v>
      </c>
      <c r="M23" t="s">
        <v>130</v>
      </c>
      <c r="N23" s="2">
        <v>2833</v>
      </c>
      <c r="O23" s="3">
        <v>61</v>
      </c>
      <c r="P23" t="s">
        <v>131</v>
      </c>
      <c r="Q23">
        <v>4</v>
      </c>
      <c r="R23" s="4">
        <v>20286</v>
      </c>
      <c r="S23" s="1">
        <v>37148</v>
      </c>
      <c r="T23" s="5">
        <v>67.344444444444449</v>
      </c>
      <c r="U23" s="5">
        <v>21.183333333333334</v>
      </c>
      <c r="V23" s="5">
        <v>377.65538945712035</v>
      </c>
    </row>
    <row r="24" spans="1:22" x14ac:dyDescent="0.3">
      <c r="A24" s="6" t="s">
        <v>561</v>
      </c>
      <c r="B24" s="6" t="s">
        <v>334</v>
      </c>
      <c r="C24" s="6" t="s">
        <v>601</v>
      </c>
      <c r="D24" s="6" t="s">
        <v>134</v>
      </c>
      <c r="E24" s="6" t="s">
        <v>145</v>
      </c>
      <c r="F24" s="7">
        <v>44301</v>
      </c>
      <c r="G24" s="6">
        <v>1</v>
      </c>
      <c r="H24" s="6" t="s">
        <v>159</v>
      </c>
      <c r="I24" s="6">
        <v>5</v>
      </c>
      <c r="J24" s="6">
        <v>1200</v>
      </c>
      <c r="K24" s="6">
        <v>6000</v>
      </c>
      <c r="L24" s="6">
        <v>2</v>
      </c>
      <c r="M24" s="6" t="s">
        <v>130</v>
      </c>
      <c r="N24" s="8">
        <v>2121</v>
      </c>
      <c r="O24" s="9">
        <v>87</v>
      </c>
      <c r="P24" s="6" t="s">
        <v>131</v>
      </c>
      <c r="Q24" s="6">
        <v>5</v>
      </c>
      <c r="R24" s="10">
        <v>18135</v>
      </c>
      <c r="S24" s="7">
        <v>37409</v>
      </c>
      <c r="T24" s="11">
        <v>73.236111111111114</v>
      </c>
      <c r="U24" s="11">
        <v>20.466666666666665</v>
      </c>
      <c r="V24" s="11">
        <v>293.15960912052122</v>
      </c>
    </row>
    <row r="25" spans="1:22" x14ac:dyDescent="0.3">
      <c r="A25" t="s">
        <v>546</v>
      </c>
      <c r="B25" t="s">
        <v>334</v>
      </c>
      <c r="C25" t="s">
        <v>602</v>
      </c>
      <c r="D25" t="s">
        <v>134</v>
      </c>
      <c r="E25" t="s">
        <v>145</v>
      </c>
      <c r="F25" s="1">
        <v>44143</v>
      </c>
      <c r="G25">
        <v>4</v>
      </c>
      <c r="H25" t="s">
        <v>136</v>
      </c>
      <c r="I25">
        <v>2</v>
      </c>
      <c r="J25">
        <v>5000</v>
      </c>
      <c r="K25">
        <v>10000</v>
      </c>
      <c r="L25">
        <v>1</v>
      </c>
      <c r="M25" t="s">
        <v>137</v>
      </c>
      <c r="N25" s="2">
        <v>3596</v>
      </c>
      <c r="O25" s="3">
        <v>54</v>
      </c>
      <c r="P25" t="s">
        <v>131</v>
      </c>
      <c r="Q25">
        <v>4</v>
      </c>
      <c r="R25" s="4">
        <v>18689</v>
      </c>
      <c r="S25" s="1">
        <v>40567</v>
      </c>
      <c r="T25" s="5">
        <v>71.716666666666669</v>
      </c>
      <c r="U25" s="5">
        <v>11.822222222222223</v>
      </c>
      <c r="V25" s="5">
        <v>845.86466165413526</v>
      </c>
    </row>
    <row r="26" spans="1:22" x14ac:dyDescent="0.3">
      <c r="A26" s="6" t="s">
        <v>460</v>
      </c>
      <c r="B26" s="6" t="s">
        <v>133</v>
      </c>
      <c r="C26" s="6" t="s">
        <v>603</v>
      </c>
      <c r="D26" s="6" t="s">
        <v>134</v>
      </c>
      <c r="E26" s="6" t="s">
        <v>153</v>
      </c>
      <c r="F26" s="7">
        <v>44073</v>
      </c>
      <c r="G26" s="6">
        <v>8</v>
      </c>
      <c r="H26" s="6" t="s">
        <v>146</v>
      </c>
      <c r="I26" s="6">
        <v>5</v>
      </c>
      <c r="J26" s="6">
        <v>800</v>
      </c>
      <c r="K26" s="6">
        <v>4000</v>
      </c>
      <c r="L26" s="6">
        <v>2</v>
      </c>
      <c r="M26" s="6" t="s">
        <v>130</v>
      </c>
      <c r="N26" s="8">
        <v>3388</v>
      </c>
      <c r="O26" s="9">
        <v>30</v>
      </c>
      <c r="P26" s="6" t="s">
        <v>138</v>
      </c>
      <c r="Q26" s="6">
        <v>5</v>
      </c>
      <c r="R26" s="10">
        <v>21050</v>
      </c>
      <c r="S26" s="7">
        <v>40338</v>
      </c>
      <c r="T26" s="11">
        <v>65.25555555555556</v>
      </c>
      <c r="U26" s="11">
        <v>12.447222222222223</v>
      </c>
      <c r="V26" s="11">
        <v>321.3568399910734</v>
      </c>
    </row>
    <row r="27" spans="1:22" x14ac:dyDescent="0.3">
      <c r="A27" t="s">
        <v>151</v>
      </c>
      <c r="B27" t="s">
        <v>152</v>
      </c>
      <c r="C27" t="s">
        <v>604</v>
      </c>
      <c r="D27" t="s">
        <v>134</v>
      </c>
      <c r="E27" t="s">
        <v>153</v>
      </c>
      <c r="F27" s="1">
        <v>44008</v>
      </c>
      <c r="G27">
        <v>8</v>
      </c>
      <c r="H27" t="s">
        <v>146</v>
      </c>
      <c r="I27">
        <v>7</v>
      </c>
      <c r="J27">
        <v>800</v>
      </c>
      <c r="K27">
        <v>5600</v>
      </c>
      <c r="L27">
        <v>1</v>
      </c>
      <c r="M27" t="s">
        <v>137</v>
      </c>
      <c r="N27" s="2">
        <v>1759</v>
      </c>
      <c r="O27" s="3">
        <v>71</v>
      </c>
      <c r="P27" t="s">
        <v>138</v>
      </c>
      <c r="Q27">
        <v>3</v>
      </c>
      <c r="R27" s="4">
        <v>29754</v>
      </c>
      <c r="S27" s="1">
        <v>38083</v>
      </c>
      <c r="T27" s="5">
        <v>41.424999999999997</v>
      </c>
      <c r="U27" s="5">
        <v>18.622222222222224</v>
      </c>
      <c r="V27" s="5">
        <v>300.71599045346062</v>
      </c>
    </row>
    <row r="28" spans="1:22" x14ac:dyDescent="0.3">
      <c r="A28" s="6" t="s">
        <v>456</v>
      </c>
      <c r="B28" s="6" t="s">
        <v>195</v>
      </c>
      <c r="C28" s="6" t="s">
        <v>605</v>
      </c>
      <c r="D28" s="6" t="s">
        <v>134</v>
      </c>
      <c r="E28" s="6" t="s">
        <v>153</v>
      </c>
      <c r="F28" s="7">
        <v>44160</v>
      </c>
      <c r="G28" s="6">
        <v>3</v>
      </c>
      <c r="H28" s="6" t="s">
        <v>174</v>
      </c>
      <c r="I28" s="6">
        <v>2</v>
      </c>
      <c r="J28" s="6">
        <v>1300</v>
      </c>
      <c r="K28" s="6">
        <v>2600</v>
      </c>
      <c r="L28" s="6">
        <v>2</v>
      </c>
      <c r="M28" s="6" t="s">
        <v>130</v>
      </c>
      <c r="N28" s="8">
        <v>1039</v>
      </c>
      <c r="O28" s="9">
        <v>52</v>
      </c>
      <c r="P28" s="6" t="s">
        <v>131</v>
      </c>
      <c r="Q28" s="6">
        <v>3</v>
      </c>
      <c r="R28" s="10">
        <v>20681</v>
      </c>
      <c r="S28" s="7">
        <v>37733</v>
      </c>
      <c r="T28" s="11">
        <v>66.266666666666666</v>
      </c>
      <c r="U28" s="11">
        <v>19.577777777777779</v>
      </c>
      <c r="V28" s="11">
        <v>132.80363223609532</v>
      </c>
    </row>
    <row r="29" spans="1:22" x14ac:dyDescent="0.3">
      <c r="A29" t="s">
        <v>456</v>
      </c>
      <c r="B29" t="s">
        <v>195</v>
      </c>
      <c r="C29" t="s">
        <v>605</v>
      </c>
      <c r="D29" t="s">
        <v>134</v>
      </c>
      <c r="E29" t="s">
        <v>153</v>
      </c>
      <c r="F29" s="1">
        <v>44331</v>
      </c>
      <c r="G29">
        <v>2</v>
      </c>
      <c r="H29" t="s">
        <v>150</v>
      </c>
      <c r="I29">
        <v>7</v>
      </c>
      <c r="J29">
        <v>700</v>
      </c>
      <c r="K29">
        <v>4900</v>
      </c>
      <c r="L29">
        <v>1</v>
      </c>
      <c r="M29" t="s">
        <v>137</v>
      </c>
      <c r="N29" s="2">
        <v>1039</v>
      </c>
      <c r="O29" s="3">
        <v>52</v>
      </c>
      <c r="P29" t="s">
        <v>131</v>
      </c>
      <c r="Q29">
        <v>3</v>
      </c>
      <c r="R29" s="4">
        <v>20681</v>
      </c>
      <c r="S29" s="1">
        <v>42234</v>
      </c>
      <c r="T29" s="5">
        <v>66.266666666666666</v>
      </c>
      <c r="U29" s="5">
        <v>7.2555555555555555</v>
      </c>
      <c r="V29" s="5">
        <v>675.34456355283305</v>
      </c>
    </row>
    <row r="30" spans="1:22" x14ac:dyDescent="0.3">
      <c r="A30" s="6" t="s">
        <v>456</v>
      </c>
      <c r="B30" s="6" t="s">
        <v>195</v>
      </c>
      <c r="C30" s="6" t="s">
        <v>605</v>
      </c>
      <c r="D30" s="6" t="s">
        <v>134</v>
      </c>
      <c r="E30" s="6" t="s">
        <v>153</v>
      </c>
      <c r="F30" s="7">
        <v>44147</v>
      </c>
      <c r="G30" s="6">
        <v>3</v>
      </c>
      <c r="H30" s="6" t="s">
        <v>174</v>
      </c>
      <c r="I30" s="6">
        <v>9</v>
      </c>
      <c r="J30" s="6">
        <v>1300</v>
      </c>
      <c r="K30" s="6">
        <v>11700</v>
      </c>
      <c r="L30" s="6">
        <v>2</v>
      </c>
      <c r="M30" s="6" t="s">
        <v>130</v>
      </c>
      <c r="N30" s="8">
        <v>1039</v>
      </c>
      <c r="O30" s="9">
        <v>52</v>
      </c>
      <c r="P30" s="6" t="s">
        <v>131</v>
      </c>
      <c r="Q30" s="6">
        <v>3</v>
      </c>
      <c r="R30" s="10">
        <v>20681</v>
      </c>
      <c r="S30" s="7">
        <v>38254</v>
      </c>
      <c r="T30" s="11">
        <v>66.266666666666666</v>
      </c>
      <c r="U30" s="11">
        <v>18.155555555555555</v>
      </c>
      <c r="V30" s="11">
        <v>644.43084455324356</v>
      </c>
    </row>
    <row r="31" spans="1:22" x14ac:dyDescent="0.3">
      <c r="A31" t="s">
        <v>353</v>
      </c>
      <c r="B31" t="s">
        <v>354</v>
      </c>
      <c r="C31" t="s">
        <v>606</v>
      </c>
      <c r="D31" t="s">
        <v>134</v>
      </c>
      <c r="E31" t="s">
        <v>153</v>
      </c>
      <c r="F31" s="1">
        <v>44112</v>
      </c>
      <c r="G31">
        <v>3</v>
      </c>
      <c r="H31" t="s">
        <v>174</v>
      </c>
      <c r="I31">
        <v>6</v>
      </c>
      <c r="J31">
        <v>1300</v>
      </c>
      <c r="K31">
        <v>7800</v>
      </c>
      <c r="L31">
        <v>3</v>
      </c>
      <c r="M31" t="s">
        <v>147</v>
      </c>
      <c r="N31" s="2">
        <v>2355</v>
      </c>
      <c r="O31" s="3">
        <v>0</v>
      </c>
      <c r="P31" t="s">
        <v>138</v>
      </c>
      <c r="Q31">
        <v>0</v>
      </c>
      <c r="R31" s="4">
        <v>22301</v>
      </c>
      <c r="S31" s="1">
        <v>41311</v>
      </c>
      <c r="T31" s="5">
        <v>61.833333333333336</v>
      </c>
      <c r="U31" s="5">
        <v>9.7888888888888896</v>
      </c>
      <c r="V31" s="5">
        <v>796.82179341657206</v>
      </c>
    </row>
    <row r="32" spans="1:22" x14ac:dyDescent="0.3">
      <c r="A32" s="6" t="s">
        <v>353</v>
      </c>
      <c r="B32" s="6" t="s">
        <v>354</v>
      </c>
      <c r="C32" s="6" t="s">
        <v>606</v>
      </c>
      <c r="D32" s="6" t="s">
        <v>134</v>
      </c>
      <c r="E32" s="6" t="s">
        <v>153</v>
      </c>
      <c r="F32" s="7">
        <v>44153</v>
      </c>
      <c r="G32" s="6">
        <v>8</v>
      </c>
      <c r="H32" s="6" t="s">
        <v>146</v>
      </c>
      <c r="I32" s="6">
        <v>3</v>
      </c>
      <c r="J32" s="6">
        <v>800</v>
      </c>
      <c r="K32" s="6">
        <v>2400</v>
      </c>
      <c r="L32" s="6">
        <v>2</v>
      </c>
      <c r="M32" s="6" t="s">
        <v>130</v>
      </c>
      <c r="N32" s="8">
        <v>2355</v>
      </c>
      <c r="O32" s="9">
        <v>0</v>
      </c>
      <c r="P32" s="6" t="s">
        <v>138</v>
      </c>
      <c r="Q32" s="6">
        <v>0</v>
      </c>
      <c r="R32" s="10">
        <v>22301</v>
      </c>
      <c r="S32" s="7">
        <v>38108</v>
      </c>
      <c r="T32" s="11">
        <v>61.833333333333336</v>
      </c>
      <c r="U32" s="11">
        <v>18.552777777777777</v>
      </c>
      <c r="V32" s="11">
        <v>129.36068273693667</v>
      </c>
    </row>
    <row r="33" spans="1:22" x14ac:dyDescent="0.3">
      <c r="A33" t="s">
        <v>353</v>
      </c>
      <c r="B33" t="s">
        <v>354</v>
      </c>
      <c r="C33" t="s">
        <v>606</v>
      </c>
      <c r="D33" t="s">
        <v>134</v>
      </c>
      <c r="E33" t="s">
        <v>153</v>
      </c>
      <c r="F33" s="1">
        <v>44059</v>
      </c>
      <c r="G33">
        <v>1</v>
      </c>
      <c r="H33" t="s">
        <v>159</v>
      </c>
      <c r="I33">
        <v>10</v>
      </c>
      <c r="J33">
        <v>1200</v>
      </c>
      <c r="K33">
        <v>12000</v>
      </c>
      <c r="L33">
        <v>2</v>
      </c>
      <c r="M33" t="s">
        <v>130</v>
      </c>
      <c r="N33" s="2">
        <v>2355</v>
      </c>
      <c r="O33" s="3">
        <v>0</v>
      </c>
      <c r="P33" t="s">
        <v>138</v>
      </c>
      <c r="Q33">
        <v>0</v>
      </c>
      <c r="R33" s="4">
        <v>22301</v>
      </c>
      <c r="S33" s="1">
        <v>38875</v>
      </c>
      <c r="T33" s="5">
        <v>61.833333333333336</v>
      </c>
      <c r="U33" s="5">
        <v>16.452777777777779</v>
      </c>
      <c r="V33" s="5">
        <v>729.36012156002016</v>
      </c>
    </row>
    <row r="34" spans="1:22" x14ac:dyDescent="0.3">
      <c r="A34" s="6" t="s">
        <v>461</v>
      </c>
      <c r="B34" s="6" t="s">
        <v>295</v>
      </c>
      <c r="C34" s="6" t="s">
        <v>607</v>
      </c>
      <c r="D34" s="6" t="s">
        <v>134</v>
      </c>
      <c r="E34" s="6" t="s">
        <v>153</v>
      </c>
      <c r="F34" s="7">
        <v>44008</v>
      </c>
      <c r="G34" s="6">
        <v>10</v>
      </c>
      <c r="H34" s="6" t="s">
        <v>129</v>
      </c>
      <c r="I34" s="6">
        <v>8</v>
      </c>
      <c r="J34" s="6">
        <v>1000</v>
      </c>
      <c r="K34" s="6">
        <v>8000</v>
      </c>
      <c r="L34" s="6">
        <v>2</v>
      </c>
      <c r="M34" s="6" t="s">
        <v>130</v>
      </c>
      <c r="N34" s="8">
        <v>3544</v>
      </c>
      <c r="O34" s="9">
        <v>65</v>
      </c>
      <c r="P34" s="6" t="s">
        <v>138</v>
      </c>
      <c r="Q34" s="6">
        <v>0</v>
      </c>
      <c r="R34" s="10">
        <v>20953</v>
      </c>
      <c r="S34" s="7">
        <v>42342</v>
      </c>
      <c r="T34" s="11">
        <v>65.519444444444446</v>
      </c>
      <c r="U34" s="11">
        <v>6.9611111111111112</v>
      </c>
      <c r="V34" s="11">
        <v>1149.2418196328811</v>
      </c>
    </row>
    <row r="35" spans="1:22" x14ac:dyDescent="0.3">
      <c r="A35" t="s">
        <v>510</v>
      </c>
      <c r="B35" t="s">
        <v>511</v>
      </c>
      <c r="C35" t="s">
        <v>608</v>
      </c>
      <c r="D35" t="s">
        <v>134</v>
      </c>
      <c r="E35" t="s">
        <v>153</v>
      </c>
      <c r="F35" s="1">
        <v>44330</v>
      </c>
      <c r="G35">
        <v>4</v>
      </c>
      <c r="H35" t="s">
        <v>136</v>
      </c>
      <c r="I35">
        <v>2</v>
      </c>
      <c r="J35">
        <v>5000</v>
      </c>
      <c r="K35">
        <v>10000</v>
      </c>
      <c r="L35">
        <v>2</v>
      </c>
      <c r="M35" t="s">
        <v>130</v>
      </c>
      <c r="N35" s="2">
        <v>1201</v>
      </c>
      <c r="O35" s="3">
        <v>91</v>
      </c>
      <c r="P35" t="s">
        <v>131</v>
      </c>
      <c r="Q35">
        <v>3</v>
      </c>
      <c r="R35" s="4">
        <v>20485</v>
      </c>
      <c r="S35" s="1">
        <v>37035</v>
      </c>
      <c r="T35" s="5">
        <v>66.805555555555557</v>
      </c>
      <c r="U35" s="5">
        <v>21.488888888888887</v>
      </c>
      <c r="V35" s="5">
        <v>465.35677352637026</v>
      </c>
    </row>
    <row r="36" spans="1:22" x14ac:dyDescent="0.3">
      <c r="A36" s="6" t="s">
        <v>465</v>
      </c>
      <c r="B36" s="6" t="s">
        <v>466</v>
      </c>
      <c r="C36" s="6" t="s">
        <v>609</v>
      </c>
      <c r="D36" s="6" t="s">
        <v>134</v>
      </c>
      <c r="E36" s="6" t="s">
        <v>153</v>
      </c>
      <c r="F36" s="7">
        <v>44267</v>
      </c>
      <c r="G36" s="6">
        <v>2</v>
      </c>
      <c r="H36" s="6" t="s">
        <v>150</v>
      </c>
      <c r="I36" s="6">
        <v>9</v>
      </c>
      <c r="J36" s="6">
        <v>700</v>
      </c>
      <c r="K36" s="6">
        <v>6300</v>
      </c>
      <c r="L36" s="6">
        <v>3</v>
      </c>
      <c r="M36" s="6" t="s">
        <v>147</v>
      </c>
      <c r="N36" s="8">
        <v>1467</v>
      </c>
      <c r="O36" s="9">
        <v>34</v>
      </c>
      <c r="P36" s="6" t="s">
        <v>131</v>
      </c>
      <c r="Q36" s="6">
        <v>1</v>
      </c>
      <c r="R36" s="10">
        <v>20737</v>
      </c>
      <c r="S36" s="7">
        <v>44486</v>
      </c>
      <c r="T36" s="11">
        <v>66.113888888888894</v>
      </c>
      <c r="U36" s="11">
        <v>1.0916666666666666</v>
      </c>
      <c r="V36" s="11">
        <v>5770.9923664122143</v>
      </c>
    </row>
    <row r="37" spans="1:22" x14ac:dyDescent="0.3">
      <c r="A37" t="s">
        <v>237</v>
      </c>
      <c r="B37" t="s">
        <v>238</v>
      </c>
      <c r="C37" t="s">
        <v>610</v>
      </c>
      <c r="D37" t="s">
        <v>134</v>
      </c>
      <c r="E37" t="s">
        <v>153</v>
      </c>
      <c r="F37" s="1">
        <v>44234</v>
      </c>
      <c r="G37">
        <v>6</v>
      </c>
      <c r="H37" t="s">
        <v>156</v>
      </c>
      <c r="I37">
        <v>3</v>
      </c>
      <c r="J37">
        <v>500</v>
      </c>
      <c r="K37">
        <v>1500</v>
      </c>
      <c r="L37">
        <v>3</v>
      </c>
      <c r="M37" t="s">
        <v>147</v>
      </c>
      <c r="N37" s="2">
        <v>2862</v>
      </c>
      <c r="O37" s="3">
        <v>68</v>
      </c>
      <c r="P37" t="s">
        <v>138</v>
      </c>
      <c r="Q37">
        <v>3</v>
      </c>
      <c r="R37" s="4">
        <v>27699</v>
      </c>
      <c r="S37" s="1">
        <v>39686</v>
      </c>
      <c r="T37" s="5">
        <v>47.052777777777777</v>
      </c>
      <c r="U37" s="5">
        <v>14.233333333333333</v>
      </c>
      <c r="V37" s="5">
        <v>105.3864168618267</v>
      </c>
    </row>
    <row r="38" spans="1:22" x14ac:dyDescent="0.3">
      <c r="A38" s="6" t="s">
        <v>169</v>
      </c>
      <c r="B38" s="6" t="s">
        <v>170</v>
      </c>
      <c r="C38" s="6" t="s">
        <v>611</v>
      </c>
      <c r="D38" s="6" t="s">
        <v>134</v>
      </c>
      <c r="E38" s="6" t="s">
        <v>153</v>
      </c>
      <c r="F38" s="7">
        <v>44055</v>
      </c>
      <c r="G38" s="6">
        <v>1</v>
      </c>
      <c r="H38" s="6" t="s">
        <v>159</v>
      </c>
      <c r="I38" s="6">
        <v>1</v>
      </c>
      <c r="J38" s="6">
        <v>1200</v>
      </c>
      <c r="K38" s="6">
        <v>1200</v>
      </c>
      <c r="L38" s="6">
        <v>3</v>
      </c>
      <c r="M38" s="6" t="s">
        <v>147</v>
      </c>
      <c r="N38" s="8">
        <v>2448</v>
      </c>
      <c r="O38" s="9">
        <v>57</v>
      </c>
      <c r="P38" s="6" t="s">
        <v>131</v>
      </c>
      <c r="Q38" s="6">
        <v>0</v>
      </c>
      <c r="R38" s="10">
        <v>28659</v>
      </c>
      <c r="S38" s="7">
        <v>42827</v>
      </c>
      <c r="T38" s="11">
        <v>44.422222222222224</v>
      </c>
      <c r="U38" s="11">
        <v>5.6333333333333337</v>
      </c>
      <c r="V38" s="11">
        <v>213.01775147928993</v>
      </c>
    </row>
    <row r="39" spans="1:22" x14ac:dyDescent="0.3">
      <c r="A39" t="s">
        <v>320</v>
      </c>
      <c r="B39" t="s">
        <v>222</v>
      </c>
      <c r="C39" t="s">
        <v>612</v>
      </c>
      <c r="D39" t="s">
        <v>134</v>
      </c>
      <c r="E39" t="s">
        <v>153</v>
      </c>
      <c r="F39" s="1">
        <v>44282</v>
      </c>
      <c r="G39">
        <v>5</v>
      </c>
      <c r="H39" t="s">
        <v>191</v>
      </c>
      <c r="I39">
        <v>5</v>
      </c>
      <c r="J39">
        <v>2000</v>
      </c>
      <c r="K39">
        <v>10000</v>
      </c>
      <c r="L39">
        <v>3</v>
      </c>
      <c r="M39" t="s">
        <v>147</v>
      </c>
      <c r="N39" s="2">
        <v>1608</v>
      </c>
      <c r="O39" s="3">
        <v>99</v>
      </c>
      <c r="P39" t="s">
        <v>131</v>
      </c>
      <c r="Q39">
        <v>0</v>
      </c>
      <c r="R39" s="4">
        <v>25649</v>
      </c>
      <c r="S39" s="1">
        <v>37781</v>
      </c>
      <c r="T39" s="5">
        <v>52.661111111111111</v>
      </c>
      <c r="U39" s="5">
        <v>19.447222222222223</v>
      </c>
      <c r="V39" s="5">
        <v>514.21225539208683</v>
      </c>
    </row>
    <row r="40" spans="1:22" x14ac:dyDescent="0.3">
      <c r="A40" s="6" t="s">
        <v>575</v>
      </c>
      <c r="B40" s="6" t="s">
        <v>195</v>
      </c>
      <c r="C40" s="6" t="s">
        <v>613</v>
      </c>
      <c r="D40" s="6" t="s">
        <v>134</v>
      </c>
      <c r="E40" s="6" t="s">
        <v>153</v>
      </c>
      <c r="F40" s="7">
        <v>44237</v>
      </c>
      <c r="G40" s="6">
        <v>6</v>
      </c>
      <c r="H40" s="6" t="s">
        <v>156</v>
      </c>
      <c r="I40" s="6">
        <v>9</v>
      </c>
      <c r="J40" s="6">
        <v>500</v>
      </c>
      <c r="K40" s="6">
        <v>4500</v>
      </c>
      <c r="L40" s="6">
        <v>1</v>
      </c>
      <c r="M40" s="6" t="s">
        <v>137</v>
      </c>
      <c r="N40" s="8">
        <v>2058</v>
      </c>
      <c r="O40" s="9">
        <v>76</v>
      </c>
      <c r="P40" s="6" t="s">
        <v>131</v>
      </c>
      <c r="Q40" s="6">
        <v>1</v>
      </c>
      <c r="R40" s="10">
        <v>17610</v>
      </c>
      <c r="S40" s="7">
        <v>43068</v>
      </c>
      <c r="T40" s="11">
        <v>74.672222222222217</v>
      </c>
      <c r="U40" s="11">
        <v>4.9749999999999996</v>
      </c>
      <c r="V40" s="11">
        <v>904.52261306532671</v>
      </c>
    </row>
    <row r="41" spans="1:22" x14ac:dyDescent="0.3">
      <c r="A41" t="s">
        <v>323</v>
      </c>
      <c r="B41" t="s">
        <v>324</v>
      </c>
      <c r="C41" t="s">
        <v>614</v>
      </c>
      <c r="D41" t="s">
        <v>134</v>
      </c>
      <c r="E41" t="s">
        <v>153</v>
      </c>
      <c r="F41" s="1">
        <v>44260</v>
      </c>
      <c r="G41">
        <v>8</v>
      </c>
      <c r="H41" t="s">
        <v>146</v>
      </c>
      <c r="I41">
        <v>6</v>
      </c>
      <c r="J41">
        <v>800</v>
      </c>
      <c r="K41">
        <v>4800</v>
      </c>
      <c r="L41">
        <v>2</v>
      </c>
      <c r="M41" t="s">
        <v>130</v>
      </c>
      <c r="N41" s="2">
        <v>2832</v>
      </c>
      <c r="O41" s="3">
        <v>72</v>
      </c>
      <c r="P41" t="s">
        <v>138</v>
      </c>
      <c r="Q41">
        <v>3</v>
      </c>
      <c r="R41" s="4">
        <v>24175</v>
      </c>
      <c r="S41" s="1">
        <v>43916</v>
      </c>
      <c r="T41" s="5">
        <v>56.697222222222223</v>
      </c>
      <c r="U41" s="5">
        <v>2.65</v>
      </c>
      <c r="V41" s="5">
        <v>1811.3207547169811</v>
      </c>
    </row>
    <row r="42" spans="1:22" x14ac:dyDescent="0.3">
      <c r="A42" s="6" t="s">
        <v>409</v>
      </c>
      <c r="B42" s="6" t="s">
        <v>410</v>
      </c>
      <c r="C42" s="6" t="s">
        <v>615</v>
      </c>
      <c r="D42" s="6" t="s">
        <v>134</v>
      </c>
      <c r="E42" s="6" t="s">
        <v>153</v>
      </c>
      <c r="F42" s="7">
        <v>44370</v>
      </c>
      <c r="G42" s="6">
        <v>9</v>
      </c>
      <c r="H42" s="6" t="s">
        <v>184</v>
      </c>
      <c r="I42" s="6">
        <v>8</v>
      </c>
      <c r="J42" s="6">
        <v>500</v>
      </c>
      <c r="K42" s="6">
        <v>4000</v>
      </c>
      <c r="L42" s="6">
        <v>2</v>
      </c>
      <c r="M42" s="6" t="s">
        <v>130</v>
      </c>
      <c r="N42" s="8">
        <v>2058</v>
      </c>
      <c r="O42" s="9">
        <v>97</v>
      </c>
      <c r="P42" s="6" t="s">
        <v>131</v>
      </c>
      <c r="Q42" s="6">
        <v>4</v>
      </c>
      <c r="R42" s="10">
        <v>21991</v>
      </c>
      <c r="S42" s="7">
        <v>37441</v>
      </c>
      <c r="T42" s="11">
        <v>62.677777777777777</v>
      </c>
      <c r="U42" s="11">
        <v>20.377777777777776</v>
      </c>
      <c r="V42" s="11">
        <v>196.29225736095967</v>
      </c>
    </row>
    <row r="43" spans="1:22" x14ac:dyDescent="0.3">
      <c r="A43" t="s">
        <v>533</v>
      </c>
      <c r="B43" t="s">
        <v>158</v>
      </c>
      <c r="C43" t="s">
        <v>616</v>
      </c>
      <c r="D43" t="s">
        <v>134</v>
      </c>
      <c r="E43" t="s">
        <v>153</v>
      </c>
      <c r="F43" s="1">
        <v>44182</v>
      </c>
      <c r="G43">
        <v>8</v>
      </c>
      <c r="H43" t="s">
        <v>146</v>
      </c>
      <c r="I43">
        <v>4</v>
      </c>
      <c r="J43">
        <v>800</v>
      </c>
      <c r="K43">
        <v>3200</v>
      </c>
      <c r="L43">
        <v>3</v>
      </c>
      <c r="M43" t="s">
        <v>147</v>
      </c>
      <c r="N43" s="2">
        <v>3257</v>
      </c>
      <c r="O43" s="3">
        <v>48</v>
      </c>
      <c r="P43" t="s">
        <v>138</v>
      </c>
      <c r="Q43">
        <v>0</v>
      </c>
      <c r="R43" s="4">
        <v>19378</v>
      </c>
      <c r="S43" s="1">
        <v>41740</v>
      </c>
      <c r="T43" s="5">
        <v>69.836111111111109</v>
      </c>
      <c r="U43" s="5">
        <v>8.6083333333333325</v>
      </c>
      <c r="V43" s="5">
        <v>371.73281703775416</v>
      </c>
    </row>
    <row r="44" spans="1:22" x14ac:dyDescent="0.3">
      <c r="A44" s="6" t="s">
        <v>547</v>
      </c>
      <c r="B44" s="6" t="s">
        <v>548</v>
      </c>
      <c r="C44" s="6" t="s">
        <v>617</v>
      </c>
      <c r="D44" s="6" t="s">
        <v>134</v>
      </c>
      <c r="E44" s="6" t="s">
        <v>153</v>
      </c>
      <c r="F44" s="7">
        <v>44345</v>
      </c>
      <c r="G44" s="6">
        <v>5</v>
      </c>
      <c r="H44" s="6" t="s">
        <v>191</v>
      </c>
      <c r="I44" s="6">
        <v>10</v>
      </c>
      <c r="J44" s="6">
        <v>2000</v>
      </c>
      <c r="K44" s="6">
        <v>20000</v>
      </c>
      <c r="L44" s="6">
        <v>3</v>
      </c>
      <c r="M44" s="6" t="s">
        <v>147</v>
      </c>
      <c r="N44" s="8">
        <v>2919</v>
      </c>
      <c r="O44" s="9">
        <v>15</v>
      </c>
      <c r="P44" s="6" t="s">
        <v>131</v>
      </c>
      <c r="Q44" s="6">
        <v>4</v>
      </c>
      <c r="R44" s="10">
        <v>18215</v>
      </c>
      <c r="S44" s="7">
        <v>44154</v>
      </c>
      <c r="T44" s="11">
        <v>73.019444444444446</v>
      </c>
      <c r="U44" s="11">
        <v>2.0027777777777778</v>
      </c>
      <c r="V44" s="11">
        <v>9986.1303744798897</v>
      </c>
    </row>
    <row r="45" spans="1:22" x14ac:dyDescent="0.3">
      <c r="A45" t="s">
        <v>252</v>
      </c>
      <c r="B45" t="s">
        <v>170</v>
      </c>
      <c r="C45" t="s">
        <v>618</v>
      </c>
      <c r="D45" t="s">
        <v>134</v>
      </c>
      <c r="E45" t="s">
        <v>153</v>
      </c>
      <c r="F45" s="1">
        <v>44184</v>
      </c>
      <c r="G45">
        <v>1</v>
      </c>
      <c r="H45" t="s">
        <v>159</v>
      </c>
      <c r="I45">
        <v>5</v>
      </c>
      <c r="J45">
        <v>1200</v>
      </c>
      <c r="K45">
        <v>6000</v>
      </c>
      <c r="L45">
        <v>3</v>
      </c>
      <c r="M45" t="s">
        <v>147</v>
      </c>
      <c r="N45" s="2">
        <v>1786</v>
      </c>
      <c r="O45" s="3">
        <v>79</v>
      </c>
      <c r="P45" t="s">
        <v>131</v>
      </c>
      <c r="Q45">
        <v>2</v>
      </c>
      <c r="R45" s="4">
        <v>27343</v>
      </c>
      <c r="S45" s="1">
        <v>41948</v>
      </c>
      <c r="T45" s="5">
        <v>48.027777777777779</v>
      </c>
      <c r="U45" s="5">
        <v>8.0416666666666661</v>
      </c>
      <c r="V45" s="5">
        <v>746.11398963730574</v>
      </c>
    </row>
    <row r="46" spans="1:22" x14ac:dyDescent="0.3">
      <c r="A46" s="6" t="s">
        <v>463</v>
      </c>
      <c r="B46" s="6" t="s">
        <v>464</v>
      </c>
      <c r="C46" s="6" t="s">
        <v>619</v>
      </c>
      <c r="D46" s="6" t="s">
        <v>134</v>
      </c>
      <c r="E46" s="6" t="s">
        <v>153</v>
      </c>
      <c r="F46" s="7">
        <v>44044</v>
      </c>
      <c r="G46" s="6">
        <v>5</v>
      </c>
      <c r="H46" s="6" t="s">
        <v>191</v>
      </c>
      <c r="I46" s="6">
        <v>5</v>
      </c>
      <c r="J46" s="6">
        <v>2000</v>
      </c>
      <c r="K46" s="6">
        <v>10000</v>
      </c>
      <c r="L46" s="6">
        <v>1</v>
      </c>
      <c r="M46" s="6" t="s">
        <v>137</v>
      </c>
      <c r="N46" s="8">
        <v>4067</v>
      </c>
      <c r="O46" s="9">
        <v>34</v>
      </c>
      <c r="P46" s="6" t="s">
        <v>138</v>
      </c>
      <c r="Q46" s="6">
        <v>3</v>
      </c>
      <c r="R46" s="10">
        <v>20850</v>
      </c>
      <c r="S46" s="7">
        <v>43354</v>
      </c>
      <c r="T46" s="11">
        <v>65.805555555555557</v>
      </c>
      <c r="U46" s="11">
        <v>4.1916666666666664</v>
      </c>
      <c r="V46" s="11">
        <v>2385.685884691849</v>
      </c>
    </row>
    <row r="47" spans="1:22" x14ac:dyDescent="0.3">
      <c r="A47" t="s">
        <v>132</v>
      </c>
      <c r="B47" t="s">
        <v>133</v>
      </c>
      <c r="C47" t="s">
        <v>620</v>
      </c>
      <c r="D47" t="s">
        <v>134</v>
      </c>
      <c r="E47" t="s">
        <v>135</v>
      </c>
      <c r="F47" s="1">
        <v>44073</v>
      </c>
      <c r="G47">
        <v>3</v>
      </c>
      <c r="H47" t="s">
        <v>174</v>
      </c>
      <c r="I47">
        <v>1</v>
      </c>
      <c r="J47">
        <v>1300</v>
      </c>
      <c r="K47">
        <v>1300</v>
      </c>
      <c r="L47">
        <v>2</v>
      </c>
      <c r="M47" t="s">
        <v>130</v>
      </c>
      <c r="N47" s="2">
        <v>2392</v>
      </c>
      <c r="O47" s="3">
        <v>36</v>
      </c>
      <c r="P47" t="s">
        <v>138</v>
      </c>
      <c r="Q47">
        <v>5</v>
      </c>
      <c r="R47" s="4">
        <v>30480</v>
      </c>
      <c r="S47" s="1">
        <v>43943</v>
      </c>
      <c r="T47" s="5">
        <v>39.43611111111111</v>
      </c>
      <c r="U47" s="5">
        <v>2.5777777777777779</v>
      </c>
      <c r="V47" s="5">
        <v>504.31034482758616</v>
      </c>
    </row>
  </sheetData>
  <hyperlinks>
    <hyperlink ref="X2" location="PRESENTATION!A1" display="BACK" xr:uid="{0F9E2605-F3A1-463C-9BD2-4F5B990D7DBA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3753-E243-4C34-B915-051E0A2EBED1}">
  <sheetPr>
    <tabColor rgb="FF92D050"/>
  </sheetPr>
  <dimension ref="A2:R69"/>
  <sheetViews>
    <sheetView workbookViewId="0">
      <selection activeCell="F15" sqref="F15"/>
    </sheetView>
  </sheetViews>
  <sheetFormatPr baseColWidth="10" defaultColWidth="10.6640625" defaultRowHeight="14.4" x14ac:dyDescent="0.3"/>
  <cols>
    <col min="1" max="1" width="24.6640625" bestFit="1" customWidth="1"/>
    <col min="2" max="2" width="27.6640625" bestFit="1" customWidth="1"/>
    <col min="3" max="3" width="8" bestFit="1" customWidth="1"/>
    <col min="4" max="4" width="12.5546875" bestFit="1" customWidth="1"/>
    <col min="5" max="5" width="5" bestFit="1" customWidth="1"/>
    <col min="6" max="6" width="5.44140625" bestFit="1" customWidth="1"/>
    <col min="7" max="7" width="7" bestFit="1" customWidth="1"/>
    <col min="8" max="9" width="12" bestFit="1" customWidth="1"/>
    <col min="10" max="10" width="19.5546875" bestFit="1" customWidth="1"/>
    <col min="11" max="11" width="22.33203125" bestFit="1" customWidth="1"/>
    <col min="12" max="12" width="7.5546875" bestFit="1" customWidth="1"/>
    <col min="13" max="13" width="11.88671875" bestFit="1" customWidth="1"/>
    <col min="14" max="23" width="12" bestFit="1" customWidth="1"/>
    <col min="24" max="24" width="7" bestFit="1" customWidth="1"/>
    <col min="25" max="30" width="12" bestFit="1" customWidth="1"/>
    <col min="31" max="31" width="7" bestFit="1" customWidth="1"/>
    <col min="32" max="43" width="12" bestFit="1" customWidth="1"/>
    <col min="44" max="44" width="11.88671875" bestFit="1" customWidth="1"/>
  </cols>
  <sheetData>
    <row r="2" spans="1:18" ht="25.8" x14ac:dyDescent="0.5">
      <c r="A2" s="62"/>
      <c r="B2" s="62"/>
      <c r="C2" s="62"/>
      <c r="D2" s="62"/>
      <c r="E2" s="62"/>
      <c r="F2" s="62"/>
      <c r="R2" s="39" t="s">
        <v>25</v>
      </c>
    </row>
    <row r="3" spans="1:18" x14ac:dyDescent="0.3">
      <c r="A3" s="62"/>
      <c r="B3" s="62"/>
      <c r="C3" s="62"/>
      <c r="D3" s="62"/>
      <c r="E3" s="62"/>
      <c r="F3" s="62"/>
    </row>
    <row r="4" spans="1:18" x14ac:dyDescent="0.3">
      <c r="A4" s="63" t="s">
        <v>107</v>
      </c>
      <c r="B4" s="62" t="s">
        <v>134</v>
      </c>
      <c r="C4" s="62"/>
      <c r="D4" s="62"/>
      <c r="E4" s="62"/>
      <c r="F4" s="62"/>
    </row>
    <row r="5" spans="1:18" x14ac:dyDescent="0.3">
      <c r="A5" s="62" t="s">
        <v>622</v>
      </c>
      <c r="B5" s="62"/>
      <c r="C5" s="62"/>
      <c r="D5" s="62"/>
      <c r="E5" s="62"/>
      <c r="F5" s="62"/>
    </row>
    <row r="6" spans="1:18" x14ac:dyDescent="0.3">
      <c r="A6" s="63" t="s">
        <v>639</v>
      </c>
      <c r="B6" s="63" t="s">
        <v>640</v>
      </c>
      <c r="C6" s="62"/>
      <c r="D6" s="62"/>
      <c r="E6" s="62"/>
      <c r="F6" s="62"/>
    </row>
    <row r="7" spans="1:18" x14ac:dyDescent="0.3">
      <c r="A7" s="63" t="s">
        <v>624</v>
      </c>
      <c r="B7" s="62" t="s">
        <v>131</v>
      </c>
      <c r="C7" s="62" t="s">
        <v>138</v>
      </c>
      <c r="D7" s="62" t="s">
        <v>632</v>
      </c>
      <c r="E7" s="62"/>
      <c r="F7" s="62"/>
    </row>
    <row r="8" spans="1:18" x14ac:dyDescent="0.3">
      <c r="A8" s="62" t="s">
        <v>641</v>
      </c>
      <c r="B8" s="62"/>
      <c r="C8" s="62">
        <v>1</v>
      </c>
      <c r="D8" s="62">
        <v>1</v>
      </c>
      <c r="E8" s="62"/>
      <c r="F8" s="62"/>
    </row>
    <row r="9" spans="1:18" x14ac:dyDescent="0.3">
      <c r="A9" s="64">
        <v>39.43611111111111</v>
      </c>
      <c r="B9" s="62"/>
      <c r="C9" s="62">
        <v>1</v>
      </c>
      <c r="D9" s="62">
        <v>1</v>
      </c>
      <c r="E9" s="62"/>
      <c r="F9" s="62"/>
    </row>
    <row r="10" spans="1:18" x14ac:dyDescent="0.3">
      <c r="A10" s="62" t="s">
        <v>642</v>
      </c>
      <c r="B10" s="62">
        <v>5</v>
      </c>
      <c r="C10" s="62">
        <v>3</v>
      </c>
      <c r="D10" s="62">
        <v>8</v>
      </c>
      <c r="E10" s="62"/>
      <c r="F10" s="62"/>
    </row>
    <row r="11" spans="1:18" x14ac:dyDescent="0.3">
      <c r="A11" s="62" t="s">
        <v>643</v>
      </c>
      <c r="B11" s="62">
        <v>4</v>
      </c>
      <c r="C11" s="62">
        <v>4</v>
      </c>
      <c r="D11" s="62">
        <v>8</v>
      </c>
      <c r="E11" s="62"/>
      <c r="F11" s="62"/>
    </row>
    <row r="12" spans="1:18" x14ac:dyDescent="0.3">
      <c r="A12" s="62" t="s">
        <v>644</v>
      </c>
      <c r="B12" s="62">
        <v>14</v>
      </c>
      <c r="C12" s="62">
        <v>8</v>
      </c>
      <c r="D12" s="62">
        <v>22</v>
      </c>
      <c r="E12" s="62"/>
      <c r="F12" s="62"/>
    </row>
    <row r="13" spans="1:18" x14ac:dyDescent="0.3">
      <c r="A13" s="62" t="s">
        <v>645</v>
      </c>
      <c r="B13" s="62">
        <v>5</v>
      </c>
      <c r="C13" s="62">
        <v>2</v>
      </c>
      <c r="D13" s="62">
        <v>7</v>
      </c>
      <c r="E13" s="62"/>
      <c r="F13" s="62"/>
    </row>
    <row r="14" spans="1:18" x14ac:dyDescent="0.3">
      <c r="A14" s="62" t="s">
        <v>632</v>
      </c>
      <c r="B14" s="62">
        <v>28</v>
      </c>
      <c r="C14" s="62">
        <v>18</v>
      </c>
      <c r="D14" s="62">
        <v>46</v>
      </c>
      <c r="E14" s="62"/>
      <c r="F14" s="62"/>
    </row>
    <row r="15" spans="1:18" x14ac:dyDescent="0.3">
      <c r="A15" s="62"/>
      <c r="B15" s="62"/>
      <c r="C15" s="62"/>
      <c r="D15" s="62"/>
      <c r="E15" s="62"/>
      <c r="F15" s="62"/>
    </row>
    <row r="18" spans="11:11" x14ac:dyDescent="0.3">
      <c r="K18" t="s">
        <v>646</v>
      </c>
    </row>
    <row r="60" spans="1:4" x14ac:dyDescent="0.3">
      <c r="A60" s="13" t="s">
        <v>107</v>
      </c>
      <c r="B60" t="s">
        <v>134</v>
      </c>
    </row>
    <row r="61" spans="1:4" x14ac:dyDescent="0.3">
      <c r="A61" t="s">
        <v>623</v>
      </c>
    </row>
    <row r="62" spans="1:4" x14ac:dyDescent="0.3">
      <c r="A62" s="13" t="s">
        <v>639</v>
      </c>
      <c r="B62" s="13" t="s">
        <v>640</v>
      </c>
    </row>
    <row r="63" spans="1:4" x14ac:dyDescent="0.3">
      <c r="A63" s="13" t="s">
        <v>624</v>
      </c>
      <c r="B63" t="s">
        <v>131</v>
      </c>
      <c r="C63" t="s">
        <v>138</v>
      </c>
      <c r="D63" t="s">
        <v>632</v>
      </c>
    </row>
    <row r="64" spans="1:4" x14ac:dyDescent="0.3">
      <c r="A64" s="18" t="s">
        <v>641</v>
      </c>
      <c r="C64">
        <v>1</v>
      </c>
      <c r="D64">
        <v>1</v>
      </c>
    </row>
    <row r="65" spans="1:4" x14ac:dyDescent="0.3">
      <c r="A65" s="18" t="s">
        <v>642</v>
      </c>
      <c r="B65">
        <v>5</v>
      </c>
      <c r="C65">
        <v>3</v>
      </c>
      <c r="D65">
        <v>8</v>
      </c>
    </row>
    <row r="66" spans="1:4" x14ac:dyDescent="0.3">
      <c r="A66" s="18" t="s">
        <v>643</v>
      </c>
      <c r="B66">
        <v>4</v>
      </c>
      <c r="C66">
        <v>4</v>
      </c>
      <c r="D66">
        <v>8</v>
      </c>
    </row>
    <row r="67" spans="1:4" x14ac:dyDescent="0.3">
      <c r="A67" s="18" t="s">
        <v>644</v>
      </c>
      <c r="B67">
        <v>14</v>
      </c>
      <c r="C67">
        <v>9</v>
      </c>
      <c r="D67">
        <v>23</v>
      </c>
    </row>
    <row r="68" spans="1:4" x14ac:dyDescent="0.3">
      <c r="A68" s="18" t="s">
        <v>645</v>
      </c>
      <c r="B68">
        <v>5</v>
      </c>
      <c r="C68">
        <v>1</v>
      </c>
      <c r="D68">
        <v>6</v>
      </c>
    </row>
    <row r="69" spans="1:4" x14ac:dyDescent="0.3">
      <c r="A69" s="15" t="s">
        <v>632</v>
      </c>
      <c r="B69">
        <v>28</v>
      </c>
      <c r="C69">
        <v>18</v>
      </c>
      <c r="D69">
        <v>46</v>
      </c>
    </row>
  </sheetData>
  <hyperlinks>
    <hyperlink ref="R2" location="PRESENTATION!A1" display="BACK" xr:uid="{A22DFDD1-33F9-40DF-8FAA-15CF8507CC87}"/>
  </hyperlinks>
  <pageMargins left="0.7" right="0.7" top="0.75" bottom="0.75" header="0.3" footer="0.3"/>
  <pageSetup paperSize="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99BAF-255E-4D26-ADB1-1055F08AF8B3}">
  <sheetPr>
    <tabColor rgb="FF92D050"/>
  </sheetPr>
  <dimension ref="A2:Q44"/>
  <sheetViews>
    <sheetView workbookViewId="0">
      <selection activeCell="B5" sqref="B5"/>
    </sheetView>
  </sheetViews>
  <sheetFormatPr baseColWidth="10" defaultColWidth="10.6640625" defaultRowHeight="14.4" x14ac:dyDescent="0.3"/>
  <cols>
    <col min="1" max="1" width="19.5546875" bestFit="1" customWidth="1"/>
    <col min="2" max="2" width="13" bestFit="1" customWidth="1"/>
    <col min="3" max="3" width="8" customWidth="1"/>
    <col min="4" max="4" width="6.33203125" bestFit="1" customWidth="1"/>
    <col min="5" max="6" width="8" bestFit="1" customWidth="1"/>
    <col min="7" max="7" width="5.44140625" bestFit="1" customWidth="1"/>
    <col min="8" max="9" width="19.5546875" bestFit="1" customWidth="1"/>
    <col min="10" max="10" width="13" bestFit="1" customWidth="1"/>
    <col min="11" max="11" width="7" bestFit="1" customWidth="1"/>
    <col min="12" max="12" width="6.33203125" bestFit="1" customWidth="1"/>
    <col min="13" max="13" width="8" bestFit="1" customWidth="1"/>
    <col min="14" max="14" width="5" bestFit="1" customWidth="1"/>
    <col min="15" max="15" width="5.44140625" bestFit="1" customWidth="1"/>
  </cols>
  <sheetData>
    <row r="2" spans="1:17" ht="25.8" x14ac:dyDescent="0.5">
      <c r="A2" s="13" t="s">
        <v>119</v>
      </c>
      <c r="B2" t="s" vm="1">
        <v>621</v>
      </c>
      <c r="I2" s="13" t="s">
        <v>119</v>
      </c>
      <c r="J2" t="s" vm="2">
        <v>621</v>
      </c>
      <c r="Q2" s="39" t="s">
        <v>25</v>
      </c>
    </row>
    <row r="3" spans="1:17" x14ac:dyDescent="0.3">
      <c r="A3" t="s">
        <v>622</v>
      </c>
      <c r="I3" t="s">
        <v>623</v>
      </c>
    </row>
    <row r="4" spans="1:17" x14ac:dyDescent="0.3">
      <c r="A4" s="13" t="s">
        <v>624</v>
      </c>
      <c r="B4" t="s">
        <v>625</v>
      </c>
      <c r="C4" t="s">
        <v>626</v>
      </c>
      <c r="D4" t="s">
        <v>627</v>
      </c>
      <c r="E4" t="s">
        <v>628</v>
      </c>
      <c r="F4" t="s">
        <v>629</v>
      </c>
      <c r="G4" t="s">
        <v>630</v>
      </c>
      <c r="I4" s="13" t="s">
        <v>624</v>
      </c>
      <c r="J4" t="s">
        <v>625</v>
      </c>
      <c r="K4" t="s">
        <v>626</v>
      </c>
      <c r="L4" t="s">
        <v>627</v>
      </c>
      <c r="M4" t="s">
        <v>628</v>
      </c>
      <c r="N4" t="s">
        <v>631</v>
      </c>
      <c r="O4" t="s">
        <v>630</v>
      </c>
    </row>
    <row r="5" spans="1:17" x14ac:dyDescent="0.3">
      <c r="A5" s="14" t="s">
        <v>128</v>
      </c>
      <c r="B5">
        <v>1</v>
      </c>
      <c r="C5">
        <v>2746</v>
      </c>
      <c r="D5" s="5">
        <v>2746</v>
      </c>
      <c r="E5" s="17">
        <v>2.5318089618292457E-2</v>
      </c>
      <c r="F5">
        <v>46</v>
      </c>
      <c r="G5">
        <v>46</v>
      </c>
      <c r="I5" s="14" t="s">
        <v>128</v>
      </c>
      <c r="J5">
        <v>1</v>
      </c>
      <c r="K5">
        <v>2746</v>
      </c>
      <c r="L5">
        <v>2746</v>
      </c>
      <c r="M5" s="17">
        <v>2.5318089618292457E-2</v>
      </c>
      <c r="N5">
        <v>46</v>
      </c>
      <c r="O5">
        <v>46</v>
      </c>
    </row>
    <row r="6" spans="1:17" x14ac:dyDescent="0.3">
      <c r="A6" s="14" t="s">
        <v>145</v>
      </c>
      <c r="B6">
        <v>23</v>
      </c>
      <c r="C6">
        <v>55886</v>
      </c>
      <c r="D6" s="5">
        <v>2429.8260869565215</v>
      </c>
      <c r="E6" s="17">
        <v>0.51526830167803794</v>
      </c>
      <c r="F6">
        <v>1212</v>
      </c>
      <c r="G6" s="5">
        <v>52.695652173913047</v>
      </c>
      <c r="I6" s="14" t="s">
        <v>145</v>
      </c>
      <c r="J6">
        <v>23</v>
      </c>
      <c r="K6">
        <v>55886</v>
      </c>
      <c r="L6" s="5">
        <v>2429.8260869565215</v>
      </c>
      <c r="M6" s="17">
        <v>0.51526830167803794</v>
      </c>
      <c r="N6">
        <v>1212</v>
      </c>
      <c r="O6" s="5">
        <v>52.695652173913047</v>
      </c>
    </row>
    <row r="7" spans="1:17" x14ac:dyDescent="0.3">
      <c r="A7" s="14" t="s">
        <v>153</v>
      </c>
      <c r="B7">
        <v>17</v>
      </c>
      <c r="C7">
        <v>47436</v>
      </c>
      <c r="D7" s="5">
        <v>2258.8571428571427</v>
      </c>
      <c r="E7" s="17">
        <v>0.4373593951687258</v>
      </c>
      <c r="F7">
        <v>1092</v>
      </c>
      <c r="G7">
        <v>52</v>
      </c>
      <c r="I7" s="14" t="s">
        <v>153</v>
      </c>
      <c r="J7">
        <v>17</v>
      </c>
      <c r="K7">
        <v>47436</v>
      </c>
      <c r="L7" s="5">
        <v>2258.8571428571427</v>
      </c>
      <c r="M7" s="17">
        <v>0.4373593951687258</v>
      </c>
      <c r="N7">
        <v>1092</v>
      </c>
      <c r="O7">
        <v>52</v>
      </c>
    </row>
    <row r="8" spans="1:17" x14ac:dyDescent="0.3">
      <c r="A8" s="14" t="s">
        <v>135</v>
      </c>
      <c r="B8">
        <v>1</v>
      </c>
      <c r="C8">
        <v>2392</v>
      </c>
      <c r="D8" s="5">
        <v>2392</v>
      </c>
      <c r="E8" s="17">
        <v>2.2054213534943759E-2</v>
      </c>
      <c r="F8">
        <v>36</v>
      </c>
      <c r="G8">
        <v>36</v>
      </c>
      <c r="I8" s="14" t="s">
        <v>135</v>
      </c>
      <c r="J8">
        <v>1</v>
      </c>
      <c r="K8">
        <v>2392</v>
      </c>
      <c r="L8">
        <v>2392</v>
      </c>
      <c r="M8" s="17">
        <v>2.2054213534943759E-2</v>
      </c>
      <c r="N8">
        <v>36</v>
      </c>
      <c r="O8">
        <v>36</v>
      </c>
    </row>
    <row r="9" spans="1:17" x14ac:dyDescent="0.3">
      <c r="A9" s="14" t="s">
        <v>632</v>
      </c>
      <c r="B9">
        <v>42</v>
      </c>
      <c r="C9">
        <v>108460</v>
      </c>
      <c r="D9" s="5">
        <v>2357.8260869565215</v>
      </c>
      <c r="E9" s="17">
        <v>1</v>
      </c>
      <c r="F9">
        <v>2386</v>
      </c>
      <c r="G9" s="5">
        <v>51.869565217391305</v>
      </c>
      <c r="I9" s="14" t="s">
        <v>632</v>
      </c>
      <c r="J9">
        <v>42</v>
      </c>
      <c r="K9">
        <v>108460</v>
      </c>
      <c r="L9" s="5">
        <v>2357.8260869565215</v>
      </c>
      <c r="M9" s="17">
        <v>1</v>
      </c>
      <c r="N9">
        <v>2386</v>
      </c>
      <c r="O9" s="5">
        <v>51.869565217391305</v>
      </c>
    </row>
    <row r="37" spans="1:11" x14ac:dyDescent="0.3">
      <c r="A37" s="13" t="s">
        <v>119</v>
      </c>
      <c r="B37" t="s">
        <v>633</v>
      </c>
      <c r="H37" s="13" t="s">
        <v>119</v>
      </c>
      <c r="I37" t="s">
        <v>633</v>
      </c>
    </row>
    <row r="38" spans="1:11" x14ac:dyDescent="0.3">
      <c r="A38" t="s">
        <v>622</v>
      </c>
      <c r="H38" t="s">
        <v>623</v>
      </c>
    </row>
    <row r="39" spans="1:11" x14ac:dyDescent="0.3">
      <c r="A39" s="13" t="s">
        <v>624</v>
      </c>
      <c r="B39" t="s">
        <v>634</v>
      </c>
      <c r="C39" t="s">
        <v>635</v>
      </c>
      <c r="D39" t="s">
        <v>636</v>
      </c>
      <c r="H39" s="13" t="s">
        <v>624</v>
      </c>
      <c r="I39" t="s">
        <v>637</v>
      </c>
      <c r="J39" t="s">
        <v>635</v>
      </c>
      <c r="K39" t="s">
        <v>638</v>
      </c>
    </row>
    <row r="40" spans="1:11" x14ac:dyDescent="0.3">
      <c r="A40" s="14" t="s">
        <v>128</v>
      </c>
      <c r="B40">
        <v>0</v>
      </c>
      <c r="C40">
        <v>2746</v>
      </c>
      <c r="D40" s="5">
        <v>919.91000000000008</v>
      </c>
      <c r="H40" s="14" t="s">
        <v>128</v>
      </c>
      <c r="I40">
        <v>3</v>
      </c>
      <c r="J40">
        <v>2746</v>
      </c>
      <c r="K40" s="5">
        <v>367.96400000000006</v>
      </c>
    </row>
    <row r="41" spans="1:11" x14ac:dyDescent="0.3">
      <c r="A41" s="14" t="s">
        <v>145</v>
      </c>
      <c r="B41">
        <v>59</v>
      </c>
      <c r="C41">
        <v>55886</v>
      </c>
      <c r="D41" s="5">
        <v>613.82983606557377</v>
      </c>
      <c r="H41" s="14" t="s">
        <v>145</v>
      </c>
      <c r="I41">
        <v>82</v>
      </c>
      <c r="J41">
        <v>55886</v>
      </c>
      <c r="K41" s="5">
        <v>445.75738095238097</v>
      </c>
    </row>
    <row r="42" spans="1:11" x14ac:dyDescent="0.3">
      <c r="A42" s="14" t="s">
        <v>153</v>
      </c>
      <c r="B42">
        <v>46</v>
      </c>
      <c r="C42">
        <v>47436</v>
      </c>
      <c r="D42" s="5">
        <v>662.12750000000005</v>
      </c>
      <c r="H42" s="14" t="s">
        <v>153</v>
      </c>
      <c r="I42">
        <v>41</v>
      </c>
      <c r="J42">
        <v>47436</v>
      </c>
      <c r="K42" s="5">
        <v>739.11906976744194</v>
      </c>
    </row>
    <row r="43" spans="1:11" x14ac:dyDescent="0.3">
      <c r="A43" s="14" t="s">
        <v>135</v>
      </c>
      <c r="B43">
        <v>2</v>
      </c>
      <c r="C43">
        <v>2392</v>
      </c>
      <c r="D43" s="5">
        <v>400.66</v>
      </c>
      <c r="H43" s="14" t="s">
        <v>135</v>
      </c>
      <c r="I43">
        <v>5</v>
      </c>
      <c r="J43">
        <v>2392</v>
      </c>
      <c r="K43" s="5">
        <v>228.94857142857146</v>
      </c>
    </row>
    <row r="44" spans="1:11" x14ac:dyDescent="0.3">
      <c r="A44" s="14" t="s">
        <v>632</v>
      </c>
      <c r="B44">
        <v>107</v>
      </c>
      <c r="C44">
        <v>108460</v>
      </c>
      <c r="D44" s="5">
        <v>666.68073394495411</v>
      </c>
      <c r="H44" s="14" t="s">
        <v>632</v>
      </c>
      <c r="I44">
        <v>131</v>
      </c>
      <c r="J44">
        <v>108460</v>
      </c>
      <c r="K44" s="5">
        <v>546.37744360902252</v>
      </c>
    </row>
  </sheetData>
  <conditionalFormatting pivot="1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{93B79B74-C311-4E29-BD35-38D0E6CD3A22}</x14:id>
        </ext>
      </extLst>
    </cfRule>
  </conditionalFormatting>
  <conditionalFormatting pivot="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{27C363D1-58B4-4680-A45C-065062FCF2E2}</x14:id>
        </ext>
      </extLst>
    </cfRule>
  </conditionalFormatting>
  <conditionalFormatting pivot="1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{A63E3D0B-7C48-4D99-AD8E-011FD2BB00AC}</x14:id>
        </ext>
      </extLst>
    </cfRule>
  </conditionalFormatting>
  <conditionalFormatting pivot="1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{36ABF8E4-5532-4A5E-9E50-E14C0A75CB1F}</x14:id>
        </ext>
      </extLst>
    </cfRule>
  </conditionalFormatting>
  <conditionalFormatting pivot="1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{CC5333EC-F184-4C89-993A-1F2994DD6B9D}</x14:id>
        </ext>
      </extLst>
    </cfRule>
  </conditionalFormatting>
  <conditionalFormatting pivot="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{C653C15F-D55C-48B3-82F9-F90BABC5C43E}</x14:id>
        </ext>
      </extLst>
    </cfRule>
  </conditionalFormatting>
  <conditionalFormatting pivot="1" sqref="B6 B5 B7 B8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{AFAB0541-9C59-46A1-8842-AB3851762BFC}</x14:id>
        </ext>
      </extLst>
    </cfRule>
  </conditionalFormatting>
  <conditionalFormatting pivot="1" sqref="C6 C5 C7 C8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{E84F630A-8C6E-4783-85D9-F6D0B5E97D64}</x14:id>
        </ext>
      </extLst>
    </cfRule>
  </conditionalFormatting>
  <conditionalFormatting pivot="1" sqref="D6 D5 D7 D8">
    <cfRule type="dataBar" priority="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{5C49CCD9-EABC-4232-AA3B-41A6022482A0}</x14:id>
        </ext>
      </extLst>
    </cfRule>
  </conditionalFormatting>
  <conditionalFormatting pivot="1" sqref="E6 E5 E7 E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{90DE8908-FA31-42D5-B664-32EADEEACF20}</x14:id>
        </ext>
      </extLst>
    </cfRule>
  </conditionalFormatting>
  <conditionalFormatting pivot="1" sqref="F6 F5 F7 F8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{1E84A61C-8AF8-4268-A2F6-E2BA9064733C}</x14:id>
        </ext>
      </extLst>
    </cfRule>
  </conditionalFormatting>
  <conditionalFormatting pivot="1" sqref="G6 G5 G7 G8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{A9976387-1800-4BD7-A28B-417A4004E2AE}</x14:id>
        </ext>
      </extLst>
    </cfRule>
  </conditionalFormatting>
  <conditionalFormatting pivot="1" sqref="J5 J6 J7 J8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{5C543ABB-8265-4A93-B706-ABE2B1E0AAE0}</x14:id>
        </ext>
      </extLst>
    </cfRule>
  </conditionalFormatting>
  <conditionalFormatting pivot="1" sqref="K5 K6 K7 K8">
    <cfRule type="dataBar" priority="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{C05AB102-6881-455D-B30F-B6F33DFD10E8}</x14:id>
        </ext>
      </extLst>
    </cfRule>
  </conditionalFormatting>
  <conditionalFormatting pivot="1" sqref="L5 L6 L7 L8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{819EFA11-8829-4B61-ACD7-5060D2E30088}</x14:id>
        </ext>
      </extLst>
    </cfRule>
  </conditionalFormatting>
  <conditionalFormatting pivot="1" sqref="M6 M5 M7 M8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{E1445F85-EE0D-4C87-A9EF-1375CB9783D8}</x14:id>
        </ext>
      </extLst>
    </cfRule>
  </conditionalFormatting>
  <conditionalFormatting pivot="1" sqref="N6 N5 N7 N8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{7EA23D50-D44B-4DC4-AAE9-EBB773346C0E}</x14:id>
        </ext>
      </extLst>
    </cfRule>
  </conditionalFormatting>
  <conditionalFormatting pivot="1" sqref="O5 O6 O7 O8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{D5A5F627-56AD-454A-892D-3D96F9C16BEE}</x14:id>
        </ext>
      </extLst>
    </cfRule>
  </conditionalFormatting>
  <conditionalFormatting pivot="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{A5FA15DB-F17E-4D83-9DC7-D2B675B2C6B7}</x14:id>
        </ext>
      </extLst>
    </cfRule>
  </conditionalFormatting>
  <conditionalFormatting pivot="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{B6389F15-AEC8-4E7B-90F9-FF6D33A1C525}</x14:id>
        </ext>
      </extLst>
    </cfRule>
  </conditionalFormatting>
  <conditionalFormatting pivot="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{A849BECD-68C8-4E2B-81BC-29FEBB890111}</x14:id>
        </ext>
      </extLst>
    </cfRule>
  </conditionalFormatting>
  <conditionalFormatting pivot="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{2C8D069E-4434-44D2-AFA5-DAFDB59E5BF4}</x14:id>
        </ext>
      </extLst>
    </cfRule>
  </conditionalFormatting>
  <conditionalFormatting pivot="1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{8F273EDE-BEF8-4876-A816-4D2B98D330C3}</x14:id>
        </ext>
      </extLst>
    </cfRule>
  </conditionalFormatting>
  <conditionalFormatting pivot="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{ED7DA9C2-A12F-46D5-9F59-471860FD3264}</x14:id>
        </ext>
      </extLst>
    </cfRule>
  </conditionalFormatting>
  <hyperlinks>
    <hyperlink ref="Q2" location="PRESENTATION!A1" display="BACK" xr:uid="{13627086-4C87-4181-A67D-B17456C74AB3}"/>
  </hyperlinks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3B79B74-C311-4E29-BD35-38D0E6CD3A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27C363D1-58B4-4680-A45C-065062FCF2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63E3D0B-7C48-4D99-AD8E-011FD2BB00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36ABF8E4-5532-4A5E-9E50-E14C0A75CB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CC5333EC-F184-4C89-993A-1F2994DD6B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C653C15F-D55C-48B3-82F9-F90BABC5C4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FAB0541-9C59-46A1-8842-AB3851762B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B6 B5 B7 B8</xm:sqref>
        </x14:conditionalFormatting>
        <x14:conditionalFormatting xmlns:xm="http://schemas.microsoft.com/office/excel/2006/main" pivot="1">
          <x14:cfRule type="dataBar" id="{E84F630A-8C6E-4783-85D9-F6D0B5E97D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 C5 C7 C8</xm:sqref>
        </x14:conditionalFormatting>
        <x14:conditionalFormatting xmlns:xm="http://schemas.microsoft.com/office/excel/2006/main" pivot="1">
          <x14:cfRule type="dataBar" id="{5C49CCD9-EABC-4232-AA3B-41A6022482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 D5 D7 D8</xm:sqref>
        </x14:conditionalFormatting>
        <x14:conditionalFormatting xmlns:xm="http://schemas.microsoft.com/office/excel/2006/main" pivot="1">
          <x14:cfRule type="dataBar" id="{90DE8908-FA31-42D5-B664-32EADEEACF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 E5 E7 E8</xm:sqref>
        </x14:conditionalFormatting>
        <x14:conditionalFormatting xmlns:xm="http://schemas.microsoft.com/office/excel/2006/main" pivot="1">
          <x14:cfRule type="dataBar" id="{1E84A61C-8AF8-4268-A2F6-E2BA906473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 F5 F7 F8</xm:sqref>
        </x14:conditionalFormatting>
        <x14:conditionalFormatting xmlns:xm="http://schemas.microsoft.com/office/excel/2006/main" pivot="1">
          <x14:cfRule type="dataBar" id="{A9976387-1800-4BD7-A28B-417A4004E2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 G5 G7 G8</xm:sqref>
        </x14:conditionalFormatting>
        <x14:conditionalFormatting xmlns:xm="http://schemas.microsoft.com/office/excel/2006/main" pivot="1">
          <x14:cfRule type="dataBar" id="{5C543ABB-8265-4A93-B706-ABE2B1E0AA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 J6 J7 J8</xm:sqref>
        </x14:conditionalFormatting>
        <x14:conditionalFormatting xmlns:xm="http://schemas.microsoft.com/office/excel/2006/main" pivot="1">
          <x14:cfRule type="dataBar" id="{C05AB102-6881-455D-B30F-B6F33DFD10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 K6 K7 K8</xm:sqref>
        </x14:conditionalFormatting>
        <x14:conditionalFormatting xmlns:xm="http://schemas.microsoft.com/office/excel/2006/main" pivot="1">
          <x14:cfRule type="dataBar" id="{819EFA11-8829-4B61-ACD7-5060D2E300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 L6 L7 L8</xm:sqref>
        </x14:conditionalFormatting>
        <x14:conditionalFormatting xmlns:xm="http://schemas.microsoft.com/office/excel/2006/main" pivot="1">
          <x14:cfRule type="dataBar" id="{E1445F85-EE0D-4C87-A9EF-1375CB9783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 M5 M7 M8</xm:sqref>
        </x14:conditionalFormatting>
        <x14:conditionalFormatting xmlns:xm="http://schemas.microsoft.com/office/excel/2006/main" pivot="1">
          <x14:cfRule type="dataBar" id="{7EA23D50-D44B-4DC4-AAE9-EBB773346C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 N5 N7 N8</xm:sqref>
        </x14:conditionalFormatting>
        <x14:conditionalFormatting xmlns:xm="http://schemas.microsoft.com/office/excel/2006/main" pivot="1">
          <x14:cfRule type="dataBar" id="{D5A5F627-56AD-454A-892D-3D96F9C16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 O6 O7 O8</xm:sqref>
        </x14:conditionalFormatting>
        <x14:conditionalFormatting xmlns:xm="http://schemas.microsoft.com/office/excel/2006/main" pivot="1">
          <x14:cfRule type="dataBar" id="{A5FA15DB-F17E-4D83-9DC7-D2B675B2C6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B6389F15-AEC8-4E7B-90F9-FF6D33A1C5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849BECD-68C8-4E2B-81BC-29FEBB8901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2C8D069E-4434-44D2-AFA5-DAFDB59E5B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8F273EDE-BEF8-4876-A816-4D2B98D330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ED7DA9C2-A12F-46D5-9F59-471860FD32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B69C-A02C-4CA2-AE4C-98A7A415A8E1}">
  <sheetPr>
    <tabColor rgb="FF00B0F0"/>
  </sheetPr>
  <dimension ref="A2:L32"/>
  <sheetViews>
    <sheetView workbookViewId="0">
      <selection activeCell="C27" sqref="C27"/>
    </sheetView>
  </sheetViews>
  <sheetFormatPr baseColWidth="10" defaultColWidth="10.6640625" defaultRowHeight="14.4" x14ac:dyDescent="0.3"/>
  <cols>
    <col min="1" max="1" width="19.5546875" bestFit="1" customWidth="1"/>
    <col min="2" max="2" width="24.109375" customWidth="1"/>
    <col min="3" max="3" width="23.88671875" bestFit="1" customWidth="1"/>
  </cols>
  <sheetData>
    <row r="2" spans="1:12" ht="25.8" x14ac:dyDescent="0.5">
      <c r="A2" t="s">
        <v>622</v>
      </c>
      <c r="L2" s="39" t="s">
        <v>25</v>
      </c>
    </row>
    <row r="3" spans="1:12" x14ac:dyDescent="0.3">
      <c r="A3" s="13" t="s">
        <v>624</v>
      </c>
      <c r="B3" t="s">
        <v>647</v>
      </c>
      <c r="C3" t="s">
        <v>648</v>
      </c>
    </row>
    <row r="4" spans="1:12" x14ac:dyDescent="0.3">
      <c r="A4" s="19" t="s">
        <v>649</v>
      </c>
      <c r="B4" s="20">
        <v>0.22082018927444794</v>
      </c>
      <c r="C4">
        <v>486600</v>
      </c>
    </row>
    <row r="5" spans="1:12" x14ac:dyDescent="0.3">
      <c r="A5" s="19" t="s">
        <v>650</v>
      </c>
      <c r="B5" s="20">
        <v>0.12933753943217666</v>
      </c>
      <c r="C5">
        <v>290100</v>
      </c>
    </row>
    <row r="6" spans="1:12" x14ac:dyDescent="0.3">
      <c r="A6" s="19" t="s">
        <v>651</v>
      </c>
      <c r="B6" s="20">
        <v>0.20189274447949526</v>
      </c>
      <c r="C6">
        <v>475400</v>
      </c>
    </row>
    <row r="7" spans="1:12" x14ac:dyDescent="0.3">
      <c r="A7" s="19" t="s">
        <v>652</v>
      </c>
      <c r="B7" s="20">
        <v>0.15457413249211358</v>
      </c>
      <c r="C7">
        <v>494100</v>
      </c>
    </row>
    <row r="8" spans="1:12" x14ac:dyDescent="0.3">
      <c r="A8" s="19" t="s">
        <v>653</v>
      </c>
      <c r="B8" s="20">
        <v>0.14511041009463724</v>
      </c>
      <c r="C8">
        <v>255900</v>
      </c>
    </row>
    <row r="9" spans="1:12" x14ac:dyDescent="0.3">
      <c r="A9" s="19" t="s">
        <v>654</v>
      </c>
      <c r="B9" s="20">
        <v>0.14826498422712933</v>
      </c>
      <c r="C9">
        <v>385300</v>
      </c>
    </row>
    <row r="10" spans="1:12" x14ac:dyDescent="0.3">
      <c r="A10" s="14" t="s">
        <v>632</v>
      </c>
      <c r="B10" s="17">
        <v>1</v>
      </c>
      <c r="C10">
        <v>2387400</v>
      </c>
    </row>
    <row r="24" spans="1:3" x14ac:dyDescent="0.3">
      <c r="A24" t="s">
        <v>623</v>
      </c>
    </row>
    <row r="25" spans="1:3" x14ac:dyDescent="0.3">
      <c r="A25" s="13" t="s">
        <v>624</v>
      </c>
      <c r="B25" t="s">
        <v>648</v>
      </c>
      <c r="C25" t="s">
        <v>655</v>
      </c>
    </row>
    <row r="26" spans="1:3" x14ac:dyDescent="0.3">
      <c r="A26" s="14" t="s">
        <v>649</v>
      </c>
      <c r="B26" s="17">
        <v>0.25132156616790607</v>
      </c>
      <c r="C26">
        <v>561000</v>
      </c>
    </row>
    <row r="27" spans="1:3" x14ac:dyDescent="0.3">
      <c r="A27" s="14" t="s">
        <v>650</v>
      </c>
      <c r="B27" s="17">
        <v>0.13206701908431145</v>
      </c>
      <c r="C27">
        <v>294800</v>
      </c>
    </row>
    <row r="28" spans="1:3" x14ac:dyDescent="0.3">
      <c r="A28" s="14" t="s">
        <v>651</v>
      </c>
      <c r="B28" s="17">
        <v>0.20262521279455245</v>
      </c>
      <c r="C28">
        <v>452300</v>
      </c>
    </row>
    <row r="29" spans="1:3" x14ac:dyDescent="0.3">
      <c r="A29" s="14" t="s">
        <v>652</v>
      </c>
      <c r="B29" s="17">
        <v>0.15415285368694562</v>
      </c>
      <c r="C29">
        <v>344100</v>
      </c>
    </row>
    <row r="30" spans="1:3" x14ac:dyDescent="0.3">
      <c r="A30" s="14" t="s">
        <v>653</v>
      </c>
      <c r="B30" s="17">
        <v>0.13453095600752621</v>
      </c>
      <c r="C30">
        <v>300300</v>
      </c>
    </row>
    <row r="31" spans="1:3" x14ac:dyDescent="0.3">
      <c r="A31" s="14" t="s">
        <v>654</v>
      </c>
      <c r="B31" s="17">
        <v>0.12530239225875817</v>
      </c>
      <c r="C31">
        <v>279700</v>
      </c>
    </row>
    <row r="32" spans="1:3" x14ac:dyDescent="0.3">
      <c r="A32" s="14" t="s">
        <v>632</v>
      </c>
      <c r="B32" s="17">
        <v>1</v>
      </c>
      <c r="C32">
        <v>2232200</v>
      </c>
    </row>
  </sheetData>
  <hyperlinks>
    <hyperlink ref="L2" location="PRESENTATION!A1" display="BACK" xr:uid="{D1ED992D-C093-4880-9F47-63E021E89DF4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94C6-B803-4B19-A8E3-C9AA53B9A0AA}">
  <sheetPr>
    <tabColor rgb="FF00B0F0"/>
  </sheetPr>
  <dimension ref="A1:K66"/>
  <sheetViews>
    <sheetView workbookViewId="0"/>
  </sheetViews>
  <sheetFormatPr baseColWidth="10" defaultColWidth="10.6640625" defaultRowHeight="14.4" x14ac:dyDescent="0.3"/>
  <cols>
    <col min="1" max="1" width="19.5546875" bestFit="1" customWidth="1"/>
    <col min="2" max="2" width="22.6640625" bestFit="1" customWidth="1"/>
    <col min="3" max="3" width="23.88671875" bestFit="1" customWidth="1"/>
    <col min="4" max="4" width="19.44140625" bestFit="1" customWidth="1"/>
    <col min="5" max="5" width="20.33203125" bestFit="1" customWidth="1"/>
    <col min="6" max="6" width="11.6640625" bestFit="1" customWidth="1"/>
    <col min="7" max="7" width="21" bestFit="1" customWidth="1"/>
  </cols>
  <sheetData>
    <row r="1" spans="1:10" x14ac:dyDescent="0.3">
      <c r="A1" s="13" t="s">
        <v>111</v>
      </c>
      <c r="B1" t="s">
        <v>633</v>
      </c>
    </row>
    <row r="2" spans="1:10" ht="25.8" x14ac:dyDescent="0.5">
      <c r="A2" t="s">
        <v>622</v>
      </c>
      <c r="J2" s="39" t="s">
        <v>25</v>
      </c>
    </row>
    <row r="3" spans="1:10" x14ac:dyDescent="0.3">
      <c r="A3" s="13" t="s">
        <v>624</v>
      </c>
      <c r="B3" t="s">
        <v>648</v>
      </c>
      <c r="C3" t="s">
        <v>655</v>
      </c>
      <c r="D3" t="s">
        <v>656</v>
      </c>
      <c r="E3" t="s">
        <v>657</v>
      </c>
    </row>
    <row r="4" spans="1:10" x14ac:dyDescent="0.3">
      <c r="A4" s="14" t="s">
        <v>128</v>
      </c>
      <c r="B4">
        <v>6500</v>
      </c>
      <c r="C4" s="17">
        <v>2.5400547088706527E-2</v>
      </c>
      <c r="D4">
        <v>5</v>
      </c>
      <c r="E4" s="17">
        <v>2.1834061135371178E-2</v>
      </c>
    </row>
    <row r="5" spans="1:10" x14ac:dyDescent="0.3">
      <c r="A5" s="14" t="s">
        <v>145</v>
      </c>
      <c r="B5">
        <v>162000</v>
      </c>
      <c r="C5" s="17">
        <v>0.63305978898007031</v>
      </c>
      <c r="D5">
        <v>106</v>
      </c>
      <c r="E5" s="17">
        <v>0.46288209606986902</v>
      </c>
    </row>
    <row r="6" spans="1:10" x14ac:dyDescent="0.3">
      <c r="A6" s="14" t="s">
        <v>153</v>
      </c>
      <c r="B6">
        <v>82400</v>
      </c>
      <c r="C6" s="17">
        <v>0.32200078155529505</v>
      </c>
      <c r="D6">
        <v>117</v>
      </c>
      <c r="E6" s="17">
        <v>0.51091703056768556</v>
      </c>
    </row>
    <row r="7" spans="1:10" x14ac:dyDescent="0.3">
      <c r="A7" s="14" t="s">
        <v>135</v>
      </c>
      <c r="B7">
        <v>5000</v>
      </c>
      <c r="C7" s="17">
        <v>1.9538882375928098E-2</v>
      </c>
      <c r="D7">
        <v>1</v>
      </c>
      <c r="E7" s="17">
        <v>4.3668122270742356E-3</v>
      </c>
    </row>
    <row r="8" spans="1:10" x14ac:dyDescent="0.3">
      <c r="A8" s="14" t="s">
        <v>632</v>
      </c>
      <c r="B8">
        <v>255900</v>
      </c>
      <c r="C8" s="17">
        <v>1</v>
      </c>
      <c r="D8">
        <v>229</v>
      </c>
      <c r="E8" s="17">
        <v>1</v>
      </c>
    </row>
    <row r="11" spans="1:10" x14ac:dyDescent="0.3">
      <c r="A11" s="13" t="s">
        <v>111</v>
      </c>
      <c r="B11" t="s">
        <v>633</v>
      </c>
    </row>
    <row r="12" spans="1:10" x14ac:dyDescent="0.3">
      <c r="A12" t="s">
        <v>623</v>
      </c>
    </row>
    <row r="13" spans="1:10" x14ac:dyDescent="0.3">
      <c r="A13" s="13" t="s">
        <v>624</v>
      </c>
      <c r="B13" t="s">
        <v>648</v>
      </c>
      <c r="C13" t="s">
        <v>655</v>
      </c>
      <c r="D13" t="s">
        <v>656</v>
      </c>
      <c r="E13" t="s">
        <v>657</v>
      </c>
    </row>
    <row r="14" spans="1:10" x14ac:dyDescent="0.3">
      <c r="A14" s="14" t="s">
        <v>128</v>
      </c>
      <c r="B14">
        <v>20000</v>
      </c>
      <c r="C14" s="17">
        <v>6.6600066600066607E-2</v>
      </c>
      <c r="D14">
        <v>10</v>
      </c>
      <c r="E14" s="17">
        <v>3.8910505836575876E-2</v>
      </c>
    </row>
    <row r="15" spans="1:10" x14ac:dyDescent="0.3">
      <c r="A15" s="14" t="s">
        <v>145</v>
      </c>
      <c r="B15">
        <v>138500</v>
      </c>
      <c r="C15" s="17">
        <v>0.46120546120546119</v>
      </c>
      <c r="D15">
        <v>122</v>
      </c>
      <c r="E15" s="17">
        <v>0.47470817120622566</v>
      </c>
    </row>
    <row r="16" spans="1:10" x14ac:dyDescent="0.3">
      <c r="A16" s="14" t="s">
        <v>153</v>
      </c>
      <c r="B16">
        <v>140500</v>
      </c>
      <c r="C16" s="17">
        <v>0.46786546786546784</v>
      </c>
      <c r="D16">
        <v>124</v>
      </c>
      <c r="E16" s="17">
        <v>0.48249027237354086</v>
      </c>
    </row>
    <row r="17" spans="1:7" x14ac:dyDescent="0.3">
      <c r="A17" s="14" t="s">
        <v>135</v>
      </c>
      <c r="B17">
        <v>1300</v>
      </c>
      <c r="C17" s="17">
        <v>4.329004329004329E-3</v>
      </c>
      <c r="D17">
        <v>1</v>
      </c>
      <c r="E17" s="17">
        <v>3.8910505836575876E-3</v>
      </c>
    </row>
    <row r="18" spans="1:7" x14ac:dyDescent="0.3">
      <c r="A18" s="14" t="s">
        <v>632</v>
      </c>
      <c r="B18">
        <v>300300</v>
      </c>
      <c r="C18" s="17">
        <v>1</v>
      </c>
      <c r="D18">
        <v>257</v>
      </c>
      <c r="E18" s="17">
        <v>1</v>
      </c>
    </row>
    <row r="30" spans="1:7" x14ac:dyDescent="0.3">
      <c r="A30" s="13" t="s">
        <v>624</v>
      </c>
      <c r="B30" t="s">
        <v>648</v>
      </c>
      <c r="C30" t="s">
        <v>658</v>
      </c>
      <c r="D30" t="s">
        <v>659</v>
      </c>
      <c r="E30" t="s">
        <v>657</v>
      </c>
      <c r="F30" t="s">
        <v>660</v>
      </c>
      <c r="G30" t="s">
        <v>661</v>
      </c>
    </row>
    <row r="31" spans="1:7" x14ac:dyDescent="0.3">
      <c r="A31" s="14" t="s">
        <v>191</v>
      </c>
      <c r="B31">
        <v>14000</v>
      </c>
      <c r="C31" s="17">
        <v>5.4708870652598669E-2</v>
      </c>
      <c r="D31">
        <v>7000</v>
      </c>
      <c r="E31">
        <v>7</v>
      </c>
      <c r="F31" s="17">
        <v>3.0567685589519649E-2</v>
      </c>
      <c r="G31">
        <v>3.5</v>
      </c>
    </row>
    <row r="32" spans="1:7" x14ac:dyDescent="0.3">
      <c r="A32" s="14" t="s">
        <v>216</v>
      </c>
      <c r="B32">
        <v>14400</v>
      </c>
      <c r="C32" s="17">
        <v>5.6271981242672922E-2</v>
      </c>
      <c r="D32">
        <v>3600</v>
      </c>
      <c r="E32">
        <v>24</v>
      </c>
      <c r="F32" s="17">
        <v>0.10480349344978165</v>
      </c>
      <c r="G32">
        <v>6</v>
      </c>
    </row>
    <row r="33" spans="1:11" x14ac:dyDescent="0.3">
      <c r="A33" s="14" t="s">
        <v>156</v>
      </c>
      <c r="B33">
        <v>12000</v>
      </c>
      <c r="C33" s="17">
        <v>4.6893317702227433E-2</v>
      </c>
      <c r="D33">
        <v>2400</v>
      </c>
      <c r="E33">
        <v>24</v>
      </c>
      <c r="F33" s="17">
        <v>0.10480349344978165</v>
      </c>
      <c r="G33">
        <v>4.8</v>
      </c>
    </row>
    <row r="34" spans="1:11" x14ac:dyDescent="0.3">
      <c r="A34" s="14" t="s">
        <v>146</v>
      </c>
      <c r="B34">
        <v>26400</v>
      </c>
      <c r="C34" s="17">
        <v>0.10316529894490035</v>
      </c>
      <c r="D34">
        <v>4400</v>
      </c>
      <c r="E34">
        <v>33</v>
      </c>
      <c r="F34" s="17">
        <v>0.14410480349344978</v>
      </c>
      <c r="G34">
        <v>5.5</v>
      </c>
    </row>
    <row r="35" spans="1:11" x14ac:dyDescent="0.3">
      <c r="A35" s="14" t="s">
        <v>136</v>
      </c>
      <c r="B35">
        <v>80000</v>
      </c>
      <c r="C35" s="17">
        <v>0.31262211801484957</v>
      </c>
      <c r="D35" s="5">
        <v>26666.666666666668</v>
      </c>
      <c r="E35">
        <v>16</v>
      </c>
      <c r="F35" s="17">
        <v>6.9868995633187769E-2</v>
      </c>
      <c r="G35" s="22">
        <v>5.333333333333333</v>
      </c>
    </row>
    <row r="36" spans="1:11" x14ac:dyDescent="0.3">
      <c r="A36" s="14" t="s">
        <v>174</v>
      </c>
      <c r="B36">
        <v>26000</v>
      </c>
      <c r="C36" s="17">
        <v>0.10160218835482611</v>
      </c>
      <c r="D36" s="5">
        <v>4333.333333333333</v>
      </c>
      <c r="E36">
        <v>20</v>
      </c>
      <c r="F36" s="17">
        <v>8.7336244541484712E-2</v>
      </c>
      <c r="G36" s="22">
        <v>3.3333333333333335</v>
      </c>
    </row>
    <row r="37" spans="1:11" x14ac:dyDescent="0.3">
      <c r="A37" s="14" t="s">
        <v>150</v>
      </c>
      <c r="B37">
        <v>20300</v>
      </c>
      <c r="C37" s="17">
        <v>7.9327862446268077E-2</v>
      </c>
      <c r="D37">
        <v>5075</v>
      </c>
      <c r="E37">
        <v>29</v>
      </c>
      <c r="F37" s="17">
        <v>0.12663755458515283</v>
      </c>
      <c r="G37">
        <v>7.25</v>
      </c>
    </row>
    <row r="38" spans="1:11" x14ac:dyDescent="0.3">
      <c r="A38" s="14" t="s">
        <v>129</v>
      </c>
      <c r="B38">
        <v>23000</v>
      </c>
      <c r="C38" s="17">
        <v>8.9878858929269251E-2</v>
      </c>
      <c r="D38">
        <v>4600</v>
      </c>
      <c r="E38">
        <v>23</v>
      </c>
      <c r="F38" s="17">
        <v>0.10043668122270742</v>
      </c>
      <c r="G38">
        <v>4.5999999999999996</v>
      </c>
    </row>
    <row r="39" spans="1:11" x14ac:dyDescent="0.3">
      <c r="A39" s="14" t="s">
        <v>159</v>
      </c>
      <c r="B39">
        <v>22800</v>
      </c>
      <c r="C39" s="17">
        <v>8.9097303634232128E-2</v>
      </c>
      <c r="D39">
        <v>5700</v>
      </c>
      <c r="E39">
        <v>19</v>
      </c>
      <c r="F39" s="17">
        <v>8.296943231441048E-2</v>
      </c>
      <c r="G39">
        <v>4.75</v>
      </c>
    </row>
    <row r="40" spans="1:11" x14ac:dyDescent="0.3">
      <c r="A40" s="14" t="s">
        <v>184</v>
      </c>
      <c r="B40">
        <v>17000</v>
      </c>
      <c r="C40" s="17">
        <v>6.6432200078155534E-2</v>
      </c>
      <c r="D40" s="5">
        <v>2428.5714285714284</v>
      </c>
      <c r="E40">
        <v>34</v>
      </c>
      <c r="F40" s="17">
        <v>0.14847161572052403</v>
      </c>
      <c r="G40" s="22">
        <v>4.8571428571428568</v>
      </c>
    </row>
    <row r="41" spans="1:11" x14ac:dyDescent="0.3">
      <c r="A41" s="14" t="s">
        <v>632</v>
      </c>
      <c r="B41">
        <v>255900</v>
      </c>
      <c r="C41" s="17">
        <v>1</v>
      </c>
      <c r="D41" s="5">
        <v>5563.04347826087</v>
      </c>
      <c r="E41">
        <v>229</v>
      </c>
      <c r="F41" s="17">
        <v>1</v>
      </c>
      <c r="G41" s="22">
        <v>4.9782608695652177</v>
      </c>
    </row>
    <row r="46" spans="1:11" ht="25.8" x14ac:dyDescent="0.5">
      <c r="K46" s="39"/>
    </row>
    <row r="55" spans="1:5" x14ac:dyDescent="0.3">
      <c r="A55" s="13" t="s">
        <v>624</v>
      </c>
      <c r="B55" t="s">
        <v>648</v>
      </c>
      <c r="C55" t="s">
        <v>658</v>
      </c>
      <c r="D55" t="s">
        <v>657</v>
      </c>
      <c r="E55" t="s">
        <v>660</v>
      </c>
    </row>
    <row r="56" spans="1:5" x14ac:dyDescent="0.3">
      <c r="A56" s="14" t="s">
        <v>191</v>
      </c>
      <c r="B56">
        <v>14000</v>
      </c>
      <c r="C56" s="17">
        <v>5.4708870652598669E-2</v>
      </c>
      <c r="D56">
        <v>7</v>
      </c>
      <c r="E56" s="17">
        <v>3.0567685589519649E-2</v>
      </c>
    </row>
    <row r="57" spans="1:5" x14ac:dyDescent="0.3">
      <c r="A57" s="14" t="s">
        <v>216</v>
      </c>
      <c r="B57">
        <v>14400</v>
      </c>
      <c r="C57" s="17">
        <v>5.6271981242672922E-2</v>
      </c>
      <c r="D57">
        <v>24</v>
      </c>
      <c r="E57" s="17">
        <v>0.10480349344978165</v>
      </c>
    </row>
    <row r="58" spans="1:5" x14ac:dyDescent="0.3">
      <c r="A58" s="14" t="s">
        <v>156</v>
      </c>
      <c r="B58">
        <v>12000</v>
      </c>
      <c r="C58" s="17">
        <v>4.6893317702227433E-2</v>
      </c>
      <c r="D58">
        <v>24</v>
      </c>
      <c r="E58" s="17">
        <v>0.10480349344978165</v>
      </c>
    </row>
    <row r="59" spans="1:5" x14ac:dyDescent="0.3">
      <c r="A59" s="14" t="s">
        <v>146</v>
      </c>
      <c r="B59">
        <v>26400</v>
      </c>
      <c r="C59" s="17">
        <v>0.10316529894490035</v>
      </c>
      <c r="D59">
        <v>33</v>
      </c>
      <c r="E59" s="17">
        <v>0.14410480349344978</v>
      </c>
    </row>
    <row r="60" spans="1:5" x14ac:dyDescent="0.3">
      <c r="A60" s="14" t="s">
        <v>136</v>
      </c>
      <c r="B60">
        <v>80000</v>
      </c>
      <c r="C60" s="17">
        <v>0.31262211801484957</v>
      </c>
      <c r="D60">
        <v>16</v>
      </c>
      <c r="E60" s="17">
        <v>6.9868995633187769E-2</v>
      </c>
    </row>
    <row r="61" spans="1:5" x14ac:dyDescent="0.3">
      <c r="A61" s="14" t="s">
        <v>174</v>
      </c>
      <c r="B61">
        <v>26000</v>
      </c>
      <c r="C61" s="17">
        <v>0.10160218835482611</v>
      </c>
      <c r="D61">
        <v>20</v>
      </c>
      <c r="E61" s="17">
        <v>8.7336244541484712E-2</v>
      </c>
    </row>
    <row r="62" spans="1:5" x14ac:dyDescent="0.3">
      <c r="A62" s="14" t="s">
        <v>150</v>
      </c>
      <c r="B62">
        <v>20300</v>
      </c>
      <c r="C62" s="17">
        <v>7.9327862446268077E-2</v>
      </c>
      <c r="D62">
        <v>29</v>
      </c>
      <c r="E62" s="17">
        <v>0.12663755458515283</v>
      </c>
    </row>
    <row r="63" spans="1:5" x14ac:dyDescent="0.3">
      <c r="A63" s="14" t="s">
        <v>129</v>
      </c>
      <c r="B63">
        <v>23000</v>
      </c>
      <c r="C63" s="17">
        <v>8.9878858929269251E-2</v>
      </c>
      <c r="D63">
        <v>23</v>
      </c>
      <c r="E63" s="17">
        <v>0.10043668122270742</v>
      </c>
    </row>
    <row r="64" spans="1:5" x14ac:dyDescent="0.3">
      <c r="A64" s="14" t="s">
        <v>159</v>
      </c>
      <c r="B64">
        <v>22800</v>
      </c>
      <c r="C64" s="17">
        <v>8.9097303634232128E-2</v>
      </c>
      <c r="D64">
        <v>19</v>
      </c>
      <c r="E64" s="17">
        <v>8.296943231441048E-2</v>
      </c>
    </row>
    <row r="65" spans="1:5" x14ac:dyDescent="0.3">
      <c r="A65" s="14" t="s">
        <v>184</v>
      </c>
      <c r="B65">
        <v>17000</v>
      </c>
      <c r="C65" s="17">
        <v>6.6432200078155534E-2</v>
      </c>
      <c r="D65">
        <v>34</v>
      </c>
      <c r="E65" s="17">
        <v>0.14847161572052403</v>
      </c>
    </row>
    <row r="66" spans="1:5" x14ac:dyDescent="0.3">
      <c r="A66" s="14" t="s">
        <v>632</v>
      </c>
      <c r="B66">
        <v>255900</v>
      </c>
      <c r="C66" s="17">
        <v>1</v>
      </c>
      <c r="D66">
        <v>229</v>
      </c>
      <c r="E66" s="17">
        <v>1</v>
      </c>
    </row>
  </sheetData>
  <hyperlinks>
    <hyperlink ref="J2" location="PRESENTATION!A1" display="BACK" xr:uid="{5F48A40B-8734-4755-B88A-51999937E491}"/>
  </hyperlinks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1C76C-6E12-48D7-8B84-ADB62582AF8E}">
  <sheetPr>
    <tabColor rgb="FFFF0000"/>
  </sheetPr>
  <dimension ref="A2:S46"/>
  <sheetViews>
    <sheetView workbookViewId="0">
      <selection activeCell="H19" sqref="H19"/>
    </sheetView>
  </sheetViews>
  <sheetFormatPr baseColWidth="10" defaultColWidth="10.6640625" defaultRowHeight="14.4" x14ac:dyDescent="0.3"/>
  <cols>
    <col min="1" max="1" width="19.5546875" bestFit="1" customWidth="1"/>
    <col min="2" max="2" width="22.77734375" bestFit="1" customWidth="1"/>
    <col min="3" max="3" width="19.33203125" bestFit="1" customWidth="1"/>
    <col min="8" max="8" width="19.5546875" bestFit="1" customWidth="1"/>
    <col min="9" max="9" width="22.77734375" bestFit="1" customWidth="1"/>
    <col min="10" max="10" width="19.5546875" bestFit="1" customWidth="1"/>
    <col min="11" max="11" width="22.77734375" bestFit="1" customWidth="1"/>
  </cols>
  <sheetData>
    <row r="2" spans="1:19" ht="25.8" x14ac:dyDescent="0.5">
      <c r="A2" t="s">
        <v>622</v>
      </c>
      <c r="S2" s="39" t="s">
        <v>25</v>
      </c>
    </row>
    <row r="3" spans="1:19" x14ac:dyDescent="0.3">
      <c r="A3" s="13" t="s">
        <v>624</v>
      </c>
      <c r="B3" t="s">
        <v>648</v>
      </c>
      <c r="C3" t="s">
        <v>656</v>
      </c>
      <c r="J3" s="13" t="s">
        <v>624</v>
      </c>
      <c r="K3" t="s">
        <v>648</v>
      </c>
    </row>
    <row r="4" spans="1:19" x14ac:dyDescent="0.3">
      <c r="A4" s="14" t="s">
        <v>662</v>
      </c>
      <c r="J4" s="14" t="s">
        <v>662</v>
      </c>
    </row>
    <row r="5" spans="1:19" x14ac:dyDescent="0.3">
      <c r="A5" s="36" t="s">
        <v>663</v>
      </c>
      <c r="B5">
        <v>24000</v>
      </c>
      <c r="C5">
        <v>27</v>
      </c>
      <c r="J5" s="36" t="s">
        <v>663</v>
      </c>
      <c r="K5">
        <v>24000</v>
      </c>
    </row>
    <row r="6" spans="1:19" x14ac:dyDescent="0.3">
      <c r="A6" s="36" t="s">
        <v>664</v>
      </c>
      <c r="B6">
        <v>69100</v>
      </c>
      <c r="C6">
        <v>51</v>
      </c>
      <c r="J6" s="36" t="s">
        <v>664</v>
      </c>
      <c r="K6">
        <v>69100</v>
      </c>
    </row>
    <row r="7" spans="1:19" x14ac:dyDescent="0.3">
      <c r="A7" s="36" t="s">
        <v>665</v>
      </c>
      <c r="B7">
        <v>105800</v>
      </c>
      <c r="C7">
        <v>85</v>
      </c>
      <c r="J7" s="36" t="s">
        <v>665</v>
      </c>
      <c r="K7">
        <v>105800</v>
      </c>
    </row>
    <row r="8" spans="1:19" x14ac:dyDescent="0.3">
      <c r="A8" s="36" t="s">
        <v>666</v>
      </c>
      <c r="B8">
        <v>112100</v>
      </c>
      <c r="C8">
        <v>90</v>
      </c>
      <c r="J8" s="36" t="s">
        <v>666</v>
      </c>
      <c r="K8">
        <v>112100</v>
      </c>
    </row>
    <row r="9" spans="1:19" x14ac:dyDescent="0.3">
      <c r="A9" s="36" t="s">
        <v>667</v>
      </c>
      <c r="B9">
        <v>145700</v>
      </c>
      <c r="C9">
        <v>131</v>
      </c>
      <c r="J9" s="36" t="s">
        <v>667</v>
      </c>
      <c r="K9">
        <v>145700</v>
      </c>
    </row>
    <row r="10" spans="1:19" x14ac:dyDescent="0.3">
      <c r="A10" s="36" t="s">
        <v>668</v>
      </c>
      <c r="B10">
        <v>150500</v>
      </c>
      <c r="C10">
        <v>139</v>
      </c>
      <c r="J10" s="36" t="s">
        <v>668</v>
      </c>
      <c r="K10">
        <v>150500</v>
      </c>
    </row>
    <row r="11" spans="1:19" x14ac:dyDescent="0.3">
      <c r="A11" s="36" t="s">
        <v>669</v>
      </c>
      <c r="B11">
        <v>151500</v>
      </c>
      <c r="C11">
        <v>140</v>
      </c>
      <c r="J11" s="36" t="s">
        <v>669</v>
      </c>
      <c r="K11">
        <v>151500</v>
      </c>
    </row>
    <row r="12" spans="1:19" x14ac:dyDescent="0.3">
      <c r="A12" s="14" t="s">
        <v>670</v>
      </c>
      <c r="J12" s="14" t="s">
        <v>670</v>
      </c>
    </row>
    <row r="13" spans="1:19" x14ac:dyDescent="0.3">
      <c r="A13" s="36" t="s">
        <v>671</v>
      </c>
      <c r="B13">
        <v>50000</v>
      </c>
      <c r="C13">
        <v>19</v>
      </c>
      <c r="J13" s="36" t="s">
        <v>671</v>
      </c>
      <c r="K13">
        <v>50000</v>
      </c>
    </row>
    <row r="14" spans="1:19" x14ac:dyDescent="0.3">
      <c r="A14" s="36" t="s">
        <v>672</v>
      </c>
      <c r="B14">
        <v>57100</v>
      </c>
      <c r="C14">
        <v>30</v>
      </c>
      <c r="J14" s="36" t="s">
        <v>672</v>
      </c>
      <c r="K14">
        <v>57100</v>
      </c>
    </row>
    <row r="15" spans="1:19" x14ac:dyDescent="0.3">
      <c r="A15" s="36" t="s">
        <v>673</v>
      </c>
      <c r="B15">
        <v>65700</v>
      </c>
      <c r="C15">
        <v>42</v>
      </c>
      <c r="J15" s="36" t="s">
        <v>673</v>
      </c>
      <c r="K15">
        <v>65700</v>
      </c>
    </row>
    <row r="16" spans="1:19" x14ac:dyDescent="0.3">
      <c r="A16" s="36" t="s">
        <v>674</v>
      </c>
      <c r="B16">
        <v>71800</v>
      </c>
      <c r="C16">
        <v>53</v>
      </c>
      <c r="J16" s="36" t="s">
        <v>674</v>
      </c>
      <c r="K16">
        <v>71800</v>
      </c>
    </row>
    <row r="17" spans="1:11" x14ac:dyDescent="0.3">
      <c r="A17" s="36" t="s">
        <v>675</v>
      </c>
      <c r="B17">
        <v>86300</v>
      </c>
      <c r="C17">
        <v>72</v>
      </c>
      <c r="J17" s="36" t="s">
        <v>675</v>
      </c>
      <c r="K17">
        <v>86300</v>
      </c>
    </row>
    <row r="18" spans="1:11" x14ac:dyDescent="0.3">
      <c r="A18" s="36" t="s">
        <v>663</v>
      </c>
      <c r="B18">
        <v>104400</v>
      </c>
      <c r="C18">
        <v>89</v>
      </c>
      <c r="J18" s="36" t="s">
        <v>663</v>
      </c>
      <c r="K18">
        <v>104400</v>
      </c>
    </row>
    <row r="19" spans="1:11" x14ac:dyDescent="0.3">
      <c r="A19" s="14" t="s">
        <v>632</v>
      </c>
      <c r="J19" s="14" t="s">
        <v>632</v>
      </c>
    </row>
    <row r="28" spans="1:11" x14ac:dyDescent="0.3">
      <c r="A28" t="s">
        <v>623</v>
      </c>
    </row>
    <row r="30" spans="1:11" x14ac:dyDescent="0.3">
      <c r="A30" s="13" t="s">
        <v>624</v>
      </c>
      <c r="B30" t="s">
        <v>648</v>
      </c>
      <c r="C30" t="s">
        <v>656</v>
      </c>
      <c r="H30" s="13" t="s">
        <v>624</v>
      </c>
      <c r="I30" t="s">
        <v>648</v>
      </c>
    </row>
    <row r="31" spans="1:11" x14ac:dyDescent="0.3">
      <c r="A31" s="14" t="s">
        <v>670</v>
      </c>
      <c r="H31" s="14" t="s">
        <v>670</v>
      </c>
    </row>
    <row r="32" spans="1:11" x14ac:dyDescent="0.3">
      <c r="A32" s="36" t="s">
        <v>663</v>
      </c>
      <c r="B32">
        <v>29700</v>
      </c>
      <c r="C32">
        <v>39</v>
      </c>
      <c r="H32" s="36" t="s">
        <v>663</v>
      </c>
      <c r="I32">
        <v>29700</v>
      </c>
    </row>
    <row r="33" spans="1:9" x14ac:dyDescent="0.3">
      <c r="A33" s="36" t="s">
        <v>664</v>
      </c>
      <c r="B33">
        <v>49700</v>
      </c>
      <c r="C33">
        <v>67</v>
      </c>
      <c r="H33" s="36" t="s">
        <v>664</v>
      </c>
      <c r="I33">
        <v>49700</v>
      </c>
    </row>
    <row r="34" spans="1:9" x14ac:dyDescent="0.3">
      <c r="A34" s="36" t="s">
        <v>665</v>
      </c>
      <c r="B34">
        <v>91200</v>
      </c>
      <c r="C34">
        <v>99</v>
      </c>
      <c r="H34" s="36" t="s">
        <v>665</v>
      </c>
      <c r="I34">
        <v>91200</v>
      </c>
    </row>
    <row r="35" spans="1:9" x14ac:dyDescent="0.3">
      <c r="A35" s="36" t="s">
        <v>666</v>
      </c>
      <c r="B35">
        <v>136200</v>
      </c>
      <c r="C35">
        <v>121</v>
      </c>
      <c r="H35" s="36" t="s">
        <v>666</v>
      </c>
      <c r="I35">
        <v>136200</v>
      </c>
    </row>
    <row r="36" spans="1:9" x14ac:dyDescent="0.3">
      <c r="A36" s="36" t="s">
        <v>667</v>
      </c>
      <c r="B36">
        <v>144000</v>
      </c>
      <c r="C36">
        <v>127</v>
      </c>
      <c r="H36" s="36" t="s">
        <v>667</v>
      </c>
      <c r="I36">
        <v>144000</v>
      </c>
    </row>
    <row r="37" spans="1:9" x14ac:dyDescent="0.3">
      <c r="A37" s="36" t="s">
        <v>668</v>
      </c>
      <c r="B37">
        <v>180700</v>
      </c>
      <c r="C37">
        <v>145</v>
      </c>
      <c r="H37" s="36" t="s">
        <v>668</v>
      </c>
      <c r="I37">
        <v>180700</v>
      </c>
    </row>
    <row r="38" spans="1:9" x14ac:dyDescent="0.3">
      <c r="A38" s="36" t="s">
        <v>669</v>
      </c>
      <c r="B38">
        <v>189900</v>
      </c>
      <c r="C38">
        <v>154</v>
      </c>
      <c r="H38" s="36" t="s">
        <v>669</v>
      </c>
      <c r="I38">
        <v>189900</v>
      </c>
    </row>
    <row r="39" spans="1:9" x14ac:dyDescent="0.3">
      <c r="A39" s="14" t="s">
        <v>676</v>
      </c>
      <c r="H39" s="14" t="s">
        <v>676</v>
      </c>
    </row>
    <row r="40" spans="1:9" x14ac:dyDescent="0.3">
      <c r="A40" s="36" t="s">
        <v>671</v>
      </c>
      <c r="B40">
        <v>22400</v>
      </c>
      <c r="C40">
        <v>13</v>
      </c>
      <c r="H40" s="36" t="s">
        <v>671</v>
      </c>
      <c r="I40">
        <v>22400</v>
      </c>
    </row>
    <row r="41" spans="1:9" x14ac:dyDescent="0.3">
      <c r="A41" s="36" t="s">
        <v>672</v>
      </c>
      <c r="B41">
        <v>38600</v>
      </c>
      <c r="C41">
        <v>44</v>
      </c>
      <c r="H41" s="36" t="s">
        <v>672</v>
      </c>
      <c r="I41">
        <v>38600</v>
      </c>
    </row>
    <row r="42" spans="1:9" x14ac:dyDescent="0.3">
      <c r="A42" s="36" t="s">
        <v>673</v>
      </c>
      <c r="B42">
        <v>59700</v>
      </c>
      <c r="C42">
        <v>64</v>
      </c>
      <c r="H42" s="36" t="s">
        <v>673</v>
      </c>
      <c r="I42">
        <v>59700</v>
      </c>
    </row>
    <row r="43" spans="1:9" x14ac:dyDescent="0.3">
      <c r="A43" s="36" t="s">
        <v>674</v>
      </c>
      <c r="B43">
        <v>65700</v>
      </c>
      <c r="C43">
        <v>69</v>
      </c>
      <c r="H43" s="36" t="s">
        <v>674</v>
      </c>
      <c r="I43">
        <v>65700</v>
      </c>
    </row>
    <row r="44" spans="1:9" x14ac:dyDescent="0.3">
      <c r="A44" s="36" t="s">
        <v>675</v>
      </c>
      <c r="B44">
        <v>104200</v>
      </c>
      <c r="C44">
        <v>91</v>
      </c>
      <c r="H44" s="36" t="s">
        <v>675</v>
      </c>
      <c r="I44">
        <v>104200</v>
      </c>
    </row>
    <row r="45" spans="1:9" x14ac:dyDescent="0.3">
      <c r="A45" s="36" t="s">
        <v>663</v>
      </c>
      <c r="B45">
        <v>110400</v>
      </c>
      <c r="C45">
        <v>103</v>
      </c>
      <c r="H45" s="36" t="s">
        <v>663</v>
      </c>
      <c r="I45">
        <v>110400</v>
      </c>
    </row>
    <row r="46" spans="1:9" x14ac:dyDescent="0.3">
      <c r="A46" s="14" t="s">
        <v>632</v>
      </c>
      <c r="H46" s="14" t="s">
        <v>632</v>
      </c>
    </row>
  </sheetData>
  <conditionalFormatting pivot="1" sqref="B5:B1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{48E02562-E7F6-4BA4-B432-EB8D09C6E47F}</x14:id>
        </ext>
      </extLst>
    </cfRule>
  </conditionalFormatting>
  <conditionalFormatting pivot="1" sqref="B13:B1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{C4A9E257-93A9-4DC5-A3FC-501EC3AEEEF4}</x14:id>
        </ext>
      </extLst>
    </cfRule>
  </conditionalFormatting>
  <conditionalFormatting pivot="1" sqref="C5:C11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{8DEB24D5-9AC9-45EB-B5F9-E5A79376C3B5}</x14:id>
        </ext>
      </extLst>
    </cfRule>
  </conditionalFormatting>
  <conditionalFormatting pivot="1" sqref="C13:C18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{EDBE5379-B878-4B3E-A306-42C36B82EA5A}</x14:id>
        </ext>
      </extLst>
    </cfRule>
  </conditionalFormatting>
  <conditionalFormatting pivot="1" sqref="B32:B3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{E40E0ECF-217A-4D7C-862C-6B75E7DCFD8F}</x14:id>
        </ext>
      </extLst>
    </cfRule>
  </conditionalFormatting>
  <conditionalFormatting pivot="1" sqref="B4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{70C9BB14-135E-4926-B1DA-3AFE4F7C0CA5}</x14:id>
        </ext>
      </extLst>
    </cfRule>
  </conditionalFormatting>
  <conditionalFormatting pivot="1" sqref="B40:B45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{AAD7E220-9F49-4279-97E2-47FC23F1AD6D}</x14:id>
        </ext>
      </extLst>
    </cfRule>
  </conditionalFormatting>
  <conditionalFormatting pivot="1" sqref="C32:C38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{550F17DA-F735-49EE-AD17-970232D70536}</x14:id>
        </ext>
      </extLst>
    </cfRule>
  </conditionalFormatting>
  <conditionalFormatting pivot="1" sqref="C40:C45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{EA512E80-7AAB-41C8-80E7-39A8A887622A}</x14:id>
        </ext>
      </extLst>
    </cfRule>
  </conditionalFormatting>
  <conditionalFormatting pivot="1" sqref="K5:K1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{15D6F27E-69E7-493E-85FA-745CD6A8FBCA}</x14:id>
        </ext>
      </extLst>
    </cfRule>
  </conditionalFormatting>
  <conditionalFormatting pivot="1" sqref="K13:K1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{0F0396AD-4E8B-4383-9654-3F64A7D5B06D}</x14:id>
        </ext>
      </extLst>
    </cfRule>
  </conditionalFormatting>
  <conditionalFormatting pivot="1" sqref="I32:I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{E8BE0BA2-B7FD-4228-89AA-DA0B105A9508}</x14:id>
        </ext>
      </extLst>
    </cfRule>
  </conditionalFormatting>
  <conditionalFormatting pivot="1" sqref="I4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{A01577EB-0DA6-4673-80EE-10AE4B0CD0E1}</x14:id>
        </ext>
      </extLst>
    </cfRule>
  </conditionalFormatting>
  <conditionalFormatting pivot="1" sqref="I40:I4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{13CDBF30-7B79-40A7-A1B3-543B23659773}</x14:id>
        </ext>
      </extLst>
    </cfRule>
  </conditionalFormatting>
  <hyperlinks>
    <hyperlink ref="S2" location="PRESENTATION!A1" display="BACK" xr:uid="{7B10C0E7-901F-4FC7-9967-6B94FBFCC511}"/>
  </hyperlinks>
  <pageMargins left="0.7" right="0.7" top="0.75" bottom="0.75" header="0.3" footer="0.3"/>
  <pageSetup paperSize="9" orientation="portrait" verticalDpi="0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8E02562-E7F6-4BA4-B432-EB8D09C6E4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B5:B11</xm:sqref>
        </x14:conditionalFormatting>
        <x14:conditionalFormatting xmlns:xm="http://schemas.microsoft.com/office/excel/2006/main" pivot="1">
          <x14:cfRule type="dataBar" id="{C4A9E257-93A9-4DC5-A3FC-501EC3AEEE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B13:B18</xm:sqref>
        </x14:conditionalFormatting>
        <x14:conditionalFormatting xmlns:xm="http://schemas.microsoft.com/office/excel/2006/main" pivot="1">
          <x14:cfRule type="dataBar" id="{8DEB24D5-9AC9-45EB-B5F9-E5A79376C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C5:C11</xm:sqref>
        </x14:conditionalFormatting>
        <x14:conditionalFormatting xmlns:xm="http://schemas.microsoft.com/office/excel/2006/main" pivot="1">
          <x14:cfRule type="dataBar" id="{EDBE5379-B878-4B3E-A306-42C36B82E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C13:C18</xm:sqref>
        </x14:conditionalFormatting>
        <x14:conditionalFormatting xmlns:xm="http://schemas.microsoft.com/office/excel/2006/main" pivot="1">
          <x14:cfRule type="dataBar" id="{E40E0ECF-217A-4D7C-862C-6B75E7DCF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B32:B38</xm:sqref>
        </x14:conditionalFormatting>
        <x14:conditionalFormatting xmlns:xm="http://schemas.microsoft.com/office/excel/2006/main" pivot="1">
          <x14:cfRule type="dataBar" id="{70C9BB14-135E-4926-B1DA-3AFE4F7C0C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B41</xm:sqref>
        </x14:conditionalFormatting>
        <x14:conditionalFormatting xmlns:xm="http://schemas.microsoft.com/office/excel/2006/main" pivot="1">
          <x14:cfRule type="dataBar" id="{AAD7E220-9F49-4279-97E2-47FC23F1AD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B40:B45</xm:sqref>
        </x14:conditionalFormatting>
        <x14:conditionalFormatting xmlns:xm="http://schemas.microsoft.com/office/excel/2006/main" pivot="1">
          <x14:cfRule type="dataBar" id="{550F17DA-F735-49EE-AD17-970232D70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C32:C38</xm:sqref>
        </x14:conditionalFormatting>
        <x14:conditionalFormatting xmlns:xm="http://schemas.microsoft.com/office/excel/2006/main" pivot="1">
          <x14:cfRule type="dataBar" id="{EA512E80-7AAB-41C8-80E7-39A8A88762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C40:C45</xm:sqref>
        </x14:conditionalFormatting>
        <x14:conditionalFormatting xmlns:xm="http://schemas.microsoft.com/office/excel/2006/main" pivot="1">
          <x14:cfRule type="dataBar" id="{15D6F27E-69E7-493E-85FA-745CD6A8FB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K5:K11</xm:sqref>
        </x14:conditionalFormatting>
        <x14:conditionalFormatting xmlns:xm="http://schemas.microsoft.com/office/excel/2006/main" pivot="1">
          <x14:cfRule type="dataBar" id="{0F0396AD-4E8B-4383-9654-3F64A7D5B0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K13:K18</xm:sqref>
        </x14:conditionalFormatting>
        <x14:conditionalFormatting xmlns:xm="http://schemas.microsoft.com/office/excel/2006/main" pivot="1">
          <x14:cfRule type="dataBar" id="{E8BE0BA2-B7FD-4228-89AA-DA0B105A95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I32:I38</xm:sqref>
        </x14:conditionalFormatting>
        <x14:conditionalFormatting xmlns:xm="http://schemas.microsoft.com/office/excel/2006/main" pivot="1">
          <x14:cfRule type="dataBar" id="{A01577EB-0DA6-4673-80EE-10AE4B0CD0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I41</xm:sqref>
        </x14:conditionalFormatting>
        <x14:conditionalFormatting xmlns:xm="http://schemas.microsoft.com/office/excel/2006/main" pivot="1">
          <x14:cfRule type="dataBar" id="{13CDBF30-7B79-40A7-A1B3-543B236597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I40:I45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3581-3065-4C21-A213-F368546FDB40}">
  <sheetPr>
    <tabColor rgb="FF00B050"/>
  </sheetPr>
  <dimension ref="A3:L7"/>
  <sheetViews>
    <sheetView workbookViewId="0">
      <selection activeCell="G28" sqref="G28:G29"/>
    </sheetView>
  </sheetViews>
  <sheetFormatPr baseColWidth="10" defaultColWidth="10.6640625" defaultRowHeight="14.4" x14ac:dyDescent="0.3"/>
  <cols>
    <col min="1" max="1" width="26" bestFit="1" customWidth="1"/>
    <col min="2" max="2" width="14.88671875" customWidth="1"/>
  </cols>
  <sheetData>
    <row r="3" spans="1:12" ht="25.8" x14ac:dyDescent="0.5">
      <c r="A3" t="s">
        <v>677</v>
      </c>
      <c r="B3" t="s">
        <v>114</v>
      </c>
      <c r="L3" s="39" t="s">
        <v>25</v>
      </c>
    </row>
    <row r="4" spans="1:12" x14ac:dyDescent="0.3">
      <c r="A4" s="37" t="s">
        <v>678</v>
      </c>
      <c r="B4">
        <v>6500</v>
      </c>
    </row>
    <row r="5" spans="1:12" x14ac:dyDescent="0.3">
      <c r="A5" s="37" t="s">
        <v>679</v>
      </c>
      <c r="B5">
        <v>162000</v>
      </c>
    </row>
    <row r="6" spans="1:12" x14ac:dyDescent="0.3">
      <c r="A6" s="37" t="s">
        <v>680</v>
      </c>
      <c r="B6">
        <v>82400</v>
      </c>
    </row>
    <row r="7" spans="1:12" x14ac:dyDescent="0.3">
      <c r="A7" s="37" t="s">
        <v>681</v>
      </c>
      <c r="B7">
        <v>5000</v>
      </c>
    </row>
  </sheetData>
  <hyperlinks>
    <hyperlink ref="L3" location="PRESENTATION!A1" display="BACK" xr:uid="{F015B3F7-A4C5-4FDF-B37D-063FBFCC473F}"/>
  </hyperlink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F6069-2B57-426F-A593-8132B84F5DE2}">
  <sheetPr>
    <tabColor rgb="FFFF3399"/>
  </sheetPr>
  <dimension ref="A2:M98"/>
  <sheetViews>
    <sheetView topLeftCell="C4" zoomScale="61" zoomScaleNormal="61" workbookViewId="0">
      <selection activeCell="M42" sqref="M42"/>
    </sheetView>
  </sheetViews>
  <sheetFormatPr baseColWidth="10" defaultColWidth="10.6640625" defaultRowHeight="14.4" x14ac:dyDescent="0.3"/>
  <cols>
    <col min="1" max="1" width="25.109375" bestFit="1" customWidth="1"/>
    <col min="2" max="2" width="24.88671875" bestFit="1" customWidth="1"/>
    <col min="3" max="3" width="26.88671875" bestFit="1" customWidth="1"/>
    <col min="4" max="4" width="22.5546875" bestFit="1" customWidth="1"/>
    <col min="5" max="5" width="18.33203125" bestFit="1" customWidth="1"/>
    <col min="6" max="6" width="25.6640625" bestFit="1" customWidth="1"/>
    <col min="7" max="7" width="20.6640625" bestFit="1" customWidth="1"/>
    <col min="8" max="8" width="21.6640625" bestFit="1" customWidth="1"/>
    <col min="9" max="9" width="25.109375" bestFit="1" customWidth="1"/>
    <col min="10" max="10" width="25.6640625" bestFit="1" customWidth="1"/>
    <col min="11" max="14" width="21.6640625" bestFit="1" customWidth="1"/>
  </cols>
  <sheetData>
    <row r="2" spans="1:11" ht="25.8" x14ac:dyDescent="0.5">
      <c r="A2" t="s">
        <v>622</v>
      </c>
      <c r="K2" s="39" t="s">
        <v>25</v>
      </c>
    </row>
    <row r="3" spans="1:11" x14ac:dyDescent="0.3">
      <c r="A3" s="13" t="s">
        <v>624</v>
      </c>
      <c r="B3" t="s">
        <v>682</v>
      </c>
      <c r="C3" t="s">
        <v>648</v>
      </c>
      <c r="D3" t="s">
        <v>656</v>
      </c>
      <c r="E3" t="s">
        <v>683</v>
      </c>
      <c r="F3" t="s">
        <v>684</v>
      </c>
      <c r="I3" s="24" t="s">
        <v>624</v>
      </c>
      <c r="J3" s="25" t="s">
        <v>684</v>
      </c>
    </row>
    <row r="4" spans="1:11" x14ac:dyDescent="0.3">
      <c r="A4" s="26" t="s">
        <v>579</v>
      </c>
      <c r="B4" s="28">
        <v>10.813888888888888</v>
      </c>
      <c r="C4" s="25">
        <v>6500</v>
      </c>
      <c r="D4" s="25">
        <v>5</v>
      </c>
      <c r="E4" s="28">
        <v>48.024999999999999</v>
      </c>
      <c r="F4" s="27">
        <v>0.46236835345491911</v>
      </c>
      <c r="I4" s="26" t="s">
        <v>588</v>
      </c>
      <c r="J4" s="29">
        <v>1.051948051948052</v>
      </c>
    </row>
    <row r="5" spans="1:11" x14ac:dyDescent="0.3">
      <c r="A5" s="26" t="s">
        <v>580</v>
      </c>
      <c r="B5" s="28">
        <v>7.7527777777777782</v>
      </c>
      <c r="C5" s="25">
        <v>6500</v>
      </c>
      <c r="D5" s="25">
        <v>5</v>
      </c>
      <c r="E5" s="28">
        <v>73.083333333333329</v>
      </c>
      <c r="F5" s="27">
        <v>0.64493013256897169</v>
      </c>
      <c r="I5" s="26" t="s">
        <v>604</v>
      </c>
      <c r="J5" s="29">
        <v>2.089378990133488</v>
      </c>
    </row>
    <row r="6" spans="1:11" x14ac:dyDescent="0.3">
      <c r="A6" s="26" t="s">
        <v>581</v>
      </c>
      <c r="B6" s="28">
        <v>21.744444444444444</v>
      </c>
      <c r="C6" s="25">
        <v>2000</v>
      </c>
      <c r="D6" s="25">
        <v>4</v>
      </c>
      <c r="E6" s="28">
        <v>62.975000000000001</v>
      </c>
      <c r="F6" s="27">
        <v>0.18395503321410323</v>
      </c>
      <c r="I6" s="26" t="s">
        <v>609</v>
      </c>
      <c r="J6" s="29">
        <v>1.2349914236706689</v>
      </c>
    </row>
    <row r="7" spans="1:11" x14ac:dyDescent="0.3">
      <c r="A7" s="26" t="s">
        <v>582</v>
      </c>
      <c r="B7" s="28">
        <v>16.894444444444446</v>
      </c>
      <c r="C7" s="25">
        <v>2600</v>
      </c>
      <c r="D7" s="25">
        <v>2</v>
      </c>
      <c r="E7" s="28">
        <v>66.224999999999994</v>
      </c>
      <c r="F7" s="27">
        <v>0.11838211114764879</v>
      </c>
      <c r="I7" s="26" t="s">
        <v>614</v>
      </c>
      <c r="J7" s="29">
        <v>1.8209408194233689</v>
      </c>
    </row>
    <row r="8" spans="1:11" x14ac:dyDescent="0.3">
      <c r="A8" s="26" t="s">
        <v>583</v>
      </c>
      <c r="B8" s="28">
        <v>13.475</v>
      </c>
      <c r="C8" s="25">
        <v>9000</v>
      </c>
      <c r="D8" s="25">
        <v>9</v>
      </c>
      <c r="E8" s="28">
        <v>48.219444444444441</v>
      </c>
      <c r="F8" s="27">
        <v>0.66790352504638217</v>
      </c>
      <c r="I8" s="26" t="s">
        <v>617</v>
      </c>
      <c r="J8" s="29">
        <v>1.2627148368993335</v>
      </c>
    </row>
    <row r="9" spans="1:11" x14ac:dyDescent="0.3">
      <c r="A9" s="26" t="s">
        <v>584</v>
      </c>
      <c r="B9" s="28">
        <v>11.697222222222223</v>
      </c>
      <c r="C9" s="25">
        <v>3900</v>
      </c>
      <c r="D9" s="25">
        <v>3</v>
      </c>
      <c r="E9" s="28">
        <v>48.708333333333336</v>
      </c>
      <c r="F9" s="27">
        <v>0.25647114699596296</v>
      </c>
      <c r="I9" s="26" t="s">
        <v>632</v>
      </c>
      <c r="J9" s="29">
        <v>1.4235500878734622</v>
      </c>
    </row>
    <row r="10" spans="1:11" x14ac:dyDescent="0.3">
      <c r="A10" s="26" t="s">
        <v>585</v>
      </c>
      <c r="B10" s="28">
        <v>24.602777777777778</v>
      </c>
      <c r="C10" s="25">
        <v>3900</v>
      </c>
      <c r="D10" s="25">
        <v>3</v>
      </c>
      <c r="E10" s="28">
        <v>51.55</v>
      </c>
      <c r="F10" s="27">
        <v>0.121937450604042</v>
      </c>
    </row>
    <row r="11" spans="1:11" x14ac:dyDescent="0.3">
      <c r="A11" s="26" t="s">
        <v>586</v>
      </c>
      <c r="B11" s="28">
        <v>19.547222222222221</v>
      </c>
      <c r="C11" s="25">
        <v>5600</v>
      </c>
      <c r="D11" s="25">
        <v>7</v>
      </c>
      <c r="E11" s="28">
        <v>60.636111111111113</v>
      </c>
      <c r="F11" s="27">
        <v>0.35810714793235754</v>
      </c>
    </row>
    <row r="12" spans="1:11" x14ac:dyDescent="0.3">
      <c r="A12" s="26" t="s">
        <v>587</v>
      </c>
      <c r="B12" s="28">
        <v>18.625</v>
      </c>
      <c r="C12" s="25">
        <v>4000</v>
      </c>
      <c r="D12" s="25">
        <v>4</v>
      </c>
      <c r="E12" s="28">
        <v>56.205555555555556</v>
      </c>
      <c r="F12" s="27">
        <v>0.21476510067114093</v>
      </c>
    </row>
    <row r="13" spans="1:11" x14ac:dyDescent="0.3">
      <c r="A13" s="26" t="s">
        <v>588</v>
      </c>
      <c r="B13" s="28">
        <v>8.5555555555555554</v>
      </c>
      <c r="C13" s="25">
        <v>45000</v>
      </c>
      <c r="D13" s="25">
        <v>9</v>
      </c>
      <c r="E13" s="28">
        <v>46.044444444444444</v>
      </c>
      <c r="F13" s="27">
        <v>1.051948051948052</v>
      </c>
    </row>
    <row r="14" spans="1:11" x14ac:dyDescent="0.3">
      <c r="A14" s="26" t="s">
        <v>589</v>
      </c>
      <c r="B14" s="28">
        <v>17.880555555555556</v>
      </c>
      <c r="C14" s="25">
        <v>6000</v>
      </c>
      <c r="D14" s="25">
        <v>10</v>
      </c>
      <c r="E14" s="28">
        <v>51.480555555555554</v>
      </c>
      <c r="F14" s="27">
        <v>0.55926673916420688</v>
      </c>
    </row>
    <row r="15" spans="1:11" x14ac:dyDescent="0.3">
      <c r="A15" s="26" t="s">
        <v>590</v>
      </c>
      <c r="B15" s="28">
        <v>13.347222222222221</v>
      </c>
      <c r="C15" s="25">
        <v>1000</v>
      </c>
      <c r="D15" s="25">
        <v>2</v>
      </c>
      <c r="E15" s="28">
        <v>62.736111111111114</v>
      </c>
      <c r="F15" s="27">
        <v>0.14984391259105101</v>
      </c>
    </row>
    <row r="16" spans="1:11" x14ac:dyDescent="0.3">
      <c r="A16" s="26" t="s">
        <v>591</v>
      </c>
      <c r="B16" s="28">
        <v>23.572222222222223</v>
      </c>
      <c r="C16" s="25">
        <v>10000</v>
      </c>
      <c r="D16" s="25">
        <v>5</v>
      </c>
      <c r="E16" s="28">
        <v>65.036111111111111</v>
      </c>
      <c r="F16" s="27">
        <v>0.21211407023332546</v>
      </c>
    </row>
    <row r="17" spans="1:13" x14ac:dyDescent="0.3">
      <c r="A17" s="26" t="s">
        <v>592</v>
      </c>
      <c r="B17" s="28">
        <v>11.2</v>
      </c>
      <c r="C17" s="25">
        <v>30000</v>
      </c>
      <c r="D17" s="25">
        <v>6</v>
      </c>
      <c r="E17" s="28">
        <v>58.347222222222221</v>
      </c>
      <c r="F17" s="27">
        <v>0.5357142857142857</v>
      </c>
    </row>
    <row r="18" spans="1:13" x14ac:dyDescent="0.3">
      <c r="A18" s="26" t="s">
        <v>593</v>
      </c>
      <c r="B18" s="28">
        <v>17.352777777777778</v>
      </c>
      <c r="C18" s="25">
        <v>3600</v>
      </c>
      <c r="D18" s="25">
        <v>3</v>
      </c>
      <c r="E18" s="28">
        <v>58.730555555555554</v>
      </c>
      <c r="F18" s="27">
        <v>0.17288298383223946</v>
      </c>
    </row>
    <row r="19" spans="1:13" x14ac:dyDescent="0.3">
      <c r="A19" s="26" t="s">
        <v>594</v>
      </c>
      <c r="B19" s="28">
        <v>5.1638888888888888</v>
      </c>
      <c r="C19" s="25">
        <v>2000</v>
      </c>
      <c r="D19" s="25">
        <v>4</v>
      </c>
      <c r="E19" s="28">
        <v>69.108333333333334</v>
      </c>
      <c r="F19" s="27">
        <v>0.77461000537923619</v>
      </c>
    </row>
    <row r="20" spans="1:13" x14ac:dyDescent="0.3">
      <c r="A20" s="26" t="s">
        <v>596</v>
      </c>
      <c r="B20" s="28">
        <v>14.966666666666667</v>
      </c>
      <c r="C20" s="25">
        <v>4000</v>
      </c>
      <c r="D20" s="25">
        <v>2</v>
      </c>
      <c r="E20" s="28">
        <v>73.052777777777777</v>
      </c>
      <c r="F20" s="27">
        <v>0.13363028953229397</v>
      </c>
    </row>
    <row r="21" spans="1:13" x14ac:dyDescent="0.3">
      <c r="A21" s="26" t="s">
        <v>595</v>
      </c>
      <c r="B21" s="28">
        <v>22.669444444444444</v>
      </c>
      <c r="C21" s="25">
        <v>5600</v>
      </c>
      <c r="D21" s="25">
        <v>8</v>
      </c>
      <c r="E21" s="28">
        <v>62.62777777777778</v>
      </c>
      <c r="F21" s="27">
        <v>0.35289792917534618</v>
      </c>
    </row>
    <row r="22" spans="1:13" x14ac:dyDescent="0.3">
      <c r="A22" s="26" t="s">
        <v>597</v>
      </c>
      <c r="B22" s="28">
        <v>22.108333333333334</v>
      </c>
      <c r="C22" s="25">
        <v>3000</v>
      </c>
      <c r="D22" s="25">
        <v>5</v>
      </c>
      <c r="E22" s="28">
        <v>64.74444444444444</v>
      </c>
      <c r="F22" s="27">
        <v>0.22615906520919712</v>
      </c>
    </row>
    <row r="23" spans="1:13" x14ac:dyDescent="0.3">
      <c r="A23" s="26" t="s">
        <v>598</v>
      </c>
      <c r="B23" s="28">
        <v>18.305555555555557</v>
      </c>
      <c r="C23" s="25">
        <v>2400</v>
      </c>
      <c r="D23" s="25">
        <v>2</v>
      </c>
      <c r="E23" s="28">
        <v>66.988888888888894</v>
      </c>
      <c r="F23" s="27">
        <v>0.10925644916540211</v>
      </c>
    </row>
    <row r="24" spans="1:13" x14ac:dyDescent="0.3">
      <c r="A24" s="26" t="s">
        <v>599</v>
      </c>
      <c r="B24" s="28">
        <v>10.46111111111111</v>
      </c>
      <c r="C24" s="25">
        <v>3500</v>
      </c>
      <c r="D24" s="25">
        <v>5</v>
      </c>
      <c r="E24" s="28">
        <v>50.322222222222223</v>
      </c>
      <c r="F24" s="27">
        <v>0.47796070100902815</v>
      </c>
    </row>
    <row r="25" spans="1:13" x14ac:dyDescent="0.3">
      <c r="A25" s="26" t="s">
        <v>600</v>
      </c>
      <c r="B25" s="28">
        <v>3.713888888888889</v>
      </c>
      <c r="C25" s="25">
        <v>1000</v>
      </c>
      <c r="D25" s="25">
        <v>2</v>
      </c>
      <c r="E25" s="28">
        <v>67.344444444444449</v>
      </c>
      <c r="F25" s="27">
        <v>0.53851907255048614</v>
      </c>
    </row>
    <row r="26" spans="1:13" x14ac:dyDescent="0.3">
      <c r="A26" s="26" t="s">
        <v>601</v>
      </c>
      <c r="B26" s="28">
        <v>16.880555555555556</v>
      </c>
      <c r="C26" s="25">
        <v>4800</v>
      </c>
      <c r="D26" s="25">
        <v>4</v>
      </c>
      <c r="E26" s="28">
        <v>73.236111111111114</v>
      </c>
      <c r="F26" s="27">
        <v>0.23695902583511599</v>
      </c>
    </row>
    <row r="27" spans="1:13" x14ac:dyDescent="0.3">
      <c r="A27" s="26" t="s">
        <v>602</v>
      </c>
      <c r="B27" s="28">
        <v>7.6416666666666666</v>
      </c>
      <c r="C27" s="25">
        <v>2600</v>
      </c>
      <c r="D27" s="25">
        <v>2</v>
      </c>
      <c r="E27" s="28">
        <v>71.716666666666669</v>
      </c>
      <c r="F27" s="27">
        <v>0.26172300981461288</v>
      </c>
      <c r="J27" s="85" t="s">
        <v>685</v>
      </c>
      <c r="K27" s="85"/>
      <c r="L27" s="85" t="s">
        <v>686</v>
      </c>
      <c r="M27" s="85"/>
    </row>
    <row r="28" spans="1:13" x14ac:dyDescent="0.3">
      <c r="A28" s="26" t="s">
        <v>603</v>
      </c>
      <c r="B28" s="28">
        <v>16.95</v>
      </c>
      <c r="C28" s="25">
        <v>2500</v>
      </c>
      <c r="D28" s="25">
        <v>5</v>
      </c>
      <c r="E28" s="28">
        <v>65.25555555555556</v>
      </c>
      <c r="F28" s="27">
        <v>0.29498525073746312</v>
      </c>
      <c r="I28" s="30" t="s">
        <v>687</v>
      </c>
      <c r="J28" s="31" t="str">
        <f>I4</f>
        <v>CORBET Marie-Thérése</v>
      </c>
      <c r="K28" s="32">
        <f>GETPIVOTDATA("IND TALENTS",$I$3,"EMPLOYE","CORBET Marie-Thérése")</f>
        <v>1.051948051948052</v>
      </c>
      <c r="L28" s="33" t="str">
        <f>I56</f>
        <v>GHIBAUDO Nicole</v>
      </c>
      <c r="M28" s="34">
        <f>GETPIVOTDATA("IND TALENTS",$I$55,"EMPLOYE","GHIBAUDO Nicole")</f>
        <v>1.588702559576346</v>
      </c>
    </row>
    <row r="29" spans="1:13" x14ac:dyDescent="0.3">
      <c r="A29" s="26" t="s">
        <v>604</v>
      </c>
      <c r="B29" s="28">
        <v>4.7861111111111114</v>
      </c>
      <c r="C29" s="25">
        <v>7000</v>
      </c>
      <c r="D29" s="25">
        <v>10</v>
      </c>
      <c r="E29" s="28">
        <v>41.424999999999997</v>
      </c>
      <c r="F29" s="27">
        <v>2.089378990133488</v>
      </c>
      <c r="I29" s="30"/>
      <c r="J29" s="31" t="str">
        <f t="shared" ref="J29:J32" si="0">I5</f>
        <v>LOBJOY Patrick</v>
      </c>
      <c r="K29" s="32">
        <f>GETPIVOTDATA("IND TALENTS",$I$3,"EMPLOYE","LOBJOY Patrick")</f>
        <v>2.089378990133488</v>
      </c>
      <c r="L29" s="33" t="str">
        <f t="shared" ref="L29:L32" si="1">I57</f>
        <v>REMUND Marie-Marthe</v>
      </c>
      <c r="M29" s="34">
        <f>GETPIVOTDATA("IND TALENTS",$I$55,"EMPLOYE","REMUND Marie-Marthe")</f>
        <v>8.2442748091603058</v>
      </c>
    </row>
    <row r="30" spans="1:13" x14ac:dyDescent="0.3">
      <c r="A30" s="26" t="s">
        <v>605</v>
      </c>
      <c r="B30" s="28">
        <v>36.788888888888884</v>
      </c>
      <c r="C30" s="25">
        <v>6200</v>
      </c>
      <c r="D30" s="25">
        <v>10</v>
      </c>
      <c r="E30" s="28">
        <v>66.266666666666666</v>
      </c>
      <c r="F30" s="27">
        <v>0.2718212020537602</v>
      </c>
      <c r="I30" s="30"/>
      <c r="J30" s="31" t="str">
        <f t="shared" si="0"/>
        <v>REMUND Marie-Marthe</v>
      </c>
      <c r="K30" s="32">
        <f>GETPIVOTDATA("IND TALENTS",$I$3,"EMPLOYE","REMUND Marie-Marthe")</f>
        <v>1.2349914236706689</v>
      </c>
      <c r="L30" s="33" t="str">
        <f t="shared" si="1"/>
        <v>SACCHET Marie-Thérése</v>
      </c>
      <c r="M30" s="34">
        <f>GETPIVOTDATA("IND TALENTS",$I$55,"EMPLOYE","SACCHET Marie-Thérése")</f>
        <v>1.8090452261306533</v>
      </c>
    </row>
    <row r="31" spans="1:13" x14ac:dyDescent="0.3">
      <c r="A31" s="26" t="s">
        <v>606</v>
      </c>
      <c r="B31" s="28">
        <v>35.338888888888889</v>
      </c>
      <c r="C31" s="25">
        <v>10800</v>
      </c>
      <c r="D31" s="25">
        <v>14</v>
      </c>
      <c r="E31" s="28">
        <v>61.833333333333336</v>
      </c>
      <c r="F31" s="27">
        <v>0.396164125137557</v>
      </c>
      <c r="I31" s="30"/>
      <c r="J31" s="31" t="str">
        <f t="shared" si="0"/>
        <v>SAPIENCE Alain</v>
      </c>
      <c r="K31" s="32">
        <f>GETPIVOTDATA("IND TALENTS",$I$3,"EMPLOYE","SAPIENCE Alain")</f>
        <v>1.8209408194233689</v>
      </c>
      <c r="L31" s="33" t="str">
        <f t="shared" si="1"/>
        <v>SAPIENCE Alain</v>
      </c>
      <c r="M31" s="34">
        <f>GETPIVOTDATA("IND TALENTS",$I$55,"EMPLOYE","SAPIENCE Alain")</f>
        <v>2.2641509433962264</v>
      </c>
    </row>
    <row r="32" spans="1:13" x14ac:dyDescent="0.3">
      <c r="A32" s="26" t="s">
        <v>607</v>
      </c>
      <c r="B32" s="28">
        <v>23.258333333333333</v>
      </c>
      <c r="C32" s="25">
        <v>12000</v>
      </c>
      <c r="D32" s="25">
        <v>10</v>
      </c>
      <c r="E32" s="28">
        <v>65.519444444444446</v>
      </c>
      <c r="F32" s="27">
        <v>0.42995342171264783</v>
      </c>
      <c r="I32" s="30"/>
      <c r="J32" s="31" t="str">
        <f t="shared" si="0"/>
        <v>SURENA Adrienne</v>
      </c>
      <c r="K32" s="32">
        <f>GETPIVOTDATA("IND TALENTS",$I$3,"EMPLOYE","SURENA Adrienne")</f>
        <v>1.2627148368993335</v>
      </c>
      <c r="L32" s="33" t="str">
        <f t="shared" si="1"/>
        <v>SURENA Adrienne</v>
      </c>
      <c r="M32" s="34">
        <f>GETPIVOTDATA("IND TALENTS",$I$55,"EMPLOYE","SURENA Adrienne")</f>
        <v>4.993065187239945</v>
      </c>
    </row>
    <row r="33" spans="1:13" x14ac:dyDescent="0.3">
      <c r="A33" s="26" t="s">
        <v>608</v>
      </c>
      <c r="B33" s="28">
        <v>21.180555555555557</v>
      </c>
      <c r="C33" s="25">
        <v>2000</v>
      </c>
      <c r="D33" s="25">
        <v>4</v>
      </c>
      <c r="E33" s="28">
        <v>66.805555555555557</v>
      </c>
      <c r="F33" s="27">
        <v>0.18885245901639341</v>
      </c>
      <c r="J33" t="s">
        <v>688</v>
      </c>
      <c r="K33" s="21">
        <f>AVERAGE(K28:K32)</f>
        <v>1.4919948244149823</v>
      </c>
      <c r="L33" t="s">
        <v>688</v>
      </c>
      <c r="M33" s="21">
        <f>AVERAGE(M28:M32)</f>
        <v>3.7798477451006951</v>
      </c>
    </row>
    <row r="34" spans="1:13" x14ac:dyDescent="0.3">
      <c r="A34" s="26" t="s">
        <v>609</v>
      </c>
      <c r="B34" s="28">
        <v>4.8583333333333334</v>
      </c>
      <c r="C34" s="25">
        <v>4200</v>
      </c>
      <c r="D34" s="25">
        <v>6</v>
      </c>
      <c r="E34" s="28">
        <v>66.113888888888894</v>
      </c>
      <c r="F34" s="27">
        <v>1.2349914236706689</v>
      </c>
    </row>
    <row r="35" spans="1:13" x14ac:dyDescent="0.3">
      <c r="A35" s="26" t="s">
        <v>610</v>
      </c>
      <c r="B35" s="28">
        <v>5.4555555555555557</v>
      </c>
      <c r="C35" s="25">
        <v>2400</v>
      </c>
      <c r="D35" s="25">
        <v>3</v>
      </c>
      <c r="E35" s="28">
        <v>47.052777777777777</v>
      </c>
      <c r="F35" s="27">
        <v>0.54989816700610994</v>
      </c>
    </row>
    <row r="36" spans="1:13" x14ac:dyDescent="0.3">
      <c r="A36" s="26" t="s">
        <v>611</v>
      </c>
      <c r="B36" s="28">
        <v>9.9166666666666661</v>
      </c>
      <c r="C36" s="25">
        <v>2000</v>
      </c>
      <c r="D36" s="25">
        <v>2</v>
      </c>
      <c r="E36" s="28">
        <v>44.422222222222224</v>
      </c>
      <c r="F36" s="27">
        <v>0.20168067226890757</v>
      </c>
    </row>
    <row r="37" spans="1:13" x14ac:dyDescent="0.3">
      <c r="A37" s="26" t="s">
        <v>612</v>
      </c>
      <c r="B37" s="28">
        <v>17.147222222222222</v>
      </c>
      <c r="C37" s="25">
        <v>3200</v>
      </c>
      <c r="D37" s="25">
        <v>4</v>
      </c>
      <c r="E37" s="28">
        <v>52.661111111111111</v>
      </c>
      <c r="F37" s="27">
        <v>0.23327393487769318</v>
      </c>
    </row>
    <row r="38" spans="1:13" x14ac:dyDescent="0.3">
      <c r="A38" s="26" t="s">
        <v>613</v>
      </c>
      <c r="B38" s="28">
        <v>9.2277777777777779</v>
      </c>
      <c r="C38" s="25">
        <v>7000</v>
      </c>
      <c r="D38" s="25">
        <v>7</v>
      </c>
      <c r="E38" s="28">
        <v>74.672222222222217</v>
      </c>
      <c r="F38" s="27">
        <v>0.75857916917519563</v>
      </c>
    </row>
    <row r="39" spans="1:13" x14ac:dyDescent="0.3">
      <c r="A39" s="26" t="s">
        <v>614</v>
      </c>
      <c r="B39" s="28">
        <v>5.4916666666666663</v>
      </c>
      <c r="C39" s="25">
        <v>5000</v>
      </c>
      <c r="D39" s="25">
        <v>10</v>
      </c>
      <c r="E39" s="28">
        <v>56.697222222222223</v>
      </c>
      <c r="F39" s="27">
        <v>1.8209408194233689</v>
      </c>
    </row>
    <row r="40" spans="1:13" x14ac:dyDescent="0.3">
      <c r="A40" s="26" t="s">
        <v>615</v>
      </c>
      <c r="B40" s="28">
        <v>23.086111111111112</v>
      </c>
      <c r="C40" s="25">
        <v>1500</v>
      </c>
      <c r="D40" s="25">
        <v>3</v>
      </c>
      <c r="E40" s="28">
        <v>62.677777777777777</v>
      </c>
      <c r="F40" s="27">
        <v>0.12994826134039225</v>
      </c>
    </row>
    <row r="41" spans="1:13" x14ac:dyDescent="0.3">
      <c r="A41" s="26" t="s">
        <v>616</v>
      </c>
      <c r="B41" s="28">
        <v>16.369444444444444</v>
      </c>
      <c r="C41" s="25">
        <v>3500</v>
      </c>
      <c r="D41" s="25">
        <v>7</v>
      </c>
      <c r="E41" s="28">
        <v>69.836111111111109</v>
      </c>
      <c r="F41" s="27">
        <v>0.42762599694552861</v>
      </c>
    </row>
    <row r="42" spans="1:13" x14ac:dyDescent="0.3">
      <c r="A42" s="26" t="s">
        <v>617</v>
      </c>
      <c r="B42" s="28">
        <v>7.9194444444444443</v>
      </c>
      <c r="C42" s="25">
        <v>5000</v>
      </c>
      <c r="D42" s="25">
        <v>10</v>
      </c>
      <c r="E42" s="28">
        <v>73.019444444444446</v>
      </c>
      <c r="F42" s="27">
        <v>1.2627148368993335</v>
      </c>
    </row>
    <row r="43" spans="1:13" x14ac:dyDescent="0.3">
      <c r="A43" s="26" t="s">
        <v>618</v>
      </c>
      <c r="B43" s="28">
        <v>21.863888888888887</v>
      </c>
      <c r="C43" s="25">
        <v>5600</v>
      </c>
      <c r="D43" s="25">
        <v>7</v>
      </c>
      <c r="E43" s="28">
        <v>48.027777777777779</v>
      </c>
      <c r="F43" s="27">
        <v>0.32016262228433495</v>
      </c>
    </row>
    <row r="44" spans="1:13" x14ac:dyDescent="0.3">
      <c r="A44" s="26" t="s">
        <v>619</v>
      </c>
      <c r="B44" s="28">
        <v>16.502777777777776</v>
      </c>
      <c r="C44" s="25">
        <v>2500</v>
      </c>
      <c r="D44" s="25">
        <v>5</v>
      </c>
      <c r="E44" s="28">
        <v>65.805555555555557</v>
      </c>
      <c r="F44" s="27">
        <v>0.30297929641474503</v>
      </c>
    </row>
    <row r="45" spans="1:13" x14ac:dyDescent="0.3">
      <c r="A45" s="26" t="s">
        <v>620</v>
      </c>
      <c r="B45" s="28">
        <v>4.1083333333333334</v>
      </c>
      <c r="C45" s="25">
        <v>5000</v>
      </c>
      <c r="D45" s="25">
        <v>1</v>
      </c>
      <c r="E45" s="28">
        <v>39.43611111111111</v>
      </c>
      <c r="F45" s="27">
        <v>0.2434077079107505</v>
      </c>
    </row>
    <row r="46" spans="1:13" x14ac:dyDescent="0.3">
      <c r="A46" s="14" t="s">
        <v>632</v>
      </c>
      <c r="B46" s="5">
        <v>639.22222222222217</v>
      </c>
      <c r="C46">
        <v>255900</v>
      </c>
      <c r="D46">
        <v>229</v>
      </c>
      <c r="E46" s="5">
        <v>60.453743961352664</v>
      </c>
      <c r="F46" s="23">
        <v>0.35824787067616898</v>
      </c>
    </row>
    <row r="53" spans="1:10" x14ac:dyDescent="0.3">
      <c r="A53" t="s">
        <v>623</v>
      </c>
    </row>
    <row r="55" spans="1:10" x14ac:dyDescent="0.3">
      <c r="A55" s="13" t="s">
        <v>624</v>
      </c>
      <c r="B55" t="s">
        <v>682</v>
      </c>
      <c r="C55" t="s">
        <v>648</v>
      </c>
      <c r="D55" t="s">
        <v>656</v>
      </c>
      <c r="E55" t="s">
        <v>683</v>
      </c>
      <c r="F55" t="s">
        <v>684</v>
      </c>
      <c r="I55" s="13" t="s">
        <v>624</v>
      </c>
      <c r="J55" t="s">
        <v>684</v>
      </c>
    </row>
    <row r="56" spans="1:10" x14ac:dyDescent="0.3">
      <c r="A56" s="14" t="s">
        <v>579</v>
      </c>
      <c r="B56" s="5">
        <v>21.927777777777777</v>
      </c>
      <c r="C56">
        <v>20000</v>
      </c>
      <c r="D56">
        <v>10</v>
      </c>
      <c r="E56" s="5">
        <v>48.024999999999999</v>
      </c>
      <c r="F56" s="23">
        <v>0.45604256397263748</v>
      </c>
      <c r="I56" s="14" t="s">
        <v>598</v>
      </c>
      <c r="J56" s="21">
        <v>1.588702559576346</v>
      </c>
    </row>
    <row r="57" spans="1:10" x14ac:dyDescent="0.3">
      <c r="A57" s="14" t="s">
        <v>580</v>
      </c>
      <c r="B57" s="5">
        <v>24.472222222222221</v>
      </c>
      <c r="C57">
        <v>4500</v>
      </c>
      <c r="D57">
        <v>9</v>
      </c>
      <c r="E57" s="5">
        <v>73.083333333333329</v>
      </c>
      <c r="F57" s="23">
        <v>0.36776390465380249</v>
      </c>
      <c r="I57" s="14" t="s">
        <v>609</v>
      </c>
      <c r="J57" s="21">
        <v>8.2442748091603058</v>
      </c>
    </row>
    <row r="58" spans="1:10" x14ac:dyDescent="0.3">
      <c r="A58" s="14" t="s">
        <v>581</v>
      </c>
      <c r="B58" s="5">
        <v>14.077777777777778</v>
      </c>
      <c r="C58">
        <v>700</v>
      </c>
      <c r="D58">
        <v>1</v>
      </c>
      <c r="E58" s="5">
        <v>62.975000000000001</v>
      </c>
      <c r="F58" s="23">
        <v>7.1033938437253349E-2</v>
      </c>
      <c r="I58" s="14" t="s">
        <v>613</v>
      </c>
      <c r="J58" s="21">
        <v>1.8090452261306533</v>
      </c>
    </row>
    <row r="59" spans="1:10" x14ac:dyDescent="0.3">
      <c r="A59" s="14" t="s">
        <v>582</v>
      </c>
      <c r="B59" s="5">
        <v>11.66388888888889</v>
      </c>
      <c r="C59">
        <v>1500</v>
      </c>
      <c r="D59">
        <v>3</v>
      </c>
      <c r="E59" s="5">
        <v>66.224999999999994</v>
      </c>
      <c r="F59" s="23">
        <v>0.25720409621338414</v>
      </c>
      <c r="I59" s="14" t="s">
        <v>614</v>
      </c>
      <c r="J59" s="21">
        <v>2.2641509433962264</v>
      </c>
    </row>
    <row r="60" spans="1:10" x14ac:dyDescent="0.3">
      <c r="A60" s="14" t="s">
        <v>583</v>
      </c>
      <c r="B60" s="5">
        <v>20.969444444444445</v>
      </c>
      <c r="C60">
        <v>3000</v>
      </c>
      <c r="D60">
        <v>5</v>
      </c>
      <c r="E60" s="5">
        <v>48.219444444444441</v>
      </c>
      <c r="F60" s="23">
        <v>0.23844217777189031</v>
      </c>
      <c r="I60" s="14" t="s">
        <v>617</v>
      </c>
      <c r="J60" s="21">
        <v>4.993065187239945</v>
      </c>
    </row>
    <row r="61" spans="1:10" x14ac:dyDescent="0.3">
      <c r="A61" s="14" t="s">
        <v>584</v>
      </c>
      <c r="B61" s="5">
        <v>19.327777777777779</v>
      </c>
      <c r="C61">
        <v>5600</v>
      </c>
      <c r="D61">
        <v>7</v>
      </c>
      <c r="E61" s="5">
        <v>48.708333333333336</v>
      </c>
      <c r="F61" s="23">
        <v>0.36217303822937624</v>
      </c>
      <c r="I61" s="14" t="s">
        <v>632</v>
      </c>
      <c r="J61" s="21">
        <v>2.5861224489795918</v>
      </c>
    </row>
    <row r="62" spans="1:10" x14ac:dyDescent="0.3">
      <c r="A62" s="14" t="s">
        <v>585</v>
      </c>
      <c r="B62" s="5">
        <v>12.372222222222222</v>
      </c>
      <c r="C62">
        <v>6500</v>
      </c>
      <c r="D62">
        <v>5</v>
      </c>
      <c r="E62" s="5">
        <v>51.55</v>
      </c>
      <c r="F62" s="23">
        <v>0.40413111809609342</v>
      </c>
    </row>
    <row r="63" spans="1:10" x14ac:dyDescent="0.3">
      <c r="A63" s="14" t="s">
        <v>586</v>
      </c>
      <c r="B63" s="5">
        <v>12.052777777777777</v>
      </c>
      <c r="C63">
        <v>4800</v>
      </c>
      <c r="D63">
        <v>4</v>
      </c>
      <c r="E63" s="5">
        <v>60.636111111111113</v>
      </c>
      <c r="F63" s="23">
        <v>0.33187370361834528</v>
      </c>
    </row>
    <row r="64" spans="1:10" x14ac:dyDescent="0.3">
      <c r="A64" s="14" t="s">
        <v>587</v>
      </c>
      <c r="B64" s="5">
        <v>15.319444444444445</v>
      </c>
      <c r="C64">
        <v>6500</v>
      </c>
      <c r="D64">
        <v>5</v>
      </c>
      <c r="E64" s="5">
        <v>56.205555555555556</v>
      </c>
      <c r="F64" s="23">
        <v>0.32638259292837712</v>
      </c>
    </row>
    <row r="65" spans="1:6" x14ac:dyDescent="0.3">
      <c r="A65" s="14" t="s">
        <v>588</v>
      </c>
      <c r="B65" s="5">
        <v>11.297222222222222</v>
      </c>
      <c r="C65">
        <v>4200</v>
      </c>
      <c r="D65">
        <v>7</v>
      </c>
      <c r="E65" s="5">
        <v>46.044444444444444</v>
      </c>
      <c r="F65" s="23">
        <v>0.61962134251290879</v>
      </c>
    </row>
    <row r="66" spans="1:6" x14ac:dyDescent="0.3">
      <c r="A66" s="14" t="s">
        <v>589</v>
      </c>
      <c r="B66" s="5">
        <v>5.8083333333333336</v>
      </c>
      <c r="C66">
        <v>4000</v>
      </c>
      <c r="D66">
        <v>8</v>
      </c>
      <c r="E66" s="5">
        <v>51.480555555555554</v>
      </c>
      <c r="F66" s="23">
        <v>1.3773314203730271</v>
      </c>
    </row>
    <row r="67" spans="1:6" x14ac:dyDescent="0.3">
      <c r="A67" s="14" t="s">
        <v>590</v>
      </c>
      <c r="B67" s="5">
        <v>13.077777777777778</v>
      </c>
      <c r="C67">
        <v>2100</v>
      </c>
      <c r="D67">
        <v>3</v>
      </c>
      <c r="E67" s="5">
        <v>62.736111111111114</v>
      </c>
      <c r="F67" s="23">
        <v>0.22939677145284623</v>
      </c>
    </row>
    <row r="68" spans="1:6" x14ac:dyDescent="0.3">
      <c r="A68" s="14" t="s">
        <v>591</v>
      </c>
      <c r="B68" s="5">
        <v>5.9805555555555552</v>
      </c>
      <c r="C68">
        <v>2400</v>
      </c>
      <c r="D68">
        <v>3</v>
      </c>
      <c r="E68" s="5">
        <v>65.036111111111111</v>
      </c>
      <c r="F68" s="23">
        <v>0.50162563864375298</v>
      </c>
    </row>
    <row r="69" spans="1:6" x14ac:dyDescent="0.3">
      <c r="A69" s="14" t="s">
        <v>592</v>
      </c>
      <c r="B69" s="5">
        <v>18.613888888888887</v>
      </c>
      <c r="C69">
        <v>5000</v>
      </c>
      <c r="D69">
        <v>10</v>
      </c>
      <c r="E69" s="5">
        <v>58.347222222222221</v>
      </c>
      <c r="F69" s="23">
        <v>0.53723324876884049</v>
      </c>
    </row>
    <row r="70" spans="1:6" x14ac:dyDescent="0.3">
      <c r="A70" s="14" t="s">
        <v>593</v>
      </c>
      <c r="B70" s="5">
        <v>19.761111111111113</v>
      </c>
      <c r="C70">
        <v>4500</v>
      </c>
      <c r="D70">
        <v>9</v>
      </c>
      <c r="E70" s="5">
        <v>58.730555555555554</v>
      </c>
      <c r="F70" s="23">
        <v>0.4554399775091369</v>
      </c>
    </row>
    <row r="71" spans="1:6" x14ac:dyDescent="0.3">
      <c r="A71" s="14" t="s">
        <v>594</v>
      </c>
      <c r="B71" s="5">
        <v>5.1638888888888888</v>
      </c>
      <c r="C71">
        <v>3600</v>
      </c>
      <c r="D71">
        <v>3</v>
      </c>
      <c r="E71" s="5">
        <v>69.108333333333334</v>
      </c>
      <c r="F71" s="23">
        <v>0.58095750403442714</v>
      </c>
    </row>
    <row r="72" spans="1:6" x14ac:dyDescent="0.3">
      <c r="A72" s="14" t="s">
        <v>596</v>
      </c>
      <c r="B72" s="5">
        <v>21.397222222222222</v>
      </c>
      <c r="C72">
        <v>10000</v>
      </c>
      <c r="D72">
        <v>2</v>
      </c>
      <c r="E72" s="5">
        <v>73.052777777777777</v>
      </c>
      <c r="F72" s="23">
        <v>9.3470076593534984E-2</v>
      </c>
    </row>
    <row r="73" spans="1:6" x14ac:dyDescent="0.3">
      <c r="A73" s="14" t="s">
        <v>595</v>
      </c>
      <c r="B73" s="5">
        <v>13.602777777777778</v>
      </c>
      <c r="C73">
        <v>1200</v>
      </c>
      <c r="D73">
        <v>1</v>
      </c>
      <c r="E73" s="5">
        <v>62.62777777777778</v>
      </c>
      <c r="F73" s="23">
        <v>7.3514396569328164E-2</v>
      </c>
    </row>
    <row r="74" spans="1:6" x14ac:dyDescent="0.3">
      <c r="A74" s="14" t="s">
        <v>597</v>
      </c>
      <c r="B74" s="5">
        <v>10.533333333333333</v>
      </c>
      <c r="C74">
        <v>2400</v>
      </c>
      <c r="D74">
        <v>3</v>
      </c>
      <c r="E74" s="5">
        <v>64.74444444444444</v>
      </c>
      <c r="F74" s="23">
        <v>0.2848101265822785</v>
      </c>
    </row>
    <row r="75" spans="1:6" x14ac:dyDescent="0.3">
      <c r="A75" s="14" t="s">
        <v>598</v>
      </c>
      <c r="B75" s="5">
        <v>6.2944444444444443</v>
      </c>
      <c r="C75">
        <v>7000</v>
      </c>
      <c r="D75">
        <v>10</v>
      </c>
      <c r="E75" s="5">
        <v>66.988888888888894</v>
      </c>
      <c r="F75" s="23">
        <v>1.588702559576346</v>
      </c>
    </row>
    <row r="76" spans="1:6" x14ac:dyDescent="0.3">
      <c r="A76" s="14" t="s">
        <v>599</v>
      </c>
      <c r="B76" s="5">
        <v>20.236111111111111</v>
      </c>
      <c r="C76">
        <v>35000</v>
      </c>
      <c r="D76">
        <v>7</v>
      </c>
      <c r="E76" s="5">
        <v>50.322222222222223</v>
      </c>
      <c r="F76" s="23">
        <v>0.34591626630061773</v>
      </c>
    </row>
    <row r="77" spans="1:6" x14ac:dyDescent="0.3">
      <c r="A77" s="14" t="s">
        <v>600</v>
      </c>
      <c r="B77" s="5">
        <v>21.183333333333334</v>
      </c>
      <c r="C77">
        <v>8000</v>
      </c>
      <c r="D77">
        <v>10</v>
      </c>
      <c r="E77" s="5">
        <v>67.344444444444449</v>
      </c>
      <c r="F77" s="23">
        <v>0.47206923682140045</v>
      </c>
    </row>
    <row r="78" spans="1:6" x14ac:dyDescent="0.3">
      <c r="A78" s="14" t="s">
        <v>601</v>
      </c>
      <c r="B78" s="5">
        <v>20.466666666666665</v>
      </c>
      <c r="C78">
        <v>6000</v>
      </c>
      <c r="D78">
        <v>5</v>
      </c>
      <c r="E78" s="5">
        <v>73.236111111111114</v>
      </c>
      <c r="F78" s="23">
        <v>0.244299674267101</v>
      </c>
    </row>
    <row r="79" spans="1:6" x14ac:dyDescent="0.3">
      <c r="A79" s="14" t="s">
        <v>602</v>
      </c>
      <c r="B79" s="5">
        <v>11.822222222222223</v>
      </c>
      <c r="C79">
        <v>10000</v>
      </c>
      <c r="D79">
        <v>2</v>
      </c>
      <c r="E79" s="5">
        <v>71.716666666666669</v>
      </c>
      <c r="F79" s="23">
        <v>0.16917293233082706</v>
      </c>
    </row>
    <row r="80" spans="1:6" x14ac:dyDescent="0.3">
      <c r="A80" s="14" t="s">
        <v>603</v>
      </c>
      <c r="B80" s="5">
        <v>12.447222222222223</v>
      </c>
      <c r="C80">
        <v>4000</v>
      </c>
      <c r="D80">
        <v>5</v>
      </c>
      <c r="E80" s="5">
        <v>65.25555555555556</v>
      </c>
      <c r="F80" s="23">
        <v>0.40169604998884173</v>
      </c>
    </row>
    <row r="81" spans="1:6" x14ac:dyDescent="0.3">
      <c r="A81" s="14" t="s">
        <v>604</v>
      </c>
      <c r="B81" s="5">
        <v>18.622222222222224</v>
      </c>
      <c r="C81">
        <v>5600</v>
      </c>
      <c r="D81">
        <v>7</v>
      </c>
      <c r="E81" s="5">
        <v>41.424999999999997</v>
      </c>
      <c r="F81" s="23">
        <v>0.37589498806682575</v>
      </c>
    </row>
    <row r="82" spans="1:6" x14ac:dyDescent="0.3">
      <c r="A82" s="14" t="s">
        <v>605</v>
      </c>
      <c r="B82" s="5">
        <v>44.988888888888894</v>
      </c>
      <c r="C82">
        <v>19200</v>
      </c>
      <c r="D82">
        <v>18</v>
      </c>
      <c r="E82" s="5">
        <v>66.266666666666666</v>
      </c>
      <c r="F82" s="23">
        <v>0.40009878982464803</v>
      </c>
    </row>
    <row r="83" spans="1:6" x14ac:dyDescent="0.3">
      <c r="A83" s="14" t="s">
        <v>606</v>
      </c>
      <c r="B83" s="5">
        <v>44.794444444444451</v>
      </c>
      <c r="C83">
        <v>22200</v>
      </c>
      <c r="D83">
        <v>19</v>
      </c>
      <c r="E83" s="5">
        <v>61.833333333333336</v>
      </c>
      <c r="F83" s="23">
        <v>0.42415974203150186</v>
      </c>
    </row>
    <row r="84" spans="1:6" x14ac:dyDescent="0.3">
      <c r="A84" s="14" t="s">
        <v>607</v>
      </c>
      <c r="B84" s="5">
        <v>6.9611111111111112</v>
      </c>
      <c r="C84">
        <v>8000</v>
      </c>
      <c r="D84">
        <v>8</v>
      </c>
      <c r="E84" s="5">
        <v>65.519444444444446</v>
      </c>
      <c r="F84" s="23">
        <v>1.1492418196328811</v>
      </c>
    </row>
    <row r="85" spans="1:6" x14ac:dyDescent="0.3">
      <c r="A85" s="14" t="s">
        <v>608</v>
      </c>
      <c r="B85" s="5">
        <v>21.488888888888887</v>
      </c>
      <c r="C85">
        <v>10000</v>
      </c>
      <c r="D85">
        <v>2</v>
      </c>
      <c r="E85" s="5">
        <v>66.805555555555557</v>
      </c>
      <c r="F85" s="23">
        <v>9.3071354705274056E-2</v>
      </c>
    </row>
    <row r="86" spans="1:6" x14ac:dyDescent="0.3">
      <c r="A86" s="14" t="s">
        <v>609</v>
      </c>
      <c r="B86" s="5">
        <v>1.0916666666666666</v>
      </c>
      <c r="C86">
        <v>6300</v>
      </c>
      <c r="D86">
        <v>9</v>
      </c>
      <c r="E86" s="5">
        <v>66.113888888888894</v>
      </c>
      <c r="F86" s="23">
        <v>8.2442748091603058</v>
      </c>
    </row>
    <row r="87" spans="1:6" x14ac:dyDescent="0.3">
      <c r="A87" s="14" t="s">
        <v>610</v>
      </c>
      <c r="B87" s="5">
        <v>14.233333333333333</v>
      </c>
      <c r="C87">
        <v>1500</v>
      </c>
      <c r="D87">
        <v>3</v>
      </c>
      <c r="E87" s="5">
        <v>47.052777777777777</v>
      </c>
      <c r="F87" s="23">
        <v>0.21077283372365341</v>
      </c>
    </row>
    <row r="88" spans="1:6" x14ac:dyDescent="0.3">
      <c r="A88" s="14" t="s">
        <v>611</v>
      </c>
      <c r="B88" s="5">
        <v>5.6333333333333337</v>
      </c>
      <c r="C88">
        <v>1200</v>
      </c>
      <c r="D88">
        <v>1</v>
      </c>
      <c r="E88" s="5">
        <v>44.422222222222224</v>
      </c>
      <c r="F88" s="23">
        <v>0.17751479289940827</v>
      </c>
    </row>
    <row r="89" spans="1:6" x14ac:dyDescent="0.3">
      <c r="A89" s="14" t="s">
        <v>612</v>
      </c>
      <c r="B89" s="5">
        <v>19.447222222222223</v>
      </c>
      <c r="C89">
        <v>10000</v>
      </c>
      <c r="D89">
        <v>5</v>
      </c>
      <c r="E89" s="5">
        <v>52.661111111111111</v>
      </c>
      <c r="F89" s="23">
        <v>0.25710612769604341</v>
      </c>
    </row>
    <row r="90" spans="1:6" x14ac:dyDescent="0.3">
      <c r="A90" s="14" t="s">
        <v>613</v>
      </c>
      <c r="B90" s="5">
        <v>4.9749999999999996</v>
      </c>
      <c r="C90">
        <v>4500</v>
      </c>
      <c r="D90">
        <v>9</v>
      </c>
      <c r="E90" s="5">
        <v>74.672222222222217</v>
      </c>
      <c r="F90" s="23">
        <v>1.8090452261306533</v>
      </c>
    </row>
    <row r="91" spans="1:6" x14ac:dyDescent="0.3">
      <c r="A91" s="14" t="s">
        <v>614</v>
      </c>
      <c r="B91" s="5">
        <v>2.65</v>
      </c>
      <c r="C91">
        <v>4800</v>
      </c>
      <c r="D91">
        <v>6</v>
      </c>
      <c r="E91" s="5">
        <v>56.697222222222223</v>
      </c>
      <c r="F91" s="23">
        <v>2.2641509433962264</v>
      </c>
    </row>
    <row r="92" spans="1:6" x14ac:dyDescent="0.3">
      <c r="A92" s="14" t="s">
        <v>615</v>
      </c>
      <c r="B92" s="5">
        <v>20.377777777777776</v>
      </c>
      <c r="C92">
        <v>4000</v>
      </c>
      <c r="D92">
        <v>8</v>
      </c>
      <c r="E92" s="5">
        <v>62.677777777777777</v>
      </c>
      <c r="F92" s="23">
        <v>0.39258451472191935</v>
      </c>
    </row>
    <row r="93" spans="1:6" x14ac:dyDescent="0.3">
      <c r="A93" s="14" t="s">
        <v>616</v>
      </c>
      <c r="B93" s="5">
        <v>8.6083333333333325</v>
      </c>
      <c r="C93">
        <v>3200</v>
      </c>
      <c r="D93">
        <v>4</v>
      </c>
      <c r="E93" s="5">
        <v>69.836111111111109</v>
      </c>
      <c r="F93" s="23">
        <v>0.4646660212971927</v>
      </c>
    </row>
    <row r="94" spans="1:6" x14ac:dyDescent="0.3">
      <c r="A94" s="14" t="s">
        <v>617</v>
      </c>
      <c r="B94" s="5">
        <v>2.0027777777777778</v>
      </c>
      <c r="C94">
        <v>20000</v>
      </c>
      <c r="D94">
        <v>10</v>
      </c>
      <c r="E94" s="5">
        <v>73.019444444444446</v>
      </c>
      <c r="F94" s="23">
        <v>4.993065187239945</v>
      </c>
    </row>
    <row r="95" spans="1:6" x14ac:dyDescent="0.3">
      <c r="A95" s="14" t="s">
        <v>618</v>
      </c>
      <c r="B95" s="5">
        <v>8.0416666666666661</v>
      </c>
      <c r="C95">
        <v>6000</v>
      </c>
      <c r="D95">
        <v>5</v>
      </c>
      <c r="E95" s="5">
        <v>48.027777777777779</v>
      </c>
      <c r="F95" s="23">
        <v>0.62176165803108818</v>
      </c>
    </row>
    <row r="96" spans="1:6" x14ac:dyDescent="0.3">
      <c r="A96" s="14" t="s">
        <v>619</v>
      </c>
      <c r="B96" s="5">
        <v>4.1916666666666664</v>
      </c>
      <c r="C96">
        <v>10000</v>
      </c>
      <c r="D96">
        <v>5</v>
      </c>
      <c r="E96" s="5">
        <v>65.805555555555557</v>
      </c>
      <c r="F96" s="23">
        <v>1.1928429423459246</v>
      </c>
    </row>
    <row r="97" spans="1:6" x14ac:dyDescent="0.3">
      <c r="A97" s="14" t="s">
        <v>620</v>
      </c>
      <c r="B97" s="5">
        <v>2.5777777777777779</v>
      </c>
      <c r="C97">
        <v>1300</v>
      </c>
      <c r="D97">
        <v>1</v>
      </c>
      <c r="E97" s="5">
        <v>39.43611111111111</v>
      </c>
      <c r="F97" s="23">
        <v>0.38793103448275862</v>
      </c>
    </row>
    <row r="98" spans="1:6" x14ac:dyDescent="0.3">
      <c r="A98" s="14" t="s">
        <v>632</v>
      </c>
      <c r="B98" s="5">
        <v>600.55555555555543</v>
      </c>
      <c r="C98">
        <v>300300</v>
      </c>
      <c r="D98">
        <v>257</v>
      </c>
      <c r="E98" s="5">
        <v>60.453743961352664</v>
      </c>
      <c r="F98" s="23">
        <v>0.42793709528214624</v>
      </c>
    </row>
  </sheetData>
  <mergeCells count="2">
    <mergeCell ref="J27:K27"/>
    <mergeCell ref="L27:M27"/>
  </mergeCells>
  <conditionalFormatting sqref="J28:K3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{3DA4D225-1EE0-4319-A7AE-C8784A2DD933}</x14:id>
        </ext>
      </extLst>
    </cfRule>
  </conditionalFormatting>
  <conditionalFormatting sqref="L28:M3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{7F939C6E-0962-43B0-9B4D-9780C5AF7B3D}</x14:id>
        </ext>
      </extLst>
    </cfRule>
  </conditionalFormatting>
  <hyperlinks>
    <hyperlink ref="K2" location="PRESENTATION!A1" display="BACK" xr:uid="{FDFB1C7B-C32F-4377-AEA1-A706E94A62DC}"/>
  </hyperlinks>
  <pageMargins left="0.7" right="0.7" top="0.75" bottom="0.75" header="0.3" footer="0.3"/>
  <pageSetup orientation="portrait" horizontalDpi="1200" verticalDpi="1200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A4D225-1EE0-4319-A7AE-C8784A2DD9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J28:K32</xm:sqref>
        </x14:conditionalFormatting>
        <x14:conditionalFormatting xmlns:xm="http://schemas.microsoft.com/office/excel/2006/main">
          <x14:cfRule type="dataBar" id="{7F939C6E-0962-43B0-9B4D-9780C5AF7B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L28:M32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11C6-4235-4B30-81D9-2FD858B6F370}">
  <sheetPr>
    <tabColor rgb="FFFF3399"/>
  </sheetPr>
  <dimension ref="A2:M48"/>
  <sheetViews>
    <sheetView topLeftCell="B1" zoomScale="62" zoomScaleNormal="62" workbookViewId="0">
      <selection activeCell="C1" sqref="C1"/>
    </sheetView>
  </sheetViews>
  <sheetFormatPr baseColWidth="10" defaultColWidth="10.6640625" defaultRowHeight="14.4" x14ac:dyDescent="0.3"/>
  <cols>
    <col min="1" max="1" width="19.5546875" bestFit="1" customWidth="1"/>
    <col min="2" max="2" width="22.6640625" bestFit="1" customWidth="1"/>
    <col min="3" max="3" width="25.44140625" bestFit="1" customWidth="1"/>
    <col min="4" max="4" width="17.44140625" bestFit="1" customWidth="1"/>
    <col min="5" max="5" width="20.109375" bestFit="1" customWidth="1"/>
    <col min="6" max="6" width="19.44140625" bestFit="1" customWidth="1"/>
    <col min="7" max="7" width="22" bestFit="1" customWidth="1"/>
    <col min="8" max="8" width="20.88671875" bestFit="1" customWidth="1"/>
    <col min="10" max="10" width="19.5546875" bestFit="1" customWidth="1"/>
    <col min="11" max="16" width="20.88671875" bestFit="1" customWidth="1"/>
  </cols>
  <sheetData>
    <row r="2" spans="1:13" ht="25.8" x14ac:dyDescent="0.5">
      <c r="A2" t="s">
        <v>622</v>
      </c>
      <c r="M2" s="39" t="s">
        <v>25</v>
      </c>
    </row>
    <row r="3" spans="1:13" x14ac:dyDescent="0.3">
      <c r="A3" s="13" t="s">
        <v>624</v>
      </c>
      <c r="B3" t="s">
        <v>648</v>
      </c>
      <c r="C3" t="s">
        <v>689</v>
      </c>
      <c r="D3" t="s">
        <v>690</v>
      </c>
      <c r="E3" t="s">
        <v>691</v>
      </c>
      <c r="F3" t="s">
        <v>657</v>
      </c>
      <c r="G3" t="s">
        <v>661</v>
      </c>
      <c r="H3" t="s">
        <v>692</v>
      </c>
      <c r="J3" s="13" t="s">
        <v>624</v>
      </c>
      <c r="K3" t="s">
        <v>692</v>
      </c>
    </row>
    <row r="4" spans="1:13" x14ac:dyDescent="0.3">
      <c r="A4" s="14" t="s">
        <v>128</v>
      </c>
      <c r="B4">
        <v>6500</v>
      </c>
      <c r="C4">
        <v>6500</v>
      </c>
      <c r="D4">
        <v>2746</v>
      </c>
      <c r="E4" s="5">
        <v>2746</v>
      </c>
      <c r="F4">
        <v>5</v>
      </c>
      <c r="G4" s="22">
        <v>5</v>
      </c>
      <c r="H4" s="22">
        <v>2.3670793882010197</v>
      </c>
      <c r="J4" s="14" t="s">
        <v>128</v>
      </c>
      <c r="K4" s="22">
        <v>2.3670793882010197</v>
      </c>
    </row>
    <row r="5" spans="1:13" x14ac:dyDescent="0.3">
      <c r="A5" s="14" t="s">
        <v>145</v>
      </c>
      <c r="B5">
        <v>162000</v>
      </c>
      <c r="C5" s="5">
        <v>7043.478260869565</v>
      </c>
      <c r="D5">
        <v>55886</v>
      </c>
      <c r="E5" s="5">
        <v>2429.8260869565215</v>
      </c>
      <c r="F5">
        <v>106</v>
      </c>
      <c r="G5" s="22">
        <v>4.6086956521739131</v>
      </c>
      <c r="H5" s="22">
        <v>2.8987581863078411</v>
      </c>
      <c r="J5" s="14" t="s">
        <v>145</v>
      </c>
      <c r="K5" s="22">
        <v>2.8987581863078411</v>
      </c>
    </row>
    <row r="6" spans="1:13" x14ac:dyDescent="0.3">
      <c r="A6" s="14" t="s">
        <v>153</v>
      </c>
      <c r="B6">
        <v>82400</v>
      </c>
      <c r="C6" s="5">
        <v>3923.8095238095239</v>
      </c>
      <c r="D6">
        <v>47436</v>
      </c>
      <c r="E6" s="5">
        <v>2258.8571428571427</v>
      </c>
      <c r="F6">
        <v>117</v>
      </c>
      <c r="G6" s="22">
        <v>5.5714285714285712</v>
      </c>
      <c r="H6" s="22">
        <v>1.7370773252382157</v>
      </c>
      <c r="J6" s="14" t="s">
        <v>153</v>
      </c>
      <c r="K6" s="22">
        <v>1.7370773252382157</v>
      </c>
    </row>
    <row r="7" spans="1:13" x14ac:dyDescent="0.3">
      <c r="A7" s="14" t="s">
        <v>135</v>
      </c>
      <c r="B7">
        <v>5000</v>
      </c>
      <c r="C7">
        <v>5000</v>
      </c>
      <c r="D7">
        <v>2392</v>
      </c>
      <c r="E7" s="5">
        <v>2392</v>
      </c>
      <c r="F7">
        <v>1</v>
      </c>
      <c r="G7" s="22">
        <v>1</v>
      </c>
      <c r="H7" s="22">
        <v>2.0903010033444818</v>
      </c>
      <c r="J7" s="14" t="s">
        <v>135</v>
      </c>
      <c r="K7" s="22">
        <v>2.0903010033444818</v>
      </c>
    </row>
    <row r="8" spans="1:13" x14ac:dyDescent="0.3">
      <c r="A8" s="14" t="s">
        <v>632</v>
      </c>
      <c r="B8">
        <v>255900</v>
      </c>
      <c r="C8" s="5">
        <v>5563.04347826087</v>
      </c>
      <c r="D8">
        <v>108460</v>
      </c>
      <c r="E8" s="5">
        <v>2357.8260869565215</v>
      </c>
      <c r="F8">
        <v>229</v>
      </c>
      <c r="G8" s="22">
        <v>4.9782608695652177</v>
      </c>
      <c r="H8" s="22">
        <v>2.3593951687257975</v>
      </c>
      <c r="J8" s="14" t="s">
        <v>632</v>
      </c>
      <c r="K8" s="22">
        <v>2.3593951687257975</v>
      </c>
    </row>
    <row r="41" spans="1:11" x14ac:dyDescent="0.3">
      <c r="A41" t="s">
        <v>623</v>
      </c>
    </row>
    <row r="43" spans="1:11" x14ac:dyDescent="0.3">
      <c r="A43" s="13" t="s">
        <v>624</v>
      </c>
      <c r="B43" t="s">
        <v>648</v>
      </c>
      <c r="C43" t="s">
        <v>689</v>
      </c>
      <c r="D43" t="s">
        <v>690</v>
      </c>
      <c r="E43" t="s">
        <v>691</v>
      </c>
      <c r="F43" t="s">
        <v>656</v>
      </c>
      <c r="G43" t="s">
        <v>693</v>
      </c>
      <c r="H43" t="s">
        <v>692</v>
      </c>
      <c r="J43" s="13" t="s">
        <v>624</v>
      </c>
      <c r="K43" t="s">
        <v>692</v>
      </c>
    </row>
    <row r="44" spans="1:11" x14ac:dyDescent="0.3">
      <c r="A44" s="14" t="s">
        <v>128</v>
      </c>
      <c r="B44" s="22">
        <v>20000</v>
      </c>
      <c r="C44" s="5">
        <v>20000</v>
      </c>
      <c r="D44" s="5">
        <v>2746</v>
      </c>
      <c r="E44" s="5">
        <v>2746</v>
      </c>
      <c r="F44" s="5">
        <v>10</v>
      </c>
      <c r="G44" s="22">
        <v>10</v>
      </c>
      <c r="H44" s="22">
        <v>7.2833211944646763</v>
      </c>
      <c r="J44" s="14" t="s">
        <v>128</v>
      </c>
      <c r="K44" s="22">
        <v>7.2833211944646763</v>
      </c>
    </row>
    <row r="45" spans="1:11" x14ac:dyDescent="0.3">
      <c r="A45" s="14" t="s">
        <v>145</v>
      </c>
      <c r="B45" s="22">
        <v>138500</v>
      </c>
      <c r="C45" s="5">
        <v>6021.739130434783</v>
      </c>
      <c r="D45" s="5">
        <v>55886</v>
      </c>
      <c r="E45" s="5">
        <v>2429.8260869565215</v>
      </c>
      <c r="F45" s="5">
        <v>122</v>
      </c>
      <c r="G45" s="22">
        <v>5.3043478260869561</v>
      </c>
      <c r="H45" s="22">
        <v>2.4782593136026914</v>
      </c>
      <c r="J45" s="14" t="s">
        <v>145</v>
      </c>
      <c r="K45" s="22">
        <v>2.4782593136026914</v>
      </c>
    </row>
    <row r="46" spans="1:11" x14ac:dyDescent="0.3">
      <c r="A46" s="14" t="s">
        <v>153</v>
      </c>
      <c r="B46" s="22">
        <v>140500</v>
      </c>
      <c r="C46" s="5">
        <v>6690.4761904761908</v>
      </c>
      <c r="D46" s="5">
        <v>47436</v>
      </c>
      <c r="E46" s="5">
        <v>2258.8571428571427</v>
      </c>
      <c r="F46" s="5">
        <v>124</v>
      </c>
      <c r="G46" s="22">
        <v>5.9047619047619051</v>
      </c>
      <c r="H46" s="22">
        <v>2.9618854878151617</v>
      </c>
      <c r="J46" s="14" t="s">
        <v>153</v>
      </c>
      <c r="K46" s="22">
        <v>2.9618854878151617</v>
      </c>
    </row>
    <row r="47" spans="1:11" x14ac:dyDescent="0.3">
      <c r="A47" s="14" t="s">
        <v>135</v>
      </c>
      <c r="B47" s="22">
        <v>1300</v>
      </c>
      <c r="C47" s="5">
        <v>1300</v>
      </c>
      <c r="D47" s="5">
        <v>2392</v>
      </c>
      <c r="E47" s="5">
        <v>2392</v>
      </c>
      <c r="F47" s="5">
        <v>1</v>
      </c>
      <c r="G47" s="22">
        <v>1</v>
      </c>
      <c r="H47" s="22">
        <v>0.54347826086956519</v>
      </c>
      <c r="J47" s="14" t="s">
        <v>135</v>
      </c>
      <c r="K47" s="22">
        <v>0.54347826086956519</v>
      </c>
    </row>
    <row r="48" spans="1:11" x14ac:dyDescent="0.3">
      <c r="A48" s="14" t="s">
        <v>632</v>
      </c>
      <c r="B48" s="22">
        <v>300300</v>
      </c>
      <c r="C48" s="5">
        <v>6528.260869565217</v>
      </c>
      <c r="D48" s="5">
        <v>108460</v>
      </c>
      <c r="E48" s="5">
        <v>2357.8260869565215</v>
      </c>
      <c r="F48" s="5">
        <v>257</v>
      </c>
      <c r="G48" s="22">
        <v>5.5869565217391308</v>
      </c>
      <c r="H48" s="22">
        <v>2.7687626774847871</v>
      </c>
      <c r="J48" s="14" t="s">
        <v>632</v>
      </c>
      <c r="K48" s="22">
        <v>2.7687626774847871</v>
      </c>
    </row>
  </sheetData>
  <hyperlinks>
    <hyperlink ref="M2" location="PRESENTATION!A1" display="BACK" xr:uid="{625C27E1-CAA2-4523-98C5-15EA1C0F7B41}"/>
  </hyperlinks>
  <pageMargins left="0.7" right="0.7" top="0.75" bottom="0.75" header="0.3" footer="0.3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29476-6FC1-4B85-BF96-724E1A615A4C}">
  <sheetPr>
    <tabColor rgb="FFFF3399"/>
  </sheetPr>
  <dimension ref="A2:J38"/>
  <sheetViews>
    <sheetView zoomScale="83" zoomScaleNormal="83" workbookViewId="0">
      <selection activeCell="E21" sqref="E21"/>
    </sheetView>
  </sheetViews>
  <sheetFormatPr baseColWidth="10" defaultColWidth="10.6640625" defaultRowHeight="14.4" x14ac:dyDescent="0.3"/>
  <cols>
    <col min="1" max="1" width="20.109375" bestFit="1" customWidth="1"/>
    <col min="2" max="2" width="16.6640625" bestFit="1" customWidth="1"/>
    <col min="3" max="3" width="22.6640625" bestFit="1" customWidth="1"/>
    <col min="4" max="4" width="17" customWidth="1"/>
    <col min="5" max="5" width="23.88671875" bestFit="1" customWidth="1"/>
    <col min="6" max="6" width="6.6640625" bestFit="1" customWidth="1"/>
    <col min="7" max="7" width="8.6640625" bestFit="1" customWidth="1"/>
    <col min="8" max="8" width="27.5546875" bestFit="1" customWidth="1"/>
    <col min="9" max="9" width="28.5546875" bestFit="1" customWidth="1"/>
  </cols>
  <sheetData>
    <row r="2" spans="1:10" ht="25.8" x14ac:dyDescent="0.5">
      <c r="A2" t="s">
        <v>622</v>
      </c>
      <c r="J2" s="39" t="s">
        <v>25</v>
      </c>
    </row>
    <row r="3" spans="1:10" x14ac:dyDescent="0.3">
      <c r="A3" s="13" t="s">
        <v>624</v>
      </c>
      <c r="B3" t="s">
        <v>694</v>
      </c>
      <c r="C3" t="s">
        <v>648</v>
      </c>
    </row>
    <row r="4" spans="1:10" x14ac:dyDescent="0.3">
      <c r="A4" s="14" t="s">
        <v>128</v>
      </c>
      <c r="B4" s="17">
        <v>9.0027700831024932E-2</v>
      </c>
      <c r="C4">
        <v>6500</v>
      </c>
    </row>
    <row r="5" spans="1:10" x14ac:dyDescent="0.3">
      <c r="A5" s="14" t="s">
        <v>145</v>
      </c>
      <c r="B5" s="17">
        <v>0.62326869806094187</v>
      </c>
      <c r="C5">
        <v>45000</v>
      </c>
    </row>
    <row r="6" spans="1:10" x14ac:dyDescent="0.3">
      <c r="A6" s="14" t="s">
        <v>153</v>
      </c>
      <c r="B6" s="17">
        <v>0.28670360110803322</v>
      </c>
      <c r="C6">
        <v>20700</v>
      </c>
    </row>
    <row r="7" spans="1:10" x14ac:dyDescent="0.3">
      <c r="A7" s="14" t="s">
        <v>632</v>
      </c>
      <c r="B7" s="17">
        <v>1</v>
      </c>
      <c r="C7">
        <v>72200</v>
      </c>
    </row>
    <row r="11" spans="1:10" x14ac:dyDescent="0.3">
      <c r="A11" s="14"/>
    </row>
    <row r="32" spans="1:1" x14ac:dyDescent="0.3">
      <c r="A32" t="s">
        <v>623</v>
      </c>
    </row>
    <row r="33" spans="1:3" x14ac:dyDescent="0.3">
      <c r="A33" s="13" t="s">
        <v>624</v>
      </c>
      <c r="B33" t="s">
        <v>694</v>
      </c>
      <c r="C33" t="s">
        <v>648</v>
      </c>
    </row>
    <row r="34" spans="1:3" x14ac:dyDescent="0.3">
      <c r="A34" s="14" t="s">
        <v>128</v>
      </c>
      <c r="B34" s="17">
        <v>6.6600066600066607E-2</v>
      </c>
      <c r="C34">
        <v>20000</v>
      </c>
    </row>
    <row r="35" spans="1:3" x14ac:dyDescent="0.3">
      <c r="A35" s="14" t="s">
        <v>145</v>
      </c>
      <c r="B35" s="17">
        <v>0.46120546120546119</v>
      </c>
      <c r="C35">
        <v>138500</v>
      </c>
    </row>
    <row r="36" spans="1:3" x14ac:dyDescent="0.3">
      <c r="A36" s="14" t="s">
        <v>153</v>
      </c>
      <c r="B36" s="17">
        <v>0.46786546786546784</v>
      </c>
      <c r="C36">
        <v>140500</v>
      </c>
    </row>
    <row r="37" spans="1:3" x14ac:dyDescent="0.3">
      <c r="A37" s="14" t="s">
        <v>135</v>
      </c>
      <c r="B37" s="17">
        <v>4.329004329004329E-3</v>
      </c>
      <c r="C37">
        <v>1300</v>
      </c>
    </row>
    <row r="38" spans="1:3" x14ac:dyDescent="0.3">
      <c r="A38" s="14" t="s">
        <v>632</v>
      </c>
      <c r="B38" s="17">
        <v>1</v>
      </c>
      <c r="C38">
        <v>300300</v>
      </c>
    </row>
  </sheetData>
  <hyperlinks>
    <hyperlink ref="J2" location="PRESENTATION!A1" display="BACK" xr:uid="{16655999-AF17-4786-89D1-693E02DA7A7B}"/>
  </hyperlinks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9E34-14BE-4E48-9AC8-CA12FEBD752D}">
  <sheetPr>
    <tabColor rgb="FFFF3399"/>
  </sheetPr>
  <dimension ref="A2:I123"/>
  <sheetViews>
    <sheetView topLeftCell="A10" workbookViewId="0">
      <selection activeCell="A10" sqref="A10"/>
    </sheetView>
  </sheetViews>
  <sheetFormatPr baseColWidth="10" defaultColWidth="10.6640625" defaultRowHeight="14.4" x14ac:dyDescent="0.3"/>
  <cols>
    <col min="1" max="1" width="19.5546875" bestFit="1" customWidth="1"/>
    <col min="2" max="2" width="22.6640625" bestFit="1" customWidth="1"/>
    <col min="3" max="3" width="19.44140625" bestFit="1" customWidth="1"/>
    <col min="4" max="4" width="11.88671875" bestFit="1" customWidth="1"/>
    <col min="5" max="5" width="19.5546875" bestFit="1" customWidth="1"/>
    <col min="6" max="6" width="22.6640625" bestFit="1" customWidth="1"/>
    <col min="7" max="7" width="19.44140625" bestFit="1" customWidth="1"/>
  </cols>
  <sheetData>
    <row r="2" spans="1:9" ht="25.8" x14ac:dyDescent="0.5">
      <c r="A2" t="s">
        <v>27</v>
      </c>
      <c r="E2" t="s">
        <v>28</v>
      </c>
      <c r="I2" s="39" t="s">
        <v>25</v>
      </c>
    </row>
    <row r="3" spans="1:9" x14ac:dyDescent="0.3">
      <c r="A3" s="13" t="s">
        <v>624</v>
      </c>
      <c r="B3" t="s">
        <v>648</v>
      </c>
      <c r="E3" s="13" t="s">
        <v>624</v>
      </c>
      <c r="F3" t="s">
        <v>648</v>
      </c>
    </row>
    <row r="4" spans="1:9" x14ac:dyDescent="0.3">
      <c r="A4" s="14" t="s">
        <v>128</v>
      </c>
      <c r="B4">
        <v>6500</v>
      </c>
      <c r="E4" s="14" t="s">
        <v>128</v>
      </c>
      <c r="F4">
        <v>20000</v>
      </c>
    </row>
    <row r="5" spans="1:9" x14ac:dyDescent="0.3">
      <c r="A5" s="14" t="s">
        <v>145</v>
      </c>
      <c r="B5">
        <v>162000</v>
      </c>
      <c r="E5" s="14" t="s">
        <v>145</v>
      </c>
      <c r="F5">
        <v>138500</v>
      </c>
    </row>
    <row r="6" spans="1:9" x14ac:dyDescent="0.3">
      <c r="A6" s="14" t="s">
        <v>153</v>
      </c>
      <c r="B6">
        <v>82400</v>
      </c>
      <c r="E6" s="14" t="s">
        <v>153</v>
      </c>
      <c r="F6">
        <v>140500</v>
      </c>
    </row>
    <row r="7" spans="1:9" x14ac:dyDescent="0.3">
      <c r="A7" s="14" t="s">
        <v>135</v>
      </c>
      <c r="B7">
        <v>5000</v>
      </c>
      <c r="E7" s="14" t="s">
        <v>135</v>
      </c>
      <c r="F7">
        <v>1300</v>
      </c>
    </row>
    <row r="8" spans="1:9" x14ac:dyDescent="0.3">
      <c r="A8" s="14" t="s">
        <v>632</v>
      </c>
      <c r="B8">
        <v>255900</v>
      </c>
      <c r="E8" s="14" t="s">
        <v>632</v>
      </c>
      <c r="F8">
        <v>300300</v>
      </c>
    </row>
    <row r="11" spans="1:9" x14ac:dyDescent="0.3">
      <c r="A11" t="s">
        <v>27</v>
      </c>
      <c r="E11" t="s">
        <v>28</v>
      </c>
    </row>
    <row r="12" spans="1:9" x14ac:dyDescent="0.3">
      <c r="A12" s="13" t="s">
        <v>624</v>
      </c>
      <c r="B12" t="s">
        <v>648</v>
      </c>
      <c r="C12" t="s">
        <v>656</v>
      </c>
      <c r="E12" s="13" t="s">
        <v>624</v>
      </c>
      <c r="F12" t="s">
        <v>648</v>
      </c>
      <c r="G12" t="s">
        <v>656</v>
      </c>
    </row>
    <row r="13" spans="1:9" x14ac:dyDescent="0.3">
      <c r="A13" s="14" t="s">
        <v>191</v>
      </c>
      <c r="B13">
        <v>14000</v>
      </c>
      <c r="C13">
        <v>7</v>
      </c>
      <c r="E13" s="14" t="s">
        <v>191</v>
      </c>
      <c r="F13">
        <v>60000</v>
      </c>
      <c r="G13">
        <v>30</v>
      </c>
    </row>
    <row r="14" spans="1:9" x14ac:dyDescent="0.3">
      <c r="A14" s="14" t="s">
        <v>216</v>
      </c>
      <c r="B14">
        <v>14400</v>
      </c>
      <c r="C14">
        <v>24</v>
      </c>
      <c r="E14" s="14" t="s">
        <v>216</v>
      </c>
      <c r="F14">
        <v>7200</v>
      </c>
      <c r="G14">
        <v>12</v>
      </c>
    </row>
    <row r="15" spans="1:9" x14ac:dyDescent="0.3">
      <c r="A15" s="14" t="s">
        <v>156</v>
      </c>
      <c r="B15">
        <v>12000</v>
      </c>
      <c r="C15">
        <v>24</v>
      </c>
      <c r="E15" s="14" t="s">
        <v>156</v>
      </c>
      <c r="F15">
        <v>15000</v>
      </c>
      <c r="G15">
        <v>30</v>
      </c>
    </row>
    <row r="16" spans="1:9" x14ac:dyDescent="0.3">
      <c r="A16" s="14" t="s">
        <v>146</v>
      </c>
      <c r="B16">
        <v>26400</v>
      </c>
      <c r="C16">
        <v>33</v>
      </c>
      <c r="E16" s="14" t="s">
        <v>146</v>
      </c>
      <c r="F16">
        <v>38400</v>
      </c>
      <c r="G16">
        <v>48</v>
      </c>
    </row>
    <row r="17" spans="1:7" x14ac:dyDescent="0.3">
      <c r="A17" s="14" t="s">
        <v>136</v>
      </c>
      <c r="B17">
        <v>80000</v>
      </c>
      <c r="C17">
        <v>16</v>
      </c>
      <c r="E17" s="14" t="s">
        <v>136</v>
      </c>
      <c r="F17">
        <v>65000</v>
      </c>
      <c r="G17">
        <v>13</v>
      </c>
    </row>
    <row r="18" spans="1:7" x14ac:dyDescent="0.3">
      <c r="A18" s="14" t="s">
        <v>174</v>
      </c>
      <c r="B18">
        <v>26000</v>
      </c>
      <c r="C18">
        <v>20</v>
      </c>
      <c r="E18" s="14" t="s">
        <v>174</v>
      </c>
      <c r="F18">
        <v>36400</v>
      </c>
      <c r="G18">
        <v>28</v>
      </c>
    </row>
    <row r="19" spans="1:7" x14ac:dyDescent="0.3">
      <c r="A19" s="14" t="s">
        <v>150</v>
      </c>
      <c r="B19">
        <v>20300</v>
      </c>
      <c r="C19">
        <v>29</v>
      </c>
      <c r="E19" s="14" t="s">
        <v>150</v>
      </c>
      <c r="F19">
        <v>21000</v>
      </c>
      <c r="G19">
        <v>30</v>
      </c>
    </row>
    <row r="20" spans="1:7" x14ac:dyDescent="0.3">
      <c r="A20" s="14" t="s">
        <v>129</v>
      </c>
      <c r="B20">
        <v>23000</v>
      </c>
      <c r="C20">
        <v>23</v>
      </c>
      <c r="E20" s="14" t="s">
        <v>129</v>
      </c>
      <c r="F20">
        <v>8000</v>
      </c>
      <c r="G20">
        <v>8</v>
      </c>
    </row>
    <row r="21" spans="1:7" x14ac:dyDescent="0.3">
      <c r="A21" s="14" t="s">
        <v>159</v>
      </c>
      <c r="B21">
        <v>22800</v>
      </c>
      <c r="C21">
        <v>19</v>
      </c>
      <c r="E21" s="14" t="s">
        <v>159</v>
      </c>
      <c r="F21">
        <v>34800</v>
      </c>
      <c r="G21">
        <v>29</v>
      </c>
    </row>
    <row r="22" spans="1:7" x14ac:dyDescent="0.3">
      <c r="A22" s="14" t="s">
        <v>184</v>
      </c>
      <c r="B22">
        <v>17000</v>
      </c>
      <c r="C22">
        <v>34</v>
      </c>
      <c r="E22" s="14" t="s">
        <v>184</v>
      </c>
      <c r="F22">
        <v>14500</v>
      </c>
      <c r="G22">
        <v>29</v>
      </c>
    </row>
    <row r="23" spans="1:7" x14ac:dyDescent="0.3">
      <c r="A23" s="14" t="s">
        <v>632</v>
      </c>
      <c r="B23">
        <v>255900</v>
      </c>
      <c r="C23">
        <v>229</v>
      </c>
      <c r="E23" s="14" t="s">
        <v>632</v>
      </c>
      <c r="F23">
        <v>300300</v>
      </c>
      <c r="G23">
        <v>257</v>
      </c>
    </row>
    <row r="27" spans="1:7" x14ac:dyDescent="0.3">
      <c r="A27" t="s">
        <v>27</v>
      </c>
      <c r="E27" t="s">
        <v>28</v>
      </c>
    </row>
    <row r="28" spans="1:7" x14ac:dyDescent="0.3">
      <c r="A28" s="13" t="s">
        <v>624</v>
      </c>
      <c r="B28" t="s">
        <v>648</v>
      </c>
      <c r="C28" t="s">
        <v>655</v>
      </c>
      <c r="E28" s="13" t="s">
        <v>624</v>
      </c>
      <c r="F28" t="s">
        <v>648</v>
      </c>
      <c r="G28" t="s">
        <v>655</v>
      </c>
    </row>
    <row r="29" spans="1:7" x14ac:dyDescent="0.3">
      <c r="A29" s="14" t="s">
        <v>137</v>
      </c>
      <c r="B29">
        <v>95900</v>
      </c>
      <c r="C29" s="17">
        <v>0.37475576397030091</v>
      </c>
      <c r="E29" s="14" t="s">
        <v>137</v>
      </c>
      <c r="F29">
        <v>63800</v>
      </c>
      <c r="G29" s="17">
        <v>0.21245421245421245</v>
      </c>
    </row>
    <row r="30" spans="1:7" x14ac:dyDescent="0.3">
      <c r="A30" s="14" t="s">
        <v>147</v>
      </c>
      <c r="B30">
        <v>72200</v>
      </c>
      <c r="C30" s="17">
        <v>0.28214146150840169</v>
      </c>
      <c r="E30" s="14" t="s">
        <v>147</v>
      </c>
      <c r="F30">
        <v>106900</v>
      </c>
      <c r="G30" s="17">
        <v>0.35597735597735597</v>
      </c>
    </row>
    <row r="31" spans="1:7" x14ac:dyDescent="0.3">
      <c r="A31" s="14" t="s">
        <v>130</v>
      </c>
      <c r="B31">
        <v>87800</v>
      </c>
      <c r="C31" s="17">
        <v>0.34310277452129739</v>
      </c>
      <c r="E31" s="14" t="s">
        <v>130</v>
      </c>
      <c r="F31">
        <v>129600</v>
      </c>
      <c r="G31" s="17">
        <v>0.43156843156843155</v>
      </c>
    </row>
    <row r="32" spans="1:7" x14ac:dyDescent="0.3">
      <c r="A32" s="14" t="s">
        <v>632</v>
      </c>
      <c r="B32">
        <v>255900</v>
      </c>
      <c r="C32" s="17">
        <v>1</v>
      </c>
      <c r="E32" s="14" t="s">
        <v>632</v>
      </c>
      <c r="F32">
        <v>300300</v>
      </c>
      <c r="G32" s="17">
        <v>1</v>
      </c>
    </row>
    <row r="36" spans="1:7" x14ac:dyDescent="0.3">
      <c r="A36" t="s">
        <v>27</v>
      </c>
      <c r="E36" t="s">
        <v>28</v>
      </c>
    </row>
    <row r="37" spans="1:7" x14ac:dyDescent="0.3">
      <c r="A37" s="13" t="s">
        <v>624</v>
      </c>
      <c r="B37" t="s">
        <v>648</v>
      </c>
      <c r="C37" t="s">
        <v>656</v>
      </c>
      <c r="E37" s="13" t="s">
        <v>624</v>
      </c>
      <c r="F37" t="s">
        <v>648</v>
      </c>
      <c r="G37" t="s">
        <v>656</v>
      </c>
    </row>
    <row r="38" spans="1:7" x14ac:dyDescent="0.3">
      <c r="A38" s="14" t="s">
        <v>588</v>
      </c>
      <c r="B38">
        <v>45000</v>
      </c>
      <c r="C38">
        <v>9</v>
      </c>
      <c r="E38" s="14" t="s">
        <v>599</v>
      </c>
      <c r="F38">
        <v>35000</v>
      </c>
      <c r="G38">
        <v>7</v>
      </c>
    </row>
    <row r="39" spans="1:7" x14ac:dyDescent="0.3">
      <c r="A39" s="14" t="s">
        <v>592</v>
      </c>
      <c r="B39">
        <v>30000</v>
      </c>
      <c r="C39">
        <v>6</v>
      </c>
      <c r="E39" s="14" t="s">
        <v>606</v>
      </c>
      <c r="F39">
        <v>22200</v>
      </c>
      <c r="G39">
        <v>19</v>
      </c>
    </row>
    <row r="40" spans="1:7" x14ac:dyDescent="0.3">
      <c r="A40" s="14" t="s">
        <v>607</v>
      </c>
      <c r="B40">
        <v>12000</v>
      </c>
      <c r="C40">
        <v>10</v>
      </c>
      <c r="E40" s="14" t="s">
        <v>617</v>
      </c>
      <c r="F40">
        <v>20000</v>
      </c>
      <c r="G40">
        <v>10</v>
      </c>
    </row>
    <row r="41" spans="1:7" x14ac:dyDescent="0.3">
      <c r="A41" s="14" t="s">
        <v>606</v>
      </c>
      <c r="B41">
        <v>10800</v>
      </c>
      <c r="C41">
        <v>14</v>
      </c>
      <c r="E41" s="14" t="s">
        <v>579</v>
      </c>
      <c r="F41">
        <v>20000</v>
      </c>
      <c r="G41">
        <v>10</v>
      </c>
    </row>
    <row r="42" spans="1:7" x14ac:dyDescent="0.3">
      <c r="A42" s="14" t="s">
        <v>591</v>
      </c>
      <c r="B42">
        <v>10000</v>
      </c>
      <c r="C42">
        <v>5</v>
      </c>
      <c r="E42" s="14" t="s">
        <v>605</v>
      </c>
      <c r="F42">
        <v>19200</v>
      </c>
      <c r="G42">
        <v>18</v>
      </c>
    </row>
    <row r="43" spans="1:7" x14ac:dyDescent="0.3">
      <c r="A43" s="14" t="s">
        <v>583</v>
      </c>
      <c r="B43">
        <v>9000</v>
      </c>
      <c r="C43">
        <v>9</v>
      </c>
      <c r="E43" s="14" t="s">
        <v>608</v>
      </c>
      <c r="F43">
        <v>10000</v>
      </c>
      <c r="G43">
        <v>2</v>
      </c>
    </row>
    <row r="44" spans="1:7" x14ac:dyDescent="0.3">
      <c r="A44" s="14" t="s">
        <v>604</v>
      </c>
      <c r="B44">
        <v>7000</v>
      </c>
      <c r="C44">
        <v>10</v>
      </c>
      <c r="E44" s="14" t="s">
        <v>602</v>
      </c>
      <c r="F44">
        <v>10000</v>
      </c>
      <c r="G44">
        <v>2</v>
      </c>
    </row>
    <row r="45" spans="1:7" x14ac:dyDescent="0.3">
      <c r="A45" s="14" t="s">
        <v>613</v>
      </c>
      <c r="B45">
        <v>7000</v>
      </c>
      <c r="C45">
        <v>7</v>
      </c>
      <c r="E45" s="14" t="s">
        <v>612</v>
      </c>
      <c r="F45">
        <v>10000</v>
      </c>
      <c r="G45">
        <v>5</v>
      </c>
    </row>
    <row r="46" spans="1:7" x14ac:dyDescent="0.3">
      <c r="A46" s="14" t="s">
        <v>580</v>
      </c>
      <c r="B46">
        <v>6500</v>
      </c>
      <c r="C46">
        <v>5</v>
      </c>
      <c r="E46" s="14" t="s">
        <v>596</v>
      </c>
      <c r="F46">
        <v>10000</v>
      </c>
      <c r="G46">
        <v>2</v>
      </c>
    </row>
    <row r="47" spans="1:7" x14ac:dyDescent="0.3">
      <c r="A47" s="14" t="s">
        <v>579</v>
      </c>
      <c r="B47">
        <v>6500</v>
      </c>
      <c r="C47">
        <v>5</v>
      </c>
      <c r="E47" s="14" t="s">
        <v>619</v>
      </c>
      <c r="F47">
        <v>10000</v>
      </c>
      <c r="G47">
        <v>5</v>
      </c>
    </row>
    <row r="48" spans="1:7" x14ac:dyDescent="0.3">
      <c r="A48" s="14" t="s">
        <v>605</v>
      </c>
      <c r="B48">
        <v>6200</v>
      </c>
      <c r="C48">
        <v>10</v>
      </c>
      <c r="E48" s="14" t="s">
        <v>607</v>
      </c>
      <c r="F48">
        <v>8000</v>
      </c>
      <c r="G48">
        <v>8</v>
      </c>
    </row>
    <row r="49" spans="1:7" x14ac:dyDescent="0.3">
      <c r="A49" s="14" t="s">
        <v>589</v>
      </c>
      <c r="B49">
        <v>6000</v>
      </c>
      <c r="C49">
        <v>10</v>
      </c>
      <c r="E49" s="14" t="s">
        <v>600</v>
      </c>
      <c r="F49">
        <v>8000</v>
      </c>
      <c r="G49">
        <v>10</v>
      </c>
    </row>
    <row r="50" spans="1:7" x14ac:dyDescent="0.3">
      <c r="A50" s="14" t="s">
        <v>618</v>
      </c>
      <c r="B50">
        <v>5600</v>
      </c>
      <c r="C50">
        <v>7</v>
      </c>
      <c r="E50" s="14" t="s">
        <v>598</v>
      </c>
      <c r="F50">
        <v>7000</v>
      </c>
      <c r="G50">
        <v>10</v>
      </c>
    </row>
    <row r="51" spans="1:7" x14ac:dyDescent="0.3">
      <c r="A51" s="14" t="s">
        <v>586</v>
      </c>
      <c r="B51">
        <v>5600</v>
      </c>
      <c r="C51">
        <v>7</v>
      </c>
      <c r="E51" s="14" t="s">
        <v>587</v>
      </c>
      <c r="F51">
        <v>6500</v>
      </c>
      <c r="G51">
        <v>5</v>
      </c>
    </row>
    <row r="52" spans="1:7" x14ac:dyDescent="0.3">
      <c r="A52" s="14" t="s">
        <v>595</v>
      </c>
      <c r="B52">
        <v>5600</v>
      </c>
      <c r="C52">
        <v>8</v>
      </c>
      <c r="E52" s="14" t="s">
        <v>585</v>
      </c>
      <c r="F52">
        <v>6500</v>
      </c>
      <c r="G52">
        <v>5</v>
      </c>
    </row>
    <row r="53" spans="1:7" x14ac:dyDescent="0.3">
      <c r="A53" s="14" t="s">
        <v>614</v>
      </c>
      <c r="B53">
        <v>5000</v>
      </c>
      <c r="C53">
        <v>10</v>
      </c>
      <c r="E53" s="14" t="s">
        <v>609</v>
      </c>
      <c r="F53">
        <v>6300</v>
      </c>
      <c r="G53">
        <v>9</v>
      </c>
    </row>
    <row r="54" spans="1:7" x14ac:dyDescent="0.3">
      <c r="A54" s="14" t="s">
        <v>620</v>
      </c>
      <c r="B54">
        <v>5000</v>
      </c>
      <c r="C54">
        <v>1</v>
      </c>
      <c r="E54" s="14" t="s">
        <v>618</v>
      </c>
      <c r="F54">
        <v>6000</v>
      </c>
      <c r="G54">
        <v>5</v>
      </c>
    </row>
    <row r="55" spans="1:7" x14ac:dyDescent="0.3">
      <c r="A55" s="14" t="s">
        <v>617</v>
      </c>
      <c r="B55">
        <v>5000</v>
      </c>
      <c r="C55">
        <v>10</v>
      </c>
      <c r="E55" s="14" t="s">
        <v>601</v>
      </c>
      <c r="F55">
        <v>6000</v>
      </c>
      <c r="G55">
        <v>5</v>
      </c>
    </row>
    <row r="56" spans="1:7" x14ac:dyDescent="0.3">
      <c r="A56" s="14" t="s">
        <v>601</v>
      </c>
      <c r="B56">
        <v>4800</v>
      </c>
      <c r="C56">
        <v>4</v>
      </c>
      <c r="E56" s="14" t="s">
        <v>604</v>
      </c>
      <c r="F56">
        <v>5600</v>
      </c>
      <c r="G56">
        <v>7</v>
      </c>
    </row>
    <row r="57" spans="1:7" x14ac:dyDescent="0.3">
      <c r="A57" s="14" t="s">
        <v>609</v>
      </c>
      <c r="B57">
        <v>4200</v>
      </c>
      <c r="C57">
        <v>6</v>
      </c>
      <c r="E57" s="14" t="s">
        <v>584</v>
      </c>
      <c r="F57">
        <v>5600</v>
      </c>
      <c r="G57">
        <v>7</v>
      </c>
    </row>
    <row r="58" spans="1:7" x14ac:dyDescent="0.3">
      <c r="A58" s="14" t="s">
        <v>587</v>
      </c>
      <c r="B58">
        <v>4000</v>
      </c>
      <c r="C58">
        <v>4</v>
      </c>
      <c r="E58" s="14" t="s">
        <v>592</v>
      </c>
      <c r="F58">
        <v>5000</v>
      </c>
      <c r="G58">
        <v>10</v>
      </c>
    </row>
    <row r="59" spans="1:7" x14ac:dyDescent="0.3">
      <c r="A59" s="14" t="s">
        <v>596</v>
      </c>
      <c r="B59">
        <v>4000</v>
      </c>
      <c r="C59">
        <v>2</v>
      </c>
      <c r="E59" s="14" t="s">
        <v>586</v>
      </c>
      <c r="F59">
        <v>4800</v>
      </c>
      <c r="G59">
        <v>4</v>
      </c>
    </row>
    <row r="60" spans="1:7" x14ac:dyDescent="0.3">
      <c r="A60" s="14" t="s">
        <v>584</v>
      </c>
      <c r="B60">
        <v>3900</v>
      </c>
      <c r="C60">
        <v>3</v>
      </c>
      <c r="E60" s="14" t="s">
        <v>614</v>
      </c>
      <c r="F60">
        <v>4800</v>
      </c>
      <c r="G60">
        <v>6</v>
      </c>
    </row>
    <row r="61" spans="1:7" x14ac:dyDescent="0.3">
      <c r="A61" s="14" t="s">
        <v>585</v>
      </c>
      <c r="B61">
        <v>3900</v>
      </c>
      <c r="C61">
        <v>3</v>
      </c>
      <c r="E61" s="14" t="s">
        <v>613</v>
      </c>
      <c r="F61">
        <v>4500</v>
      </c>
      <c r="G61">
        <v>9</v>
      </c>
    </row>
    <row r="62" spans="1:7" x14ac:dyDescent="0.3">
      <c r="A62" s="14" t="s">
        <v>593</v>
      </c>
      <c r="B62">
        <v>3600</v>
      </c>
      <c r="C62">
        <v>3</v>
      </c>
      <c r="E62" s="14" t="s">
        <v>593</v>
      </c>
      <c r="F62">
        <v>4500</v>
      </c>
      <c r="G62">
        <v>9</v>
      </c>
    </row>
    <row r="63" spans="1:7" x14ac:dyDescent="0.3">
      <c r="A63" s="14" t="s">
        <v>616</v>
      </c>
      <c r="B63">
        <v>3500</v>
      </c>
      <c r="C63">
        <v>7</v>
      </c>
      <c r="E63" s="14" t="s">
        <v>580</v>
      </c>
      <c r="F63">
        <v>4500</v>
      </c>
      <c r="G63">
        <v>9</v>
      </c>
    </row>
    <row r="64" spans="1:7" x14ac:dyDescent="0.3">
      <c r="A64" s="14" t="s">
        <v>599</v>
      </c>
      <c r="B64">
        <v>3500</v>
      </c>
      <c r="C64">
        <v>5</v>
      </c>
      <c r="E64" s="14" t="s">
        <v>588</v>
      </c>
      <c r="F64">
        <v>4200</v>
      </c>
      <c r="G64">
        <v>7</v>
      </c>
    </row>
    <row r="65" spans="1:7" x14ac:dyDescent="0.3">
      <c r="A65" s="14" t="s">
        <v>612</v>
      </c>
      <c r="B65">
        <v>3200</v>
      </c>
      <c r="C65">
        <v>4</v>
      </c>
      <c r="E65" s="14" t="s">
        <v>603</v>
      </c>
      <c r="F65">
        <v>4000</v>
      </c>
      <c r="G65">
        <v>5</v>
      </c>
    </row>
    <row r="66" spans="1:7" x14ac:dyDescent="0.3">
      <c r="A66" s="14" t="s">
        <v>597</v>
      </c>
      <c r="B66">
        <v>3000</v>
      </c>
      <c r="C66">
        <v>5</v>
      </c>
      <c r="E66" s="14" t="s">
        <v>615</v>
      </c>
      <c r="F66">
        <v>4000</v>
      </c>
      <c r="G66">
        <v>8</v>
      </c>
    </row>
    <row r="67" spans="1:7" x14ac:dyDescent="0.3">
      <c r="A67" s="14" t="s">
        <v>582</v>
      </c>
      <c r="B67">
        <v>2600</v>
      </c>
      <c r="C67">
        <v>2</v>
      </c>
      <c r="E67" s="14" t="s">
        <v>589</v>
      </c>
      <c r="F67">
        <v>4000</v>
      </c>
      <c r="G67">
        <v>8</v>
      </c>
    </row>
    <row r="68" spans="1:7" x14ac:dyDescent="0.3">
      <c r="A68" s="14" t="s">
        <v>602</v>
      </c>
      <c r="B68">
        <v>2600</v>
      </c>
      <c r="C68">
        <v>2</v>
      </c>
      <c r="E68" s="14" t="s">
        <v>594</v>
      </c>
      <c r="F68">
        <v>3600</v>
      </c>
      <c r="G68">
        <v>3</v>
      </c>
    </row>
    <row r="69" spans="1:7" x14ac:dyDescent="0.3">
      <c r="A69" s="14" t="s">
        <v>619</v>
      </c>
      <c r="B69">
        <v>2500</v>
      </c>
      <c r="C69">
        <v>5</v>
      </c>
      <c r="E69" s="14" t="s">
        <v>616</v>
      </c>
      <c r="F69">
        <v>3200</v>
      </c>
      <c r="G69">
        <v>4</v>
      </c>
    </row>
    <row r="70" spans="1:7" x14ac:dyDescent="0.3">
      <c r="A70" s="14" t="s">
        <v>603</v>
      </c>
      <c r="B70">
        <v>2500</v>
      </c>
      <c r="C70">
        <v>5</v>
      </c>
      <c r="E70" s="14" t="s">
        <v>583</v>
      </c>
      <c r="F70">
        <v>3000</v>
      </c>
      <c r="G70">
        <v>5</v>
      </c>
    </row>
    <row r="71" spans="1:7" x14ac:dyDescent="0.3">
      <c r="A71" s="14" t="s">
        <v>610</v>
      </c>
      <c r="B71">
        <v>2400</v>
      </c>
      <c r="C71">
        <v>3</v>
      </c>
      <c r="E71" s="14" t="s">
        <v>591</v>
      </c>
      <c r="F71">
        <v>2400</v>
      </c>
      <c r="G71">
        <v>3</v>
      </c>
    </row>
    <row r="72" spans="1:7" x14ac:dyDescent="0.3">
      <c r="A72" s="14" t="s">
        <v>598</v>
      </c>
      <c r="B72">
        <v>2400</v>
      </c>
      <c r="C72">
        <v>2</v>
      </c>
      <c r="E72" s="14" t="s">
        <v>597</v>
      </c>
      <c r="F72">
        <v>2400</v>
      </c>
      <c r="G72">
        <v>3</v>
      </c>
    </row>
    <row r="73" spans="1:7" x14ac:dyDescent="0.3">
      <c r="A73" s="14" t="s">
        <v>581</v>
      </c>
      <c r="B73">
        <v>2000</v>
      </c>
      <c r="C73">
        <v>4</v>
      </c>
      <c r="E73" s="14" t="s">
        <v>590</v>
      </c>
      <c r="F73">
        <v>2100</v>
      </c>
      <c r="G73">
        <v>3</v>
      </c>
    </row>
    <row r="74" spans="1:7" x14ac:dyDescent="0.3">
      <c r="A74" s="14" t="s">
        <v>611</v>
      </c>
      <c r="B74">
        <v>2000</v>
      </c>
      <c r="C74">
        <v>2</v>
      </c>
      <c r="E74" s="14" t="s">
        <v>582</v>
      </c>
      <c r="F74">
        <v>1500</v>
      </c>
      <c r="G74">
        <v>3</v>
      </c>
    </row>
    <row r="75" spans="1:7" x14ac:dyDescent="0.3">
      <c r="A75" s="14" t="s">
        <v>608</v>
      </c>
      <c r="B75">
        <v>2000</v>
      </c>
      <c r="C75">
        <v>4</v>
      </c>
      <c r="E75" s="14" t="s">
        <v>610</v>
      </c>
      <c r="F75">
        <v>1500</v>
      </c>
      <c r="G75">
        <v>3</v>
      </c>
    </row>
    <row r="76" spans="1:7" x14ac:dyDescent="0.3">
      <c r="A76" s="14" t="s">
        <v>594</v>
      </c>
      <c r="B76">
        <v>2000</v>
      </c>
      <c r="C76">
        <v>4</v>
      </c>
      <c r="E76" s="14" t="s">
        <v>620</v>
      </c>
      <c r="F76">
        <v>1300</v>
      </c>
      <c r="G76">
        <v>1</v>
      </c>
    </row>
    <row r="77" spans="1:7" x14ac:dyDescent="0.3">
      <c r="A77" s="14" t="s">
        <v>615</v>
      </c>
      <c r="B77">
        <v>1500</v>
      </c>
      <c r="C77">
        <v>3</v>
      </c>
      <c r="E77" s="14" t="s">
        <v>595</v>
      </c>
      <c r="F77">
        <v>1200</v>
      </c>
      <c r="G77">
        <v>1</v>
      </c>
    </row>
    <row r="78" spans="1:7" x14ac:dyDescent="0.3">
      <c r="A78" s="14" t="s">
        <v>590</v>
      </c>
      <c r="B78">
        <v>1000</v>
      </c>
      <c r="C78">
        <v>2</v>
      </c>
      <c r="E78" s="14" t="s">
        <v>611</v>
      </c>
      <c r="F78">
        <v>1200</v>
      </c>
      <c r="G78">
        <v>1</v>
      </c>
    </row>
    <row r="79" spans="1:7" x14ac:dyDescent="0.3">
      <c r="A79" s="14" t="s">
        <v>600</v>
      </c>
      <c r="B79">
        <v>1000</v>
      </c>
      <c r="C79">
        <v>2</v>
      </c>
      <c r="E79" s="14" t="s">
        <v>581</v>
      </c>
      <c r="F79">
        <v>700</v>
      </c>
      <c r="G79">
        <v>1</v>
      </c>
    </row>
    <row r="80" spans="1:7" x14ac:dyDescent="0.3">
      <c r="A80" s="14" t="s">
        <v>632</v>
      </c>
      <c r="B80">
        <v>255900</v>
      </c>
      <c r="C80">
        <v>229</v>
      </c>
      <c r="E80" s="14" t="s">
        <v>632</v>
      </c>
      <c r="F80">
        <v>300300</v>
      </c>
      <c r="G80">
        <v>257</v>
      </c>
    </row>
    <row r="84" spans="1:7" x14ac:dyDescent="0.3">
      <c r="A84" t="s">
        <v>27</v>
      </c>
      <c r="E84" t="s">
        <v>28</v>
      </c>
    </row>
    <row r="85" spans="1:7" x14ac:dyDescent="0.3">
      <c r="A85" s="13" t="s">
        <v>624</v>
      </c>
      <c r="B85" t="s">
        <v>648</v>
      </c>
      <c r="C85" t="s">
        <v>656</v>
      </c>
      <c r="E85" s="13" t="s">
        <v>624</v>
      </c>
      <c r="F85" t="s">
        <v>648</v>
      </c>
      <c r="G85" t="s">
        <v>656</v>
      </c>
    </row>
    <row r="86" spans="1:7" x14ac:dyDescent="0.3">
      <c r="A86" s="35" t="s">
        <v>671</v>
      </c>
      <c r="B86">
        <v>50000</v>
      </c>
      <c r="C86">
        <v>19</v>
      </c>
      <c r="E86" s="35" t="s">
        <v>666</v>
      </c>
      <c r="F86">
        <v>45000</v>
      </c>
      <c r="G86">
        <v>22</v>
      </c>
    </row>
    <row r="87" spans="1:7" x14ac:dyDescent="0.3">
      <c r="A87" s="35" t="s">
        <v>664</v>
      </c>
      <c r="B87">
        <v>45100</v>
      </c>
      <c r="C87">
        <v>24</v>
      </c>
      <c r="E87" s="35" t="s">
        <v>665</v>
      </c>
      <c r="F87">
        <v>41500</v>
      </c>
      <c r="G87">
        <v>32</v>
      </c>
    </row>
    <row r="88" spans="1:7" x14ac:dyDescent="0.3">
      <c r="A88" s="35" t="s">
        <v>663</v>
      </c>
      <c r="B88">
        <v>42100</v>
      </c>
      <c r="C88">
        <v>44</v>
      </c>
      <c r="E88" s="35" t="s">
        <v>675</v>
      </c>
      <c r="F88">
        <v>38500</v>
      </c>
      <c r="G88">
        <v>22</v>
      </c>
    </row>
    <row r="89" spans="1:7" x14ac:dyDescent="0.3">
      <c r="A89" s="35" t="s">
        <v>665</v>
      </c>
      <c r="B89">
        <v>36700</v>
      </c>
      <c r="C89">
        <v>34</v>
      </c>
      <c r="E89" s="35" t="s">
        <v>668</v>
      </c>
      <c r="F89">
        <v>36700</v>
      </c>
      <c r="G89">
        <v>18</v>
      </c>
    </row>
    <row r="90" spans="1:7" x14ac:dyDescent="0.3">
      <c r="A90" s="35" t="s">
        <v>667</v>
      </c>
      <c r="B90">
        <v>33600</v>
      </c>
      <c r="C90">
        <v>41</v>
      </c>
      <c r="E90" s="35" t="s">
        <v>663</v>
      </c>
      <c r="F90">
        <v>35900</v>
      </c>
      <c r="G90">
        <v>51</v>
      </c>
    </row>
    <row r="91" spans="1:7" x14ac:dyDescent="0.3">
      <c r="A91" s="35" t="s">
        <v>675</v>
      </c>
      <c r="B91">
        <v>14500</v>
      </c>
      <c r="C91">
        <v>19</v>
      </c>
      <c r="E91" s="35" t="s">
        <v>671</v>
      </c>
      <c r="F91">
        <v>22400</v>
      </c>
      <c r="G91">
        <v>13</v>
      </c>
    </row>
    <row r="92" spans="1:7" x14ac:dyDescent="0.3">
      <c r="A92" s="35" t="s">
        <v>673</v>
      </c>
      <c r="B92">
        <v>8600</v>
      </c>
      <c r="C92">
        <v>12</v>
      </c>
      <c r="E92" s="35" t="s">
        <v>673</v>
      </c>
      <c r="F92">
        <v>21100</v>
      </c>
      <c r="G92">
        <v>20</v>
      </c>
    </row>
    <row r="93" spans="1:7" x14ac:dyDescent="0.3">
      <c r="A93" s="35" t="s">
        <v>672</v>
      </c>
      <c r="B93">
        <v>7100</v>
      </c>
      <c r="C93">
        <v>11</v>
      </c>
      <c r="E93" s="35" t="s">
        <v>664</v>
      </c>
      <c r="F93">
        <v>20000</v>
      </c>
      <c r="G93">
        <v>28</v>
      </c>
    </row>
    <row r="94" spans="1:7" x14ac:dyDescent="0.3">
      <c r="A94" s="35" t="s">
        <v>666</v>
      </c>
      <c r="B94">
        <v>6300</v>
      </c>
      <c r="C94">
        <v>5</v>
      </c>
      <c r="E94" s="35" t="s">
        <v>672</v>
      </c>
      <c r="F94">
        <v>16200</v>
      </c>
      <c r="G94">
        <v>31</v>
      </c>
    </row>
    <row r="95" spans="1:7" x14ac:dyDescent="0.3">
      <c r="A95" s="35" t="s">
        <v>674</v>
      </c>
      <c r="B95">
        <v>6100</v>
      </c>
      <c r="C95">
        <v>11</v>
      </c>
      <c r="E95" s="35" t="s">
        <v>669</v>
      </c>
      <c r="F95">
        <v>9200</v>
      </c>
      <c r="G95">
        <v>9</v>
      </c>
    </row>
    <row r="96" spans="1:7" x14ac:dyDescent="0.3">
      <c r="A96" s="35" t="s">
        <v>668</v>
      </c>
      <c r="B96">
        <v>4800</v>
      </c>
      <c r="C96">
        <v>8</v>
      </c>
      <c r="E96" s="35" t="s">
        <v>667</v>
      </c>
      <c r="F96">
        <v>7800</v>
      </c>
      <c r="G96">
        <v>6</v>
      </c>
    </row>
    <row r="97" spans="1:7" x14ac:dyDescent="0.3">
      <c r="A97" s="35" t="s">
        <v>669</v>
      </c>
      <c r="B97">
        <v>1000</v>
      </c>
      <c r="C97">
        <v>1</v>
      </c>
      <c r="E97" s="35" t="s">
        <v>674</v>
      </c>
      <c r="F97">
        <v>6000</v>
      </c>
      <c r="G97">
        <v>5</v>
      </c>
    </row>
    <row r="98" spans="1:7" x14ac:dyDescent="0.3">
      <c r="A98" s="35" t="s">
        <v>632</v>
      </c>
      <c r="B98">
        <v>255900</v>
      </c>
      <c r="C98">
        <v>229</v>
      </c>
      <c r="E98" s="35" t="s">
        <v>632</v>
      </c>
      <c r="F98">
        <v>300300</v>
      </c>
      <c r="G98">
        <v>257</v>
      </c>
    </row>
    <row r="104" spans="1:7" x14ac:dyDescent="0.3">
      <c r="A104" t="s">
        <v>27</v>
      </c>
    </row>
    <row r="105" spans="1:7" x14ac:dyDescent="0.3">
      <c r="A105" s="13" t="s">
        <v>624</v>
      </c>
      <c r="B105" t="s">
        <v>648</v>
      </c>
      <c r="C105" t="s">
        <v>656</v>
      </c>
      <c r="E105" s="13" t="s">
        <v>624</v>
      </c>
      <c r="F105" t="s">
        <v>648</v>
      </c>
      <c r="G105" t="s">
        <v>656</v>
      </c>
    </row>
    <row r="106" spans="1:7" x14ac:dyDescent="0.3">
      <c r="A106" s="15" t="s">
        <v>695</v>
      </c>
      <c r="B106">
        <v>81400</v>
      </c>
      <c r="C106">
        <v>48</v>
      </c>
      <c r="E106" s="15" t="s">
        <v>696</v>
      </c>
      <c r="F106">
        <v>120600</v>
      </c>
      <c r="G106">
        <v>119</v>
      </c>
    </row>
    <row r="107" spans="1:7" x14ac:dyDescent="0.3">
      <c r="A107" s="15" t="s">
        <v>696</v>
      </c>
      <c r="B107">
        <v>80400</v>
      </c>
      <c r="C107">
        <v>105</v>
      </c>
      <c r="E107" s="15" t="s">
        <v>697</v>
      </c>
      <c r="F107">
        <v>76300</v>
      </c>
      <c r="G107">
        <v>55</v>
      </c>
    </row>
    <row r="108" spans="1:7" x14ac:dyDescent="0.3">
      <c r="A108" s="15" t="s">
        <v>697</v>
      </c>
      <c r="B108">
        <v>59200</v>
      </c>
      <c r="C108">
        <v>45</v>
      </c>
      <c r="E108" s="15" t="s">
        <v>698</v>
      </c>
      <c r="F108">
        <v>55000</v>
      </c>
      <c r="G108">
        <v>37</v>
      </c>
    </row>
    <row r="109" spans="1:7" x14ac:dyDescent="0.3">
      <c r="A109" s="15" t="s">
        <v>698</v>
      </c>
      <c r="B109">
        <v>29900</v>
      </c>
      <c r="C109">
        <v>30</v>
      </c>
      <c r="E109" s="15" t="s">
        <v>695</v>
      </c>
      <c r="F109">
        <v>47100</v>
      </c>
      <c r="G109">
        <v>45</v>
      </c>
    </row>
    <row r="110" spans="1:7" x14ac:dyDescent="0.3">
      <c r="A110" s="15" t="s">
        <v>699</v>
      </c>
      <c r="B110">
        <v>5000</v>
      </c>
      <c r="C110">
        <v>1</v>
      </c>
      <c r="E110" s="15" t="s">
        <v>699</v>
      </c>
      <c r="F110">
        <v>1300</v>
      </c>
      <c r="G110">
        <v>1</v>
      </c>
    </row>
    <row r="111" spans="1:7" x14ac:dyDescent="0.3">
      <c r="A111" s="15" t="s">
        <v>632</v>
      </c>
      <c r="B111">
        <v>255900</v>
      </c>
      <c r="C111">
        <v>229</v>
      </c>
      <c r="E111" s="15" t="s">
        <v>632</v>
      </c>
      <c r="F111">
        <v>300300</v>
      </c>
      <c r="G111">
        <v>257</v>
      </c>
    </row>
    <row r="115" spans="1:9" x14ac:dyDescent="0.3">
      <c r="A115" t="s">
        <v>27</v>
      </c>
      <c r="F115" t="s">
        <v>28</v>
      </c>
    </row>
    <row r="116" spans="1:9" x14ac:dyDescent="0.3">
      <c r="A116" s="13" t="s">
        <v>648</v>
      </c>
      <c r="B116" s="13" t="s">
        <v>640</v>
      </c>
      <c r="F116" s="13" t="s">
        <v>648</v>
      </c>
      <c r="G116" s="13" t="s">
        <v>640</v>
      </c>
    </row>
    <row r="117" spans="1:9" x14ac:dyDescent="0.3">
      <c r="A117" s="13" t="s">
        <v>624</v>
      </c>
      <c r="B117" t="s">
        <v>131</v>
      </c>
      <c r="C117" t="s">
        <v>138</v>
      </c>
      <c r="D117" t="s">
        <v>632</v>
      </c>
      <c r="F117" s="13" t="s">
        <v>624</v>
      </c>
      <c r="G117" t="s">
        <v>131</v>
      </c>
      <c r="H117" t="s">
        <v>138</v>
      </c>
      <c r="I117" t="s">
        <v>632</v>
      </c>
    </row>
    <row r="118" spans="1:9" x14ac:dyDescent="0.3">
      <c r="A118" s="15" t="s">
        <v>699</v>
      </c>
      <c r="C118">
        <v>5000</v>
      </c>
      <c r="D118">
        <v>5000</v>
      </c>
      <c r="F118" s="15" t="s">
        <v>699</v>
      </c>
      <c r="H118">
        <v>1300</v>
      </c>
      <c r="I118">
        <v>1300</v>
      </c>
    </row>
    <row r="119" spans="1:9" x14ac:dyDescent="0.3">
      <c r="A119" s="15" t="s">
        <v>695</v>
      </c>
      <c r="B119">
        <v>65500</v>
      </c>
      <c r="C119">
        <v>15900</v>
      </c>
      <c r="D119">
        <v>81400</v>
      </c>
      <c r="F119" s="15" t="s">
        <v>695</v>
      </c>
      <c r="G119">
        <v>20000</v>
      </c>
      <c r="H119">
        <v>27100</v>
      </c>
      <c r="I119">
        <v>47100</v>
      </c>
    </row>
    <row r="120" spans="1:9" x14ac:dyDescent="0.3">
      <c r="A120" s="15" t="s">
        <v>697</v>
      </c>
      <c r="B120">
        <v>42700</v>
      </c>
      <c r="C120">
        <v>16500</v>
      </c>
      <c r="D120">
        <v>59200</v>
      </c>
      <c r="F120" s="15" t="s">
        <v>697</v>
      </c>
      <c r="G120">
        <v>54000</v>
      </c>
      <c r="H120">
        <v>22300</v>
      </c>
      <c r="I120">
        <v>76300</v>
      </c>
    </row>
    <row r="121" spans="1:9" x14ac:dyDescent="0.3">
      <c r="A121" s="15" t="s">
        <v>696</v>
      </c>
      <c r="B121">
        <v>43500</v>
      </c>
      <c r="C121">
        <v>36900</v>
      </c>
      <c r="D121">
        <v>80400</v>
      </c>
      <c r="F121" s="15" t="s">
        <v>696</v>
      </c>
      <c r="G121">
        <v>69300</v>
      </c>
      <c r="H121">
        <v>51300</v>
      </c>
      <c r="I121">
        <v>120600</v>
      </c>
    </row>
    <row r="122" spans="1:9" x14ac:dyDescent="0.3">
      <c r="A122" s="15" t="s">
        <v>698</v>
      </c>
      <c r="B122">
        <v>23400</v>
      </c>
      <c r="C122">
        <v>6500</v>
      </c>
      <c r="D122">
        <v>29900</v>
      </c>
      <c r="F122" s="15" t="s">
        <v>698</v>
      </c>
      <c r="G122">
        <v>50500</v>
      </c>
      <c r="H122">
        <v>4500</v>
      </c>
      <c r="I122">
        <v>55000</v>
      </c>
    </row>
    <row r="123" spans="1:9" x14ac:dyDescent="0.3">
      <c r="A123" s="15" t="s">
        <v>632</v>
      </c>
      <c r="B123">
        <v>175100</v>
      </c>
      <c r="C123">
        <v>80800</v>
      </c>
      <c r="D123">
        <v>255900</v>
      </c>
      <c r="F123" s="15" t="s">
        <v>632</v>
      </c>
      <c r="G123">
        <v>193800</v>
      </c>
      <c r="H123">
        <v>106500</v>
      </c>
      <c r="I123">
        <v>300300</v>
      </c>
    </row>
  </sheetData>
  <conditionalFormatting pivot="1" sqref="B38:B7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{FDC1FAED-8992-450B-BBE5-7C9908C854CC}</x14:id>
        </ext>
      </extLst>
    </cfRule>
  </conditionalFormatting>
  <conditionalFormatting pivot="1" sqref="F38:F79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{3981D7E1-3B6D-49F8-9796-6644613CC864}</x14:id>
        </ext>
      </extLst>
    </cfRule>
  </conditionalFormatting>
  <conditionalFormatting pivot="1" sqref="B86:B9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{334CC7CF-8C25-43D5-9C0D-3FF366A61250}</x14:id>
        </ext>
      </extLst>
    </cfRule>
  </conditionalFormatting>
  <conditionalFormatting pivot="1" sqref="F86:F9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{6A5C84D4-371F-44AF-B051-51D9458CD424}</x14:id>
        </ext>
      </extLst>
    </cfRule>
  </conditionalFormatting>
  <conditionalFormatting pivot="1" sqref="B106:B11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{D296A7C5-FCAF-4C97-BDF0-D30538658079}</x14:id>
        </ext>
      </extLst>
    </cfRule>
  </conditionalFormatting>
  <conditionalFormatting pivot="1" sqref="F106:F11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{0B89F982-84A0-4507-9F47-4E09BF2570F5}</x14:id>
        </ext>
      </extLst>
    </cfRule>
  </conditionalFormatting>
  <conditionalFormatting pivot="1" sqref="B118:B122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{748B4BB4-0B18-4B7B-89E9-D87224BE8EE3}</x14:id>
        </ext>
      </extLst>
    </cfRule>
  </conditionalFormatting>
  <conditionalFormatting pivot="1" sqref="C118:C12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{F4881DC0-4DFF-4D11-ABC0-460A5CE245FC}</x14:id>
        </ext>
      </extLst>
    </cfRule>
  </conditionalFormatting>
  <conditionalFormatting pivot="1" sqref="G118:G12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{8118220E-61FA-4395-B079-791A7C53CE1C}</x14:id>
        </ext>
      </extLst>
    </cfRule>
  </conditionalFormatting>
  <conditionalFormatting pivot="1" sqref="H118:H12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{F7EE8BB2-28AC-45AB-B0BF-3361482E8620}</x14:id>
        </ext>
      </extLst>
    </cfRule>
  </conditionalFormatting>
  <hyperlinks>
    <hyperlink ref="I2" location="PRESENTATION!A1" display="BACK" xr:uid="{C361FE14-3BFF-4BBB-B1D1-FB6EC3445AB0}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DC1FAED-8992-450B-BBE5-7C9908C854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B38:B79</xm:sqref>
        </x14:conditionalFormatting>
        <x14:conditionalFormatting xmlns:xm="http://schemas.microsoft.com/office/excel/2006/main" pivot="1">
          <x14:cfRule type="dataBar" id="{3981D7E1-3B6D-49F8-9796-6644613CC8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F38:F79</xm:sqref>
        </x14:conditionalFormatting>
        <x14:conditionalFormatting xmlns:xm="http://schemas.microsoft.com/office/excel/2006/main" pivot="1">
          <x14:cfRule type="dataBar" id="{334CC7CF-8C25-43D5-9C0D-3FF366A612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B86:B97</xm:sqref>
        </x14:conditionalFormatting>
        <x14:conditionalFormatting xmlns:xm="http://schemas.microsoft.com/office/excel/2006/main" pivot="1">
          <x14:cfRule type="dataBar" id="{6A5C84D4-371F-44AF-B051-51D9458CD4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F86:F97</xm:sqref>
        </x14:conditionalFormatting>
        <x14:conditionalFormatting xmlns:xm="http://schemas.microsoft.com/office/excel/2006/main" pivot="1">
          <x14:cfRule type="dataBar" id="{D296A7C5-FCAF-4C97-BDF0-D305386580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B106:B110</xm:sqref>
        </x14:conditionalFormatting>
        <x14:conditionalFormatting xmlns:xm="http://schemas.microsoft.com/office/excel/2006/main" pivot="1">
          <x14:cfRule type="dataBar" id="{0B89F982-84A0-4507-9F47-4E09BF2570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F106:F110</xm:sqref>
        </x14:conditionalFormatting>
        <x14:conditionalFormatting xmlns:xm="http://schemas.microsoft.com/office/excel/2006/main" pivot="1">
          <x14:cfRule type="dataBar" id="{748B4BB4-0B18-4B7B-89E9-D87224BE8E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B118:B122</xm:sqref>
        </x14:conditionalFormatting>
        <x14:conditionalFormatting xmlns:xm="http://schemas.microsoft.com/office/excel/2006/main" pivot="1">
          <x14:cfRule type="dataBar" id="{F4881DC0-4DFF-4D11-ABC0-460A5CE245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C118:C122</xm:sqref>
        </x14:conditionalFormatting>
        <x14:conditionalFormatting xmlns:xm="http://schemas.microsoft.com/office/excel/2006/main" pivot="1">
          <x14:cfRule type="dataBar" id="{8118220E-61FA-4395-B079-791A7C53CE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G118:G122</xm:sqref>
        </x14:conditionalFormatting>
        <x14:conditionalFormatting xmlns:xm="http://schemas.microsoft.com/office/excel/2006/main" pivot="1">
          <x14:cfRule type="dataBar" id="{F7EE8BB2-28AC-45AB-B0BF-3361482E86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H118:H122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PRESENTATION</vt:lpstr>
      <vt:lpstr>TABLEAU DE BORDS</vt:lpstr>
      <vt:lpstr>RECORDS &amp; NOTES</vt:lpstr>
      <vt:lpstr>D19-20</vt:lpstr>
      <vt:lpstr>D20-21</vt:lpstr>
      <vt:lpstr>19-20</vt:lpstr>
      <vt:lpstr>20-21</vt:lpstr>
      <vt:lpstr>RH2</vt:lpstr>
      <vt:lpstr>RH1</vt:lpstr>
      <vt:lpstr>CAD</vt:lpstr>
      <vt:lpstr>CAS</vt:lpstr>
      <vt:lpstr>PR  MOIS</vt:lpstr>
      <vt:lpstr>CARTE CA</vt:lpstr>
      <vt:lpstr>INDICATEUR TALENTS</vt:lpstr>
      <vt:lpstr>INDICATEUR ATELIER</vt:lpstr>
      <vt:lpstr>INDICATEUR DIGITALISATION</vt:lpstr>
      <vt:lpstr>INDICATEURS SONIC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miriana kfoury</dc:creator>
  <cp:keywords/>
  <dc:description/>
  <cp:lastModifiedBy>Mohamad Ali Ghaddar</cp:lastModifiedBy>
  <cp:revision/>
  <dcterms:created xsi:type="dcterms:W3CDTF">2022-11-21T16:28:15Z</dcterms:created>
  <dcterms:modified xsi:type="dcterms:W3CDTF">2023-08-17T20:24:10Z</dcterms:modified>
  <cp:category/>
  <cp:contentStatus/>
</cp:coreProperties>
</file>