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a_g\Desktop\ucl_cours\M1\S1\excel\"/>
    </mc:Choice>
  </mc:AlternateContent>
  <xr:revisionPtr revIDLastSave="0" documentId="13_ncr:1_{AF3DEF3D-9720-49BE-B361-9F7883A60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de données" sheetId="1" r:id="rId1"/>
    <sheet name="Feuil1" sheetId="3" r:id="rId2"/>
    <sheet name="Feuil2" sheetId="4" r:id="rId3"/>
    <sheet name="Feuil3" sheetId="5" r:id="rId4"/>
    <sheet name="Feuil4" sheetId="6" r:id="rId5"/>
  </sheets>
  <definedNames>
    <definedName name="_xlnm._FilterDatabase" localSheetId="0" hidden="1">'base de données'!$A$1:$R$318</definedName>
    <definedName name="_xlnm.Print_Titles" localSheetId="0">'base de données'!$1:$1</definedName>
    <definedName name="paiements">Feuil1!$A$12:$B$14</definedName>
    <definedName name="pay">Feuil1!$H$15:$I$17</definedName>
    <definedName name="prestas">Feuil1!$A$1:$C$10</definedName>
    <definedName name="produit">Feuil1!$H$2:$I$11</definedName>
    <definedName name="pu">Feuil1!$H$1:$J$11</definedName>
    <definedName name="puht">Feuil1!$H$2:$J$11</definedName>
    <definedName name="_xlnm.Print_Area" localSheetId="0">'base de données'!$A$1:$R$283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F17" i="3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P319" i="4"/>
  <c r="L319" i="4"/>
  <c r="I319" i="4"/>
  <c r="K319" i="4"/>
  <c r="F22" i="3"/>
  <c r="F23" i="3"/>
  <c r="F24" i="3"/>
  <c r="F25" i="3"/>
  <c r="F26" i="3"/>
  <c r="F27" i="3"/>
  <c r="F28" i="3"/>
  <c r="F29" i="3"/>
  <c r="F30" i="3"/>
  <c r="F21" i="3"/>
  <c r="E22" i="3"/>
  <c r="E23" i="3"/>
  <c r="E24" i="3"/>
  <c r="E25" i="3"/>
  <c r="E26" i="3"/>
  <c r="E27" i="3"/>
  <c r="E28" i="3"/>
  <c r="E29" i="3"/>
  <c r="E30" i="3"/>
  <c r="E21" i="3"/>
  <c r="D22" i="3"/>
  <c r="D23" i="3"/>
  <c r="D24" i="3"/>
  <c r="D25" i="3"/>
  <c r="D26" i="3"/>
  <c r="D27" i="3"/>
  <c r="D28" i="3"/>
  <c r="D29" i="3"/>
  <c r="D30" i="3"/>
  <c r="D21" i="3"/>
  <c r="C22" i="3"/>
  <c r="C23" i="3"/>
  <c r="C24" i="3"/>
  <c r="C25" i="3"/>
  <c r="C26" i="3"/>
  <c r="C27" i="3"/>
  <c r="C28" i="3"/>
  <c r="C29" i="3"/>
  <c r="C30" i="3"/>
  <c r="C21" i="3"/>
  <c r="B22" i="3"/>
  <c r="B23" i="3"/>
  <c r="B24" i="3"/>
  <c r="B25" i="3"/>
  <c r="B26" i="3"/>
  <c r="B27" i="3"/>
  <c r="B28" i="3"/>
  <c r="B29" i="3"/>
  <c r="B30" i="3"/>
  <c r="B21" i="3"/>
  <c r="D9" i="3"/>
  <c r="D10" i="3"/>
  <c r="D11" i="3"/>
  <c r="D12" i="3"/>
  <c r="D13" i="3"/>
  <c r="D14" i="3"/>
  <c r="D15" i="3"/>
  <c r="D16" i="3"/>
  <c r="D17" i="3"/>
  <c r="D8" i="3"/>
  <c r="C9" i="3"/>
  <c r="C10" i="3"/>
  <c r="C11" i="3"/>
  <c r="C12" i="3"/>
  <c r="C13" i="3"/>
  <c r="C14" i="3"/>
  <c r="C15" i="3"/>
  <c r="C16" i="3"/>
  <c r="C17" i="3"/>
  <c r="C8" i="3"/>
  <c r="B9" i="3"/>
  <c r="B10" i="3"/>
  <c r="B11" i="3"/>
  <c r="B12" i="3"/>
  <c r="B13" i="3"/>
  <c r="B14" i="3"/>
  <c r="B15" i="3"/>
  <c r="B16" i="3"/>
  <c r="B17" i="3"/>
  <c r="B8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2" i="1"/>
  <c r="P4" i="1" a="1"/>
  <c r="P4" i="1"/>
  <c r="P5" i="1" a="1"/>
  <c r="P5" i="1"/>
  <c r="P6" i="1" a="1"/>
  <c r="P6" i="1"/>
  <c r="P7" i="1" a="1"/>
  <c r="P7" i="1"/>
  <c r="P8" i="1" a="1"/>
  <c r="P8" i="1"/>
  <c r="P9" i="1" a="1"/>
  <c r="P9" i="1" s="1"/>
  <c r="P10" i="1" a="1"/>
  <c r="P10" i="1"/>
  <c r="P11" i="1" a="1"/>
  <c r="P11" i="1"/>
  <c r="P12" i="1" a="1"/>
  <c r="P12" i="1"/>
  <c r="P13" i="1" a="1"/>
  <c r="P13" i="1"/>
  <c r="P14" i="1" a="1"/>
  <c r="P14" i="1"/>
  <c r="P15" i="1" a="1"/>
  <c r="P15" i="1" s="1"/>
  <c r="P16" i="1" a="1"/>
  <c r="P16" i="1"/>
  <c r="P17" i="1" a="1"/>
  <c r="P17" i="1"/>
  <c r="P18" i="1" a="1"/>
  <c r="P18" i="1"/>
  <c r="P19" i="1" a="1"/>
  <c r="P19" i="1"/>
  <c r="P20" i="1" a="1"/>
  <c r="P20" i="1"/>
  <c r="P21" i="1" a="1"/>
  <c r="P21" i="1" s="1"/>
  <c r="P22" i="1" a="1"/>
  <c r="P22" i="1"/>
  <c r="P23" i="1" a="1"/>
  <c r="P23" i="1"/>
  <c r="P24" i="1" a="1"/>
  <c r="P24" i="1"/>
  <c r="P25" i="1" a="1"/>
  <c r="P25" i="1"/>
  <c r="P26" i="1" a="1"/>
  <c r="P26" i="1"/>
  <c r="P27" i="1" a="1"/>
  <c r="P27" i="1" s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 s="1"/>
  <c r="P34" i="1" a="1"/>
  <c r="P34" i="1"/>
  <c r="P35" i="1" a="1"/>
  <c r="P35" i="1"/>
  <c r="P36" i="1" a="1"/>
  <c r="P36" i="1"/>
  <c r="P37" i="1" a="1"/>
  <c r="P37" i="1"/>
  <c r="P38" i="1" a="1"/>
  <c r="P38" i="1"/>
  <c r="P39" i="1" a="1"/>
  <c r="P39" i="1" s="1"/>
  <c r="P40" i="1" a="1"/>
  <c r="P40" i="1"/>
  <c r="P41" i="1" a="1"/>
  <c r="P41" i="1"/>
  <c r="P42" i="1" a="1"/>
  <c r="P42" i="1"/>
  <c r="P43" i="1" a="1"/>
  <c r="P43" i="1"/>
  <c r="P44" i="1" a="1"/>
  <c r="P44" i="1"/>
  <c r="P45" i="1" a="1"/>
  <c r="P45" i="1" s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 s="1"/>
  <c r="P52" i="1" a="1"/>
  <c r="P52" i="1"/>
  <c r="P53" i="1" a="1"/>
  <c r="P53" i="1"/>
  <c r="P54" i="1" a="1"/>
  <c r="P54" i="1"/>
  <c r="P55" i="1" a="1"/>
  <c r="P55" i="1"/>
  <c r="P56" i="1" a="1"/>
  <c r="P56" i="1"/>
  <c r="P57" i="1" a="1"/>
  <c r="P57" i="1" s="1"/>
  <c r="P58" i="1" a="1"/>
  <c r="P58" i="1"/>
  <c r="P59" i="1" a="1"/>
  <c r="P59" i="1"/>
  <c r="P60" i="1" a="1"/>
  <c r="P60" i="1"/>
  <c r="P61" i="1" a="1"/>
  <c r="P61" i="1"/>
  <c r="P62" i="1" a="1"/>
  <c r="P62" i="1"/>
  <c r="P63" i="1" a="1"/>
  <c r="P63" i="1" s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 s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 s="1"/>
  <c r="P76" i="1" a="1"/>
  <c r="P76" i="1"/>
  <c r="P77" i="1" a="1"/>
  <c r="P77" i="1"/>
  <c r="P78" i="1" a="1"/>
  <c r="P78" i="1"/>
  <c r="P79" i="1" a="1"/>
  <c r="P79" i="1"/>
  <c r="P80" i="1" a="1"/>
  <c r="P80" i="1"/>
  <c r="P81" i="1" a="1"/>
  <c r="P81" i="1" s="1"/>
  <c r="P82" i="1" a="1"/>
  <c r="P82" i="1"/>
  <c r="P83" i="1" a="1"/>
  <c r="P83" i="1"/>
  <c r="P84" i="1" a="1"/>
  <c r="P84" i="1"/>
  <c r="P85" i="1" a="1"/>
  <c r="P85" i="1"/>
  <c r="P86" i="1" a="1"/>
  <c r="P86" i="1"/>
  <c r="P87" i="1" a="1"/>
  <c r="P87" i="1" s="1"/>
  <c r="P88" i="1" a="1"/>
  <c r="P88" i="1"/>
  <c r="P89" i="1" a="1"/>
  <c r="P89" i="1"/>
  <c r="P90" i="1" a="1"/>
  <c r="P90" i="1"/>
  <c r="P91" i="1" a="1"/>
  <c r="P91" i="1"/>
  <c r="P92" i="1" a="1"/>
  <c r="P92" i="1"/>
  <c r="P93" i="1" a="1"/>
  <c r="P93" i="1" s="1"/>
  <c r="P94" i="1" a="1"/>
  <c r="P94" i="1"/>
  <c r="P95" i="1" a="1"/>
  <c r="P95" i="1"/>
  <c r="P96" i="1" a="1"/>
  <c r="P96" i="1"/>
  <c r="P97" i="1" a="1"/>
  <c r="P97" i="1"/>
  <c r="P98" i="1" a="1"/>
  <c r="P98" i="1"/>
  <c r="P99" i="1" a="1"/>
  <c r="P99" i="1" s="1"/>
  <c r="P100" i="1" a="1"/>
  <c r="P100" i="1"/>
  <c r="P101" i="1" a="1"/>
  <c r="P101" i="1"/>
  <c r="P102" i="1" a="1"/>
  <c r="P102" i="1"/>
  <c r="P103" i="1" a="1"/>
  <c r="P103" i="1"/>
  <c r="P104" i="1" a="1"/>
  <c r="P104" i="1"/>
  <c r="P105" i="1" a="1"/>
  <c r="P105" i="1" s="1"/>
  <c r="P106" i="1" a="1"/>
  <c r="P106" i="1"/>
  <c r="P107" i="1" a="1"/>
  <c r="P107" i="1"/>
  <c r="P108" i="1" a="1"/>
  <c r="P108" i="1"/>
  <c r="P109" i="1" a="1"/>
  <c r="P109" i="1"/>
  <c r="P110" i="1" a="1"/>
  <c r="P110" i="1"/>
  <c r="P111" i="1" a="1"/>
  <c r="P111" i="1" s="1"/>
  <c r="P112" i="1" a="1"/>
  <c r="P112" i="1"/>
  <c r="P113" i="1" a="1"/>
  <c r="P113" i="1"/>
  <c r="P114" i="1" a="1"/>
  <c r="P114" i="1"/>
  <c r="P115" i="1" a="1"/>
  <c r="P115" i="1"/>
  <c r="P116" i="1" a="1"/>
  <c r="P116" i="1"/>
  <c r="P117" i="1" a="1"/>
  <c r="P117" i="1" s="1"/>
  <c r="P118" i="1" a="1"/>
  <c r="P118" i="1"/>
  <c r="P119" i="1" a="1"/>
  <c r="P119" i="1"/>
  <c r="P120" i="1" a="1"/>
  <c r="P120" i="1"/>
  <c r="P121" i="1" a="1"/>
  <c r="P121" i="1"/>
  <c r="P122" i="1" a="1"/>
  <c r="P122" i="1"/>
  <c r="P123" i="1" a="1"/>
  <c r="P123" i="1" s="1"/>
  <c r="P124" i="1" a="1"/>
  <c r="P124" i="1"/>
  <c r="P125" i="1" a="1"/>
  <c r="P125" i="1"/>
  <c r="P126" i="1" a="1"/>
  <c r="P126" i="1"/>
  <c r="P127" i="1" a="1"/>
  <c r="P127" i="1"/>
  <c r="P128" i="1" a="1"/>
  <c r="P128" i="1"/>
  <c r="P129" i="1" a="1"/>
  <c r="P129" i="1" s="1"/>
  <c r="P130" i="1" a="1"/>
  <c r="P130" i="1"/>
  <c r="P131" i="1" a="1"/>
  <c r="P131" i="1"/>
  <c r="P132" i="1" a="1"/>
  <c r="P132" i="1"/>
  <c r="P133" i="1" a="1"/>
  <c r="P133" i="1"/>
  <c r="P134" i="1" a="1"/>
  <c r="P134" i="1"/>
  <c r="P135" i="1" a="1"/>
  <c r="P135" i="1" s="1"/>
  <c r="P136" i="1" a="1"/>
  <c r="P136" i="1"/>
  <c r="P137" i="1" a="1"/>
  <c r="P137" i="1"/>
  <c r="P138" i="1" a="1"/>
  <c r="P138" i="1"/>
  <c r="P139" i="1" a="1"/>
  <c r="P139" i="1"/>
  <c r="P140" i="1" a="1"/>
  <c r="P140" i="1"/>
  <c r="P141" i="1" a="1"/>
  <c r="P141" i="1" s="1"/>
  <c r="P142" i="1" a="1"/>
  <c r="P142" i="1"/>
  <c r="P143" i="1" a="1"/>
  <c r="P143" i="1"/>
  <c r="P144" i="1" a="1"/>
  <c r="P144" i="1"/>
  <c r="P145" i="1" a="1"/>
  <c r="P145" i="1"/>
  <c r="P146" i="1" a="1"/>
  <c r="P146" i="1"/>
  <c r="P147" i="1" a="1"/>
  <c r="P147" i="1" s="1"/>
  <c r="P148" i="1" a="1"/>
  <c r="P148" i="1"/>
  <c r="P149" i="1" a="1"/>
  <c r="P149" i="1"/>
  <c r="P150" i="1" a="1"/>
  <c r="P150" i="1"/>
  <c r="P151" i="1" a="1"/>
  <c r="P151" i="1"/>
  <c r="P152" i="1" a="1"/>
  <c r="P152" i="1"/>
  <c r="P153" i="1" a="1"/>
  <c r="P153" i="1" s="1"/>
  <c r="P154" i="1" a="1"/>
  <c r="P154" i="1"/>
  <c r="P155" i="1" a="1"/>
  <c r="P155" i="1"/>
  <c r="P156" i="1" a="1"/>
  <c r="P156" i="1"/>
  <c r="P157" i="1" a="1"/>
  <c r="P157" i="1"/>
  <c r="P158" i="1" a="1"/>
  <c r="P158" i="1"/>
  <c r="P159" i="1" a="1"/>
  <c r="P159" i="1" s="1"/>
  <c r="P160" i="1" a="1"/>
  <c r="P160" i="1"/>
  <c r="P161" i="1" a="1"/>
  <c r="P161" i="1"/>
  <c r="P162" i="1" a="1"/>
  <c r="P162" i="1"/>
  <c r="P163" i="1" a="1"/>
  <c r="P163" i="1"/>
  <c r="P164" i="1" a="1"/>
  <c r="P164" i="1"/>
  <c r="P165" i="1" a="1"/>
  <c r="P165" i="1" s="1"/>
  <c r="P166" i="1" a="1"/>
  <c r="P166" i="1"/>
  <c r="P167" i="1" a="1"/>
  <c r="P167" i="1"/>
  <c r="P168" i="1" a="1"/>
  <c r="P168" i="1"/>
  <c r="P169" i="1" a="1"/>
  <c r="P169" i="1"/>
  <c r="P170" i="1" a="1"/>
  <c r="P170" i="1"/>
  <c r="P171" i="1" a="1"/>
  <c r="P171" i="1" s="1"/>
  <c r="P172" i="1" a="1"/>
  <c r="P172" i="1"/>
  <c r="P173" i="1" a="1"/>
  <c r="P173" i="1"/>
  <c r="P174" i="1" a="1"/>
  <c r="P174" i="1"/>
  <c r="P175" i="1" a="1"/>
  <c r="P175" i="1"/>
  <c r="P176" i="1" a="1"/>
  <c r="P176" i="1"/>
  <c r="P177" i="1" a="1"/>
  <c r="P177" i="1" s="1"/>
  <c r="P178" i="1" a="1"/>
  <c r="P178" i="1"/>
  <c r="P179" i="1" a="1"/>
  <c r="P179" i="1"/>
  <c r="P180" i="1" a="1"/>
  <c r="P180" i="1"/>
  <c r="P181" i="1" a="1"/>
  <c r="P181" i="1"/>
  <c r="P182" i="1" a="1"/>
  <c r="P182" i="1"/>
  <c r="P183" i="1" a="1"/>
  <c r="P183" i="1" s="1"/>
  <c r="P184" i="1" a="1"/>
  <c r="P184" i="1"/>
  <c r="P185" i="1" a="1"/>
  <c r="P185" i="1"/>
  <c r="P186" i="1" a="1"/>
  <c r="P186" i="1"/>
  <c r="P187" i="1" a="1"/>
  <c r="P187" i="1"/>
  <c r="P188" i="1" a="1"/>
  <c r="P188" i="1"/>
  <c r="P189" i="1" a="1"/>
  <c r="P189" i="1" s="1"/>
  <c r="P190" i="1" a="1"/>
  <c r="P190" i="1"/>
  <c r="P191" i="1" a="1"/>
  <c r="P191" i="1"/>
  <c r="P192" i="1" a="1"/>
  <c r="P192" i="1"/>
  <c r="P193" i="1" a="1"/>
  <c r="P193" i="1"/>
  <c r="P194" i="1" a="1"/>
  <c r="P194" i="1"/>
  <c r="P195" i="1" a="1"/>
  <c r="P195" i="1" s="1"/>
  <c r="P196" i="1" a="1"/>
  <c r="P196" i="1"/>
  <c r="P197" i="1" a="1"/>
  <c r="P197" i="1"/>
  <c r="P198" i="1" a="1"/>
  <c r="P198" i="1"/>
  <c r="P199" i="1" a="1"/>
  <c r="P199" i="1"/>
  <c r="P200" i="1" a="1"/>
  <c r="P200" i="1"/>
  <c r="P201" i="1" a="1"/>
  <c r="P201" i="1" s="1"/>
  <c r="P202" i="1" a="1"/>
  <c r="P202" i="1"/>
  <c r="P203" i="1" a="1"/>
  <c r="P203" i="1"/>
  <c r="P204" i="1" a="1"/>
  <c r="P204" i="1"/>
  <c r="P205" i="1" a="1"/>
  <c r="P205" i="1"/>
  <c r="P206" i="1" a="1"/>
  <c r="P206" i="1"/>
  <c r="P207" i="1" a="1"/>
  <c r="P207" i="1" s="1"/>
  <c r="P208" i="1" a="1"/>
  <c r="P208" i="1"/>
  <c r="P209" i="1" a="1"/>
  <c r="P209" i="1"/>
  <c r="P210" i="1" a="1"/>
  <c r="P210" i="1"/>
  <c r="P211" i="1" a="1"/>
  <c r="P211" i="1"/>
  <c r="P212" i="1" a="1"/>
  <c r="P212" i="1"/>
  <c r="P213" i="1" a="1"/>
  <c r="P213" i="1" s="1"/>
  <c r="P214" i="1" a="1"/>
  <c r="P214" i="1"/>
  <c r="P215" i="1" a="1"/>
  <c r="P215" i="1"/>
  <c r="P216" i="1" a="1"/>
  <c r="P216" i="1"/>
  <c r="P217" i="1" a="1"/>
  <c r="P217" i="1"/>
  <c r="P218" i="1" a="1"/>
  <c r="P218" i="1"/>
  <c r="P219" i="1" a="1"/>
  <c r="P219" i="1" s="1"/>
  <c r="P220" i="1" a="1"/>
  <c r="P220" i="1"/>
  <c r="P221" i="1" a="1"/>
  <c r="P221" i="1"/>
  <c r="P222" i="1" a="1"/>
  <c r="P222" i="1"/>
  <c r="P223" i="1" a="1"/>
  <c r="P223" i="1"/>
  <c r="P224" i="1" a="1"/>
  <c r="P224" i="1"/>
  <c r="P225" i="1" a="1"/>
  <c r="P225" i="1" s="1"/>
  <c r="P226" i="1" a="1"/>
  <c r="P226" i="1"/>
  <c r="P227" i="1" a="1"/>
  <c r="P227" i="1"/>
  <c r="P228" i="1" a="1"/>
  <c r="P228" i="1"/>
  <c r="P229" i="1" a="1"/>
  <c r="P229" i="1"/>
  <c r="P230" i="1" a="1"/>
  <c r="P230" i="1"/>
  <c r="P231" i="1" a="1"/>
  <c r="P231" i="1" s="1"/>
  <c r="P232" i="1" a="1"/>
  <c r="P232" i="1"/>
  <c r="P233" i="1" a="1"/>
  <c r="P233" i="1"/>
  <c r="P234" i="1" a="1"/>
  <c r="P234" i="1"/>
  <c r="P235" i="1" a="1"/>
  <c r="P235" i="1"/>
  <c r="P236" i="1" a="1"/>
  <c r="P236" i="1"/>
  <c r="P237" i="1" a="1"/>
  <c r="P237" i="1" s="1"/>
  <c r="P238" i="1" a="1"/>
  <c r="P238" i="1"/>
  <c r="P239" i="1" a="1"/>
  <c r="P239" i="1"/>
  <c r="P240" i="1" a="1"/>
  <c r="P240" i="1"/>
  <c r="P241" i="1" a="1"/>
  <c r="P241" i="1"/>
  <c r="P242" i="1" a="1"/>
  <c r="P242" i="1"/>
  <c r="P243" i="1" a="1"/>
  <c r="P243" i="1" s="1"/>
  <c r="P244" i="1" a="1"/>
  <c r="P244" i="1"/>
  <c r="P245" i="1" a="1"/>
  <c r="P245" i="1"/>
  <c r="P246" i="1" a="1"/>
  <c r="P246" i="1"/>
  <c r="P247" i="1" a="1"/>
  <c r="P247" i="1"/>
  <c r="P248" i="1" a="1"/>
  <c r="P248" i="1"/>
  <c r="P249" i="1" a="1"/>
  <c r="P249" i="1" s="1"/>
  <c r="P250" i="1" a="1"/>
  <c r="P250" i="1"/>
  <c r="P251" i="1" a="1"/>
  <c r="P251" i="1"/>
  <c r="P252" i="1" a="1"/>
  <c r="P252" i="1"/>
  <c r="P253" i="1" a="1"/>
  <c r="P253" i="1"/>
  <c r="P254" i="1" a="1"/>
  <c r="P254" i="1"/>
  <c r="P255" i="1" a="1"/>
  <c r="P255" i="1" s="1"/>
  <c r="P256" i="1" a="1"/>
  <c r="P256" i="1"/>
  <c r="P257" i="1" a="1"/>
  <c r="P257" i="1"/>
  <c r="P258" i="1" a="1"/>
  <c r="P258" i="1"/>
  <c r="P259" i="1" a="1"/>
  <c r="P259" i="1"/>
  <c r="P260" i="1" a="1"/>
  <c r="P260" i="1"/>
  <c r="P261" i="1" a="1"/>
  <c r="P261" i="1" s="1"/>
  <c r="P262" i="1" a="1"/>
  <c r="P262" i="1"/>
  <c r="P263" i="1" a="1"/>
  <c r="P263" i="1"/>
  <c r="P264" i="1" a="1"/>
  <c r="P264" i="1"/>
  <c r="P265" i="1" a="1"/>
  <c r="P265" i="1"/>
  <c r="P266" i="1" a="1"/>
  <c r="P266" i="1"/>
  <c r="P267" i="1" a="1"/>
  <c r="P267" i="1" s="1"/>
  <c r="P268" i="1" a="1"/>
  <c r="P268" i="1"/>
  <c r="P269" i="1" a="1"/>
  <c r="P269" i="1"/>
  <c r="P270" i="1" a="1"/>
  <c r="P270" i="1"/>
  <c r="P271" i="1" a="1"/>
  <c r="P271" i="1"/>
  <c r="P272" i="1" a="1"/>
  <c r="P272" i="1"/>
  <c r="P273" i="1" a="1"/>
  <c r="P273" i="1" s="1"/>
  <c r="P274" i="1" a="1"/>
  <c r="P274" i="1"/>
  <c r="P275" i="1" a="1"/>
  <c r="P275" i="1"/>
  <c r="P276" i="1" a="1"/>
  <c r="P276" i="1"/>
  <c r="P277" i="1" a="1"/>
  <c r="P277" i="1"/>
  <c r="P278" i="1" a="1"/>
  <c r="P278" i="1"/>
  <c r="P279" i="1" a="1"/>
  <c r="P279" i="1" s="1"/>
  <c r="P280" i="1" a="1"/>
  <c r="P280" i="1"/>
  <c r="P281" i="1" a="1"/>
  <c r="P281" i="1"/>
  <c r="P282" i="1" a="1"/>
  <c r="P282" i="1"/>
  <c r="P283" i="1" a="1"/>
  <c r="P283" i="1"/>
  <c r="P284" i="1" a="1"/>
  <c r="P284" i="1"/>
  <c r="P285" i="1" a="1"/>
  <c r="P285" i="1" s="1"/>
  <c r="P286" i="1" a="1"/>
  <c r="P286" i="1"/>
  <c r="P287" i="1" a="1"/>
  <c r="P287" i="1"/>
  <c r="P288" i="1" a="1"/>
  <c r="P288" i="1"/>
  <c r="P289" i="1" a="1"/>
  <c r="P289" i="1"/>
  <c r="P290" i="1" a="1"/>
  <c r="P290" i="1"/>
  <c r="P291" i="1" a="1"/>
  <c r="P291" i="1" s="1"/>
  <c r="P292" i="1" a="1"/>
  <c r="P292" i="1"/>
  <c r="P293" i="1" a="1"/>
  <c r="P293" i="1"/>
  <c r="P294" i="1" a="1"/>
  <c r="P294" i="1"/>
  <c r="P295" i="1" a="1"/>
  <c r="P295" i="1"/>
  <c r="P296" i="1" a="1"/>
  <c r="P296" i="1"/>
  <c r="P297" i="1" a="1"/>
  <c r="P297" i="1" s="1"/>
  <c r="P298" i="1" a="1"/>
  <c r="P298" i="1"/>
  <c r="P299" i="1" a="1"/>
  <c r="P299" i="1"/>
  <c r="P300" i="1" a="1"/>
  <c r="P300" i="1"/>
  <c r="P301" i="1" a="1"/>
  <c r="P301" i="1"/>
  <c r="P302" i="1" a="1"/>
  <c r="P302" i="1"/>
  <c r="P303" i="1" a="1"/>
  <c r="P303" i="1" s="1"/>
  <c r="P304" i="1" a="1"/>
  <c r="P304" i="1"/>
  <c r="P305" i="1" a="1"/>
  <c r="P305" i="1"/>
  <c r="P306" i="1" a="1"/>
  <c r="P306" i="1"/>
  <c r="P307" i="1" a="1"/>
  <c r="P307" i="1"/>
  <c r="P308" i="1" a="1"/>
  <c r="P308" i="1"/>
  <c r="P309" i="1" a="1"/>
  <c r="P309" i="1" s="1"/>
  <c r="P310" i="1" a="1"/>
  <c r="P310" i="1"/>
  <c r="P311" i="1" a="1"/>
  <c r="P311" i="1"/>
  <c r="P312" i="1" a="1"/>
  <c r="P312" i="1"/>
  <c r="P313" i="1" a="1"/>
  <c r="P313" i="1"/>
  <c r="P314" i="1" a="1"/>
  <c r="P314" i="1"/>
  <c r="P315" i="1" a="1"/>
  <c r="P315" i="1" s="1"/>
  <c r="P316" i="1" a="1"/>
  <c r="P316" i="1"/>
  <c r="P317" i="1" a="1"/>
  <c r="P317" i="1"/>
  <c r="P318" i="1" a="1"/>
  <c r="P318" i="1"/>
  <c r="P2" i="1" a="1"/>
  <c r="P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2" i="1"/>
  <c r="J3" i="1"/>
  <c r="J4" i="1"/>
  <c r="J5" i="1"/>
  <c r="J6" i="1"/>
  <c r="J7" i="1"/>
  <c r="J8" i="1"/>
  <c r="J9" i="1"/>
  <c r="J10" i="1"/>
  <c r="J11" i="1"/>
  <c r="J12" i="1"/>
  <c r="J13" i="1"/>
  <c r="K13" i="1" s="1"/>
  <c r="J14" i="1"/>
  <c r="K14" i="1" s="1"/>
  <c r="J15" i="1"/>
  <c r="J16" i="1"/>
  <c r="J17" i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J28" i="1"/>
  <c r="J29" i="1"/>
  <c r="J30" i="1"/>
  <c r="J31" i="1"/>
  <c r="J32" i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J40" i="1"/>
  <c r="J41" i="1"/>
  <c r="J42" i="1"/>
  <c r="J43" i="1"/>
  <c r="J44" i="1"/>
  <c r="J45" i="1"/>
  <c r="J46" i="1"/>
  <c r="J47" i="1"/>
  <c r="K47" i="1" s="1"/>
  <c r="J48" i="1"/>
  <c r="J49" i="1"/>
  <c r="K49" i="1" s="1"/>
  <c r="J50" i="1"/>
  <c r="K50" i="1" s="1"/>
  <c r="J51" i="1"/>
  <c r="J52" i="1"/>
  <c r="J53" i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J61" i="1"/>
  <c r="J62" i="1"/>
  <c r="K62" i="1" s="1"/>
  <c r="J63" i="1"/>
  <c r="J64" i="1"/>
  <c r="J65" i="1"/>
  <c r="J66" i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J76" i="1"/>
  <c r="J77" i="1"/>
  <c r="J78" i="1"/>
  <c r="J79" i="1"/>
  <c r="J80" i="1"/>
  <c r="J81" i="1"/>
  <c r="J82" i="1"/>
  <c r="K82" i="1" s="1"/>
  <c r="J83" i="1"/>
  <c r="K83" i="1" s="1"/>
  <c r="J84" i="1"/>
  <c r="K84" i="1" s="1"/>
  <c r="J85" i="1"/>
  <c r="J86" i="1"/>
  <c r="J87" i="1"/>
  <c r="J88" i="1"/>
  <c r="J89" i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J100" i="1"/>
  <c r="J101" i="1"/>
  <c r="J102" i="1"/>
  <c r="J103" i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J112" i="1"/>
  <c r="J113" i="1"/>
  <c r="J114" i="1"/>
  <c r="J115" i="1"/>
  <c r="J116" i="1"/>
  <c r="J117" i="1"/>
  <c r="J118" i="1"/>
  <c r="J119" i="1"/>
  <c r="K119" i="1" s="1"/>
  <c r="J120" i="1"/>
  <c r="K120" i="1" s="1"/>
  <c r="J121" i="1"/>
  <c r="K121" i="1" s="1"/>
  <c r="J122" i="1"/>
  <c r="K122" i="1" s="1"/>
  <c r="J123" i="1"/>
  <c r="J124" i="1"/>
  <c r="J125" i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J136" i="1"/>
  <c r="J137" i="1"/>
  <c r="K137" i="1" s="1"/>
  <c r="J138" i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J148" i="1"/>
  <c r="J149" i="1"/>
  <c r="J150" i="1"/>
  <c r="J151" i="1"/>
  <c r="J152" i="1"/>
  <c r="J153" i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J160" i="1"/>
  <c r="J161" i="1"/>
  <c r="J162" i="1"/>
  <c r="J163" i="1"/>
  <c r="J164" i="1"/>
  <c r="J165" i="1"/>
  <c r="J166" i="1"/>
  <c r="J167" i="1"/>
  <c r="J168" i="1"/>
  <c r="J169" i="1"/>
  <c r="K169" i="1" s="1"/>
  <c r="J170" i="1"/>
  <c r="K170" i="1" s="1"/>
  <c r="J171" i="1"/>
  <c r="J172" i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J184" i="1"/>
  <c r="J185" i="1"/>
  <c r="J186" i="1"/>
  <c r="J187" i="1"/>
  <c r="J188" i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J196" i="1"/>
  <c r="J197" i="1"/>
  <c r="J198" i="1"/>
  <c r="J199" i="1"/>
  <c r="J200" i="1"/>
  <c r="J201" i="1"/>
  <c r="J202" i="1"/>
  <c r="J203" i="1"/>
  <c r="K203" i="1" s="1"/>
  <c r="J204" i="1"/>
  <c r="K204" i="1" s="1"/>
  <c r="J205" i="1"/>
  <c r="K205" i="1" s="1"/>
  <c r="J206" i="1"/>
  <c r="K206" i="1" s="1"/>
  <c r="J207" i="1"/>
  <c r="J208" i="1"/>
  <c r="J209" i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J216" i="1"/>
  <c r="J217" i="1"/>
  <c r="J218" i="1"/>
  <c r="K218" i="1" s="1"/>
  <c r="J219" i="1"/>
  <c r="J220" i="1"/>
  <c r="J221" i="1"/>
  <c r="K221" i="1" s="1"/>
  <c r="J222" i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J232" i="1"/>
  <c r="J233" i="1"/>
  <c r="J234" i="1"/>
  <c r="J235" i="1"/>
  <c r="J236" i="1"/>
  <c r="J237" i="1"/>
  <c r="J238" i="1"/>
  <c r="J239" i="1"/>
  <c r="K239" i="1" s="1"/>
  <c r="J240" i="1"/>
  <c r="K240" i="1" s="1"/>
  <c r="J241" i="1"/>
  <c r="K241" i="1" s="1"/>
  <c r="J242" i="1"/>
  <c r="K242" i="1" s="1"/>
  <c r="J243" i="1"/>
  <c r="J244" i="1"/>
  <c r="J245" i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J252" i="1"/>
  <c r="J253" i="1"/>
  <c r="J254" i="1"/>
  <c r="K254" i="1" s="1"/>
  <c r="J255" i="1"/>
  <c r="J256" i="1"/>
  <c r="J257" i="1"/>
  <c r="K257" i="1" s="1"/>
  <c r="J258" i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J268" i="1"/>
  <c r="J269" i="1"/>
  <c r="J270" i="1"/>
  <c r="J271" i="1"/>
  <c r="J272" i="1"/>
  <c r="J273" i="1"/>
  <c r="J274" i="1"/>
  <c r="J275" i="1"/>
  <c r="K275" i="1" s="1"/>
  <c r="J276" i="1"/>
  <c r="K276" i="1" s="1"/>
  <c r="J277" i="1"/>
  <c r="K277" i="1" s="1"/>
  <c r="J278" i="1"/>
  <c r="K278" i="1" s="1"/>
  <c r="J279" i="1"/>
  <c r="J280" i="1"/>
  <c r="J281" i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J288" i="1"/>
  <c r="J289" i="1"/>
  <c r="J290" i="1"/>
  <c r="K290" i="1" s="1"/>
  <c r="J291" i="1"/>
  <c r="J292" i="1"/>
  <c r="J293" i="1"/>
  <c r="K293" i="1" s="1"/>
  <c r="J294" i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J304" i="1"/>
  <c r="J305" i="1"/>
  <c r="J306" i="1"/>
  <c r="J307" i="1"/>
  <c r="J308" i="1"/>
  <c r="J309" i="1"/>
  <c r="J310" i="1"/>
  <c r="J311" i="1"/>
  <c r="K311" i="1" s="1"/>
  <c r="J312" i="1"/>
  <c r="K312" i="1" s="1"/>
  <c r="J313" i="1"/>
  <c r="K313" i="1" s="1"/>
  <c r="J314" i="1"/>
  <c r="K314" i="1" s="1"/>
  <c r="J315" i="1"/>
  <c r="J316" i="1"/>
  <c r="J317" i="1"/>
  <c r="J318" i="1"/>
  <c r="K318" i="1" s="1"/>
  <c r="J2" i="1"/>
  <c r="K2" i="1" s="1"/>
  <c r="K6" i="1"/>
  <c r="K7" i="1"/>
  <c r="K8" i="1"/>
  <c r="K9" i="1"/>
  <c r="K10" i="1"/>
  <c r="K11" i="1"/>
  <c r="K12" i="1"/>
  <c r="K30" i="1"/>
  <c r="K31" i="1"/>
  <c r="K32" i="1"/>
  <c r="K42" i="1"/>
  <c r="K43" i="1"/>
  <c r="K44" i="1"/>
  <c r="K45" i="1"/>
  <c r="K46" i="1"/>
  <c r="K48" i="1"/>
  <c r="K60" i="1"/>
  <c r="K61" i="1"/>
  <c r="K66" i="1"/>
  <c r="K78" i="1"/>
  <c r="K79" i="1"/>
  <c r="K80" i="1"/>
  <c r="K81" i="1"/>
  <c r="K102" i="1"/>
  <c r="K103" i="1"/>
  <c r="K114" i="1"/>
  <c r="K115" i="1"/>
  <c r="K116" i="1"/>
  <c r="K117" i="1"/>
  <c r="K118" i="1"/>
  <c r="K138" i="1"/>
  <c r="K150" i="1"/>
  <c r="K151" i="1"/>
  <c r="K152" i="1"/>
  <c r="K153" i="1"/>
  <c r="K162" i="1"/>
  <c r="K163" i="1"/>
  <c r="K164" i="1"/>
  <c r="K165" i="1"/>
  <c r="K166" i="1"/>
  <c r="K186" i="1"/>
  <c r="K187" i="1"/>
  <c r="K188" i="1"/>
  <c r="K198" i="1"/>
  <c r="K199" i="1"/>
  <c r="K200" i="1"/>
  <c r="K201" i="1"/>
  <c r="K202" i="1"/>
  <c r="K215" i="1"/>
  <c r="K216" i="1"/>
  <c r="K217" i="1"/>
  <c r="K222" i="1"/>
  <c r="K234" i="1"/>
  <c r="K235" i="1"/>
  <c r="K236" i="1"/>
  <c r="K237" i="1"/>
  <c r="K238" i="1"/>
  <c r="K251" i="1"/>
  <c r="K252" i="1"/>
  <c r="K253" i="1"/>
  <c r="K258" i="1"/>
  <c r="K270" i="1"/>
  <c r="K271" i="1"/>
  <c r="K272" i="1"/>
  <c r="K273" i="1"/>
  <c r="K274" i="1"/>
  <c r="K287" i="1"/>
  <c r="K288" i="1"/>
  <c r="K289" i="1"/>
  <c r="K294" i="1"/>
  <c r="K306" i="1"/>
  <c r="K307" i="1"/>
  <c r="K308" i="1"/>
  <c r="K309" i="1"/>
  <c r="K310" i="1"/>
  <c r="K3" i="1"/>
  <c r="K4" i="1"/>
  <c r="K5" i="1"/>
  <c r="K15" i="1"/>
  <c r="K16" i="1"/>
  <c r="K17" i="1"/>
  <c r="K27" i="1"/>
  <c r="K28" i="1"/>
  <c r="K29" i="1"/>
  <c r="K39" i="1"/>
  <c r="K40" i="1"/>
  <c r="K41" i="1"/>
  <c r="K51" i="1"/>
  <c r="K52" i="1"/>
  <c r="K53" i="1"/>
  <c r="K63" i="1"/>
  <c r="K64" i="1"/>
  <c r="K65" i="1"/>
  <c r="K75" i="1"/>
  <c r="K76" i="1"/>
  <c r="K77" i="1"/>
  <c r="K85" i="1"/>
  <c r="K86" i="1"/>
  <c r="K87" i="1"/>
  <c r="K88" i="1"/>
  <c r="K89" i="1"/>
  <c r="K99" i="1"/>
  <c r="K100" i="1"/>
  <c r="K101" i="1"/>
  <c r="K111" i="1"/>
  <c r="K112" i="1"/>
  <c r="K113" i="1"/>
  <c r="K123" i="1"/>
  <c r="K124" i="1"/>
  <c r="K125" i="1"/>
  <c r="K135" i="1"/>
  <c r="K136" i="1"/>
  <c r="K147" i="1"/>
  <c r="K148" i="1"/>
  <c r="K149" i="1"/>
  <c r="K159" i="1"/>
  <c r="K160" i="1"/>
  <c r="K161" i="1"/>
  <c r="K167" i="1"/>
  <c r="K168" i="1"/>
  <c r="K171" i="1"/>
  <c r="K172" i="1"/>
  <c r="K183" i="1"/>
  <c r="K184" i="1"/>
  <c r="K185" i="1"/>
  <c r="K195" i="1"/>
  <c r="K196" i="1"/>
  <c r="K197" i="1"/>
  <c r="K207" i="1"/>
  <c r="K208" i="1"/>
  <c r="K209" i="1"/>
  <c r="K219" i="1"/>
  <c r="K220" i="1"/>
  <c r="K231" i="1"/>
  <c r="K232" i="1"/>
  <c r="K233" i="1"/>
  <c r="K243" i="1"/>
  <c r="K244" i="1"/>
  <c r="K245" i="1"/>
  <c r="K255" i="1"/>
  <c r="K256" i="1"/>
  <c r="K267" i="1"/>
  <c r="K268" i="1"/>
  <c r="K269" i="1"/>
  <c r="K279" i="1"/>
  <c r="K280" i="1"/>
  <c r="K281" i="1"/>
  <c r="K291" i="1"/>
  <c r="K292" i="1"/>
  <c r="K303" i="1"/>
  <c r="K304" i="1"/>
  <c r="K305" i="1"/>
  <c r="K315" i="1"/>
  <c r="K316" i="1"/>
  <c r="K3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2" i="1"/>
  <c r="B3" i="3" l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<sst xmlns="http://schemas.openxmlformats.org/spreadsheetml/2006/main" count="3954" uniqueCount="507">
  <si>
    <t>NOM</t>
  </si>
  <si>
    <t>PRENOM</t>
  </si>
  <si>
    <t>DIRECTION</t>
  </si>
  <si>
    <t>SITE</t>
  </si>
  <si>
    <t>SALAIRE</t>
  </si>
  <si>
    <t>ABENHAÏM</t>
  </si>
  <si>
    <t>Myriam</t>
  </si>
  <si>
    <t>Paris</t>
  </si>
  <si>
    <t>femme</t>
  </si>
  <si>
    <t>ABSCHEN</t>
  </si>
  <si>
    <t>Paul</t>
  </si>
  <si>
    <t>homme</t>
  </si>
  <si>
    <t>ADAMO</t>
  </si>
  <si>
    <t>Stéphane</t>
  </si>
  <si>
    <t>AGAPOF</t>
  </si>
  <si>
    <t>Brigitte</t>
  </si>
  <si>
    <t>Nice</t>
  </si>
  <si>
    <t>ALEMBERT</t>
  </si>
  <si>
    <t>Jean</t>
  </si>
  <si>
    <t>AMARA</t>
  </si>
  <si>
    <t>Nicolas</t>
  </si>
  <si>
    <t>AMELLAL</t>
  </si>
  <si>
    <t>Jean-Marc</t>
  </si>
  <si>
    <t>Viviane</t>
  </si>
  <si>
    <t>Strasbourg</t>
  </si>
  <si>
    <t>Henri</t>
  </si>
  <si>
    <t>ANGONIN</t>
  </si>
  <si>
    <t>Jean-Pierre</t>
  </si>
  <si>
    <t>AZOURA</t>
  </si>
  <si>
    <t>Marie-France</t>
  </si>
  <si>
    <t>AZRIA</t>
  </si>
  <si>
    <t>Maryse</t>
  </si>
  <si>
    <t>BACH</t>
  </si>
  <si>
    <t>Ginette</t>
  </si>
  <si>
    <t>BAH</t>
  </si>
  <si>
    <t>Paule</t>
  </si>
  <si>
    <t>BARNAUD</t>
  </si>
  <si>
    <t>Janine</t>
  </si>
  <si>
    <t>BARRACHINA</t>
  </si>
  <si>
    <t>Monique</t>
  </si>
  <si>
    <t>BARRANDON</t>
  </si>
  <si>
    <t>Margaret</t>
  </si>
  <si>
    <t>BASS</t>
  </si>
  <si>
    <t>Thierry</t>
  </si>
  <si>
    <t>BAUDET</t>
  </si>
  <si>
    <t>Arlette</t>
  </si>
  <si>
    <t>Michele</t>
  </si>
  <si>
    <t>BEAUDEAU</t>
  </si>
  <si>
    <t>Gérard</t>
  </si>
  <si>
    <t>BEAUMIER</t>
  </si>
  <si>
    <t>Isabelle</t>
  </si>
  <si>
    <t>BEDO</t>
  </si>
  <si>
    <t>BEETHOVEN</t>
  </si>
  <si>
    <t>BENHAMOU</t>
  </si>
  <si>
    <t>Jeanine</t>
  </si>
  <si>
    <t>BENSIMHON</t>
  </si>
  <si>
    <t>Pascal</t>
  </si>
  <si>
    <t>BENSIMON</t>
  </si>
  <si>
    <t>Elisabeth</t>
  </si>
  <si>
    <t>BÉRAUD</t>
  </si>
  <si>
    <t>Giséle</t>
  </si>
  <si>
    <t>BERDUGO</t>
  </si>
  <si>
    <t>Bernadette</t>
  </si>
  <si>
    <t>BERTOLO</t>
  </si>
  <si>
    <t>Claudie</t>
  </si>
  <si>
    <t>BERTRAND</t>
  </si>
  <si>
    <t>Roger</t>
  </si>
  <si>
    <t>BIDAULT</t>
  </si>
  <si>
    <t>Marie-Reine</t>
  </si>
  <si>
    <t>BINET</t>
  </si>
  <si>
    <t>Jacques</t>
  </si>
  <si>
    <t>Emmanuel</t>
  </si>
  <si>
    <t>BLANC</t>
  </si>
  <si>
    <t>BLANCHOT</t>
  </si>
  <si>
    <t>Guy</t>
  </si>
  <si>
    <t>BOLLO</t>
  </si>
  <si>
    <t>René</t>
  </si>
  <si>
    <t>BONNAY</t>
  </si>
  <si>
    <t>Nadège</t>
  </si>
  <si>
    <t>BOUCHET</t>
  </si>
  <si>
    <t>Micheline</t>
  </si>
  <si>
    <t>BOUDART</t>
  </si>
  <si>
    <t>Martine</t>
  </si>
  <si>
    <t>BOULLICAUD</t>
  </si>
  <si>
    <t>Jean-Paul</t>
  </si>
  <si>
    <t>BOUN</t>
  </si>
  <si>
    <t>BOUSLAH</t>
  </si>
  <si>
    <t>Fabien</t>
  </si>
  <si>
    <t>BOUZCKAR</t>
  </si>
  <si>
    <t>Ghislaine</t>
  </si>
  <si>
    <t>BOVERO</t>
  </si>
  <si>
    <t>Gilbert</t>
  </si>
  <si>
    <t>BRELEUR</t>
  </si>
  <si>
    <t>BRON</t>
  </si>
  <si>
    <t>Géneviéve</t>
  </si>
  <si>
    <t>BRUNET</t>
  </si>
  <si>
    <t>Françoise</t>
  </si>
  <si>
    <t>BSIRI</t>
  </si>
  <si>
    <t>Marie-Rose</t>
  </si>
  <si>
    <t>CAILLOT</t>
  </si>
  <si>
    <t>Jocelyne</t>
  </si>
  <si>
    <t>CALVET</t>
  </si>
  <si>
    <t>Christine</t>
  </si>
  <si>
    <t>CAPRON</t>
  </si>
  <si>
    <t>Claude</t>
  </si>
  <si>
    <t>CARRERA</t>
  </si>
  <si>
    <t>Victor</t>
  </si>
  <si>
    <t>CHAMBLAS</t>
  </si>
  <si>
    <t>CHARDON</t>
  </si>
  <si>
    <t>Annick</t>
  </si>
  <si>
    <t>CHAUBEAU</t>
  </si>
  <si>
    <t>Louis</t>
  </si>
  <si>
    <t>CHAVES</t>
  </si>
  <si>
    <t>CHEHMAT</t>
  </si>
  <si>
    <t>CHHUOR</t>
  </si>
  <si>
    <t>Anne-Marie</t>
  </si>
  <si>
    <t>CHI</t>
  </si>
  <si>
    <t>Nicole</t>
  </si>
  <si>
    <t>CHICHE</t>
  </si>
  <si>
    <t>Vincent</t>
  </si>
  <si>
    <t>CHIFFLET</t>
  </si>
  <si>
    <t>Ingrid</t>
  </si>
  <si>
    <t>CHRISTOPHE</t>
  </si>
  <si>
    <t>CLAVERIE</t>
  </si>
  <si>
    <t>Chantal</t>
  </si>
  <si>
    <t>COHEN</t>
  </si>
  <si>
    <t>Christian</t>
  </si>
  <si>
    <t>COMTE</t>
  </si>
  <si>
    <t>Martin</t>
  </si>
  <si>
    <t>CORBET</t>
  </si>
  <si>
    <t>Marie-Thérése</t>
  </si>
  <si>
    <t>COUDERC</t>
  </si>
  <si>
    <t>Marie-Louise</t>
  </si>
  <si>
    <t>COUGET</t>
  </si>
  <si>
    <t>Denis</t>
  </si>
  <si>
    <t>CRIÉ</t>
  </si>
  <si>
    <t>Michel</t>
  </si>
  <si>
    <t>CROMBEZ</t>
  </si>
  <si>
    <t>Katherine</t>
  </si>
  <si>
    <t>CUCIT</t>
  </si>
  <si>
    <t>CYMBALIST</t>
  </si>
  <si>
    <t>DAMBSKI</t>
  </si>
  <si>
    <t>DANIEL</t>
  </si>
  <si>
    <t>DEAUCOURT</t>
  </si>
  <si>
    <t>DEDIEU</t>
  </si>
  <si>
    <t>Josselaine</t>
  </si>
  <si>
    <t>DEFRANCE</t>
  </si>
  <si>
    <t>Sylvanna</t>
  </si>
  <si>
    <t>DEGRENDEL</t>
  </si>
  <si>
    <t>Hubert</t>
  </si>
  <si>
    <t>DEIXONNE</t>
  </si>
  <si>
    <t>Nadine</t>
  </si>
  <si>
    <t>DELAMARRE</t>
  </si>
  <si>
    <t>Jean-Luc</t>
  </si>
  <si>
    <t>DELUC</t>
  </si>
  <si>
    <t>DENIS</t>
  </si>
  <si>
    <t>Claudine</t>
  </si>
  <si>
    <t>DESHAYES</t>
  </si>
  <si>
    <t>DESROSES</t>
  </si>
  <si>
    <t>DESTAIN</t>
  </si>
  <si>
    <t>Roseline</t>
  </si>
  <si>
    <t>D'HÉROUVILLE</t>
  </si>
  <si>
    <t>Yolande</t>
  </si>
  <si>
    <t>DI</t>
  </si>
  <si>
    <t>DINIC</t>
  </si>
  <si>
    <t>Jean-François</t>
  </si>
  <si>
    <t>DONG</t>
  </si>
  <si>
    <t>Huguette</t>
  </si>
  <si>
    <t>DOUCOURE</t>
  </si>
  <si>
    <t>Jean-Jacques</t>
  </si>
  <si>
    <t>DUPRÉ</t>
  </si>
  <si>
    <t>Sophie</t>
  </si>
  <si>
    <t>DURAND</t>
  </si>
  <si>
    <t>DURAND-RENIER</t>
  </si>
  <si>
    <t>DUROC</t>
  </si>
  <si>
    <t>Annie</t>
  </si>
  <si>
    <t>EL KAABI</t>
  </si>
  <si>
    <t>FABRE</t>
  </si>
  <si>
    <t>Didier</t>
  </si>
  <si>
    <t>FALZON</t>
  </si>
  <si>
    <t>Patricia</t>
  </si>
  <si>
    <t>FARIDI</t>
  </si>
  <si>
    <t>FAUCHEUX</t>
  </si>
  <si>
    <t>FAUQUIER</t>
  </si>
  <si>
    <t>Mireille</t>
  </si>
  <si>
    <t>FAURE</t>
  </si>
  <si>
    <t>Simone</t>
  </si>
  <si>
    <t>FAVRE</t>
  </si>
  <si>
    <t>Dany</t>
  </si>
  <si>
    <t>FEDON</t>
  </si>
  <si>
    <t>Marie-Claude</t>
  </si>
  <si>
    <t>FERNANDEZ</t>
  </si>
  <si>
    <t>Suzanne</t>
  </si>
  <si>
    <t>Yvette</t>
  </si>
  <si>
    <t>FERRAND</t>
  </si>
  <si>
    <t>Danielle</t>
  </si>
  <si>
    <t>FILLEAU</t>
  </si>
  <si>
    <t>Sylvie</t>
  </si>
  <si>
    <t>FITOUSSI</t>
  </si>
  <si>
    <t>Samuel</t>
  </si>
  <si>
    <t>FOURNOL</t>
  </si>
  <si>
    <t>FRANÇOIS</t>
  </si>
  <si>
    <t>FRENOIS</t>
  </si>
  <si>
    <t>FRETTE</t>
  </si>
  <si>
    <t>Daniel</t>
  </si>
  <si>
    <t>FRISA</t>
  </si>
  <si>
    <t>GARCIA</t>
  </si>
  <si>
    <t>Ghyslaine</t>
  </si>
  <si>
    <t>GEIL</t>
  </si>
  <si>
    <t>Dominique</t>
  </si>
  <si>
    <t>GENTIL</t>
  </si>
  <si>
    <t>Michelle</t>
  </si>
  <si>
    <t>GEORGET</t>
  </si>
  <si>
    <t>Philippe</t>
  </si>
  <si>
    <t>GHAFFAR</t>
  </si>
  <si>
    <t>GHIBAUDO</t>
  </si>
  <si>
    <t>GILLINGHAM</t>
  </si>
  <si>
    <t>Magdeleine</t>
  </si>
  <si>
    <t>GIRARD</t>
  </si>
  <si>
    <t>André</t>
  </si>
  <si>
    <t>GIRAUDO</t>
  </si>
  <si>
    <t>GIRON</t>
  </si>
  <si>
    <t>GLYNATSIS</t>
  </si>
  <si>
    <t>Hervé</t>
  </si>
  <si>
    <t>GONDOUIN</t>
  </si>
  <si>
    <t>Bernard</t>
  </si>
  <si>
    <t>GORZINSKY</t>
  </si>
  <si>
    <t>Odette</t>
  </si>
  <si>
    <t>GOUILLON</t>
  </si>
  <si>
    <t>GOYER</t>
  </si>
  <si>
    <t>GRAIN</t>
  </si>
  <si>
    <t>GUELT</t>
  </si>
  <si>
    <t>GUILLE</t>
  </si>
  <si>
    <t>GUITTON</t>
  </si>
  <si>
    <t>Francis</t>
  </si>
  <si>
    <t>GUTFREUND</t>
  </si>
  <si>
    <t>GUYOT</t>
  </si>
  <si>
    <t>Pierre</t>
  </si>
  <si>
    <t>HABRANT</t>
  </si>
  <si>
    <t>Moïse</t>
  </si>
  <si>
    <t>HARAULT</t>
  </si>
  <si>
    <t>Armelle</t>
  </si>
  <si>
    <t>HERCLICH</t>
  </si>
  <si>
    <t>HERMANT</t>
  </si>
  <si>
    <t>HERSELIN</t>
  </si>
  <si>
    <t>HEURAUX</t>
  </si>
  <si>
    <t>Catherine</t>
  </si>
  <si>
    <t>HUSETOWSKI</t>
  </si>
  <si>
    <t>Franca</t>
  </si>
  <si>
    <t>ILARDO</t>
  </si>
  <si>
    <t>IMMEUBLE</t>
  </si>
  <si>
    <t>JOLIBOIS</t>
  </si>
  <si>
    <t>JOLY</t>
  </si>
  <si>
    <t>JUDITH</t>
  </si>
  <si>
    <t>Marie-Hélène</t>
  </si>
  <si>
    <t>KAC</t>
  </si>
  <si>
    <t>KARSENTY</t>
  </si>
  <si>
    <t>KILBURG</t>
  </si>
  <si>
    <t>KONGOLO</t>
  </si>
  <si>
    <t>KRIEF</t>
  </si>
  <si>
    <t>KTORZA</t>
  </si>
  <si>
    <t>Juliette</t>
  </si>
  <si>
    <t>LACHAUSSÉE</t>
  </si>
  <si>
    <t>LACIRE</t>
  </si>
  <si>
    <t>LADD</t>
  </si>
  <si>
    <t>LAIGUILLON</t>
  </si>
  <si>
    <t>LAM</t>
  </si>
  <si>
    <t>Pierrette</t>
  </si>
  <si>
    <t>LAMBERT</t>
  </si>
  <si>
    <t>LANLO</t>
  </si>
  <si>
    <t>LAUB</t>
  </si>
  <si>
    <t>LE BARBANCHON</t>
  </si>
  <si>
    <t>LE HYARIC</t>
  </si>
  <si>
    <t>LE LOCH</t>
  </si>
  <si>
    <t>LE PREVOST</t>
  </si>
  <si>
    <t>LEBAS</t>
  </si>
  <si>
    <t>Eliane</t>
  </si>
  <si>
    <t>LEBRETON</t>
  </si>
  <si>
    <t>Olivier</t>
  </si>
  <si>
    <t>LEDOUX</t>
  </si>
  <si>
    <t>Madeleine</t>
  </si>
  <si>
    <t>LEE</t>
  </si>
  <si>
    <t>LEFORT</t>
  </si>
  <si>
    <t>LEGRAND</t>
  </si>
  <si>
    <t>LEKA</t>
  </si>
  <si>
    <t>LEMAIRE</t>
  </si>
  <si>
    <t>LEMARIÉ</t>
  </si>
  <si>
    <t>LÉVY</t>
  </si>
  <si>
    <t>Denise</t>
  </si>
  <si>
    <t>LOBJOY</t>
  </si>
  <si>
    <t>Patrick</t>
  </si>
  <si>
    <t>LOUAPRE</t>
  </si>
  <si>
    <t>Louisette</t>
  </si>
  <si>
    <t>LY</t>
  </si>
  <si>
    <t>Jean-Claude</t>
  </si>
  <si>
    <t>MARECHAL</t>
  </si>
  <si>
    <t>MARINIER</t>
  </si>
  <si>
    <t>Marcel</t>
  </si>
  <si>
    <t>Christiane</t>
  </si>
  <si>
    <t>MARQUEZ</t>
  </si>
  <si>
    <t>Marie-Cecile</t>
  </si>
  <si>
    <t>MARTAUD</t>
  </si>
  <si>
    <t>MARTEL</t>
  </si>
  <si>
    <t>MARTI</t>
  </si>
  <si>
    <t>Anne</t>
  </si>
  <si>
    <t>MARTIN</t>
  </si>
  <si>
    <t>Franz</t>
  </si>
  <si>
    <t>France</t>
  </si>
  <si>
    <t>Laurent</t>
  </si>
  <si>
    <t>Jacqueline</t>
  </si>
  <si>
    <t>MECHARD</t>
  </si>
  <si>
    <t>Véronique</t>
  </si>
  <si>
    <t>MERCIER</t>
  </si>
  <si>
    <t>Evelyne</t>
  </si>
  <si>
    <t>MERLAUD</t>
  </si>
  <si>
    <t>MESROBIAN</t>
  </si>
  <si>
    <t>Joël</t>
  </si>
  <si>
    <t>MIANET</t>
  </si>
  <si>
    <t>Georges</t>
  </si>
  <si>
    <t>MICELI</t>
  </si>
  <si>
    <t>MILLET</t>
  </si>
  <si>
    <t>Pasquale</t>
  </si>
  <si>
    <t>MOINARD</t>
  </si>
  <si>
    <t>Loïc</t>
  </si>
  <si>
    <t>MOITA</t>
  </si>
  <si>
    <t>Jeanne-Marie</t>
  </si>
  <si>
    <t>MONTFORT</t>
  </si>
  <si>
    <t>Huong</t>
  </si>
  <si>
    <t>NAIMI</t>
  </si>
  <si>
    <t>NICOLLE</t>
  </si>
  <si>
    <t>OBEL</t>
  </si>
  <si>
    <t>Rolande</t>
  </si>
  <si>
    <t>OCLOO</t>
  </si>
  <si>
    <t>Thérése</t>
  </si>
  <si>
    <t>ONG</t>
  </si>
  <si>
    <t>PARINET</t>
  </si>
  <si>
    <t>Jean-Louis</t>
  </si>
  <si>
    <t>PARTOUCHE</t>
  </si>
  <si>
    <t>Robert</t>
  </si>
  <si>
    <t>PAVARD</t>
  </si>
  <si>
    <t>PEDRO</t>
  </si>
  <si>
    <t>PENALVA</t>
  </si>
  <si>
    <t>PERFETTO</t>
  </si>
  <si>
    <t>PERRUCHON</t>
  </si>
  <si>
    <t>Fabrice</t>
  </si>
  <si>
    <t>PESNOT</t>
  </si>
  <si>
    <t>PIDERIT</t>
  </si>
  <si>
    <t>POINSOT</t>
  </si>
  <si>
    <t>POISSON</t>
  </si>
  <si>
    <t>PONTALIER</t>
  </si>
  <si>
    <t>POTRIQUET</t>
  </si>
  <si>
    <t>Claudette</t>
  </si>
  <si>
    <t>POUYADOU</t>
  </si>
  <si>
    <t>Josette</t>
  </si>
  <si>
    <t>PUAULT</t>
  </si>
  <si>
    <t>QUINTIN</t>
  </si>
  <si>
    <t>RAGEUL</t>
  </si>
  <si>
    <t>Marielle</t>
  </si>
  <si>
    <t>RAMBEAUD</t>
  </si>
  <si>
    <t>RAMOND</t>
  </si>
  <si>
    <t>RAMOS</t>
  </si>
  <si>
    <t>Yvan</t>
  </si>
  <si>
    <t>REBY-FAYARD</t>
  </si>
  <si>
    <t>Luc</t>
  </si>
  <si>
    <t>REMUND</t>
  </si>
  <si>
    <t>Marie-Marthe</t>
  </si>
  <si>
    <t>RENIER</t>
  </si>
  <si>
    <t>REVERDITO</t>
  </si>
  <si>
    <t>Marie-Jeanne</t>
  </si>
  <si>
    <t>RIDEAU</t>
  </si>
  <si>
    <t>RIEGERT</t>
  </si>
  <si>
    <t>Raymonde</t>
  </si>
  <si>
    <t>RIESI</t>
  </si>
  <si>
    <t>François</t>
  </si>
  <si>
    <t>ROBERT</t>
  </si>
  <si>
    <t>Marie-Josée</t>
  </si>
  <si>
    <t>RODIER</t>
  </si>
  <si>
    <t>Régis</t>
  </si>
  <si>
    <t>ROGUET</t>
  </si>
  <si>
    <t>ROLLAIS-LARROUSSE</t>
  </si>
  <si>
    <t>Colette</t>
  </si>
  <si>
    <t>ROLLAND</t>
  </si>
  <si>
    <t>Nathalie</t>
  </si>
  <si>
    <t>ROSAR</t>
  </si>
  <si>
    <t>Georgette</t>
  </si>
  <si>
    <t>ROSSO</t>
  </si>
  <si>
    <t>ROTENBERG</t>
  </si>
  <si>
    <t>ROULET</t>
  </si>
  <si>
    <t>SAADA</t>
  </si>
  <si>
    <t>SACCHET</t>
  </si>
  <si>
    <t>SAILLANT</t>
  </si>
  <si>
    <t>SAPIENCE</t>
  </si>
  <si>
    <t>Alain</t>
  </si>
  <si>
    <t>Lille</t>
  </si>
  <si>
    <t>SARFATI</t>
  </si>
  <si>
    <t>SAYAVONG</t>
  </si>
  <si>
    <t>Henriette</t>
  </si>
  <si>
    <t>SCHUSTER</t>
  </si>
  <si>
    <t>SCOTTI</t>
  </si>
  <si>
    <t>SENG</t>
  </si>
  <si>
    <t>Cécile</t>
  </si>
  <si>
    <t>SENILLE</t>
  </si>
  <si>
    <t>Marthe</t>
  </si>
  <si>
    <t>SENTEX</t>
  </si>
  <si>
    <t>SINSEAU</t>
  </si>
  <si>
    <t>SOK</t>
  </si>
  <si>
    <t>SONG</t>
  </si>
  <si>
    <t>Aline</t>
  </si>
  <si>
    <t>STOEFFLER</t>
  </si>
  <si>
    <t>SUON</t>
  </si>
  <si>
    <t>William</t>
  </si>
  <si>
    <t>SURENA</t>
  </si>
  <si>
    <t>Adrienne</t>
  </si>
  <si>
    <t>TAIEB</t>
  </si>
  <si>
    <t>TAMBURRINI</t>
  </si>
  <si>
    <t>Marie-Claire</t>
  </si>
  <si>
    <t>TAN</t>
  </si>
  <si>
    <t>Joelle</t>
  </si>
  <si>
    <t>TANG</t>
  </si>
  <si>
    <t>TARDIF</t>
  </si>
  <si>
    <t>Marie-Paule</t>
  </si>
  <si>
    <t>THAO</t>
  </si>
  <si>
    <t>Sylvain</t>
  </si>
  <si>
    <t>THIAM</t>
  </si>
  <si>
    <t>THOQUENNE</t>
  </si>
  <si>
    <t>Lydia</t>
  </si>
  <si>
    <t>VANNAXAY</t>
  </si>
  <si>
    <t>VASSEUR</t>
  </si>
  <si>
    <t>VIAND</t>
  </si>
  <si>
    <t>VIDON</t>
  </si>
  <si>
    <t>VINET</t>
  </si>
  <si>
    <t>Marie-José</t>
  </si>
  <si>
    <t>ZANOTI</t>
  </si>
  <si>
    <t>ZAOUI</t>
  </si>
  <si>
    <t>Liliane</t>
  </si>
  <si>
    <t>ZENOU</t>
  </si>
  <si>
    <t>ZHOU</t>
  </si>
  <si>
    <t>ZIHOUNE</t>
  </si>
  <si>
    <t>ZOUC</t>
  </si>
  <si>
    <t>Fred</t>
  </si>
  <si>
    <t>TEL</t>
  </si>
  <si>
    <t>Intervention sur site</t>
  </si>
  <si>
    <t>Formation CRM</t>
  </si>
  <si>
    <t>Déploiement technique</t>
  </si>
  <si>
    <t>Conseil et architecture</t>
  </si>
  <si>
    <t>Audit sécurité</t>
  </si>
  <si>
    <t>Compétence Front</t>
  </si>
  <si>
    <t>Compétence Back</t>
  </si>
  <si>
    <t>Compétence Fullstack</t>
  </si>
  <si>
    <t>Support et TMA</t>
  </si>
  <si>
    <t>Gestion projet Agile</t>
  </si>
  <si>
    <t>DATE_COMMANDE</t>
  </si>
  <si>
    <t>PRODUIT</t>
  </si>
  <si>
    <t>QUANTITE</t>
  </si>
  <si>
    <t>REF</t>
  </si>
  <si>
    <t>PAIEMENT</t>
  </si>
  <si>
    <t>Chèque</t>
  </si>
  <si>
    <t>Virement</t>
  </si>
  <si>
    <t>Espèce</t>
  </si>
  <si>
    <t>NAISSANCE</t>
  </si>
  <si>
    <t>GENRE</t>
  </si>
  <si>
    <t>NB ENFANTS</t>
  </si>
  <si>
    <t>Département 1</t>
  </si>
  <si>
    <t>Département 2</t>
  </si>
  <si>
    <t>Département 3</t>
  </si>
  <si>
    <t>Département 4</t>
  </si>
  <si>
    <t>Département 5</t>
  </si>
  <si>
    <t>Département 6</t>
  </si>
  <si>
    <t>Age</t>
  </si>
  <si>
    <t>PRIME_VENTE</t>
  </si>
  <si>
    <t>PU HT</t>
  </si>
  <si>
    <t>FACTURATION HT</t>
  </si>
  <si>
    <t>FACTURATION TTC</t>
  </si>
  <si>
    <t>Taux de TVA</t>
  </si>
  <si>
    <t>Nombre de femmes</t>
  </si>
  <si>
    <t>Nombre d'hommes</t>
  </si>
  <si>
    <t>Somme des paiements (TTC) par produit et moyen de paiement (à partir de la Feuil2)</t>
  </si>
  <si>
    <t>Moyenne facturée (HT) par département et par produit (à partir de la Feuil2)</t>
  </si>
  <si>
    <t>TOTAL</t>
  </si>
  <si>
    <t>PAIEMENT2</t>
  </si>
  <si>
    <t>C'est un erreur qui affiche lorsqu'on divise par 0</t>
  </si>
  <si>
    <t>Étiquettes de lignes</t>
  </si>
  <si>
    <t>Total général</t>
  </si>
  <si>
    <t>2020</t>
  </si>
  <si>
    <t>Total 2020</t>
  </si>
  <si>
    <t>2021</t>
  </si>
  <si>
    <t>Total 2021</t>
  </si>
  <si>
    <t>juil</t>
  </si>
  <si>
    <t>août</t>
  </si>
  <si>
    <t>sept</t>
  </si>
  <si>
    <t>oct</t>
  </si>
  <si>
    <t>nov</t>
  </si>
  <si>
    <t>déc</t>
  </si>
  <si>
    <t>janv</t>
  </si>
  <si>
    <t>févr</t>
  </si>
  <si>
    <t>mars</t>
  </si>
  <si>
    <t>avr</t>
  </si>
  <si>
    <t>mai</t>
  </si>
  <si>
    <t>juin</t>
  </si>
  <si>
    <t>QUANTITE VENDUES</t>
  </si>
  <si>
    <t>Période</t>
  </si>
  <si>
    <t>Somme de FACTURATION HT</t>
  </si>
  <si>
    <t>Somme de PRIME_VENTE</t>
  </si>
  <si>
    <t>Somme de Marge brute de vente</t>
  </si>
  <si>
    <t>Somme de Taux de marge</t>
  </si>
  <si>
    <t>MENTION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</si>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</sst>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#,##0.00&quot; €&quot;"/>
    <numFmt numFmtId="166" formatCode="#,##0.00&quot; €  &quot;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2" fontId="0" fillId="6" borderId="0" xfId="0" applyNumberFormat="1" applyFill="1"/>
    <xf numFmtId="0" fontId="0" fillId="7" borderId="0" xfId="0" applyFill="1"/>
    <xf numFmtId="1" fontId="0" fillId="2" borderId="0" xfId="0" applyNumberFormat="1" applyFill="1"/>
    <xf numFmtId="1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" fontId="0" fillId="0" borderId="0" xfId="0" applyNumberFormat="1"/>
    <xf numFmtId="1" fontId="0" fillId="8" borderId="0" xfId="0" applyNumberFormat="1" applyFill="1"/>
    <xf numFmtId="1" fontId="1" fillId="0" borderId="0" xfId="0" applyNumberFormat="1" applyFont="1"/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lor auto="1"/>
      </font>
      <fill>
        <patternFill>
          <bgColor theme="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4"/>
        </patternFill>
      </fill>
    </dxf>
    <dxf>
      <numFmt numFmtId="14" formatCode="0.00%"/>
    </dxf>
    <dxf>
      <numFmt numFmtId="1" formatCode="0"/>
    </dxf>
    <dxf>
      <numFmt numFmtId="1" formatCode="0"/>
    </dxf>
    <dxf>
      <numFmt numFmtId="1" formatCode="0"/>
      <fill>
        <patternFill patternType="solid">
          <fgColor indexed="64"/>
          <bgColor theme="0"/>
        </patternFill>
      </fill>
    </dxf>
    <dxf>
      <numFmt numFmtId="19" formatCode="dd/mm/yyyy"/>
    </dxf>
    <dxf>
      <numFmt numFmtId="1" formatCode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[Ghaddar_Mohamad Ali.xlsx]Feuil4!Tableau croisé dynamique3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Somme de FACTURATION HT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Feuil4!$B$3</c:f>
              <c:strCache>
                <c:ptCount val="1"/>
                <c:pt idx="0">
                  <c:v>Somme de FACTURATION HT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D1-4B5D-9935-F2B171F4BE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D1-4B5D-9935-F2B171F4BE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D1-4B5D-9935-F2B171F4BE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D1-4B5D-9935-F2B171F4BED9}"/>
              </c:ext>
            </c:extLst>
          </c:dPt>
          <c:cat>
            <c:strRef>
              <c:f>Feuil4!$A$4:$A$8</c:f>
              <c:strCache>
                <c:ptCount val="4"/>
                <c:pt idx="0">
                  <c:v>Lille</c:v>
                </c:pt>
                <c:pt idx="1">
                  <c:v>Nice</c:v>
                </c:pt>
                <c:pt idx="2">
                  <c:v>Paris</c:v>
                </c:pt>
                <c:pt idx="3">
                  <c:v>Strasbourg</c:v>
                </c:pt>
              </c:strCache>
            </c:strRef>
          </c:cat>
          <c:val>
            <c:numRef>
              <c:f>Feuil4!$B$4:$B$8</c:f>
              <c:numCache>
                <c:formatCode>General</c:formatCode>
                <c:ptCount val="4"/>
                <c:pt idx="0">
                  <c:v>15000</c:v>
                </c:pt>
                <c:pt idx="1">
                  <c:v>1430800</c:v>
                </c:pt>
                <c:pt idx="2">
                  <c:v>857900</c:v>
                </c:pt>
                <c:pt idx="3">
                  <c:v>173700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D1-4B5D-9935-F2B171F4BED9}"/>
            </c:ext>
          </c:extLst>
        </c:ser>
        <c:ser>
          <c:idx val="1"/>
          <c:order val="1"/>
          <c:tx>
            <c:strRef>
              <c:f>Feuil4!$C$3</c:f>
              <c:strCache>
                <c:ptCount val="1"/>
                <c:pt idx="0">
                  <c:v>Somme de PRIME_VENTE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8D1-4B5D-9935-F2B171F4BE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8D1-4B5D-9935-F2B171F4BE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8D1-4B5D-9935-F2B171F4BE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8D1-4B5D-9935-F2B171F4BED9}"/>
              </c:ext>
            </c:extLst>
          </c:dPt>
          <c:cat>
            <c:strRef>
              <c:f>Feuil4!$A$4:$A$8</c:f>
              <c:strCache>
                <c:ptCount val="4"/>
                <c:pt idx="0">
                  <c:v>Lille</c:v>
                </c:pt>
                <c:pt idx="1">
                  <c:v>Nice</c:v>
                </c:pt>
                <c:pt idx="2">
                  <c:v>Paris</c:v>
                </c:pt>
                <c:pt idx="3">
                  <c:v>Strasbourg</c:v>
                </c:pt>
              </c:strCache>
            </c:strRef>
          </c:cat>
          <c:val>
            <c:numRef>
              <c:f>Feuil4!$C$4:$C$8</c:f>
              <c:numCache>
                <c:formatCode>General</c:formatCode>
                <c:ptCount val="4"/>
                <c:pt idx="0">
                  <c:v>0</c:v>
                </c:pt>
                <c:pt idx="1">
                  <c:v>12024</c:v>
                </c:pt>
                <c:pt idx="2">
                  <c:v>6957.5</c:v>
                </c:pt>
                <c:pt idx="3">
                  <c:v>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8D1-4B5D-9935-F2B171F4BED9}"/>
            </c:ext>
          </c:extLst>
        </c:ser>
        <c:ser>
          <c:idx val="2"/>
          <c:order val="2"/>
          <c:tx>
            <c:strRef>
              <c:f>Feuil4!$D$3</c:f>
              <c:strCache>
                <c:ptCount val="1"/>
                <c:pt idx="0">
                  <c:v>Somme de Marge brute de vente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8D1-4B5D-9935-F2B171F4BE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8D1-4B5D-9935-F2B171F4BE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8D1-4B5D-9935-F2B171F4BE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8D1-4B5D-9935-F2B171F4BED9}"/>
              </c:ext>
            </c:extLst>
          </c:dPt>
          <c:cat>
            <c:strRef>
              <c:f>Feuil4!$A$4:$A$8</c:f>
              <c:strCache>
                <c:ptCount val="4"/>
                <c:pt idx="0">
                  <c:v>Lille</c:v>
                </c:pt>
                <c:pt idx="1">
                  <c:v>Nice</c:v>
                </c:pt>
                <c:pt idx="2">
                  <c:v>Paris</c:v>
                </c:pt>
                <c:pt idx="3">
                  <c:v>Strasbourg</c:v>
                </c:pt>
              </c:strCache>
            </c:strRef>
          </c:cat>
          <c:val>
            <c:numRef>
              <c:f>Feuil4!$D$4:$D$8</c:f>
              <c:numCache>
                <c:formatCode>General</c:formatCode>
                <c:ptCount val="4"/>
                <c:pt idx="0">
                  <c:v>15000</c:v>
                </c:pt>
                <c:pt idx="1">
                  <c:v>1418776</c:v>
                </c:pt>
                <c:pt idx="2">
                  <c:v>850942.5</c:v>
                </c:pt>
                <c:pt idx="3">
                  <c:v>171781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8D1-4B5D-9935-F2B171F4BED9}"/>
            </c:ext>
          </c:extLst>
        </c:ser>
        <c:ser>
          <c:idx val="3"/>
          <c:order val="3"/>
          <c:tx>
            <c:strRef>
              <c:f>Feuil4!$E$3</c:f>
              <c:strCache>
                <c:ptCount val="1"/>
                <c:pt idx="0">
                  <c:v>Somme de Taux de marge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C8D1-4B5D-9935-F2B171F4BE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C8D1-4B5D-9935-F2B171F4BE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C8D1-4B5D-9935-F2B171F4BE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C8D1-4B5D-9935-F2B171F4BED9}"/>
              </c:ext>
            </c:extLst>
          </c:dPt>
          <c:cat>
            <c:strRef>
              <c:f>Feuil4!$A$4:$A$8</c:f>
              <c:strCache>
                <c:ptCount val="4"/>
                <c:pt idx="0">
                  <c:v>Lille</c:v>
                </c:pt>
                <c:pt idx="1">
                  <c:v>Nice</c:v>
                </c:pt>
                <c:pt idx="2">
                  <c:v>Paris</c:v>
                </c:pt>
                <c:pt idx="3">
                  <c:v>Strasbourg</c:v>
                </c:pt>
              </c:strCache>
            </c:strRef>
          </c:cat>
          <c:val>
            <c:numRef>
              <c:f>Feuil4!$E$4:$E$8</c:f>
              <c:numCache>
                <c:formatCode>0.00%</c:formatCode>
                <c:ptCount val="4"/>
                <c:pt idx="0">
                  <c:v>1</c:v>
                </c:pt>
                <c:pt idx="1">
                  <c:v>0.99159630975677937</c:v>
                </c:pt>
                <c:pt idx="2">
                  <c:v>0.99189008042895443</c:v>
                </c:pt>
                <c:pt idx="3">
                  <c:v>0.98895221646516984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8D1-4B5D-9935-F2B171F4B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10</xdr:row>
      <xdr:rowOff>76200</xdr:rowOff>
    </xdr:from>
    <xdr:to>
      <xdr:col>3</xdr:col>
      <xdr:colOff>1569720</xdr:colOff>
      <xdr:row>26</xdr:row>
      <xdr:rowOff>137160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8CF7714-663C-4DB2-A180-39DF28D2C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ad Ali Ghaddar" refreshedDate="44901.629343518522" createdVersion="8" refreshedVersion="8" minRefreshableVersion="3" recordCount="317" xr:uid="{FC3114C9-A4A1-4ABC-834E-6C4BD9E7785D}">
  <cacheSource type="worksheet">
    <worksheetSource name="Tableau2"/>
  </cacheSource>
  <cacheFields count="24">
    <cacheField name="NOM" numFmtId="0">
      <sharedItems/>
    </cacheField>
    <cacheField name="PRENOM" numFmtId="0">
      <sharedItems/>
    </cacheField>
    <cacheField name="TEL" numFmtId="0">
      <sharedItems containsSemiMixedTypes="0" containsString="0" containsNumber="1" containsInteger="1" minValue="3002" maxValue="3998"/>
    </cacheField>
    <cacheField name="DIRECTION" numFmtId="0">
      <sharedItems count="6">
        <s v="Département 1"/>
        <s v="Département 3"/>
        <s v="Département 5"/>
        <s v="Département 2"/>
        <s v="Département 4"/>
        <s v="Département 6"/>
      </sharedItems>
    </cacheField>
    <cacheField name="SITE" numFmtId="0">
      <sharedItems count="4">
        <s v="Strasbourg"/>
        <s v="Paris"/>
        <s v="Nice"/>
        <s v="Lille"/>
      </sharedItems>
    </cacheField>
    <cacheField name="DATE_COMMANDE" numFmtId="14">
      <sharedItems containsSemiMixedTypes="0" containsNonDate="0" containsDate="1" containsString="0" minDate="2020-07-04T00:00:00" maxDate="2021-07-01T00:00:00" count="200">
        <d v="2021-01-05T00:00:00"/>
        <d v="2020-11-30T00:00:00"/>
        <d v="2020-10-25T00:00:00"/>
        <d v="2021-01-25T00:00:00"/>
        <d v="2021-01-26T00:00:00"/>
        <d v="2021-06-14T00:00:00"/>
        <d v="2020-09-11T00:00:00"/>
        <d v="2021-06-28T00:00:00"/>
        <d v="2021-01-06T00:00:00"/>
        <d v="2021-06-07T00:00:00"/>
        <d v="2021-02-13T00:00:00"/>
        <d v="2021-01-16T00:00:00"/>
        <d v="2021-05-06T00:00:00"/>
        <d v="2021-02-11T00:00:00"/>
        <d v="2020-11-05T00:00:00"/>
        <d v="2021-02-01T00:00:00"/>
        <d v="2021-06-17T00:00:00"/>
        <d v="2020-11-22T00:00:00"/>
        <d v="2021-02-09T00:00:00"/>
        <d v="2020-09-15T00:00:00"/>
        <d v="2020-11-07T00:00:00"/>
        <d v="2020-08-10T00:00:00"/>
        <d v="2020-10-17T00:00:00"/>
        <d v="2020-07-30T00:00:00"/>
        <d v="2020-10-23T00:00:00"/>
        <d v="2020-10-21T00:00:00"/>
        <d v="2021-01-02T00:00:00"/>
        <d v="2021-02-25T00:00:00"/>
        <d v="2021-01-23T00:00:00"/>
        <d v="2020-07-22T00:00:00"/>
        <d v="2020-07-27T00:00:00"/>
        <d v="2021-02-03T00:00:00"/>
        <d v="2021-05-07T00:00:00"/>
        <d v="2021-01-21T00:00:00"/>
        <d v="2020-11-18T00:00:00"/>
        <d v="2021-05-30T00:00:00"/>
        <d v="2021-03-11T00:00:00"/>
        <d v="2021-01-12T00:00:00"/>
        <d v="2021-05-18T00:00:00"/>
        <d v="2020-09-09T00:00:00"/>
        <d v="2021-04-29T00:00:00"/>
        <d v="2021-05-26T00:00:00"/>
        <d v="2021-01-09T00:00:00"/>
        <d v="2021-06-30T00:00:00"/>
        <d v="2021-04-17T00:00:00"/>
        <d v="2020-07-25T00:00:00"/>
        <d v="2021-01-15T00:00:00"/>
        <d v="2021-02-24T00:00:00"/>
        <d v="2021-06-08T00:00:00"/>
        <d v="2021-01-20T00:00:00"/>
        <d v="2021-04-13T00:00:00"/>
        <d v="2021-03-15T00:00:00"/>
        <d v="2021-06-21T00:00:00"/>
        <d v="2021-02-02T00:00:00"/>
        <d v="2021-01-19T00:00:00"/>
        <d v="2020-11-11T00:00:00"/>
        <d v="2021-02-08T00:00:00"/>
        <d v="2020-11-10T00:00:00"/>
        <d v="2021-06-05T00:00:00"/>
        <d v="2020-11-20T00:00:00"/>
        <d v="2021-04-02T00:00:00"/>
        <d v="2021-02-10T00:00:00"/>
        <d v="2021-03-29T00:00:00"/>
        <d v="2021-03-26T00:00:00"/>
        <d v="2020-12-21T00:00:00"/>
        <d v="2020-11-03T00:00:00"/>
        <d v="2021-03-28T00:00:00"/>
        <d v="2020-09-14T00:00:00"/>
        <d v="2020-12-12T00:00:00"/>
        <d v="2020-11-25T00:00:00"/>
        <d v="2021-06-25T00:00:00"/>
        <d v="2021-03-31T00:00:00"/>
        <d v="2021-01-14T00:00:00"/>
        <d v="2021-06-01T00:00:00"/>
        <d v="2021-02-27T00:00:00"/>
        <d v="2021-06-29T00:00:00"/>
        <d v="2020-07-26T00:00:00"/>
        <d v="2020-08-02T00:00:00"/>
        <d v="2020-10-08T00:00:00"/>
        <d v="2021-05-02T00:00:00"/>
        <d v="2020-09-10T00:00:00"/>
        <d v="2020-07-12T00:00:00"/>
        <d v="2020-10-30T00:00:00"/>
        <d v="2021-04-03T00:00:00"/>
        <d v="2020-07-04T00:00:00"/>
        <d v="2020-07-21T00:00:00"/>
        <d v="2021-01-04T00:00:00"/>
        <d v="2021-02-23T00:00:00"/>
        <d v="2020-11-02T00:00:00"/>
        <d v="2020-08-08T00:00:00"/>
        <d v="2020-10-19T00:00:00"/>
        <d v="2020-12-04T00:00:00"/>
        <d v="2020-10-01T00:00:00"/>
        <d v="2020-10-15T00:00:00"/>
        <d v="2020-10-31T00:00:00"/>
        <d v="2020-07-20T00:00:00"/>
        <d v="2021-01-01T00:00:00"/>
        <d v="2020-09-22T00:00:00"/>
        <d v="2021-03-05T00:00:00"/>
        <d v="2020-09-30T00:00:00"/>
        <d v="2020-11-27T00:00:00"/>
        <d v="2021-02-04T00:00:00"/>
        <d v="2021-06-18T00:00:00"/>
        <d v="2020-11-09T00:00:00"/>
        <d v="2020-08-18T00:00:00"/>
        <d v="2020-09-26T00:00:00"/>
        <d v="2021-01-22T00:00:00"/>
        <d v="2020-11-26T00:00:00"/>
        <d v="2021-03-14T00:00:00"/>
        <d v="2020-08-28T00:00:00"/>
        <d v="2021-04-08T00:00:00"/>
        <d v="2020-10-26T00:00:00"/>
        <d v="2021-06-12T00:00:00"/>
        <d v="2021-05-16T00:00:00"/>
        <d v="2020-11-19T00:00:00"/>
        <d v="2020-12-31T00:00:00"/>
        <d v="2021-06-10T00:00:00"/>
        <d v="2021-01-24T00:00:00"/>
        <d v="2021-04-14T00:00:00"/>
        <d v="2020-09-19T00:00:00"/>
        <d v="2021-05-19T00:00:00"/>
        <d v="2021-03-22T00:00:00"/>
        <d v="2020-12-01T00:00:00"/>
        <d v="2021-04-18T00:00:00"/>
        <d v="2020-12-24T00:00:00"/>
        <d v="2020-10-10T00:00:00"/>
        <d v="2020-11-21T00:00:00"/>
        <d v="2020-09-28T00:00:00"/>
        <d v="2020-11-29T00:00:00"/>
        <d v="2020-09-02T00:00:00"/>
        <d v="2021-03-30T00:00:00"/>
        <d v="2020-10-13T00:00:00"/>
        <d v="2021-01-03T00:00:00"/>
        <d v="2020-12-16T00:00:00"/>
        <d v="2020-11-15T00:00:00"/>
        <d v="2020-10-22T00:00:00"/>
        <d v="2021-03-24T00:00:00"/>
        <d v="2020-10-07T00:00:00"/>
        <d v="2020-08-27T00:00:00"/>
        <d v="2020-07-28T00:00:00"/>
        <d v="2021-01-18T00:00:00"/>
        <d v="2021-05-20T00:00:00"/>
        <d v="2020-10-29T00:00:00"/>
        <d v="2021-06-09T00:00:00"/>
        <d v="2021-02-05T00:00:00"/>
        <d v="2021-03-02T00:00:00"/>
        <d v="2021-04-20T00:00:00"/>
        <d v="2020-07-09T00:00:00"/>
        <d v="2021-01-28T00:00:00"/>
        <d v="2020-12-02T00:00:00"/>
        <d v="2021-01-30T00:00:00"/>
        <d v="2020-07-08T00:00:00"/>
        <d v="2020-10-02T00:00:00"/>
        <d v="2020-07-06T00:00:00"/>
        <d v="2020-12-23T00:00:00"/>
        <d v="2021-05-05T00:00:00"/>
        <d v="2021-01-31T00:00:00"/>
        <d v="2020-09-04T00:00:00"/>
        <d v="2020-10-05T00:00:00"/>
        <d v="2021-02-07T00:00:00"/>
        <d v="2020-08-12T00:00:00"/>
        <d v="2020-10-11T00:00:00"/>
        <d v="2020-08-20T00:00:00"/>
        <d v="2020-10-14T00:00:00"/>
        <d v="2021-05-22T00:00:00"/>
        <d v="2021-03-27T00:00:00"/>
        <d v="2020-07-11T00:00:00"/>
        <d v="2021-02-17T00:00:00"/>
        <d v="2020-09-08T00:00:00"/>
        <d v="2020-07-10T00:00:00"/>
        <d v="2020-10-16T00:00:00"/>
        <d v="2021-06-22T00:00:00"/>
        <d v="2020-10-24T00:00:00"/>
        <d v="2021-02-21T00:00:00"/>
        <d v="2020-09-25T00:00:00"/>
        <d v="2021-03-03T00:00:00"/>
        <d v="2021-05-24T00:00:00"/>
        <d v="2020-10-18T00:00:00"/>
        <d v="2020-07-29T00:00:00"/>
        <d v="2021-03-09T00:00:00"/>
        <d v="2020-07-13T00:00:00"/>
        <d v="2021-05-31T00:00:00"/>
        <d v="2021-05-23T00:00:00"/>
        <d v="2020-08-23T00:00:00"/>
        <d v="2020-08-31T00:00:00"/>
        <d v="2021-04-12T00:00:00"/>
        <d v="2020-11-14T00:00:00"/>
        <d v="2020-12-18T00:00:00"/>
        <d v="2021-05-11T00:00:00"/>
        <d v="2021-04-24T00:00:00"/>
        <d v="2021-02-19T00:00:00"/>
        <d v="2021-05-25T00:00:00"/>
        <d v="2021-03-19T00:00:00"/>
        <d v="2020-11-08T00:00:00"/>
        <d v="2020-08-04T00:00:00"/>
        <d v="2020-09-06T00:00:00"/>
        <d v="2020-12-03T00:00:00"/>
        <d v="2020-08-16T00:00:00"/>
        <d v="2021-04-07T00:00:00"/>
        <d v="2021-05-29T00:00:00"/>
      </sharedItems>
      <fieldGroup par="21" base="5">
        <rangePr groupBy="months" startDate="2020-07-04T00:00:00" endDate="2021-07-01T00:00:00"/>
        <groupItems count="14">
          <s v="&lt;04/07/2020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7/2021"/>
        </groupItems>
      </fieldGroup>
    </cacheField>
    <cacheField name="REF" numFmtId="0">
      <sharedItems containsSemiMixedTypes="0" containsString="0" containsNumber="1" containsInteger="1" minValue="1" maxValue="10"/>
    </cacheField>
    <cacheField name="PRODUIT" numFmtId="0">
      <sharedItems count="10">
        <s v="Conseil et architecture"/>
        <s v="Compétence Front"/>
        <s v="Audit sécurité"/>
        <s v="Compétence Fullstack"/>
        <s v="Déploiement technique"/>
        <s v="Formation CRM"/>
        <s v="Compétence Back"/>
        <s v="Gestion projet Agile"/>
        <s v="Intervention sur site"/>
        <s v="Support et TMA"/>
      </sharedItems>
    </cacheField>
    <cacheField name="QUANTITE" numFmtId="0">
      <sharedItems containsSemiMixedTypes="0" containsString="0" containsNumber="1" containsInteger="1" minValue="1" maxValue="10" count="10">
        <n v="8"/>
        <n v="3"/>
        <n v="9"/>
        <n v="6"/>
        <n v="5"/>
        <n v="2"/>
        <n v="1"/>
        <n v="10"/>
        <n v="7"/>
        <n v="4"/>
      </sharedItems>
    </cacheField>
    <cacheField name="PU HT" numFmtId="0">
      <sharedItems containsSemiMixedTypes="0" containsString="0" containsNumber="1" containsInteger="1" minValue="500" maxValue="5000" count="9">
        <n v="5000"/>
        <n v="500"/>
        <n v="2000"/>
        <n v="800"/>
        <n v="1300"/>
        <n v="700"/>
        <n v="600"/>
        <n v="1000"/>
        <n v="1200"/>
      </sharedItems>
    </cacheField>
    <cacheField name="FACTURATION HT" numFmtId="0">
      <sharedItems containsSemiMixedTypes="0" containsString="0" containsNumber="1" containsInteger="1" minValue="500" maxValue="50000"/>
    </cacheField>
    <cacheField name="FACTURATION TTC" numFmtId="0">
      <sharedItems containsSemiMixedTypes="0" containsString="0" containsNumber="1" containsInteger="1" minValue="600" maxValue="60000"/>
    </cacheField>
    <cacheField name="PAIEMENT" numFmtId="0">
      <sharedItems containsSemiMixedTypes="0" containsString="0" containsNumber="1" containsInteger="1" minValue="1" maxValue="3"/>
    </cacheField>
    <cacheField name="PAIEMENT2" numFmtId="0">
      <sharedItems/>
    </cacheField>
    <cacheField name="SALAIRE" numFmtId="0">
      <sharedItems containsSemiMixedTypes="0" containsString="0" containsNumber="1" minValue="870.69" maxValue="5646.65"/>
    </cacheField>
    <cacheField name="PRIME_VENTE" numFmtId="0">
      <sharedItems containsSemiMixedTypes="0" containsString="0" containsNumber="1" minValue="0" maxValue="1000"/>
    </cacheField>
    <cacheField name="GENRE" numFmtId="0">
      <sharedItems/>
    </cacheField>
    <cacheField name="NB ENFANTS" numFmtId="0">
      <sharedItems containsSemiMixedTypes="0" containsString="0" containsNumber="1" containsInteger="1" minValue="0" maxValue="5"/>
    </cacheField>
    <cacheField name="NAISSANCE" numFmtId="14">
      <sharedItems containsSemiMixedTypes="0" containsNonDate="0" containsDate="1" containsString="0" minDate="1941-12-08T00:00:00" maxDate="1986-04-14T00:00:00"/>
    </cacheField>
    <cacheField name="Age" numFmtId="0">
      <sharedItems containsSemiMixedTypes="0" containsString="0" containsNumber="1" containsInteger="1" minValue="13020" maxValue="29217"/>
    </cacheField>
    <cacheField name="Trimestres" numFmtId="0" databaseField="0">
      <fieldGroup base="5">
        <rangePr groupBy="quarters" startDate="2020-07-04T00:00:00" endDate="2021-07-01T00:00:00"/>
        <groupItems count="6">
          <s v="&lt;04/07/2020"/>
          <s v="Trimestre1"/>
          <s v="Trimestre2"/>
          <s v="Trimestre3"/>
          <s v="Trimestre4"/>
          <s v="&gt;01/07/2021"/>
        </groupItems>
      </fieldGroup>
    </cacheField>
    <cacheField name="Années" numFmtId="0" databaseField="0">
      <fieldGroup base="5">
        <rangePr groupBy="years" startDate="2020-07-04T00:00:00" endDate="2021-07-01T00:00:00"/>
        <groupItems count="4">
          <s v="&lt;04/07/2020"/>
          <s v="2020"/>
          <s v="2021"/>
          <s v="&gt;01/07/2021"/>
        </groupItems>
      </fieldGroup>
    </cacheField>
    <cacheField name="Marge brute de vente" numFmtId="0" formula="'FACTURATION HT'-PRIME_VENTE" databaseField="0"/>
    <cacheField name="Taux de marge" numFmtId="0" formula="'Marge brute de vente'/'FACTURATION H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s v="ZOUC"/>
    <s v="Fred"/>
    <n v="3185"/>
    <x v="0"/>
    <x v="0"/>
    <x v="0"/>
    <n v="4"/>
    <x v="0"/>
    <x v="0"/>
    <x v="0"/>
    <n v="40000"/>
    <n v="48000"/>
    <n v="2"/>
    <s v="Virement"/>
    <n v="3552.19"/>
    <n v="800"/>
    <s v="homme"/>
    <n v="1"/>
    <d v="1957-10-08T00:00:00"/>
    <n v="23434"/>
  </r>
  <r>
    <s v="ZIHOUNE"/>
    <s v="Christiane"/>
    <n v="3671"/>
    <x v="1"/>
    <x v="0"/>
    <x v="1"/>
    <n v="6"/>
    <x v="1"/>
    <x v="1"/>
    <x v="1"/>
    <n v="1500"/>
    <n v="1800"/>
    <n v="1"/>
    <s v="Chèque"/>
    <n v="1088.18"/>
    <n v="0"/>
    <s v="femme"/>
    <n v="4"/>
    <d v="1960-06-01T00:00:00"/>
    <n v="22467"/>
  </r>
  <r>
    <s v="ZHOU"/>
    <s v="Philippe"/>
    <n v="3585"/>
    <x v="2"/>
    <x v="0"/>
    <x v="2"/>
    <n v="6"/>
    <x v="1"/>
    <x v="1"/>
    <x v="1"/>
    <n v="1500"/>
    <n v="1800"/>
    <n v="1"/>
    <s v="Chèque"/>
    <n v="2392.36"/>
    <n v="0"/>
    <s v="homme"/>
    <n v="1"/>
    <d v="1983-06-13T00:00:00"/>
    <n v="14055"/>
  </r>
  <r>
    <s v="ZENOU"/>
    <s v="Robert"/>
    <n v="3703"/>
    <x v="3"/>
    <x v="0"/>
    <x v="3"/>
    <n v="4"/>
    <x v="0"/>
    <x v="2"/>
    <x v="0"/>
    <n v="45000"/>
    <n v="54000"/>
    <n v="1"/>
    <s v="Chèque"/>
    <n v="2189.39"/>
    <n v="900"/>
    <s v="homme"/>
    <n v="4"/>
    <d v="1955-05-26T00:00:00"/>
    <n v="24300"/>
  </r>
  <r>
    <s v="ZAOUI"/>
    <s v="Liliane"/>
    <n v="3096"/>
    <x v="1"/>
    <x v="0"/>
    <x v="4"/>
    <n v="5"/>
    <x v="2"/>
    <x v="3"/>
    <x v="2"/>
    <n v="12000"/>
    <n v="14400"/>
    <n v="3"/>
    <s v="Espèce"/>
    <n v="1602.13"/>
    <n v="60"/>
    <s v="femme"/>
    <n v="5"/>
    <d v="1949-10-08T00:00:00"/>
    <n v="26356"/>
  </r>
  <r>
    <s v="ZANOTI"/>
    <s v="Monique"/>
    <n v="3161"/>
    <x v="3"/>
    <x v="0"/>
    <x v="5"/>
    <n v="8"/>
    <x v="3"/>
    <x v="4"/>
    <x v="3"/>
    <n v="4000"/>
    <n v="4800"/>
    <n v="1"/>
    <s v="Chèque"/>
    <n v="2720.17"/>
    <n v="0"/>
    <s v="femme"/>
    <n v="3"/>
    <d v="1946-08-04T00:00:00"/>
    <n v="27517"/>
  </r>
  <r>
    <s v="VINET"/>
    <s v="Marie-José"/>
    <n v="3559"/>
    <x v="4"/>
    <x v="0"/>
    <x v="6"/>
    <n v="8"/>
    <x v="3"/>
    <x v="4"/>
    <x v="3"/>
    <n v="4000"/>
    <n v="4800"/>
    <n v="1"/>
    <s v="Chèque"/>
    <n v="3465.59"/>
    <n v="0"/>
    <s v="femme"/>
    <n v="5"/>
    <d v="1948-10-21T00:00:00"/>
    <n v="26708"/>
  </r>
  <r>
    <s v="VIDON"/>
    <s v="Marie-Louise"/>
    <n v="3018"/>
    <x v="1"/>
    <x v="0"/>
    <x v="7"/>
    <n v="3"/>
    <x v="4"/>
    <x v="5"/>
    <x v="4"/>
    <n v="2600"/>
    <n v="3120"/>
    <n v="1"/>
    <s v="Chèque"/>
    <n v="1994.49"/>
    <n v="0"/>
    <s v="femme"/>
    <n v="3"/>
    <d v="1945-12-14T00:00:00"/>
    <n v="27750"/>
  </r>
  <r>
    <s v="VIAND"/>
    <s v="Monique"/>
    <n v="3081"/>
    <x v="1"/>
    <x v="0"/>
    <x v="8"/>
    <n v="2"/>
    <x v="5"/>
    <x v="2"/>
    <x v="5"/>
    <n v="6300"/>
    <n v="7560"/>
    <n v="1"/>
    <s v="Chèque"/>
    <n v="1891.47"/>
    <n v="0"/>
    <s v="femme"/>
    <n v="5"/>
    <d v="1947-02-15T00:00:00"/>
    <n v="27322"/>
  </r>
  <r>
    <s v="VASSEUR"/>
    <s v="Christiane"/>
    <n v="3064"/>
    <x v="1"/>
    <x v="0"/>
    <x v="9"/>
    <n v="7"/>
    <x v="6"/>
    <x v="3"/>
    <x v="6"/>
    <n v="3600"/>
    <n v="4320"/>
    <n v="2"/>
    <s v="Virement"/>
    <n v="2181.9"/>
    <n v="0"/>
    <s v="femme"/>
    <n v="5"/>
    <d v="1960-04-29T00:00:00"/>
    <n v="22500"/>
  </r>
  <r>
    <s v="VANNAXAY"/>
    <s v="Francis"/>
    <n v="3333"/>
    <x v="0"/>
    <x v="0"/>
    <x v="10"/>
    <n v="6"/>
    <x v="1"/>
    <x v="6"/>
    <x v="1"/>
    <n v="500"/>
    <n v="600"/>
    <n v="1"/>
    <s v="Chèque"/>
    <n v="3578.47"/>
    <n v="0"/>
    <s v="homme"/>
    <n v="3"/>
    <d v="1961-07-09T00:00:00"/>
    <n v="22064"/>
  </r>
  <r>
    <s v="THOQUENNE"/>
    <s v="Lydia"/>
    <n v="3864"/>
    <x v="0"/>
    <x v="1"/>
    <x v="11"/>
    <n v="8"/>
    <x v="3"/>
    <x v="1"/>
    <x v="3"/>
    <n v="2400"/>
    <n v="2880"/>
    <n v="3"/>
    <s v="Espèce"/>
    <n v="1307.6400000000001"/>
    <n v="0"/>
    <s v="femme"/>
    <n v="5"/>
    <d v="1952-08-06T00:00:00"/>
    <n v="25323"/>
  </r>
  <r>
    <s v="THIAM"/>
    <s v="Anne-Marie"/>
    <n v="3019"/>
    <x v="1"/>
    <x v="1"/>
    <x v="12"/>
    <n v="8"/>
    <x v="3"/>
    <x v="3"/>
    <x v="3"/>
    <n v="4800"/>
    <n v="5760"/>
    <n v="3"/>
    <s v="Espèce"/>
    <n v="1259.02"/>
    <n v="0"/>
    <s v="femme"/>
    <n v="2"/>
    <d v="1963-09-26T00:00:00"/>
    <n v="21255"/>
  </r>
  <r>
    <s v="THAO"/>
    <s v="Sylvain"/>
    <n v="3779"/>
    <x v="2"/>
    <x v="1"/>
    <x v="13"/>
    <n v="10"/>
    <x v="7"/>
    <x v="6"/>
    <x v="7"/>
    <n v="1000"/>
    <n v="1200"/>
    <n v="3"/>
    <s v="Espèce"/>
    <n v="4067.34"/>
    <n v="0"/>
    <s v="homme"/>
    <n v="4"/>
    <d v="1957-01-30T00:00:00"/>
    <n v="23685"/>
  </r>
  <r>
    <s v="TARDIF"/>
    <s v="Marie-Paule"/>
    <n v="3641"/>
    <x v="3"/>
    <x v="1"/>
    <x v="14"/>
    <n v="3"/>
    <x v="4"/>
    <x v="4"/>
    <x v="4"/>
    <n v="6500"/>
    <n v="7800"/>
    <n v="2"/>
    <s v="Virement"/>
    <n v="1570.69"/>
    <n v="0"/>
    <s v="femme"/>
    <n v="3"/>
    <d v="1954-08-24T00:00:00"/>
    <n v="24575"/>
  </r>
  <r>
    <s v="TANG"/>
    <s v="Armelle"/>
    <n v="3733"/>
    <x v="1"/>
    <x v="1"/>
    <x v="15"/>
    <n v="8"/>
    <x v="3"/>
    <x v="2"/>
    <x v="3"/>
    <n v="7200"/>
    <n v="8640"/>
    <n v="1"/>
    <s v="Chèque"/>
    <n v="1539.65"/>
    <n v="0"/>
    <s v="femme"/>
    <n v="2"/>
    <d v="1956-10-04T00:00:00"/>
    <n v="23803"/>
  </r>
  <r>
    <s v="TAN"/>
    <s v="Joelle"/>
    <n v="3608"/>
    <x v="1"/>
    <x v="1"/>
    <x v="16"/>
    <n v="7"/>
    <x v="6"/>
    <x v="1"/>
    <x v="6"/>
    <n v="1800"/>
    <n v="2160"/>
    <n v="2"/>
    <s v="Virement"/>
    <n v="1379.12"/>
    <n v="0"/>
    <s v="femme"/>
    <n v="1"/>
    <d v="1981-06-27T00:00:00"/>
    <n v="14771"/>
  </r>
  <r>
    <s v="TAN"/>
    <s v="Nathalie"/>
    <n v="3733"/>
    <x v="2"/>
    <x v="1"/>
    <x v="17"/>
    <n v="5"/>
    <x v="2"/>
    <x v="7"/>
    <x v="2"/>
    <n v="20000"/>
    <n v="24000"/>
    <n v="2"/>
    <s v="Virement"/>
    <n v="1786.79"/>
    <n v="200"/>
    <s v="femme"/>
    <n v="5"/>
    <d v="1974-11-10T00:00:00"/>
    <n v="17192"/>
  </r>
  <r>
    <s v="TAMBURRINI"/>
    <s v="Marie-Claire"/>
    <n v="3102"/>
    <x v="1"/>
    <x v="1"/>
    <x v="18"/>
    <n v="2"/>
    <x v="5"/>
    <x v="3"/>
    <x v="5"/>
    <n v="4200"/>
    <n v="5040"/>
    <n v="2"/>
    <s v="Virement"/>
    <n v="1588.48"/>
    <n v="0"/>
    <s v="femme"/>
    <n v="0"/>
    <d v="1974-11-20T00:00:00"/>
    <n v="17182"/>
  </r>
  <r>
    <s v="TAIEB"/>
    <s v="Michel"/>
    <n v="3185"/>
    <x v="4"/>
    <x v="1"/>
    <x v="19"/>
    <n v="4"/>
    <x v="0"/>
    <x v="8"/>
    <x v="0"/>
    <n v="35000"/>
    <n v="42000"/>
    <n v="3"/>
    <s v="Espèce"/>
    <n v="3076.88"/>
    <n v="700"/>
    <s v="homme"/>
    <n v="0"/>
    <d v="1950-09-24T00:00:00"/>
    <n v="26005"/>
  </r>
  <r>
    <s v="SURENA"/>
    <s v="Adrienne"/>
    <n v="3569"/>
    <x v="2"/>
    <x v="1"/>
    <x v="20"/>
    <n v="1"/>
    <x v="8"/>
    <x v="8"/>
    <x v="8"/>
    <n v="8400"/>
    <n v="10080"/>
    <n v="1"/>
    <s v="Chèque"/>
    <n v="2919.15"/>
    <n v="42"/>
    <s v="femme"/>
    <n v="4"/>
    <d v="1949-11-13T00:00:00"/>
    <n v="26320"/>
  </r>
  <r>
    <s v="SUON"/>
    <s v="William"/>
    <n v="3133"/>
    <x v="4"/>
    <x v="1"/>
    <x v="5"/>
    <n v="10"/>
    <x v="7"/>
    <x v="4"/>
    <x v="7"/>
    <n v="5000"/>
    <n v="6000"/>
    <n v="3"/>
    <s v="Espèce"/>
    <n v="3562.89"/>
    <n v="0"/>
    <s v="homme"/>
    <n v="0"/>
    <d v="1971-12-07T00:00:00"/>
    <n v="18261"/>
  </r>
  <r>
    <s v="STOEFFLER"/>
    <s v="Jean-Marc"/>
    <n v="3181"/>
    <x v="2"/>
    <x v="1"/>
    <x v="21"/>
    <n v="8"/>
    <x v="3"/>
    <x v="6"/>
    <x v="3"/>
    <n v="800"/>
    <n v="960"/>
    <n v="3"/>
    <s v="Espèce"/>
    <n v="3257.48"/>
    <n v="0"/>
    <s v="homme"/>
    <n v="0"/>
    <d v="1953-01-19T00:00:00"/>
    <n v="25157"/>
  </r>
  <r>
    <s v="SONG"/>
    <s v="Aline"/>
    <n v="3980"/>
    <x v="2"/>
    <x v="1"/>
    <x v="22"/>
    <n v="8"/>
    <x v="3"/>
    <x v="5"/>
    <x v="3"/>
    <n v="1600"/>
    <n v="1920"/>
    <n v="2"/>
    <s v="Virement"/>
    <n v="2058.9699999999998"/>
    <n v="0"/>
    <s v="femme"/>
    <n v="4"/>
    <d v="1960-03-16T00:00:00"/>
    <n v="22544"/>
  </r>
  <r>
    <s v="SOK"/>
    <s v="Myriam"/>
    <n v="3155"/>
    <x v="3"/>
    <x v="1"/>
    <x v="23"/>
    <n v="4"/>
    <x v="0"/>
    <x v="1"/>
    <x v="0"/>
    <n v="15000"/>
    <n v="18000"/>
    <n v="3"/>
    <s v="Espèce"/>
    <n v="2967.88"/>
    <n v="75"/>
    <s v="femme"/>
    <n v="2"/>
    <d v="1976-03-25T00:00:00"/>
    <n v="16691"/>
  </r>
  <r>
    <s v="SINSEAU"/>
    <s v="Annie"/>
    <n v="3051"/>
    <x v="5"/>
    <x v="1"/>
    <x v="24"/>
    <n v="9"/>
    <x v="9"/>
    <x v="7"/>
    <x v="1"/>
    <n v="5000"/>
    <n v="6000"/>
    <n v="1"/>
    <s v="Chèque"/>
    <n v="2428.34"/>
    <n v="0"/>
    <s v="femme"/>
    <n v="0"/>
    <d v="1956-03-06T00:00:00"/>
    <n v="24015"/>
  </r>
  <r>
    <s v="SENTEX"/>
    <s v="Stéphane"/>
    <n v="3066"/>
    <x v="3"/>
    <x v="1"/>
    <x v="25"/>
    <n v="2"/>
    <x v="5"/>
    <x v="7"/>
    <x v="5"/>
    <n v="7000"/>
    <n v="8400"/>
    <n v="1"/>
    <s v="Chèque"/>
    <n v="2449.4699999999998"/>
    <n v="0"/>
    <s v="homme"/>
    <n v="1"/>
    <d v="1974-02-24T00:00:00"/>
    <n v="17451"/>
  </r>
  <r>
    <s v="SENILLE"/>
    <s v="Marthe"/>
    <n v="3160"/>
    <x v="4"/>
    <x v="1"/>
    <x v="26"/>
    <n v="3"/>
    <x v="4"/>
    <x v="8"/>
    <x v="4"/>
    <n v="9100"/>
    <n v="10920"/>
    <n v="3"/>
    <s v="Espèce"/>
    <n v="2466.73"/>
    <n v="45.5"/>
    <s v="femme"/>
    <n v="4"/>
    <d v="1961-06-22T00:00:00"/>
    <n v="22081"/>
  </r>
  <r>
    <s v="SENG"/>
    <s v="Cécile"/>
    <n v="3045"/>
    <x v="4"/>
    <x v="1"/>
    <x v="6"/>
    <n v="9"/>
    <x v="9"/>
    <x v="1"/>
    <x v="1"/>
    <n v="1500"/>
    <n v="1800"/>
    <n v="2"/>
    <s v="Virement"/>
    <n v="1399.35"/>
    <n v="0"/>
    <s v="femme"/>
    <n v="4"/>
    <d v="1955-11-29T00:00:00"/>
    <n v="24113"/>
  </r>
  <r>
    <s v="SCOTTI"/>
    <s v="Georgette"/>
    <n v="3502"/>
    <x v="0"/>
    <x v="1"/>
    <x v="27"/>
    <n v="5"/>
    <x v="2"/>
    <x v="7"/>
    <x v="2"/>
    <n v="20000"/>
    <n v="24000"/>
    <n v="3"/>
    <s v="Espèce"/>
    <n v="2035.99"/>
    <n v="200"/>
    <s v="femme"/>
    <n v="3"/>
    <d v="1974-11-17T00:00:00"/>
    <n v="17185"/>
  </r>
  <r>
    <s v="SCHUSTER"/>
    <s v="Bernadette"/>
    <n v="3031"/>
    <x v="1"/>
    <x v="1"/>
    <x v="11"/>
    <n v="6"/>
    <x v="1"/>
    <x v="9"/>
    <x v="1"/>
    <n v="2000"/>
    <n v="2400"/>
    <n v="1"/>
    <s v="Chèque"/>
    <n v="2684.74"/>
    <n v="0"/>
    <s v="femme"/>
    <n v="3"/>
    <d v="1953-03-27T00:00:00"/>
    <n v="25090"/>
  </r>
  <r>
    <s v="SAYAVONG"/>
    <s v="Henriette"/>
    <n v="3628"/>
    <x v="1"/>
    <x v="1"/>
    <x v="28"/>
    <n v="6"/>
    <x v="1"/>
    <x v="6"/>
    <x v="1"/>
    <n v="500"/>
    <n v="600"/>
    <n v="1"/>
    <s v="Chèque"/>
    <n v="2506.4499999999998"/>
    <n v="0"/>
    <s v="femme"/>
    <n v="4"/>
    <d v="1944-09-23T00:00:00"/>
    <n v="28197"/>
  </r>
  <r>
    <s v="SARFATI"/>
    <s v="Pascal"/>
    <n v="3963"/>
    <x v="3"/>
    <x v="1"/>
    <x v="29"/>
    <n v="1"/>
    <x v="8"/>
    <x v="8"/>
    <x v="8"/>
    <n v="8400"/>
    <n v="10080"/>
    <n v="2"/>
    <s v="Virement"/>
    <n v="1459.03"/>
    <n v="42"/>
    <s v="homme"/>
    <n v="1"/>
    <d v="1947-10-28T00:00:00"/>
    <n v="27067"/>
  </r>
  <r>
    <s v="SAPIENCE"/>
    <s v="Alain"/>
    <n v="3035"/>
    <x v="2"/>
    <x v="1"/>
    <x v="1"/>
    <n v="6"/>
    <x v="1"/>
    <x v="3"/>
    <x v="1"/>
    <n v="3000"/>
    <n v="3600"/>
    <n v="1"/>
    <s v="Chèque"/>
    <n v="2832.72"/>
    <n v="0"/>
    <s v="homme"/>
    <n v="2"/>
    <d v="1966-03-09T00:00:00"/>
    <n v="20360"/>
  </r>
  <r>
    <s v="SAILLANT"/>
    <s v="Marie-Claude"/>
    <n v="3890"/>
    <x v="3"/>
    <x v="1"/>
    <x v="2"/>
    <n v="7"/>
    <x v="6"/>
    <x v="4"/>
    <x v="6"/>
    <n v="3000"/>
    <n v="3600"/>
    <n v="3"/>
    <s v="Espèce"/>
    <n v="1776.89"/>
    <n v="0"/>
    <s v="femme"/>
    <n v="3"/>
    <d v="1977-02-28T00:00:00"/>
    <n v="16351"/>
  </r>
  <r>
    <s v="SACCHET"/>
    <s v="Marie-Thérése"/>
    <n v="3025"/>
    <x v="2"/>
    <x v="1"/>
    <x v="30"/>
    <n v="9"/>
    <x v="9"/>
    <x v="5"/>
    <x v="1"/>
    <n v="1000"/>
    <n v="1200"/>
    <n v="3"/>
    <s v="Espèce"/>
    <n v="2058.7600000000002"/>
    <n v="0"/>
    <s v="femme"/>
    <n v="2"/>
    <d v="1948-03-18T00:00:00"/>
    <n v="26925"/>
  </r>
  <r>
    <s v="SAADA"/>
    <s v="Martine"/>
    <n v="3563"/>
    <x v="2"/>
    <x v="1"/>
    <x v="31"/>
    <n v="2"/>
    <x v="5"/>
    <x v="5"/>
    <x v="5"/>
    <n v="1400"/>
    <n v="1680"/>
    <n v="3"/>
    <s v="Espèce"/>
    <n v="1608.99"/>
    <n v="0"/>
    <s v="femme"/>
    <n v="1"/>
    <d v="1970-03-22T00:00:00"/>
    <n v="18886"/>
  </r>
  <r>
    <s v="ROULET"/>
    <s v="Christiane"/>
    <n v="3185"/>
    <x v="1"/>
    <x v="1"/>
    <x v="32"/>
    <n v="3"/>
    <x v="4"/>
    <x v="3"/>
    <x v="4"/>
    <n v="7800"/>
    <n v="9360"/>
    <n v="3"/>
    <s v="Espèce"/>
    <n v="1341.96"/>
    <n v="0"/>
    <s v="femme"/>
    <n v="4"/>
    <d v="1975-04-18T00:00:00"/>
    <n v="17033"/>
  </r>
  <r>
    <s v="ROTENBERG"/>
    <s v="Michel"/>
    <n v="3024"/>
    <x v="4"/>
    <x v="1"/>
    <x v="33"/>
    <n v="3"/>
    <x v="4"/>
    <x v="3"/>
    <x v="4"/>
    <n v="7800"/>
    <n v="9360"/>
    <n v="3"/>
    <s v="Espèce"/>
    <n v="3455.16"/>
    <n v="0"/>
    <s v="homme"/>
    <n v="2"/>
    <d v="1946-07-19T00:00:00"/>
    <n v="27533"/>
  </r>
  <r>
    <s v="ROSSO"/>
    <s v="Robert"/>
    <n v="3165"/>
    <x v="3"/>
    <x v="1"/>
    <x v="34"/>
    <n v="8"/>
    <x v="3"/>
    <x v="2"/>
    <x v="3"/>
    <n v="7200"/>
    <n v="8640"/>
    <n v="1"/>
    <s v="Chèque"/>
    <n v="1643.84"/>
    <n v="0"/>
    <s v="homme"/>
    <n v="4"/>
    <d v="1963-08-20T00:00:00"/>
    <n v="21292"/>
  </r>
  <r>
    <s v="ROSAR"/>
    <s v="Georgette"/>
    <n v="3121"/>
    <x v="0"/>
    <x v="1"/>
    <x v="35"/>
    <n v="4"/>
    <x v="0"/>
    <x v="2"/>
    <x v="0"/>
    <n v="45000"/>
    <n v="54000"/>
    <n v="1"/>
    <s v="Chèque"/>
    <n v="2240.9899999999998"/>
    <n v="900"/>
    <s v="femme"/>
    <n v="3"/>
    <d v="1960-06-15T00:00:00"/>
    <n v="22453"/>
  </r>
  <r>
    <s v="ROLLAND"/>
    <s v="Nathalie"/>
    <n v="3077"/>
    <x v="2"/>
    <x v="1"/>
    <x v="36"/>
    <n v="8"/>
    <x v="3"/>
    <x v="6"/>
    <x v="3"/>
    <n v="800"/>
    <n v="960"/>
    <n v="1"/>
    <s v="Chèque"/>
    <n v="2448.5700000000002"/>
    <n v="0"/>
    <s v="femme"/>
    <n v="2"/>
    <d v="1978-06-18T00:00:00"/>
    <n v="15876"/>
  </r>
  <r>
    <s v="ROLLAIS-LARROUSSE"/>
    <s v="Colette"/>
    <n v="3663"/>
    <x v="5"/>
    <x v="1"/>
    <x v="37"/>
    <n v="2"/>
    <x v="5"/>
    <x v="4"/>
    <x v="5"/>
    <n v="3500"/>
    <n v="4200"/>
    <n v="2"/>
    <s v="Virement"/>
    <n v="2307.1"/>
    <n v="0"/>
    <s v="femme"/>
    <n v="3"/>
    <d v="1963-12-11T00:00:00"/>
    <n v="21179"/>
  </r>
  <r>
    <s v="ROGUET"/>
    <s v="Daniel"/>
    <n v="3166"/>
    <x v="5"/>
    <x v="1"/>
    <x v="38"/>
    <n v="3"/>
    <x v="4"/>
    <x v="8"/>
    <x v="4"/>
    <n v="9100"/>
    <n v="10920"/>
    <n v="3"/>
    <s v="Espèce"/>
    <n v="2677.48"/>
    <n v="45.5"/>
    <s v="homme"/>
    <n v="1"/>
    <d v="1976-01-11T00:00:00"/>
    <n v="16765"/>
  </r>
  <r>
    <s v="RODIER"/>
    <s v="Régis"/>
    <n v="3916"/>
    <x v="3"/>
    <x v="1"/>
    <x v="39"/>
    <n v="9"/>
    <x v="9"/>
    <x v="4"/>
    <x v="1"/>
    <n v="2500"/>
    <n v="3000"/>
    <n v="2"/>
    <s v="Virement"/>
    <n v="1499.52"/>
    <n v="0"/>
    <s v="homme"/>
    <n v="4"/>
    <d v="1954-04-01T00:00:00"/>
    <n v="24720"/>
  </r>
  <r>
    <s v="ROBERT"/>
    <s v="Marie-Josée"/>
    <n v="3017"/>
    <x v="4"/>
    <x v="1"/>
    <x v="40"/>
    <n v="7"/>
    <x v="6"/>
    <x v="7"/>
    <x v="6"/>
    <n v="6000"/>
    <n v="7200"/>
    <n v="3"/>
    <s v="Espèce"/>
    <n v="2348.16"/>
    <n v="0"/>
    <s v="femme"/>
    <n v="4"/>
    <d v="1977-04-20T00:00:00"/>
    <n v="16300"/>
  </r>
  <r>
    <s v="ROBERT"/>
    <s v="Viviane"/>
    <n v="3531"/>
    <x v="4"/>
    <x v="1"/>
    <x v="41"/>
    <n v="6"/>
    <x v="1"/>
    <x v="5"/>
    <x v="1"/>
    <n v="1000"/>
    <n v="1200"/>
    <n v="3"/>
    <s v="Espèce"/>
    <n v="1577.39"/>
    <n v="0"/>
    <s v="femme"/>
    <n v="3"/>
    <d v="1963-06-27T00:00:00"/>
    <n v="21346"/>
  </r>
  <r>
    <s v="RIESI"/>
    <s v="François"/>
    <n v="3629"/>
    <x v="0"/>
    <x v="1"/>
    <x v="42"/>
    <n v="8"/>
    <x v="3"/>
    <x v="5"/>
    <x v="3"/>
    <n v="1600"/>
    <n v="1920"/>
    <n v="2"/>
    <s v="Virement"/>
    <n v="3546.74"/>
    <n v="0"/>
    <s v="homme"/>
    <n v="1"/>
    <d v="1952-11-29T00:00:00"/>
    <n v="25208"/>
  </r>
  <r>
    <s v="RIEGERT"/>
    <s v="Raymonde"/>
    <n v="3079"/>
    <x v="4"/>
    <x v="1"/>
    <x v="11"/>
    <n v="7"/>
    <x v="6"/>
    <x v="9"/>
    <x v="6"/>
    <n v="2400"/>
    <n v="2880"/>
    <n v="1"/>
    <s v="Chèque"/>
    <n v="2923.66"/>
    <n v="0"/>
    <s v="femme"/>
    <n v="4"/>
    <d v="1951-02-07T00:00:00"/>
    <n v="25869"/>
  </r>
  <r>
    <s v="RIDEAU"/>
    <s v="Paul"/>
    <n v="3174"/>
    <x v="2"/>
    <x v="1"/>
    <x v="43"/>
    <n v="4"/>
    <x v="0"/>
    <x v="6"/>
    <x v="0"/>
    <n v="5000"/>
    <n v="6000"/>
    <n v="2"/>
    <s v="Virement"/>
    <n v="2862.68"/>
    <n v="0"/>
    <s v="homme"/>
    <n v="2"/>
    <d v="1975-11-01T00:00:00"/>
    <n v="16836"/>
  </r>
  <r>
    <s v="REVERDITO"/>
    <s v="Marie-Jeanne"/>
    <n v="3125"/>
    <x v="3"/>
    <x v="1"/>
    <x v="44"/>
    <n v="1"/>
    <x v="8"/>
    <x v="1"/>
    <x v="8"/>
    <n v="3600"/>
    <n v="4320"/>
    <n v="1"/>
    <s v="Chèque"/>
    <n v="1605.42"/>
    <n v="0"/>
    <s v="femme"/>
    <n v="5"/>
    <d v="1958-04-13T00:00:00"/>
    <n v="23247"/>
  </r>
  <r>
    <s v="RENIER"/>
    <s v="Monique"/>
    <n v="3208"/>
    <x v="4"/>
    <x v="1"/>
    <x v="45"/>
    <n v="8"/>
    <x v="3"/>
    <x v="7"/>
    <x v="3"/>
    <n v="8000"/>
    <n v="9600"/>
    <n v="1"/>
    <s v="Chèque"/>
    <n v="1034.3499999999999"/>
    <n v="40"/>
    <s v="femme"/>
    <n v="5"/>
    <d v="1960-08-05T00:00:00"/>
    <n v="22402"/>
  </r>
  <r>
    <s v="REMUND"/>
    <s v="Marie-Marthe"/>
    <n v="3182"/>
    <x v="2"/>
    <x v="1"/>
    <x v="46"/>
    <n v="8"/>
    <x v="3"/>
    <x v="1"/>
    <x v="3"/>
    <n v="2400"/>
    <n v="2880"/>
    <n v="1"/>
    <s v="Chèque"/>
    <n v="1467.34"/>
    <n v="0"/>
    <s v="femme"/>
    <n v="0"/>
    <d v="1956-10-09T00:00:00"/>
    <n v="23798"/>
  </r>
  <r>
    <s v="REBY-FAYARD"/>
    <s v="Luc"/>
    <n v="3004"/>
    <x v="5"/>
    <x v="1"/>
    <x v="47"/>
    <n v="1"/>
    <x v="8"/>
    <x v="8"/>
    <x v="8"/>
    <n v="8400"/>
    <n v="10080"/>
    <n v="3"/>
    <s v="Espèce"/>
    <n v="2446.34"/>
    <n v="42"/>
    <s v="homme"/>
    <n v="3"/>
    <d v="1955-11-16T00:00:00"/>
    <n v="24126"/>
  </r>
  <r>
    <s v="RAMOS"/>
    <s v="Yvan"/>
    <n v="3703"/>
    <x v="4"/>
    <x v="1"/>
    <x v="48"/>
    <n v="3"/>
    <x v="4"/>
    <x v="5"/>
    <x v="4"/>
    <n v="2600"/>
    <n v="3120"/>
    <n v="3"/>
    <s v="Espèce"/>
    <n v="2540.34"/>
    <n v="0"/>
    <s v="homme"/>
    <n v="2"/>
    <d v="1980-02-23T00:00:00"/>
    <n v="15261"/>
  </r>
  <r>
    <s v="RAMOND"/>
    <s v="Vincent"/>
    <n v="3092"/>
    <x v="4"/>
    <x v="1"/>
    <x v="49"/>
    <n v="7"/>
    <x v="6"/>
    <x v="0"/>
    <x v="6"/>
    <n v="4800"/>
    <n v="5760"/>
    <n v="2"/>
    <s v="Virement"/>
    <n v="1684.59"/>
    <n v="0"/>
    <s v="homme"/>
    <n v="3"/>
    <d v="1955-01-01T00:00:00"/>
    <n v="24445"/>
  </r>
  <r>
    <s v="RAMBEAUD"/>
    <s v="Christian"/>
    <n v="3198"/>
    <x v="0"/>
    <x v="1"/>
    <x v="50"/>
    <n v="1"/>
    <x v="8"/>
    <x v="7"/>
    <x v="8"/>
    <n v="12000"/>
    <n v="14400"/>
    <n v="2"/>
    <s v="Virement"/>
    <n v="3586.33"/>
    <n v="60"/>
    <s v="homme"/>
    <n v="4"/>
    <d v="1961-12-24T00:00:00"/>
    <n v="21896"/>
  </r>
  <r>
    <s v="RAGEUL"/>
    <s v="Marielle"/>
    <n v="3917"/>
    <x v="2"/>
    <x v="1"/>
    <x v="51"/>
    <n v="10"/>
    <x v="7"/>
    <x v="9"/>
    <x v="7"/>
    <n v="4000"/>
    <n v="4800"/>
    <n v="1"/>
    <s v="Chèque"/>
    <n v="1201.9100000000001"/>
    <n v="0"/>
    <s v="femme"/>
    <n v="3"/>
    <d v="1956-01-31T00:00:00"/>
    <n v="24050"/>
  </r>
  <r>
    <s v="QUINTIN"/>
    <s v="Martine"/>
    <n v="3083"/>
    <x v="4"/>
    <x v="1"/>
    <x v="7"/>
    <n v="2"/>
    <x v="5"/>
    <x v="1"/>
    <x v="5"/>
    <n v="2100"/>
    <n v="2520"/>
    <n v="1"/>
    <s v="Chèque"/>
    <n v="1109.93"/>
    <n v="0"/>
    <s v="femme"/>
    <n v="4"/>
    <d v="1974-09-12T00:00:00"/>
    <n v="17251"/>
  </r>
  <r>
    <s v="PUAULT"/>
    <s v="Françoise"/>
    <n v="3103"/>
    <x v="0"/>
    <x v="1"/>
    <x v="52"/>
    <n v="7"/>
    <x v="6"/>
    <x v="5"/>
    <x v="6"/>
    <n v="1200"/>
    <n v="1440"/>
    <n v="3"/>
    <s v="Espèce"/>
    <n v="2420.66"/>
    <n v="0"/>
    <s v="femme"/>
    <n v="4"/>
    <d v="1955-10-21T00:00:00"/>
    <n v="24152"/>
  </r>
  <r>
    <s v="POUYADOU"/>
    <s v="Josette"/>
    <n v="3015"/>
    <x v="5"/>
    <x v="1"/>
    <x v="53"/>
    <n v="10"/>
    <x v="7"/>
    <x v="5"/>
    <x v="7"/>
    <n v="2000"/>
    <n v="2400"/>
    <n v="1"/>
    <s v="Chèque"/>
    <n v="2951.23"/>
    <n v="0"/>
    <s v="femme"/>
    <n v="5"/>
    <d v="1961-01-07T00:00:00"/>
    <n v="22247"/>
  </r>
  <r>
    <s v="POTRIQUET"/>
    <s v="Claudette"/>
    <n v="3139"/>
    <x v="0"/>
    <x v="1"/>
    <x v="17"/>
    <n v="3"/>
    <x v="4"/>
    <x v="2"/>
    <x v="4"/>
    <n v="11700"/>
    <n v="14040"/>
    <n v="2"/>
    <s v="Virement"/>
    <n v="2310.34"/>
    <n v="58.5"/>
    <s v="femme"/>
    <n v="4"/>
    <d v="1952-09-25T00:00:00"/>
    <n v="25273"/>
  </r>
  <r>
    <s v="PONTALIER"/>
    <s v="Thierry"/>
    <n v="3765"/>
    <x v="4"/>
    <x v="1"/>
    <x v="54"/>
    <n v="3"/>
    <x v="4"/>
    <x v="4"/>
    <x v="4"/>
    <n v="6500"/>
    <n v="7800"/>
    <n v="1"/>
    <s v="Chèque"/>
    <n v="1567.75"/>
    <n v="0"/>
    <s v="homme"/>
    <n v="3"/>
    <d v="1963-03-28T00:00:00"/>
    <n v="21437"/>
  </r>
  <r>
    <s v="POISSON"/>
    <s v="Daniel"/>
    <n v="3733"/>
    <x v="1"/>
    <x v="1"/>
    <x v="55"/>
    <n v="3"/>
    <x v="4"/>
    <x v="2"/>
    <x v="4"/>
    <n v="11700"/>
    <n v="14040"/>
    <n v="3"/>
    <s v="Espèce"/>
    <n v="1929.18"/>
    <n v="58.5"/>
    <s v="homme"/>
    <n v="0"/>
    <d v="1955-03-01T00:00:00"/>
    <n v="24386"/>
  </r>
  <r>
    <s v="POINSOT"/>
    <s v="Pierre"/>
    <n v="3409"/>
    <x v="4"/>
    <x v="1"/>
    <x v="56"/>
    <n v="8"/>
    <x v="3"/>
    <x v="6"/>
    <x v="3"/>
    <n v="800"/>
    <n v="960"/>
    <n v="2"/>
    <s v="Virement"/>
    <n v="2088.94"/>
    <n v="0"/>
    <s v="homme"/>
    <n v="4"/>
    <d v="1980-02-01T00:00:00"/>
    <n v="15283"/>
  </r>
  <r>
    <s v="PIDERIT"/>
    <s v="Claude"/>
    <n v="3552"/>
    <x v="1"/>
    <x v="1"/>
    <x v="57"/>
    <n v="7"/>
    <x v="6"/>
    <x v="4"/>
    <x v="6"/>
    <n v="3000"/>
    <n v="3600"/>
    <n v="3"/>
    <s v="Espèce"/>
    <n v="2766.9"/>
    <n v="0"/>
    <s v="femme"/>
    <n v="4"/>
    <d v="1978-12-15T00:00:00"/>
    <n v="15696"/>
  </r>
  <r>
    <s v="PESNOT"/>
    <s v="Laurent"/>
    <n v="3142"/>
    <x v="0"/>
    <x v="1"/>
    <x v="58"/>
    <n v="6"/>
    <x v="1"/>
    <x v="3"/>
    <x v="1"/>
    <n v="3000"/>
    <n v="3600"/>
    <n v="2"/>
    <s v="Virement"/>
    <n v="1694.55"/>
    <n v="0"/>
    <s v="homme"/>
    <n v="1"/>
    <d v="1945-07-03T00:00:00"/>
    <n v="27914"/>
  </r>
  <r>
    <s v="PERRUCHON"/>
    <s v="Fabrice"/>
    <n v="3128"/>
    <x v="0"/>
    <x v="1"/>
    <x v="32"/>
    <n v="3"/>
    <x v="4"/>
    <x v="4"/>
    <x v="4"/>
    <n v="6500"/>
    <n v="7800"/>
    <n v="3"/>
    <s v="Espèce"/>
    <n v="1235.1500000000001"/>
    <n v="0"/>
    <s v="homme"/>
    <n v="0"/>
    <d v="1974-02-19T00:00:00"/>
    <n v="17456"/>
  </r>
  <r>
    <s v="PERFETTO"/>
    <s v="Pascal"/>
    <n v="3420"/>
    <x v="2"/>
    <x v="1"/>
    <x v="59"/>
    <n v="3"/>
    <x v="4"/>
    <x v="1"/>
    <x v="4"/>
    <n v="3900"/>
    <n v="4680"/>
    <n v="1"/>
    <s v="Chèque"/>
    <n v="3544.65"/>
    <n v="0"/>
    <s v="homme"/>
    <n v="3"/>
    <d v="1957-05-13T00:00:00"/>
    <n v="23582"/>
  </r>
  <r>
    <s v="PENALVA"/>
    <s v="Isabelle"/>
    <n v="3413"/>
    <x v="5"/>
    <x v="1"/>
    <x v="60"/>
    <n v="2"/>
    <x v="5"/>
    <x v="4"/>
    <x v="5"/>
    <n v="3500"/>
    <n v="4200"/>
    <n v="2"/>
    <s v="Virement"/>
    <n v="2842.18"/>
    <n v="0"/>
    <s v="femme"/>
    <n v="4"/>
    <d v="1963-05-31T00:00:00"/>
    <n v="21373"/>
  </r>
  <r>
    <s v="PEDRO"/>
    <s v="Francis"/>
    <n v="3630"/>
    <x v="0"/>
    <x v="1"/>
    <x v="39"/>
    <n v="2"/>
    <x v="5"/>
    <x v="5"/>
    <x v="5"/>
    <n v="1400"/>
    <n v="1680"/>
    <n v="3"/>
    <s v="Espèce"/>
    <n v="2239.52"/>
    <n v="0"/>
    <s v="homme"/>
    <n v="1"/>
    <d v="1958-10-05T00:00:00"/>
    <n v="23072"/>
  </r>
  <r>
    <s v="PAVARD"/>
    <s v="Annie"/>
    <n v="3073"/>
    <x v="1"/>
    <x v="1"/>
    <x v="61"/>
    <n v="5"/>
    <x v="2"/>
    <x v="7"/>
    <x v="2"/>
    <n v="20000"/>
    <n v="24000"/>
    <n v="3"/>
    <s v="Espèce"/>
    <n v="2686.2"/>
    <n v="200"/>
    <s v="femme"/>
    <n v="4"/>
    <d v="1964-02-04T00:00:00"/>
    <n v="21124"/>
  </r>
  <r>
    <s v="PARTOUCHE"/>
    <s v="Robert"/>
    <n v="3670"/>
    <x v="3"/>
    <x v="1"/>
    <x v="62"/>
    <n v="10"/>
    <x v="7"/>
    <x v="8"/>
    <x v="7"/>
    <n v="7000"/>
    <n v="8400"/>
    <n v="3"/>
    <s v="Espèce"/>
    <n v="3389.77"/>
    <n v="0"/>
    <s v="homme"/>
    <n v="5"/>
    <d v="1969-03-19T00:00:00"/>
    <n v="19254"/>
  </r>
  <r>
    <s v="PARINET"/>
    <s v="Jean-Louis"/>
    <n v="3881"/>
    <x v="1"/>
    <x v="1"/>
    <x v="63"/>
    <n v="2"/>
    <x v="5"/>
    <x v="3"/>
    <x v="5"/>
    <n v="4200"/>
    <n v="5040"/>
    <n v="1"/>
    <s v="Chèque"/>
    <n v="1091.3699999999999"/>
    <n v="0"/>
    <s v="homme"/>
    <n v="1"/>
    <d v="1976-01-07T00:00:00"/>
    <n v="16769"/>
  </r>
  <r>
    <s v="ONG"/>
    <s v="Daniel"/>
    <n v="3764"/>
    <x v="1"/>
    <x v="1"/>
    <x v="64"/>
    <n v="4"/>
    <x v="0"/>
    <x v="6"/>
    <x v="0"/>
    <n v="5000"/>
    <n v="6000"/>
    <n v="2"/>
    <s v="Virement"/>
    <n v="3639.67"/>
    <n v="0"/>
    <s v="homme"/>
    <n v="1"/>
    <d v="1959-04-12T00:00:00"/>
    <n v="22883"/>
  </r>
  <r>
    <s v="OCLOO"/>
    <s v="Thérése"/>
    <n v="3067"/>
    <x v="3"/>
    <x v="1"/>
    <x v="59"/>
    <n v="4"/>
    <x v="0"/>
    <x v="4"/>
    <x v="0"/>
    <n v="25000"/>
    <n v="30000"/>
    <n v="1"/>
    <s v="Chèque"/>
    <n v="3385.24"/>
    <n v="250"/>
    <s v="femme"/>
    <n v="3"/>
    <d v="1958-04-07T00:00:00"/>
    <n v="23253"/>
  </r>
  <r>
    <s v="OBEL"/>
    <s v="Rolande"/>
    <n v="3723"/>
    <x v="3"/>
    <x v="1"/>
    <x v="65"/>
    <n v="3"/>
    <x v="4"/>
    <x v="8"/>
    <x v="4"/>
    <n v="9100"/>
    <n v="10920"/>
    <n v="2"/>
    <s v="Virement"/>
    <n v="1623.44"/>
    <n v="45.5"/>
    <s v="femme"/>
    <n v="1"/>
    <d v="1960-08-01T00:00:00"/>
    <n v="22406"/>
  </r>
  <r>
    <s v="NICOLLE"/>
    <s v="Françoise"/>
    <n v="3032"/>
    <x v="0"/>
    <x v="1"/>
    <x v="66"/>
    <n v="9"/>
    <x v="9"/>
    <x v="8"/>
    <x v="1"/>
    <n v="3500"/>
    <n v="4200"/>
    <n v="2"/>
    <s v="Virement"/>
    <n v="1887.96"/>
    <n v="0"/>
    <s v="femme"/>
    <n v="5"/>
    <d v="1986-04-13T00:00:00"/>
    <n v="13020"/>
  </r>
  <r>
    <s v="NAIMI"/>
    <s v="Chantal"/>
    <n v="3644"/>
    <x v="1"/>
    <x v="1"/>
    <x v="67"/>
    <n v="2"/>
    <x v="5"/>
    <x v="4"/>
    <x v="5"/>
    <n v="3500"/>
    <n v="4200"/>
    <n v="3"/>
    <s v="Espèce"/>
    <n v="1552.96"/>
    <n v="0"/>
    <s v="femme"/>
    <n v="4"/>
    <d v="1941-12-08T00:00:00"/>
    <n v="29217"/>
  </r>
  <r>
    <s v="MONTFORT"/>
    <s v="Huong"/>
    <n v="3584"/>
    <x v="5"/>
    <x v="1"/>
    <x v="25"/>
    <n v="10"/>
    <x v="7"/>
    <x v="4"/>
    <x v="7"/>
    <n v="5000"/>
    <n v="6000"/>
    <n v="2"/>
    <s v="Virement"/>
    <n v="2273.6"/>
    <n v="0"/>
    <s v="homme"/>
    <n v="3"/>
    <d v="1956-07-16T00:00:00"/>
    <n v="23883"/>
  </r>
  <r>
    <s v="MOITA"/>
    <s v="Jeanne-Marie"/>
    <n v="3626"/>
    <x v="4"/>
    <x v="1"/>
    <x v="68"/>
    <n v="1"/>
    <x v="8"/>
    <x v="1"/>
    <x v="8"/>
    <n v="3600"/>
    <n v="4320"/>
    <n v="1"/>
    <s v="Chèque"/>
    <n v="1658.65"/>
    <n v="0"/>
    <s v="femme"/>
    <n v="5"/>
    <d v="1958-04-27T00:00:00"/>
    <n v="23233"/>
  </r>
  <r>
    <s v="MOINARD"/>
    <s v="Loïc"/>
    <n v="3150"/>
    <x v="0"/>
    <x v="1"/>
    <x v="69"/>
    <n v="1"/>
    <x v="8"/>
    <x v="8"/>
    <x v="8"/>
    <n v="8400"/>
    <n v="10080"/>
    <n v="2"/>
    <s v="Virement"/>
    <n v="2113.58"/>
    <n v="42"/>
    <s v="homme"/>
    <n v="4"/>
    <d v="1961-11-18T00:00:00"/>
    <n v="21932"/>
  </r>
  <r>
    <s v="MILLET"/>
    <s v="Pasquale"/>
    <n v="3618"/>
    <x v="2"/>
    <x v="1"/>
    <x v="25"/>
    <n v="8"/>
    <x v="3"/>
    <x v="5"/>
    <x v="3"/>
    <n v="1600"/>
    <n v="1920"/>
    <n v="2"/>
    <s v="Virement"/>
    <n v="2355"/>
    <n v="0"/>
    <s v="homme"/>
    <n v="3"/>
    <d v="1961-01-20T00:00:00"/>
    <n v="22234"/>
  </r>
  <r>
    <s v="MICELI"/>
    <s v="Stéphane"/>
    <n v="3588"/>
    <x v="3"/>
    <x v="1"/>
    <x v="70"/>
    <n v="1"/>
    <x v="8"/>
    <x v="7"/>
    <x v="8"/>
    <n v="12000"/>
    <n v="14400"/>
    <n v="1"/>
    <s v="Chèque"/>
    <n v="2748.01"/>
    <n v="60"/>
    <s v="homme"/>
    <n v="1"/>
    <d v="1968-05-22T00:00:00"/>
    <n v="19555"/>
  </r>
  <r>
    <s v="MIANET"/>
    <s v="Georges"/>
    <n v="3110"/>
    <x v="1"/>
    <x v="1"/>
    <x v="71"/>
    <n v="8"/>
    <x v="3"/>
    <x v="0"/>
    <x v="3"/>
    <n v="6400"/>
    <n v="7680"/>
    <n v="2"/>
    <s v="Virement"/>
    <n v="3733.85"/>
    <n v="0"/>
    <s v="homme"/>
    <n v="1"/>
    <d v="1950-04-24T00:00:00"/>
    <n v="26158"/>
  </r>
  <r>
    <s v="MIANET"/>
    <s v="Marie-Thérése"/>
    <n v="3148"/>
    <x v="2"/>
    <x v="1"/>
    <x v="72"/>
    <n v="9"/>
    <x v="9"/>
    <x v="2"/>
    <x v="1"/>
    <n v="4500"/>
    <n v="5400"/>
    <n v="2"/>
    <s v="Virement"/>
    <n v="1039.52"/>
    <n v="0"/>
    <s v="femme"/>
    <n v="3"/>
    <d v="1956-08-14T00:00:00"/>
    <n v="23854"/>
  </r>
  <r>
    <s v="MESROBIAN"/>
    <s v="Joël"/>
    <n v="3154"/>
    <x v="0"/>
    <x v="1"/>
    <x v="57"/>
    <n v="5"/>
    <x v="2"/>
    <x v="6"/>
    <x v="2"/>
    <n v="2000"/>
    <n v="2400"/>
    <n v="1"/>
    <s v="Chèque"/>
    <n v="1407.03"/>
    <n v="0"/>
    <s v="homme"/>
    <n v="1"/>
    <d v="1958-01-07T00:00:00"/>
    <n v="23343"/>
  </r>
  <r>
    <s v="MERLAUD"/>
    <s v="Jacqueline"/>
    <n v="3057"/>
    <x v="5"/>
    <x v="1"/>
    <x v="73"/>
    <n v="10"/>
    <x v="7"/>
    <x v="2"/>
    <x v="7"/>
    <n v="9000"/>
    <n v="10800"/>
    <n v="1"/>
    <s v="Chèque"/>
    <n v="1124.03"/>
    <n v="45"/>
    <s v="femme"/>
    <n v="3"/>
    <d v="1953-11-24T00:00:00"/>
    <n v="24848"/>
  </r>
  <r>
    <s v="MERCIER"/>
    <s v="Evelyne"/>
    <n v="3117"/>
    <x v="5"/>
    <x v="1"/>
    <x v="18"/>
    <n v="4"/>
    <x v="0"/>
    <x v="2"/>
    <x v="0"/>
    <n v="45000"/>
    <n v="54000"/>
    <n v="3"/>
    <s v="Espèce"/>
    <n v="3701.96"/>
    <n v="900"/>
    <s v="femme"/>
    <n v="5"/>
    <d v="1947-10-20T00:00:00"/>
    <n v="27075"/>
  </r>
  <r>
    <s v="MECHARD"/>
    <s v="Véronique"/>
    <n v="3611"/>
    <x v="4"/>
    <x v="1"/>
    <x v="74"/>
    <n v="6"/>
    <x v="1"/>
    <x v="3"/>
    <x v="1"/>
    <n v="3000"/>
    <n v="3600"/>
    <n v="3"/>
    <s v="Espèce"/>
    <n v="3084.39"/>
    <n v="0"/>
    <s v="femme"/>
    <n v="0"/>
    <d v="1971-12-14T00:00:00"/>
    <n v="18254"/>
  </r>
  <r>
    <s v="MARTIN"/>
    <s v="Franz"/>
    <n v="3120"/>
    <x v="0"/>
    <x v="1"/>
    <x v="20"/>
    <n v="6"/>
    <x v="1"/>
    <x v="9"/>
    <x v="1"/>
    <n v="2000"/>
    <n v="2400"/>
    <n v="2"/>
    <s v="Virement"/>
    <n v="2436.5100000000002"/>
    <n v="0"/>
    <s v="homme"/>
    <n v="0"/>
    <d v="1950-07-28T00:00:00"/>
    <n v="26063"/>
  </r>
  <r>
    <s v="MARTIN"/>
    <s v="Laurent"/>
    <n v="3638"/>
    <x v="5"/>
    <x v="1"/>
    <x v="75"/>
    <n v="2"/>
    <x v="5"/>
    <x v="4"/>
    <x v="5"/>
    <n v="3500"/>
    <n v="4200"/>
    <n v="1"/>
    <s v="Chèque"/>
    <n v="1063.32"/>
    <n v="0"/>
    <s v="homme"/>
    <n v="5"/>
    <d v="1983-08-24T00:00:00"/>
    <n v="13983"/>
  </r>
  <r>
    <s v="MARTIN"/>
    <s v="France"/>
    <n v="3913"/>
    <x v="0"/>
    <x v="1"/>
    <x v="76"/>
    <n v="5"/>
    <x v="2"/>
    <x v="7"/>
    <x v="2"/>
    <n v="20000"/>
    <n v="24000"/>
    <n v="1"/>
    <s v="Chèque"/>
    <n v="1241.49"/>
    <n v="200"/>
    <s v="femme"/>
    <n v="3"/>
    <d v="1955-10-06T00:00:00"/>
    <n v="24167"/>
  </r>
  <r>
    <s v="MARTIN"/>
    <s v="Jacqueline"/>
    <n v="3943"/>
    <x v="5"/>
    <x v="1"/>
    <x v="77"/>
    <n v="5"/>
    <x v="2"/>
    <x v="1"/>
    <x v="2"/>
    <n v="6000"/>
    <n v="7200"/>
    <n v="1"/>
    <s v="Chèque"/>
    <n v="2382.7399999999998"/>
    <n v="0"/>
    <s v="femme"/>
    <n v="4"/>
    <d v="1942-06-13T00:00:00"/>
    <n v="29030"/>
  </r>
  <r>
    <s v="MARTI"/>
    <s v="Anne"/>
    <n v="3596"/>
    <x v="4"/>
    <x v="1"/>
    <x v="52"/>
    <n v="4"/>
    <x v="0"/>
    <x v="2"/>
    <x v="0"/>
    <n v="45000"/>
    <n v="54000"/>
    <n v="1"/>
    <s v="Chèque"/>
    <n v="2943.86"/>
    <n v="900"/>
    <s v="femme"/>
    <n v="1"/>
    <d v="1971-01-27T00:00:00"/>
    <n v="18575"/>
  </r>
  <r>
    <s v="MARTEL"/>
    <s v="Jean-Claude"/>
    <n v="3591"/>
    <x v="5"/>
    <x v="1"/>
    <x v="78"/>
    <n v="1"/>
    <x v="8"/>
    <x v="6"/>
    <x v="8"/>
    <n v="1200"/>
    <n v="1440"/>
    <n v="1"/>
    <s v="Chèque"/>
    <n v="2207.2199999999998"/>
    <n v="0"/>
    <s v="homme"/>
    <n v="3"/>
    <d v="1973-10-06T00:00:00"/>
    <n v="17592"/>
  </r>
  <r>
    <s v="MARTAUD"/>
    <s v="Daniel"/>
    <n v="3086"/>
    <x v="1"/>
    <x v="1"/>
    <x v="79"/>
    <n v="4"/>
    <x v="0"/>
    <x v="8"/>
    <x v="0"/>
    <n v="35000"/>
    <n v="42000"/>
    <n v="2"/>
    <s v="Virement"/>
    <n v="1362.92"/>
    <n v="700"/>
    <s v="homme"/>
    <n v="0"/>
    <d v="1959-07-30T00:00:00"/>
    <n v="22774"/>
  </r>
  <r>
    <s v="MARQUEZ"/>
    <s v="Marie-Cecile"/>
    <n v="3626"/>
    <x v="3"/>
    <x v="1"/>
    <x v="80"/>
    <n v="10"/>
    <x v="7"/>
    <x v="7"/>
    <x v="7"/>
    <n v="10000"/>
    <n v="12000"/>
    <n v="3"/>
    <s v="Espèce"/>
    <n v="3297.49"/>
    <n v="50"/>
    <s v="femme"/>
    <n v="4"/>
    <d v="1959-07-24T00:00:00"/>
    <n v="22780"/>
  </r>
  <r>
    <s v="MARINIER"/>
    <s v="Marcel"/>
    <n v="3131"/>
    <x v="1"/>
    <x v="1"/>
    <x v="81"/>
    <n v="8"/>
    <x v="3"/>
    <x v="8"/>
    <x v="3"/>
    <n v="5600"/>
    <n v="6720"/>
    <n v="3"/>
    <s v="Espèce"/>
    <n v="3072.81"/>
    <n v="0"/>
    <s v="homme"/>
    <n v="4"/>
    <d v="1963-05-02T00:00:00"/>
    <n v="21402"/>
  </r>
  <r>
    <s v="MARINIER"/>
    <s v="Christiane"/>
    <n v="3986"/>
    <x v="1"/>
    <x v="1"/>
    <x v="82"/>
    <n v="8"/>
    <x v="3"/>
    <x v="8"/>
    <x v="3"/>
    <n v="5600"/>
    <n v="6720"/>
    <n v="2"/>
    <s v="Virement"/>
    <n v="3063.77"/>
    <n v="0"/>
    <s v="femme"/>
    <n v="2"/>
    <d v="1956-07-05T00:00:00"/>
    <n v="23894"/>
  </r>
  <r>
    <s v="MARECHAL"/>
    <s v="Géneviéve"/>
    <n v="3206"/>
    <x v="0"/>
    <x v="1"/>
    <x v="83"/>
    <n v="1"/>
    <x v="8"/>
    <x v="9"/>
    <x v="8"/>
    <n v="4800"/>
    <n v="5760"/>
    <n v="1"/>
    <s v="Chèque"/>
    <n v="1444.29"/>
    <n v="0"/>
    <s v="femme"/>
    <n v="4"/>
    <d v="1960-04-03T00:00:00"/>
    <n v="22526"/>
  </r>
  <r>
    <s v="LY"/>
    <s v="Jean-Claude"/>
    <n v="3123"/>
    <x v="5"/>
    <x v="1"/>
    <x v="84"/>
    <n v="1"/>
    <x v="8"/>
    <x v="2"/>
    <x v="8"/>
    <n v="10800"/>
    <n v="12960"/>
    <n v="3"/>
    <s v="Espèce"/>
    <n v="2319.9899999999998"/>
    <n v="54"/>
    <s v="homme"/>
    <n v="5"/>
    <d v="1976-01-15T00:00:00"/>
    <n v="16761"/>
  </r>
  <r>
    <s v="LOUAPRE"/>
    <s v="Louisette"/>
    <n v="3135"/>
    <x v="3"/>
    <x v="1"/>
    <x v="85"/>
    <n v="6"/>
    <x v="1"/>
    <x v="2"/>
    <x v="1"/>
    <n v="4500"/>
    <n v="5400"/>
    <n v="2"/>
    <s v="Virement"/>
    <n v="3383.31"/>
    <n v="0"/>
    <s v="femme"/>
    <n v="4"/>
    <d v="1949-05-19T00:00:00"/>
    <n v="26498"/>
  </r>
  <r>
    <s v="LOBJOY"/>
    <s v="Patrick"/>
    <n v="3063"/>
    <x v="2"/>
    <x v="1"/>
    <x v="86"/>
    <n v="2"/>
    <x v="5"/>
    <x v="0"/>
    <x v="5"/>
    <n v="5600"/>
    <n v="6720"/>
    <n v="1"/>
    <s v="Chèque"/>
    <n v="1759.71"/>
    <n v="0"/>
    <s v="homme"/>
    <n v="4"/>
    <d v="1981-06-17T00:00:00"/>
    <n v="14781"/>
  </r>
  <r>
    <s v="LÉVY"/>
    <s v="Denise"/>
    <n v="3844"/>
    <x v="0"/>
    <x v="1"/>
    <x v="22"/>
    <n v="3"/>
    <x v="4"/>
    <x v="5"/>
    <x v="4"/>
    <n v="2600"/>
    <n v="3120"/>
    <n v="2"/>
    <s v="Virement"/>
    <n v="2716.75"/>
    <n v="0"/>
    <s v="femme"/>
    <n v="0"/>
    <d v="1962-12-04T00:00:00"/>
    <n v="21551"/>
  </r>
  <r>
    <s v="LEMARIÉ"/>
    <s v="Hervé"/>
    <n v="3037"/>
    <x v="5"/>
    <x v="1"/>
    <x v="87"/>
    <n v="1"/>
    <x v="8"/>
    <x v="5"/>
    <x v="8"/>
    <n v="2400"/>
    <n v="2880"/>
    <n v="3"/>
    <s v="Espèce"/>
    <n v="1733.09"/>
    <n v="0"/>
    <s v="homme"/>
    <n v="5"/>
    <d v="1981-10-01T00:00:00"/>
    <n v="14675"/>
  </r>
  <r>
    <s v="LEMAIRE"/>
    <s v="Philippe"/>
    <n v="3626"/>
    <x v="2"/>
    <x v="1"/>
    <x v="88"/>
    <n v="7"/>
    <x v="6"/>
    <x v="1"/>
    <x v="6"/>
    <n v="1800"/>
    <n v="2160"/>
    <n v="3"/>
    <s v="Espèce"/>
    <n v="3388.3"/>
    <n v="0"/>
    <s v="homme"/>
    <n v="4"/>
    <d v="1957-08-18T00:00:00"/>
    <n v="23485"/>
  </r>
  <r>
    <s v="LEKA"/>
    <s v="Bernadette"/>
    <n v="3010"/>
    <x v="1"/>
    <x v="1"/>
    <x v="89"/>
    <n v="5"/>
    <x v="2"/>
    <x v="1"/>
    <x v="2"/>
    <n v="6000"/>
    <n v="7200"/>
    <n v="1"/>
    <s v="Chèque"/>
    <n v="2383.81"/>
    <n v="0"/>
    <s v="femme"/>
    <n v="3"/>
    <d v="1969-03-03T00:00:00"/>
    <n v="19270"/>
  </r>
  <r>
    <s v="LEGRAND"/>
    <s v="Stéphane"/>
    <n v="3136"/>
    <x v="3"/>
    <x v="2"/>
    <x v="34"/>
    <n v="4"/>
    <x v="0"/>
    <x v="6"/>
    <x v="0"/>
    <n v="5000"/>
    <n v="6000"/>
    <n v="1"/>
    <s v="Chèque"/>
    <n v="2920.91"/>
    <n v="0"/>
    <s v="homme"/>
    <n v="0"/>
    <d v="1977-02-10T00:00:00"/>
    <n v="16369"/>
  </r>
  <r>
    <s v="LEFORT"/>
    <s v="Françoise"/>
    <n v="3164"/>
    <x v="0"/>
    <x v="2"/>
    <x v="4"/>
    <n v="6"/>
    <x v="1"/>
    <x v="1"/>
    <x v="1"/>
    <n v="1500"/>
    <n v="1800"/>
    <n v="1"/>
    <s v="Chèque"/>
    <n v="1951.51"/>
    <n v="0"/>
    <s v="femme"/>
    <n v="1"/>
    <d v="1978-01-19T00:00:00"/>
    <n v="16026"/>
  </r>
  <r>
    <s v="LEE"/>
    <s v="Monique"/>
    <n v="3055"/>
    <x v="3"/>
    <x v="2"/>
    <x v="90"/>
    <n v="10"/>
    <x v="7"/>
    <x v="6"/>
    <x v="7"/>
    <n v="1000"/>
    <n v="1200"/>
    <n v="2"/>
    <s v="Virement"/>
    <n v="1453.9"/>
    <n v="0"/>
    <s v="femme"/>
    <n v="3"/>
    <d v="1978-03-31T00:00:00"/>
    <n v="15955"/>
  </r>
  <r>
    <s v="LEDOUX"/>
    <s v="Madeleine"/>
    <n v="3722"/>
    <x v="1"/>
    <x v="2"/>
    <x v="91"/>
    <n v="2"/>
    <x v="5"/>
    <x v="6"/>
    <x v="5"/>
    <n v="700"/>
    <n v="840"/>
    <n v="2"/>
    <s v="Virement"/>
    <n v="1033.32"/>
    <n v="0"/>
    <s v="femme"/>
    <n v="0"/>
    <d v="1962-12-31T00:00:00"/>
    <n v="21524"/>
  </r>
  <r>
    <s v="LEBRETON"/>
    <s v="Olivier"/>
    <n v="3124"/>
    <x v="3"/>
    <x v="2"/>
    <x v="92"/>
    <n v="7"/>
    <x v="6"/>
    <x v="6"/>
    <x v="6"/>
    <n v="600"/>
    <n v="720"/>
    <n v="1"/>
    <s v="Chèque"/>
    <n v="1321.28"/>
    <n v="0"/>
    <s v="homme"/>
    <n v="1"/>
    <d v="1963-03-07T00:00:00"/>
    <n v="21458"/>
  </r>
  <r>
    <s v="LEBAS"/>
    <s v="Eliane"/>
    <n v="3105"/>
    <x v="0"/>
    <x v="2"/>
    <x v="24"/>
    <n v="3"/>
    <x v="4"/>
    <x v="3"/>
    <x v="4"/>
    <n v="7800"/>
    <n v="9360"/>
    <n v="1"/>
    <s v="Chèque"/>
    <n v="2695.35"/>
    <n v="0"/>
    <s v="femme"/>
    <n v="2"/>
    <d v="1952-03-17T00:00:00"/>
    <n v="25465"/>
  </r>
  <r>
    <s v="LE PREVOST"/>
    <s v="Giséle"/>
    <n v="3204"/>
    <x v="0"/>
    <x v="2"/>
    <x v="93"/>
    <n v="4"/>
    <x v="0"/>
    <x v="1"/>
    <x v="0"/>
    <n v="15000"/>
    <n v="18000"/>
    <n v="3"/>
    <s v="Espèce"/>
    <n v="3412.05"/>
    <n v="75"/>
    <s v="femme"/>
    <n v="4"/>
    <d v="1955-09-30T00:00:00"/>
    <n v="24173"/>
  </r>
  <r>
    <s v="LE LOCH"/>
    <s v="Nicole"/>
    <n v="3104"/>
    <x v="2"/>
    <x v="2"/>
    <x v="94"/>
    <n v="6"/>
    <x v="1"/>
    <x v="5"/>
    <x v="1"/>
    <n v="1000"/>
    <n v="1200"/>
    <n v="2"/>
    <s v="Virement"/>
    <n v="3596.54"/>
    <n v="0"/>
    <s v="femme"/>
    <n v="2"/>
    <d v="1951-03-02T00:00:00"/>
    <n v="25846"/>
  </r>
  <r>
    <s v="LE HYARIC"/>
    <s v="Marie-Hélène"/>
    <n v="3703"/>
    <x v="4"/>
    <x v="2"/>
    <x v="95"/>
    <n v="2"/>
    <x v="5"/>
    <x v="9"/>
    <x v="5"/>
    <n v="2800"/>
    <n v="3360"/>
    <n v="1"/>
    <s v="Chèque"/>
    <n v="2272.7600000000002"/>
    <n v="0"/>
    <s v="femme"/>
    <n v="1"/>
    <d v="1974-05-04T00:00:00"/>
    <n v="17382"/>
  </r>
  <r>
    <s v="LE BARBANCHON"/>
    <s v="Jeanine"/>
    <n v="3590"/>
    <x v="0"/>
    <x v="2"/>
    <x v="96"/>
    <n v="4"/>
    <x v="0"/>
    <x v="4"/>
    <x v="0"/>
    <n v="25000"/>
    <n v="30000"/>
    <n v="1"/>
    <s v="Chèque"/>
    <n v="3538.28"/>
    <n v="250"/>
    <s v="femme"/>
    <n v="3"/>
    <d v="1955-05-12T00:00:00"/>
    <n v="24314"/>
  </r>
  <r>
    <s v="LAUB"/>
    <s v="Nicole"/>
    <n v="3733"/>
    <x v="2"/>
    <x v="2"/>
    <x v="97"/>
    <n v="9"/>
    <x v="9"/>
    <x v="2"/>
    <x v="1"/>
    <n v="4500"/>
    <n v="5400"/>
    <n v="3"/>
    <s v="Espèce"/>
    <n v="2121.87"/>
    <n v="0"/>
    <s v="femme"/>
    <n v="0"/>
    <d v="1949-08-25T00:00:00"/>
    <n v="26400"/>
  </r>
  <r>
    <s v="LANLO"/>
    <s v="Catherine"/>
    <n v="3695"/>
    <x v="1"/>
    <x v="2"/>
    <x v="98"/>
    <n v="2"/>
    <x v="5"/>
    <x v="6"/>
    <x v="5"/>
    <n v="700"/>
    <n v="840"/>
    <n v="2"/>
    <s v="Virement"/>
    <n v="1147.8800000000001"/>
    <n v="0"/>
    <s v="femme"/>
    <n v="1"/>
    <d v="1975-10-08T00:00:00"/>
    <n v="16860"/>
  </r>
  <r>
    <s v="LAMBERT"/>
    <s v="Géneviéve"/>
    <n v="3153"/>
    <x v="0"/>
    <x v="2"/>
    <x v="50"/>
    <n v="6"/>
    <x v="1"/>
    <x v="4"/>
    <x v="1"/>
    <n v="2500"/>
    <n v="3000"/>
    <n v="2"/>
    <s v="Virement"/>
    <n v="1754.62"/>
    <n v="0"/>
    <s v="femme"/>
    <n v="1"/>
    <d v="1964-05-10T00:00:00"/>
    <n v="21028"/>
  </r>
  <r>
    <s v="LAM"/>
    <s v="Pierrette"/>
    <n v="3718"/>
    <x v="4"/>
    <x v="2"/>
    <x v="99"/>
    <n v="5"/>
    <x v="2"/>
    <x v="1"/>
    <x v="2"/>
    <n v="6000"/>
    <n v="7200"/>
    <n v="3"/>
    <s v="Espèce"/>
    <n v="1289.32"/>
    <n v="0"/>
    <s v="femme"/>
    <n v="2"/>
    <d v="1959-09-09T00:00:00"/>
    <n v="22733"/>
  </r>
  <r>
    <s v="LAIGUILLON"/>
    <s v="Michelle"/>
    <n v="3551"/>
    <x v="4"/>
    <x v="2"/>
    <x v="100"/>
    <n v="7"/>
    <x v="6"/>
    <x v="9"/>
    <x v="6"/>
    <n v="2400"/>
    <n v="2880"/>
    <n v="2"/>
    <s v="Virement"/>
    <n v="2712.81"/>
    <n v="0"/>
    <s v="femme"/>
    <n v="0"/>
    <d v="1980-01-24T00:00:00"/>
    <n v="15291"/>
  </r>
  <r>
    <s v="LADD"/>
    <s v="Claude"/>
    <n v="3130"/>
    <x v="0"/>
    <x v="2"/>
    <x v="101"/>
    <n v="4"/>
    <x v="0"/>
    <x v="0"/>
    <x v="0"/>
    <n v="40000"/>
    <n v="48000"/>
    <n v="2"/>
    <s v="Virement"/>
    <n v="1759.65"/>
    <n v="800"/>
    <s v="femme"/>
    <n v="1"/>
    <d v="1959-11-09T00:00:00"/>
    <n v="22672"/>
  </r>
  <r>
    <s v="LACIRE"/>
    <s v="Vincent"/>
    <n v="3607"/>
    <x v="4"/>
    <x v="2"/>
    <x v="102"/>
    <n v="6"/>
    <x v="1"/>
    <x v="6"/>
    <x v="1"/>
    <n v="500"/>
    <n v="600"/>
    <n v="2"/>
    <s v="Virement"/>
    <n v="3286.95"/>
    <n v="0"/>
    <s v="homme"/>
    <n v="0"/>
    <d v="1959-05-12T00:00:00"/>
    <n v="22853"/>
  </r>
  <r>
    <s v="LACHAUSSÉE"/>
    <s v="Annie"/>
    <n v="3668"/>
    <x v="0"/>
    <x v="2"/>
    <x v="103"/>
    <n v="6"/>
    <x v="1"/>
    <x v="3"/>
    <x v="1"/>
    <n v="3000"/>
    <n v="3600"/>
    <n v="2"/>
    <s v="Virement"/>
    <n v="1189.06"/>
    <n v="0"/>
    <s v="femme"/>
    <n v="0"/>
    <d v="1982-09-12T00:00:00"/>
    <n v="14329"/>
  </r>
  <r>
    <s v="KTORZA"/>
    <s v="Juliette"/>
    <n v="3056"/>
    <x v="1"/>
    <x v="2"/>
    <x v="90"/>
    <n v="7"/>
    <x v="6"/>
    <x v="2"/>
    <x v="6"/>
    <n v="5400"/>
    <n v="6480"/>
    <n v="1"/>
    <s v="Chèque"/>
    <n v="1624.81"/>
    <n v="0"/>
    <s v="femme"/>
    <n v="2"/>
    <d v="1983-03-07T00:00:00"/>
    <n v="14153"/>
  </r>
  <r>
    <s v="KRIEF"/>
    <s v="Arlette"/>
    <n v="3676"/>
    <x v="1"/>
    <x v="2"/>
    <x v="40"/>
    <n v="8"/>
    <x v="3"/>
    <x v="2"/>
    <x v="3"/>
    <n v="7200"/>
    <n v="8640"/>
    <n v="3"/>
    <s v="Espèce"/>
    <n v="2325.16"/>
    <n v="0"/>
    <s v="femme"/>
    <n v="1"/>
    <d v="1961-12-02T00:00:00"/>
    <n v="21918"/>
  </r>
  <r>
    <s v="KONGOLO"/>
    <s v="Bernard"/>
    <n v="3144"/>
    <x v="1"/>
    <x v="2"/>
    <x v="15"/>
    <n v="7"/>
    <x v="6"/>
    <x v="1"/>
    <x v="6"/>
    <n v="1800"/>
    <n v="2160"/>
    <n v="2"/>
    <s v="Virement"/>
    <n v="1107.51"/>
    <n v="0"/>
    <s v="homme"/>
    <n v="0"/>
    <d v="1976-09-14T00:00:00"/>
    <n v="16518"/>
  </r>
  <r>
    <s v="KILBURG"/>
    <s v="Sylvie"/>
    <n v="3593"/>
    <x v="3"/>
    <x v="2"/>
    <x v="100"/>
    <n v="4"/>
    <x v="0"/>
    <x v="9"/>
    <x v="0"/>
    <n v="20000"/>
    <n v="24000"/>
    <n v="1"/>
    <s v="Chèque"/>
    <n v="2734.39"/>
    <n v="200"/>
    <s v="femme"/>
    <n v="4"/>
    <d v="1977-02-05T00:00:00"/>
    <n v="16374"/>
  </r>
  <r>
    <s v="KARSENTY"/>
    <s v="Christian"/>
    <n v="3248"/>
    <x v="1"/>
    <x v="2"/>
    <x v="104"/>
    <n v="6"/>
    <x v="1"/>
    <x v="3"/>
    <x v="1"/>
    <n v="3000"/>
    <n v="3600"/>
    <n v="1"/>
    <s v="Chèque"/>
    <n v="1091.7"/>
    <n v="0"/>
    <s v="homme"/>
    <n v="2"/>
    <d v="1974-02-17T00:00:00"/>
    <n v="17458"/>
  </r>
  <r>
    <s v="KAC"/>
    <s v="Christine"/>
    <n v="3169"/>
    <x v="0"/>
    <x v="2"/>
    <x v="105"/>
    <n v="10"/>
    <x v="7"/>
    <x v="8"/>
    <x v="7"/>
    <n v="7000"/>
    <n v="8400"/>
    <n v="2"/>
    <s v="Virement"/>
    <n v="1599.85"/>
    <n v="0"/>
    <s v="femme"/>
    <n v="2"/>
    <d v="1956-05-03T00:00:00"/>
    <n v="23957"/>
  </r>
  <r>
    <s v="JUDITH"/>
    <s v="Marie-Hélène"/>
    <n v="3070"/>
    <x v="3"/>
    <x v="2"/>
    <x v="73"/>
    <n v="7"/>
    <x v="6"/>
    <x v="1"/>
    <x v="6"/>
    <n v="1800"/>
    <n v="2160"/>
    <n v="1"/>
    <s v="Chèque"/>
    <n v="1713.09"/>
    <n v="0"/>
    <s v="femme"/>
    <n v="1"/>
    <d v="1979-02-26T00:00:00"/>
    <n v="15623"/>
  </r>
  <r>
    <s v="JOLY"/>
    <s v="Daniel"/>
    <n v="3156"/>
    <x v="0"/>
    <x v="2"/>
    <x v="49"/>
    <n v="3"/>
    <x v="4"/>
    <x v="6"/>
    <x v="4"/>
    <n v="1300"/>
    <n v="1560"/>
    <n v="3"/>
    <s v="Espèce"/>
    <n v="3104.34"/>
    <n v="0"/>
    <s v="homme"/>
    <n v="4"/>
    <d v="1981-07-13T00:00:00"/>
    <n v="14755"/>
  </r>
  <r>
    <s v="JOLIBOIS"/>
    <s v="Michele"/>
    <n v="3022"/>
    <x v="3"/>
    <x v="2"/>
    <x v="18"/>
    <n v="5"/>
    <x v="2"/>
    <x v="4"/>
    <x v="2"/>
    <n v="10000"/>
    <n v="12000"/>
    <n v="1"/>
    <s v="Chèque"/>
    <n v="3015.36"/>
    <n v="50"/>
    <s v="femme"/>
    <n v="0"/>
    <d v="1966-05-20T00:00:00"/>
    <n v="20288"/>
  </r>
  <r>
    <s v="IMMEUBLE"/>
    <s v="Sylvie"/>
    <n v="3040"/>
    <x v="3"/>
    <x v="2"/>
    <x v="18"/>
    <n v="3"/>
    <x v="4"/>
    <x v="1"/>
    <x v="4"/>
    <n v="3900"/>
    <n v="4680"/>
    <n v="2"/>
    <s v="Virement"/>
    <n v="1512.8"/>
    <n v="0"/>
    <s v="femme"/>
    <n v="5"/>
    <d v="1958-05-11T00:00:00"/>
    <n v="23219"/>
  </r>
  <r>
    <s v="ILARDO"/>
    <s v="Sylvie"/>
    <n v="3071"/>
    <x v="3"/>
    <x v="2"/>
    <x v="106"/>
    <n v="8"/>
    <x v="3"/>
    <x v="8"/>
    <x v="3"/>
    <n v="5600"/>
    <n v="6720"/>
    <n v="1"/>
    <s v="Chèque"/>
    <n v="2819.32"/>
    <n v="0"/>
    <s v="femme"/>
    <n v="3"/>
    <d v="1975-05-16T00:00:00"/>
    <n v="17005"/>
  </r>
  <r>
    <s v="HUSETOWSKI"/>
    <s v="Franca"/>
    <n v="3691"/>
    <x v="0"/>
    <x v="2"/>
    <x v="107"/>
    <n v="4"/>
    <x v="0"/>
    <x v="3"/>
    <x v="0"/>
    <n v="30000"/>
    <n v="36000"/>
    <n v="1"/>
    <s v="Chèque"/>
    <n v="1539.52"/>
    <n v="600"/>
    <s v="femme"/>
    <n v="5"/>
    <d v="1957-11-01T00:00:00"/>
    <n v="23410"/>
  </r>
  <r>
    <s v="HEURAUX"/>
    <s v="Catherine"/>
    <n v="3685"/>
    <x v="1"/>
    <x v="2"/>
    <x v="108"/>
    <n v="7"/>
    <x v="6"/>
    <x v="2"/>
    <x v="6"/>
    <n v="5400"/>
    <n v="6480"/>
    <n v="3"/>
    <s v="Espèce"/>
    <n v="2864.17"/>
    <n v="0"/>
    <s v="femme"/>
    <n v="0"/>
    <d v="1955-03-28T00:00:00"/>
    <n v="24359"/>
  </r>
  <r>
    <s v="HERSELIN"/>
    <s v="Brigitte"/>
    <n v="3991"/>
    <x v="1"/>
    <x v="2"/>
    <x v="89"/>
    <n v="3"/>
    <x v="4"/>
    <x v="3"/>
    <x v="4"/>
    <n v="7800"/>
    <n v="9360"/>
    <n v="3"/>
    <s v="Espèce"/>
    <n v="1587.25"/>
    <n v="0"/>
    <s v="femme"/>
    <n v="0"/>
    <d v="1949-03-04T00:00:00"/>
    <n v="26574"/>
  </r>
  <r>
    <s v="HERMANT"/>
    <s v="Jean-Pierre"/>
    <n v="3998"/>
    <x v="0"/>
    <x v="2"/>
    <x v="109"/>
    <n v="4"/>
    <x v="0"/>
    <x v="9"/>
    <x v="0"/>
    <n v="20000"/>
    <n v="24000"/>
    <n v="3"/>
    <s v="Espèce"/>
    <n v="3200.92"/>
    <n v="200"/>
    <s v="homme"/>
    <n v="4"/>
    <d v="1950-11-19T00:00:00"/>
    <n v="25949"/>
  </r>
  <r>
    <s v="HERCLICH"/>
    <s v="Myriam"/>
    <n v="3954"/>
    <x v="4"/>
    <x v="2"/>
    <x v="110"/>
    <n v="9"/>
    <x v="9"/>
    <x v="3"/>
    <x v="1"/>
    <n v="3000"/>
    <n v="3600"/>
    <n v="3"/>
    <s v="Espèce"/>
    <n v="2728.82"/>
    <n v="0"/>
    <s v="femme"/>
    <n v="3"/>
    <d v="1976-07-26T00:00:00"/>
    <n v="16568"/>
  </r>
  <r>
    <s v="HARAULT"/>
    <s v="Armelle"/>
    <n v="3078"/>
    <x v="1"/>
    <x v="2"/>
    <x v="111"/>
    <n v="4"/>
    <x v="0"/>
    <x v="4"/>
    <x v="0"/>
    <n v="25000"/>
    <n v="30000"/>
    <n v="1"/>
    <s v="Chèque"/>
    <n v="1995.7"/>
    <n v="250"/>
    <s v="femme"/>
    <n v="4"/>
    <d v="1958-04-20T00:00:00"/>
    <n v="23240"/>
  </r>
  <r>
    <s v="HABRANT"/>
    <s v="Moïse"/>
    <n v="3115"/>
    <x v="3"/>
    <x v="2"/>
    <x v="32"/>
    <n v="2"/>
    <x v="5"/>
    <x v="5"/>
    <x v="5"/>
    <n v="1400"/>
    <n v="1680"/>
    <n v="3"/>
    <s v="Espèce"/>
    <n v="2420.2600000000002"/>
    <n v="0"/>
    <s v="homme"/>
    <n v="4"/>
    <d v="1979-10-20T00:00:00"/>
    <n v="15387"/>
  </r>
  <r>
    <s v="GUYOT"/>
    <s v="Pierre"/>
    <n v="3711"/>
    <x v="4"/>
    <x v="2"/>
    <x v="112"/>
    <n v="10"/>
    <x v="7"/>
    <x v="1"/>
    <x v="7"/>
    <n v="3000"/>
    <n v="3600"/>
    <n v="1"/>
    <s v="Chèque"/>
    <n v="1821.28"/>
    <n v="0"/>
    <s v="homme"/>
    <n v="2"/>
    <d v="1978-05-20T00:00:00"/>
    <n v="15905"/>
  </r>
  <r>
    <s v="GUTFREUND"/>
    <s v="Dominique"/>
    <n v="3675"/>
    <x v="0"/>
    <x v="2"/>
    <x v="113"/>
    <n v="1"/>
    <x v="8"/>
    <x v="4"/>
    <x v="8"/>
    <n v="6000"/>
    <n v="7200"/>
    <n v="1"/>
    <s v="Chèque"/>
    <n v="1171.55"/>
    <n v="0"/>
    <s v="femme"/>
    <n v="3"/>
    <d v="1963-06-12T00:00:00"/>
    <n v="21361"/>
  </r>
  <r>
    <s v="GUITTON"/>
    <s v="Francis"/>
    <n v="3140"/>
    <x v="0"/>
    <x v="2"/>
    <x v="88"/>
    <n v="4"/>
    <x v="0"/>
    <x v="3"/>
    <x v="0"/>
    <n v="30000"/>
    <n v="36000"/>
    <n v="1"/>
    <s v="Chèque"/>
    <n v="1530.41"/>
    <n v="600"/>
    <s v="homme"/>
    <n v="2"/>
    <d v="1979-04-28T00:00:00"/>
    <n v="15562"/>
  </r>
  <r>
    <s v="GUILLE"/>
    <s v="Jean"/>
    <n v="3143"/>
    <x v="5"/>
    <x v="2"/>
    <x v="114"/>
    <n v="5"/>
    <x v="2"/>
    <x v="6"/>
    <x v="2"/>
    <n v="2000"/>
    <n v="2400"/>
    <n v="2"/>
    <s v="Virement"/>
    <n v="2164.84"/>
    <n v="0"/>
    <s v="homme"/>
    <n v="1"/>
    <d v="1952-01-24T00:00:00"/>
    <n v="25518"/>
  </r>
  <r>
    <s v="GUELT"/>
    <s v="Monique"/>
    <n v="3874"/>
    <x v="2"/>
    <x v="2"/>
    <x v="37"/>
    <n v="5"/>
    <x v="2"/>
    <x v="2"/>
    <x v="2"/>
    <n v="18000"/>
    <n v="21600"/>
    <n v="1"/>
    <s v="Chèque"/>
    <n v="2833.61"/>
    <n v="180"/>
    <s v="femme"/>
    <n v="4"/>
    <d v="1955-07-16T00:00:00"/>
    <n v="24249"/>
  </r>
  <r>
    <s v="GRAIN"/>
    <s v="Françoise"/>
    <n v="3151"/>
    <x v="0"/>
    <x v="2"/>
    <x v="115"/>
    <n v="10"/>
    <x v="7"/>
    <x v="3"/>
    <x v="7"/>
    <n v="6000"/>
    <n v="7200"/>
    <n v="2"/>
    <s v="Virement"/>
    <n v="2394.8200000000002"/>
    <n v="0"/>
    <s v="femme"/>
    <n v="0"/>
    <d v="1978-02-08T00:00:00"/>
    <n v="16006"/>
  </r>
  <r>
    <s v="GOYER"/>
    <s v="Brigitte"/>
    <n v="3126"/>
    <x v="1"/>
    <x v="2"/>
    <x v="116"/>
    <n v="2"/>
    <x v="5"/>
    <x v="7"/>
    <x v="5"/>
    <n v="7000"/>
    <n v="8400"/>
    <n v="3"/>
    <s v="Espèce"/>
    <n v="1976.27"/>
    <n v="0"/>
    <s v="femme"/>
    <n v="1"/>
    <d v="1960-01-29T00:00:00"/>
    <n v="22591"/>
  </r>
  <r>
    <s v="GOUILLON"/>
    <s v="Chantal"/>
    <n v="3175"/>
    <x v="1"/>
    <x v="2"/>
    <x v="117"/>
    <n v="2"/>
    <x v="5"/>
    <x v="8"/>
    <x v="5"/>
    <n v="4900"/>
    <n v="5880"/>
    <n v="3"/>
    <s v="Espèce"/>
    <n v="1868.96"/>
    <n v="0"/>
    <s v="femme"/>
    <n v="5"/>
    <d v="1965-08-25T00:00:00"/>
    <n v="20556"/>
  </r>
  <r>
    <s v="GORZINSKY"/>
    <s v="Odette"/>
    <n v="3589"/>
    <x v="2"/>
    <x v="2"/>
    <x v="118"/>
    <n v="6"/>
    <x v="1"/>
    <x v="7"/>
    <x v="1"/>
    <n v="5000"/>
    <n v="6000"/>
    <n v="1"/>
    <s v="Chèque"/>
    <n v="2866.35"/>
    <n v="0"/>
    <s v="femme"/>
    <n v="1"/>
    <d v="1972-07-24T00:00:00"/>
    <n v="18031"/>
  </r>
  <r>
    <s v="GONDOUIN"/>
    <s v="Bernard"/>
    <n v="3824"/>
    <x v="1"/>
    <x v="2"/>
    <x v="8"/>
    <n v="5"/>
    <x v="2"/>
    <x v="0"/>
    <x v="2"/>
    <n v="16000"/>
    <n v="19200"/>
    <n v="2"/>
    <s v="Virement"/>
    <n v="2629.92"/>
    <n v="160"/>
    <s v="homme"/>
    <n v="5"/>
    <d v="1959-02-15T00:00:00"/>
    <n v="22939"/>
  </r>
  <r>
    <s v="GLYNATSIS"/>
    <s v="Hervé"/>
    <n v="3679"/>
    <x v="1"/>
    <x v="2"/>
    <x v="119"/>
    <n v="5"/>
    <x v="2"/>
    <x v="6"/>
    <x v="2"/>
    <n v="2000"/>
    <n v="2400"/>
    <n v="3"/>
    <s v="Espèce"/>
    <n v="2576.3000000000002"/>
    <n v="0"/>
    <s v="femme"/>
    <n v="5"/>
    <d v="1974-03-09T00:00:00"/>
    <n v="17438"/>
  </r>
  <r>
    <s v="GIRON"/>
    <s v="Anne-Marie"/>
    <n v="3085"/>
    <x v="5"/>
    <x v="2"/>
    <x v="86"/>
    <n v="5"/>
    <x v="2"/>
    <x v="2"/>
    <x v="2"/>
    <n v="18000"/>
    <n v="21600"/>
    <n v="3"/>
    <s v="Espèce"/>
    <n v="3081.67"/>
    <n v="180"/>
    <s v="femme"/>
    <n v="1"/>
    <d v="1960-03-22T00:00:00"/>
    <n v="22538"/>
  </r>
  <r>
    <s v="GIRAUDO"/>
    <s v="Jean"/>
    <n v="3448"/>
    <x v="5"/>
    <x v="2"/>
    <x v="47"/>
    <n v="4"/>
    <x v="0"/>
    <x v="0"/>
    <x v="0"/>
    <n v="40000"/>
    <n v="48000"/>
    <n v="2"/>
    <s v="Virement"/>
    <n v="1462.45"/>
    <n v="800"/>
    <s v="homme"/>
    <n v="0"/>
    <d v="1965-08-27T00:00:00"/>
    <n v="20554"/>
  </r>
  <r>
    <s v="GIRARD"/>
    <s v="André"/>
    <n v="3116"/>
    <x v="5"/>
    <x v="2"/>
    <x v="120"/>
    <n v="9"/>
    <x v="9"/>
    <x v="8"/>
    <x v="1"/>
    <n v="3500"/>
    <n v="4200"/>
    <n v="3"/>
    <s v="Espèce"/>
    <n v="1750.03"/>
    <n v="0"/>
    <s v="homme"/>
    <n v="1"/>
    <d v="1960-01-21T00:00:00"/>
    <n v="22599"/>
  </r>
  <r>
    <s v="GILLINGHAM"/>
    <s v="Magdeleine"/>
    <n v="3617"/>
    <x v="1"/>
    <x v="2"/>
    <x v="121"/>
    <n v="6"/>
    <x v="1"/>
    <x v="3"/>
    <x v="1"/>
    <n v="3000"/>
    <n v="3600"/>
    <n v="1"/>
    <s v="Chèque"/>
    <n v="1519"/>
    <n v="0"/>
    <s v="femme"/>
    <n v="1"/>
    <d v="1958-11-08T00:00:00"/>
    <n v="23038"/>
  </r>
  <r>
    <s v="GHIBAUDO"/>
    <s v="Nicole"/>
    <n v="3882"/>
    <x v="2"/>
    <x v="2"/>
    <x v="21"/>
    <n v="3"/>
    <x v="4"/>
    <x v="4"/>
    <x v="4"/>
    <n v="6500"/>
    <n v="7800"/>
    <n v="1"/>
    <s v="Chèque"/>
    <n v="1445.04"/>
    <n v="0"/>
    <s v="femme"/>
    <n v="5"/>
    <d v="1955-11-24T00:00:00"/>
    <n v="24118"/>
  </r>
  <r>
    <s v="GHAFFAR"/>
    <s v="Ghislaine"/>
    <n v="3657"/>
    <x v="0"/>
    <x v="2"/>
    <x v="122"/>
    <n v="2"/>
    <x v="5"/>
    <x v="7"/>
    <x v="5"/>
    <n v="7000"/>
    <n v="8400"/>
    <n v="1"/>
    <s v="Chèque"/>
    <n v="2633.13"/>
    <n v="0"/>
    <s v="femme"/>
    <n v="3"/>
    <d v="1960-05-31T00:00:00"/>
    <n v="22468"/>
  </r>
  <r>
    <s v="GEORGET"/>
    <s v="Philippe"/>
    <n v="3099"/>
    <x v="2"/>
    <x v="2"/>
    <x v="34"/>
    <n v="7"/>
    <x v="6"/>
    <x v="7"/>
    <x v="6"/>
    <n v="6000"/>
    <n v="7200"/>
    <n v="3"/>
    <s v="Espèce"/>
    <n v="2283.9699999999998"/>
    <n v="0"/>
    <s v="homme"/>
    <n v="4"/>
    <d v="1958-02-22T00:00:00"/>
    <n v="23297"/>
  </r>
  <r>
    <s v="GENTIL"/>
    <s v="Michelle"/>
    <n v="3581"/>
    <x v="4"/>
    <x v="2"/>
    <x v="123"/>
    <n v="2"/>
    <x v="5"/>
    <x v="9"/>
    <x v="5"/>
    <n v="2800"/>
    <n v="3360"/>
    <n v="1"/>
    <s v="Chèque"/>
    <n v="1687.8"/>
    <n v="0"/>
    <s v="femme"/>
    <n v="5"/>
    <d v="1960-02-17T00:00:00"/>
    <n v="22572"/>
  </r>
  <r>
    <s v="GEIL"/>
    <s v="Dominique"/>
    <n v="3145"/>
    <x v="0"/>
    <x v="2"/>
    <x v="7"/>
    <n v="1"/>
    <x v="8"/>
    <x v="1"/>
    <x v="8"/>
    <n v="3600"/>
    <n v="4320"/>
    <n v="3"/>
    <s v="Espèce"/>
    <n v="3785.68"/>
    <n v="0"/>
    <s v="homme"/>
    <n v="2"/>
    <d v="1963-05-06T00:00:00"/>
    <n v="21398"/>
  </r>
  <r>
    <s v="GARCIA"/>
    <s v="Ghyslaine"/>
    <n v="3243"/>
    <x v="0"/>
    <x v="2"/>
    <x v="124"/>
    <n v="5"/>
    <x v="2"/>
    <x v="2"/>
    <x v="2"/>
    <n v="18000"/>
    <n v="21600"/>
    <n v="2"/>
    <s v="Virement"/>
    <n v="3034.14"/>
    <n v="180"/>
    <s v="femme"/>
    <n v="5"/>
    <d v="1946-09-07T00:00:00"/>
    <n v="27483"/>
  </r>
  <r>
    <s v="FRISA"/>
    <s v="Brigitte"/>
    <n v="3112"/>
    <x v="1"/>
    <x v="2"/>
    <x v="11"/>
    <n v="3"/>
    <x v="4"/>
    <x v="7"/>
    <x v="4"/>
    <n v="13000"/>
    <n v="15600"/>
    <n v="3"/>
    <s v="Espèce"/>
    <n v="951.66"/>
    <n v="65"/>
    <s v="femme"/>
    <n v="5"/>
    <d v="1975-06-17T00:00:00"/>
    <n v="16973"/>
  </r>
  <r>
    <s v="FRETTE"/>
    <s v="Daniel"/>
    <n v="3969"/>
    <x v="5"/>
    <x v="2"/>
    <x v="125"/>
    <n v="5"/>
    <x v="2"/>
    <x v="9"/>
    <x v="2"/>
    <n v="8000"/>
    <n v="9600"/>
    <n v="3"/>
    <s v="Espèce"/>
    <n v="1273.2"/>
    <n v="40"/>
    <s v="homme"/>
    <n v="4"/>
    <d v="1974-10-16T00:00:00"/>
    <n v="17217"/>
  </r>
  <r>
    <s v="FRENOIS"/>
    <s v="Giséle"/>
    <n v="3007"/>
    <x v="5"/>
    <x v="2"/>
    <x v="126"/>
    <n v="10"/>
    <x v="7"/>
    <x v="1"/>
    <x v="7"/>
    <n v="3000"/>
    <n v="3600"/>
    <n v="1"/>
    <s v="Chèque"/>
    <n v="3494.59"/>
    <n v="0"/>
    <s v="femme"/>
    <n v="1"/>
    <d v="1956-03-31T00:00:00"/>
    <n v="23990"/>
  </r>
  <r>
    <s v="FRANÇOIS"/>
    <s v="Anne-Marie"/>
    <n v="3093"/>
    <x v="5"/>
    <x v="2"/>
    <x v="127"/>
    <n v="9"/>
    <x v="9"/>
    <x v="9"/>
    <x v="1"/>
    <n v="2000"/>
    <n v="2400"/>
    <n v="2"/>
    <s v="Virement"/>
    <n v="2762.58"/>
    <n v="0"/>
    <s v="femme"/>
    <n v="2"/>
    <d v="1981-12-01T00:00:00"/>
    <n v="14614"/>
  </r>
  <r>
    <s v="FOURNOL"/>
    <s v="Michele"/>
    <n v="3182"/>
    <x v="4"/>
    <x v="2"/>
    <x v="128"/>
    <n v="2"/>
    <x v="5"/>
    <x v="6"/>
    <x v="5"/>
    <n v="700"/>
    <n v="840"/>
    <n v="1"/>
    <s v="Chèque"/>
    <n v="2761.53"/>
    <n v="0"/>
    <s v="femme"/>
    <n v="1"/>
    <d v="1973-10-26T00:00:00"/>
    <n v="17572"/>
  </r>
  <r>
    <s v="FITOUSSI"/>
    <s v="Samuel"/>
    <n v="3554"/>
    <x v="3"/>
    <x v="2"/>
    <x v="129"/>
    <n v="7"/>
    <x v="6"/>
    <x v="0"/>
    <x v="6"/>
    <n v="4800"/>
    <n v="5760"/>
    <n v="3"/>
    <s v="Espèce"/>
    <n v="4017.52"/>
    <n v="0"/>
    <s v="homme"/>
    <n v="5"/>
    <d v="1959-04-17T00:00:00"/>
    <n v="22878"/>
  </r>
  <r>
    <s v="FILLEAU"/>
    <s v="Sylvie"/>
    <n v="3137"/>
    <x v="3"/>
    <x v="2"/>
    <x v="130"/>
    <n v="4"/>
    <x v="0"/>
    <x v="4"/>
    <x v="0"/>
    <n v="25000"/>
    <n v="30000"/>
    <n v="3"/>
    <s v="Espèce"/>
    <n v="3002.62"/>
    <n v="250"/>
    <s v="femme"/>
    <n v="2"/>
    <d v="1961-12-16T00:00:00"/>
    <n v="21904"/>
  </r>
  <r>
    <s v="FERRAND"/>
    <s v="Danielle"/>
    <n v="3122"/>
    <x v="5"/>
    <x v="2"/>
    <x v="131"/>
    <n v="6"/>
    <x v="1"/>
    <x v="1"/>
    <x v="1"/>
    <n v="1500"/>
    <n v="1800"/>
    <n v="3"/>
    <s v="Espèce"/>
    <n v="1841.58"/>
    <n v="0"/>
    <s v="femme"/>
    <n v="0"/>
    <d v="1981-07-12T00:00:00"/>
    <n v="14756"/>
  </r>
  <r>
    <s v="FERNANDEZ"/>
    <s v="Yvette"/>
    <n v="3736"/>
    <x v="2"/>
    <x v="2"/>
    <x v="132"/>
    <n v="6"/>
    <x v="1"/>
    <x v="1"/>
    <x v="1"/>
    <n v="1500"/>
    <n v="1800"/>
    <n v="1"/>
    <s v="Chèque"/>
    <n v="2752.62"/>
    <n v="0"/>
    <s v="femme"/>
    <n v="0"/>
    <d v="1960-04-04T00:00:00"/>
    <n v="22525"/>
  </r>
  <r>
    <s v="FERNANDEZ"/>
    <s v="Suzanne"/>
    <n v="3984"/>
    <x v="2"/>
    <x v="2"/>
    <x v="133"/>
    <n v="10"/>
    <x v="7"/>
    <x v="3"/>
    <x v="7"/>
    <n v="6000"/>
    <n v="7200"/>
    <n v="2"/>
    <s v="Virement"/>
    <n v="3691.57"/>
    <n v="0"/>
    <s v="femme"/>
    <n v="2"/>
    <d v="1949-11-01T00:00:00"/>
    <n v="26332"/>
  </r>
  <r>
    <s v="FEDON"/>
    <s v="Marie-Claude"/>
    <n v="3157"/>
    <x v="4"/>
    <x v="2"/>
    <x v="134"/>
    <n v="1"/>
    <x v="8"/>
    <x v="4"/>
    <x v="8"/>
    <n v="6000"/>
    <n v="7200"/>
    <n v="3"/>
    <s v="Espèce"/>
    <n v="1285.6600000000001"/>
    <n v="0"/>
    <s v="femme"/>
    <n v="1"/>
    <d v="1954-01-21T00:00:00"/>
    <n v="24790"/>
  </r>
  <r>
    <s v="FAVRE"/>
    <s v="Dany"/>
    <n v="3118"/>
    <x v="5"/>
    <x v="2"/>
    <x v="8"/>
    <n v="1"/>
    <x v="8"/>
    <x v="1"/>
    <x v="8"/>
    <n v="3600"/>
    <n v="4320"/>
    <n v="1"/>
    <s v="Chèque"/>
    <n v="2330.92"/>
    <n v="0"/>
    <s v="femme"/>
    <n v="2"/>
    <d v="1953-03-09T00:00:00"/>
    <n v="25108"/>
  </r>
  <r>
    <s v="FAURE"/>
    <s v="Simone"/>
    <n v="3983"/>
    <x v="3"/>
    <x v="2"/>
    <x v="2"/>
    <n v="6"/>
    <x v="1"/>
    <x v="2"/>
    <x v="1"/>
    <n v="4500"/>
    <n v="5400"/>
    <n v="3"/>
    <s v="Espèce"/>
    <n v="1114.68"/>
    <n v="0"/>
    <s v="femme"/>
    <n v="5"/>
    <d v="1950-04-24T00:00:00"/>
    <n v="26158"/>
  </r>
  <r>
    <s v="FAUQUIER"/>
    <s v="Mireille"/>
    <n v="3417"/>
    <x v="2"/>
    <x v="2"/>
    <x v="135"/>
    <n v="4"/>
    <x v="0"/>
    <x v="4"/>
    <x v="0"/>
    <n v="25000"/>
    <n v="30000"/>
    <n v="1"/>
    <s v="Chèque"/>
    <n v="1942.56"/>
    <n v="250"/>
    <s v="femme"/>
    <n v="2"/>
    <d v="1953-10-11T00:00:00"/>
    <n v="24892"/>
  </r>
  <r>
    <s v="FAUCHEUX"/>
    <s v="Michel"/>
    <n v="3557"/>
    <x v="2"/>
    <x v="2"/>
    <x v="29"/>
    <n v="1"/>
    <x v="8"/>
    <x v="9"/>
    <x v="8"/>
    <n v="4800"/>
    <n v="5760"/>
    <n v="1"/>
    <s v="Chèque"/>
    <n v="1831.73"/>
    <n v="0"/>
    <s v="homme"/>
    <n v="4"/>
    <d v="1964-02-27T00:00:00"/>
    <n v="21101"/>
  </r>
  <r>
    <s v="FARIDI"/>
    <s v="Marie-Thérése"/>
    <n v="3861"/>
    <x v="2"/>
    <x v="2"/>
    <x v="136"/>
    <n v="4"/>
    <x v="0"/>
    <x v="0"/>
    <x v="0"/>
    <n v="40000"/>
    <n v="48000"/>
    <n v="1"/>
    <s v="Chèque"/>
    <n v="3228.89"/>
    <n v="800"/>
    <s v="femme"/>
    <n v="4"/>
    <d v="1964-07-15T00:00:00"/>
    <n v="20962"/>
  </r>
  <r>
    <s v="FALZON"/>
    <s v="Patricia"/>
    <n v="3673"/>
    <x v="2"/>
    <x v="2"/>
    <x v="137"/>
    <n v="3"/>
    <x v="4"/>
    <x v="5"/>
    <x v="4"/>
    <n v="2600"/>
    <n v="3120"/>
    <n v="1"/>
    <s v="Chèque"/>
    <n v="1626.76"/>
    <n v="0"/>
    <s v="femme"/>
    <n v="5"/>
    <d v="1957-11-07T00:00:00"/>
    <n v="23404"/>
  </r>
  <r>
    <s v="FABRE"/>
    <s v="Didier"/>
    <n v="3717"/>
    <x v="0"/>
    <x v="2"/>
    <x v="72"/>
    <n v="9"/>
    <x v="9"/>
    <x v="6"/>
    <x v="1"/>
    <n v="500"/>
    <n v="600"/>
    <n v="1"/>
    <s v="Chèque"/>
    <n v="3966.25"/>
    <n v="0"/>
    <s v="homme"/>
    <n v="1"/>
    <d v="1962-06-22T00:00:00"/>
    <n v="21716"/>
  </r>
  <r>
    <s v="EL KAABI"/>
    <s v="Nicole"/>
    <n v="3172"/>
    <x v="2"/>
    <x v="2"/>
    <x v="138"/>
    <n v="8"/>
    <x v="3"/>
    <x v="9"/>
    <x v="3"/>
    <n v="3200"/>
    <n v="3840"/>
    <n v="1"/>
    <s v="Chèque"/>
    <n v="2106.5"/>
    <n v="0"/>
    <s v="femme"/>
    <n v="4"/>
    <d v="1960-02-25T00:00:00"/>
    <n v="22564"/>
  </r>
  <r>
    <s v="DUROC"/>
    <s v="Annie"/>
    <n v="3819"/>
    <x v="1"/>
    <x v="2"/>
    <x v="138"/>
    <n v="2"/>
    <x v="5"/>
    <x v="8"/>
    <x v="5"/>
    <n v="4900"/>
    <n v="5880"/>
    <n v="3"/>
    <s v="Espèce"/>
    <n v="2568.91"/>
    <n v="0"/>
    <s v="femme"/>
    <n v="0"/>
    <d v="1951-12-24T00:00:00"/>
    <n v="25549"/>
  </r>
  <r>
    <s v="DURAND-RENIER"/>
    <s v="Jean-François"/>
    <n v="3667"/>
    <x v="0"/>
    <x v="2"/>
    <x v="139"/>
    <n v="2"/>
    <x v="5"/>
    <x v="2"/>
    <x v="5"/>
    <n v="6300"/>
    <n v="7560"/>
    <n v="2"/>
    <s v="Virement"/>
    <n v="2122.38"/>
    <n v="0"/>
    <s v="homme"/>
    <n v="2"/>
    <d v="1947-10-13T00:00:00"/>
    <n v="27082"/>
  </r>
  <r>
    <s v="DURAND"/>
    <s v="Jean-Pierre"/>
    <n v="3592"/>
    <x v="0"/>
    <x v="2"/>
    <x v="140"/>
    <n v="10"/>
    <x v="7"/>
    <x v="7"/>
    <x v="7"/>
    <n v="10000"/>
    <n v="12000"/>
    <n v="1"/>
    <s v="Chèque"/>
    <n v="1993.66"/>
    <n v="50"/>
    <s v="homme"/>
    <n v="1"/>
    <d v="1973-05-18T00:00:00"/>
    <n v="17733"/>
  </r>
  <r>
    <s v="DURAND"/>
    <s v="Ginette"/>
    <n v="3637"/>
    <x v="0"/>
    <x v="2"/>
    <x v="141"/>
    <n v="7"/>
    <x v="6"/>
    <x v="9"/>
    <x v="6"/>
    <n v="2400"/>
    <n v="2880"/>
    <n v="1"/>
    <s v="Chèque"/>
    <n v="3398.36"/>
    <n v="0"/>
    <s v="femme"/>
    <n v="3"/>
    <d v="1958-02-18T00:00:00"/>
    <n v="23301"/>
  </r>
  <r>
    <s v="DUPRÉ"/>
    <s v="Sophie"/>
    <n v="3075"/>
    <x v="5"/>
    <x v="2"/>
    <x v="142"/>
    <n v="10"/>
    <x v="7"/>
    <x v="2"/>
    <x v="7"/>
    <n v="9000"/>
    <n v="10800"/>
    <n v="3"/>
    <s v="Espèce"/>
    <n v="2459.87"/>
    <n v="45"/>
    <s v="femme"/>
    <n v="4"/>
    <d v="1947-09-26T00:00:00"/>
    <n v="27099"/>
  </r>
  <r>
    <s v="DOUCOURE"/>
    <s v="Jean-Jacques"/>
    <n v="3114"/>
    <x v="5"/>
    <x v="2"/>
    <x v="17"/>
    <n v="6"/>
    <x v="1"/>
    <x v="3"/>
    <x v="1"/>
    <n v="3000"/>
    <n v="3600"/>
    <n v="1"/>
    <s v="Chèque"/>
    <n v="1136.8900000000001"/>
    <n v="0"/>
    <s v="homme"/>
    <n v="3"/>
    <d v="1976-12-31T00:00:00"/>
    <n v="16410"/>
  </r>
  <r>
    <s v="DONG"/>
    <s v="Huguette"/>
    <n v="3647"/>
    <x v="5"/>
    <x v="2"/>
    <x v="143"/>
    <n v="8"/>
    <x v="3"/>
    <x v="3"/>
    <x v="3"/>
    <n v="4800"/>
    <n v="5760"/>
    <n v="3"/>
    <s v="Espèce"/>
    <n v="2338.21"/>
    <n v="0"/>
    <s v="femme"/>
    <n v="2"/>
    <d v="1976-06-14T00:00:00"/>
    <n v="16610"/>
  </r>
  <r>
    <s v="DINIC"/>
    <s v="Jean-François"/>
    <n v="3113"/>
    <x v="1"/>
    <x v="2"/>
    <x v="144"/>
    <n v="2"/>
    <x v="5"/>
    <x v="6"/>
    <x v="5"/>
    <n v="700"/>
    <n v="840"/>
    <n v="1"/>
    <s v="Chèque"/>
    <n v="1208.69"/>
    <n v="0"/>
    <s v="homme"/>
    <n v="0"/>
    <d v="1984-09-07T00:00:00"/>
    <n v="13603"/>
  </r>
  <r>
    <s v="DI"/>
    <s v="Nadine"/>
    <n v="3727"/>
    <x v="4"/>
    <x v="2"/>
    <x v="136"/>
    <n v="3"/>
    <x v="4"/>
    <x v="2"/>
    <x v="4"/>
    <n v="11700"/>
    <n v="14040"/>
    <n v="1"/>
    <s v="Chèque"/>
    <n v="1512.91"/>
    <n v="58.5"/>
    <s v="femme"/>
    <n v="1"/>
    <d v="1958-04-25T00:00:00"/>
    <n v="23235"/>
  </r>
  <r>
    <s v="D'HÉROUVILLE"/>
    <s v="Yolande"/>
    <n v="3259"/>
    <x v="5"/>
    <x v="2"/>
    <x v="111"/>
    <n v="9"/>
    <x v="9"/>
    <x v="8"/>
    <x v="1"/>
    <n v="3500"/>
    <n v="4200"/>
    <n v="2"/>
    <s v="Virement"/>
    <n v="2192.35"/>
    <n v="0"/>
    <s v="femme"/>
    <n v="3"/>
    <d v="1953-02-08T00:00:00"/>
    <n v="25137"/>
  </r>
  <r>
    <s v="DESTAIN"/>
    <s v="Roseline"/>
    <n v="3152"/>
    <x v="4"/>
    <x v="2"/>
    <x v="145"/>
    <n v="4"/>
    <x v="0"/>
    <x v="9"/>
    <x v="0"/>
    <n v="20000"/>
    <n v="24000"/>
    <n v="3"/>
    <s v="Espèce"/>
    <n v="1946.89"/>
    <n v="200"/>
    <s v="femme"/>
    <n v="4"/>
    <d v="1959-02-27T00:00:00"/>
    <n v="22927"/>
  </r>
  <r>
    <s v="DESROSES"/>
    <s v="Martine"/>
    <n v="3119"/>
    <x v="2"/>
    <x v="2"/>
    <x v="146"/>
    <n v="10"/>
    <x v="7"/>
    <x v="8"/>
    <x v="7"/>
    <n v="7000"/>
    <n v="8400"/>
    <n v="1"/>
    <s v="Chèque"/>
    <n v="2860.6"/>
    <n v="0"/>
    <s v="femme"/>
    <n v="4"/>
    <d v="1971-05-27T00:00:00"/>
    <n v="18455"/>
  </r>
  <r>
    <s v="DESHAYES"/>
    <s v="Isabelle"/>
    <n v="3822"/>
    <x v="5"/>
    <x v="2"/>
    <x v="147"/>
    <n v="6"/>
    <x v="1"/>
    <x v="5"/>
    <x v="1"/>
    <n v="1000"/>
    <n v="1200"/>
    <n v="1"/>
    <s v="Chèque"/>
    <n v="1328.38"/>
    <n v="0"/>
    <s v="femme"/>
    <n v="5"/>
    <d v="1960-04-27T00:00:00"/>
    <n v="22502"/>
  </r>
  <r>
    <s v="DENIS"/>
    <s v="Claudine"/>
    <n v="3669"/>
    <x v="5"/>
    <x v="2"/>
    <x v="61"/>
    <n v="6"/>
    <x v="1"/>
    <x v="5"/>
    <x v="1"/>
    <n v="1000"/>
    <n v="1200"/>
    <n v="3"/>
    <s v="Espèce"/>
    <n v="1240.75"/>
    <n v="0"/>
    <s v="femme"/>
    <n v="5"/>
    <d v="1964-12-12T00:00:00"/>
    <n v="20812"/>
  </r>
  <r>
    <s v="DELUC"/>
    <s v="Pascal"/>
    <n v="3068"/>
    <x v="4"/>
    <x v="2"/>
    <x v="17"/>
    <n v="1"/>
    <x v="8"/>
    <x v="7"/>
    <x v="8"/>
    <n v="12000"/>
    <n v="14400"/>
    <n v="2"/>
    <s v="Virement"/>
    <n v="3932.18"/>
    <n v="60"/>
    <s v="homme"/>
    <n v="1"/>
    <d v="1956-09-02T00:00:00"/>
    <n v="23835"/>
  </r>
  <r>
    <s v="DELAMARRE"/>
    <s v="Jean-Luc"/>
    <n v="3108"/>
    <x v="0"/>
    <x v="2"/>
    <x v="148"/>
    <n v="2"/>
    <x v="5"/>
    <x v="4"/>
    <x v="5"/>
    <n v="3500"/>
    <n v="4200"/>
    <n v="2"/>
    <s v="Virement"/>
    <n v="1192.17"/>
    <n v="0"/>
    <s v="homme"/>
    <n v="0"/>
    <d v="1972-05-14T00:00:00"/>
    <n v="18102"/>
  </r>
  <r>
    <s v="DEIXONNE"/>
    <s v="Nadine"/>
    <n v="3631"/>
    <x v="4"/>
    <x v="2"/>
    <x v="58"/>
    <n v="10"/>
    <x v="7"/>
    <x v="2"/>
    <x v="7"/>
    <n v="9000"/>
    <n v="10800"/>
    <n v="3"/>
    <s v="Espèce"/>
    <n v="1191.97"/>
    <n v="45"/>
    <s v="femme"/>
    <n v="4"/>
    <d v="1964-02-02T00:00:00"/>
    <n v="21126"/>
  </r>
  <r>
    <s v="DEGRENDEL"/>
    <s v="Hubert"/>
    <n v="3780"/>
    <x v="5"/>
    <x v="2"/>
    <x v="149"/>
    <n v="2"/>
    <x v="5"/>
    <x v="6"/>
    <x v="5"/>
    <n v="700"/>
    <n v="840"/>
    <n v="1"/>
    <s v="Chèque"/>
    <n v="2613.0100000000002"/>
    <n v="0"/>
    <s v="homme"/>
    <n v="0"/>
    <d v="1978-09-24T00:00:00"/>
    <n v="15778"/>
  </r>
  <r>
    <s v="DEFRANCE"/>
    <s v="Sylvanna"/>
    <n v="3005"/>
    <x v="3"/>
    <x v="2"/>
    <x v="23"/>
    <n v="8"/>
    <x v="3"/>
    <x v="4"/>
    <x v="3"/>
    <n v="4000"/>
    <n v="4800"/>
    <n v="3"/>
    <s v="Espèce"/>
    <n v="2785.03"/>
    <n v="0"/>
    <s v="femme"/>
    <n v="4"/>
    <d v="1955-05-27T00:00:00"/>
    <n v="24299"/>
  </r>
  <r>
    <s v="DEDIEU"/>
    <s v="Josselaine"/>
    <n v="3712"/>
    <x v="1"/>
    <x v="2"/>
    <x v="88"/>
    <n v="2"/>
    <x v="5"/>
    <x v="0"/>
    <x v="5"/>
    <n v="5600"/>
    <n v="6720"/>
    <n v="2"/>
    <s v="Virement"/>
    <n v="2354.0700000000002"/>
    <n v="0"/>
    <s v="femme"/>
    <n v="3"/>
    <d v="1979-02-03T00:00:00"/>
    <n v="15646"/>
  </r>
  <r>
    <s v="DEAUCOURT"/>
    <s v="Christine"/>
    <n v="3082"/>
    <x v="0"/>
    <x v="2"/>
    <x v="80"/>
    <n v="2"/>
    <x v="5"/>
    <x v="3"/>
    <x v="5"/>
    <n v="4200"/>
    <n v="5040"/>
    <n v="3"/>
    <s v="Espèce"/>
    <n v="3408.83"/>
    <n v="0"/>
    <s v="femme"/>
    <n v="2"/>
    <d v="1954-09-30T00:00:00"/>
    <n v="24538"/>
  </r>
  <r>
    <s v="DANIEL"/>
    <s v="Marie-Louise"/>
    <n v="3633"/>
    <x v="1"/>
    <x v="2"/>
    <x v="147"/>
    <n v="10"/>
    <x v="7"/>
    <x v="4"/>
    <x v="7"/>
    <n v="5000"/>
    <n v="6000"/>
    <n v="3"/>
    <s v="Espèce"/>
    <n v="1683.53"/>
    <n v="0"/>
    <s v="femme"/>
    <n v="5"/>
    <d v="1973-08-07T00:00:00"/>
    <n v="17652"/>
  </r>
  <r>
    <s v="DAMBSKI"/>
    <s v="René"/>
    <n v="3076"/>
    <x v="3"/>
    <x v="2"/>
    <x v="129"/>
    <n v="8"/>
    <x v="3"/>
    <x v="6"/>
    <x v="3"/>
    <n v="800"/>
    <n v="960"/>
    <n v="3"/>
    <s v="Espèce"/>
    <n v="1562.37"/>
    <n v="0"/>
    <s v="homme"/>
    <n v="0"/>
    <d v="1962-12-27T00:00:00"/>
    <n v="21528"/>
  </r>
  <r>
    <s v="CYMBALIST"/>
    <s v="Gérard"/>
    <n v="3270"/>
    <x v="0"/>
    <x v="2"/>
    <x v="93"/>
    <n v="4"/>
    <x v="0"/>
    <x v="0"/>
    <x v="0"/>
    <n v="40000"/>
    <n v="48000"/>
    <n v="3"/>
    <s v="Espèce"/>
    <n v="1355.58"/>
    <n v="800"/>
    <s v="homme"/>
    <n v="3"/>
    <d v="1960-04-25T00:00:00"/>
    <n v="22504"/>
  </r>
  <r>
    <s v="CUCIT"/>
    <s v="Marie-Louise"/>
    <n v="3794"/>
    <x v="0"/>
    <x v="2"/>
    <x v="7"/>
    <n v="8"/>
    <x v="3"/>
    <x v="8"/>
    <x v="3"/>
    <n v="5600"/>
    <n v="6720"/>
    <n v="2"/>
    <s v="Virement"/>
    <n v="1771.62"/>
    <n v="0"/>
    <s v="femme"/>
    <n v="5"/>
    <d v="1973-11-14T00:00:00"/>
    <n v="17553"/>
  </r>
  <r>
    <s v="CROMBEZ"/>
    <s v="Katherine"/>
    <n v="3200"/>
    <x v="1"/>
    <x v="2"/>
    <x v="132"/>
    <n v="1"/>
    <x v="8"/>
    <x v="4"/>
    <x v="8"/>
    <n v="6000"/>
    <n v="7200"/>
    <n v="3"/>
    <s v="Espèce"/>
    <n v="2447.2600000000002"/>
    <n v="0"/>
    <s v="femme"/>
    <n v="5"/>
    <d v="1977-09-16T00:00:00"/>
    <n v="16151"/>
  </r>
  <r>
    <s v="CRIÉ"/>
    <s v="Michel"/>
    <n v="3946"/>
    <x v="4"/>
    <x v="2"/>
    <x v="150"/>
    <n v="6"/>
    <x v="1"/>
    <x v="3"/>
    <x v="1"/>
    <n v="3000"/>
    <n v="3600"/>
    <n v="2"/>
    <s v="Virement"/>
    <n v="3915.04"/>
    <n v="0"/>
    <s v="homme"/>
    <n v="2"/>
    <d v="1949-01-18T00:00:00"/>
    <n v="26619"/>
  </r>
  <r>
    <s v="COUGET"/>
    <s v="Denis"/>
    <n v="3730"/>
    <x v="5"/>
    <x v="2"/>
    <x v="151"/>
    <n v="4"/>
    <x v="0"/>
    <x v="4"/>
    <x v="0"/>
    <n v="25000"/>
    <n v="30000"/>
    <n v="1"/>
    <s v="Chèque"/>
    <n v="2184.54"/>
    <n v="250"/>
    <s v="femme"/>
    <n v="3"/>
    <d v="1974-11-09T00:00:00"/>
    <n v="17193"/>
  </r>
  <r>
    <s v="COUDERC"/>
    <s v="Marie-Louise"/>
    <n v="3627"/>
    <x v="0"/>
    <x v="2"/>
    <x v="152"/>
    <n v="9"/>
    <x v="9"/>
    <x v="2"/>
    <x v="1"/>
    <n v="4500"/>
    <n v="5400"/>
    <n v="3"/>
    <s v="Espèce"/>
    <n v="3146.16"/>
    <n v="0"/>
    <s v="femme"/>
    <n v="1"/>
    <d v="1964-08-13T00:00:00"/>
    <n v="20933"/>
  </r>
  <r>
    <s v="CORBET"/>
    <s v="Marie-Thérése"/>
    <n v="3149"/>
    <x v="2"/>
    <x v="2"/>
    <x v="153"/>
    <n v="2"/>
    <x v="5"/>
    <x v="1"/>
    <x v="5"/>
    <n v="2100"/>
    <n v="2520"/>
    <n v="3"/>
    <s v="Espèce"/>
    <n v="870.69"/>
    <n v="0"/>
    <s v="femme"/>
    <n v="1"/>
    <d v="1976-11-04T00:00:00"/>
    <n v="16467"/>
  </r>
  <r>
    <s v="COMTE"/>
    <s v="Martin"/>
    <n v="3054"/>
    <x v="2"/>
    <x v="2"/>
    <x v="6"/>
    <n v="10"/>
    <x v="7"/>
    <x v="1"/>
    <x v="7"/>
    <n v="3000"/>
    <n v="3600"/>
    <n v="3"/>
    <s v="Espèce"/>
    <n v="1208.1099999999999"/>
    <n v="0"/>
    <s v="homme"/>
    <n v="1"/>
    <d v="1966-09-06T00:00:00"/>
    <n v="20179"/>
  </r>
  <r>
    <s v="COHEN"/>
    <s v="Gérard"/>
    <n v="3087"/>
    <x v="5"/>
    <x v="2"/>
    <x v="127"/>
    <n v="8"/>
    <x v="3"/>
    <x v="4"/>
    <x v="3"/>
    <n v="4000"/>
    <n v="4800"/>
    <n v="1"/>
    <s v="Chèque"/>
    <n v="2572.44"/>
    <n v="0"/>
    <s v="homme"/>
    <n v="3"/>
    <d v="1978-02-04T00:00:00"/>
    <n v="16010"/>
  </r>
  <r>
    <s v="COHEN"/>
    <s v="Christian"/>
    <n v="3173"/>
    <x v="1"/>
    <x v="2"/>
    <x v="21"/>
    <n v="1"/>
    <x v="8"/>
    <x v="0"/>
    <x v="8"/>
    <n v="9600"/>
    <n v="11520"/>
    <n v="3"/>
    <s v="Espèce"/>
    <n v="2276.77"/>
    <n v="48"/>
    <s v="homme"/>
    <n v="4"/>
    <d v="1970-09-30T00:00:00"/>
    <n v="18694"/>
  </r>
  <r>
    <s v="CLAVERIE"/>
    <s v="Chantal"/>
    <n v="3168"/>
    <x v="0"/>
    <x v="2"/>
    <x v="31"/>
    <n v="9"/>
    <x v="9"/>
    <x v="6"/>
    <x v="1"/>
    <n v="500"/>
    <n v="600"/>
    <n v="3"/>
    <s v="Espèce"/>
    <n v="2281.23"/>
    <n v="0"/>
    <s v="femme"/>
    <n v="4"/>
    <d v="1959-05-28T00:00:00"/>
    <n v="22837"/>
  </r>
  <r>
    <s v="CHRISTOPHE"/>
    <s v="Giséle"/>
    <n v="3185"/>
    <x v="0"/>
    <x v="2"/>
    <x v="96"/>
    <n v="2"/>
    <x v="5"/>
    <x v="4"/>
    <x v="5"/>
    <n v="3500"/>
    <n v="4200"/>
    <n v="3"/>
    <s v="Espèce"/>
    <n v="2359.9499999999998"/>
    <n v="0"/>
    <s v="femme"/>
    <n v="2"/>
    <d v="1984-06-06T00:00:00"/>
    <n v="13696"/>
  </r>
  <r>
    <s v="CHIFFLET"/>
    <s v="Ingrid"/>
    <n v="3417"/>
    <x v="0"/>
    <x v="2"/>
    <x v="154"/>
    <n v="9"/>
    <x v="9"/>
    <x v="3"/>
    <x v="1"/>
    <n v="3000"/>
    <n v="3600"/>
    <n v="1"/>
    <s v="Chèque"/>
    <n v="2801"/>
    <n v="0"/>
    <s v="femme"/>
    <n v="1"/>
    <d v="1976-03-21T00:00:00"/>
    <n v="16695"/>
  </r>
  <r>
    <s v="CHICHE"/>
    <s v="Vincent"/>
    <n v="3041"/>
    <x v="4"/>
    <x v="2"/>
    <x v="155"/>
    <n v="10"/>
    <x v="7"/>
    <x v="7"/>
    <x v="7"/>
    <n v="10000"/>
    <n v="12000"/>
    <n v="1"/>
    <s v="Chèque"/>
    <n v="3704.49"/>
    <n v="50"/>
    <s v="homme"/>
    <n v="3"/>
    <d v="1959-10-07T00:00:00"/>
    <n v="22705"/>
  </r>
  <r>
    <s v="CHI"/>
    <s v="Nicole"/>
    <n v="3778"/>
    <x v="2"/>
    <x v="2"/>
    <x v="109"/>
    <n v="2"/>
    <x v="5"/>
    <x v="4"/>
    <x v="5"/>
    <n v="3500"/>
    <n v="4200"/>
    <n v="1"/>
    <s v="Chèque"/>
    <n v="2739.1"/>
    <n v="0"/>
    <s v="femme"/>
    <n v="4"/>
    <d v="1962-04-01T00:00:00"/>
    <n v="21798"/>
  </r>
  <r>
    <s v="CHHUOR"/>
    <s v="Anne-Marie"/>
    <n v="3247"/>
    <x v="5"/>
    <x v="2"/>
    <x v="156"/>
    <n v="5"/>
    <x v="2"/>
    <x v="4"/>
    <x v="2"/>
    <n v="10000"/>
    <n v="12000"/>
    <n v="3"/>
    <s v="Espèce"/>
    <n v="3630.04"/>
    <n v="50"/>
    <s v="femme"/>
    <n v="2"/>
    <d v="1950-09-01T00:00:00"/>
    <n v="26028"/>
  </r>
  <r>
    <s v="CHEHMAT"/>
    <s v="Jocelyne"/>
    <n v="3062"/>
    <x v="1"/>
    <x v="2"/>
    <x v="46"/>
    <n v="1"/>
    <x v="8"/>
    <x v="3"/>
    <x v="8"/>
    <n v="7200"/>
    <n v="8640"/>
    <n v="2"/>
    <s v="Virement"/>
    <n v="2289.6999999999998"/>
    <n v="0"/>
    <s v="femme"/>
    <n v="2"/>
    <d v="1947-03-12T00:00:00"/>
    <n v="27297"/>
  </r>
  <r>
    <s v="CHAVES"/>
    <s v="Thierry"/>
    <n v="3879"/>
    <x v="2"/>
    <x v="2"/>
    <x v="157"/>
    <n v="6"/>
    <x v="1"/>
    <x v="3"/>
    <x v="1"/>
    <n v="3000"/>
    <n v="3600"/>
    <n v="3"/>
    <s v="Espèce"/>
    <n v="2224.27"/>
    <n v="0"/>
    <s v="homme"/>
    <n v="5"/>
    <d v="1971-05-02T00:00:00"/>
    <n v="18480"/>
  </r>
  <r>
    <s v="CHAUBEAU"/>
    <s v="Louis"/>
    <n v="3171"/>
    <x v="1"/>
    <x v="2"/>
    <x v="121"/>
    <n v="1"/>
    <x v="8"/>
    <x v="6"/>
    <x v="8"/>
    <n v="1200"/>
    <n v="1440"/>
    <n v="3"/>
    <s v="Espèce"/>
    <n v="2837.3"/>
    <n v="0"/>
    <s v="homme"/>
    <n v="3"/>
    <d v="1982-11-01T00:00:00"/>
    <n v="14279"/>
  </r>
  <r>
    <s v="CHARDON"/>
    <s v="Annick"/>
    <n v="3129"/>
    <x v="5"/>
    <x v="2"/>
    <x v="158"/>
    <n v="3"/>
    <x v="4"/>
    <x v="4"/>
    <x v="4"/>
    <n v="6500"/>
    <n v="7800"/>
    <n v="2"/>
    <s v="Virement"/>
    <n v="2340.7199999999998"/>
    <n v="0"/>
    <s v="femme"/>
    <n v="4"/>
    <d v="1978-08-20T00:00:00"/>
    <n v="15813"/>
  </r>
  <r>
    <s v="CHAMBLAS"/>
    <s v="Paule"/>
    <n v="3657"/>
    <x v="2"/>
    <x v="2"/>
    <x v="159"/>
    <n v="6"/>
    <x v="1"/>
    <x v="0"/>
    <x v="1"/>
    <n v="4000"/>
    <n v="4800"/>
    <n v="1"/>
    <s v="Chèque"/>
    <n v="1516.61"/>
    <n v="0"/>
    <s v="femme"/>
    <n v="4"/>
    <d v="1974-03-05T00:00:00"/>
    <n v="17442"/>
  </r>
  <r>
    <s v="CARRERA"/>
    <s v="Victor"/>
    <n v="3016"/>
    <x v="4"/>
    <x v="2"/>
    <x v="160"/>
    <n v="4"/>
    <x v="0"/>
    <x v="3"/>
    <x v="0"/>
    <n v="30000"/>
    <n v="36000"/>
    <n v="3"/>
    <s v="Espèce"/>
    <n v="1474.7"/>
    <n v="600"/>
    <s v="homme"/>
    <n v="1"/>
    <d v="1949-03-22T00:00:00"/>
    <n v="26556"/>
  </r>
  <r>
    <s v="CAPRON"/>
    <s v="Claude"/>
    <n v="3162"/>
    <x v="0"/>
    <x v="2"/>
    <x v="161"/>
    <n v="6"/>
    <x v="1"/>
    <x v="3"/>
    <x v="1"/>
    <n v="3000"/>
    <n v="3600"/>
    <n v="3"/>
    <s v="Espèce"/>
    <n v="3043.17"/>
    <n v="0"/>
    <s v="homme"/>
    <n v="5"/>
    <d v="1945-08-23T00:00:00"/>
    <n v="27863"/>
  </r>
  <r>
    <s v="CALVET"/>
    <s v="Christine"/>
    <n v="3666"/>
    <x v="1"/>
    <x v="2"/>
    <x v="162"/>
    <n v="1"/>
    <x v="8"/>
    <x v="2"/>
    <x v="8"/>
    <n v="10800"/>
    <n v="12960"/>
    <n v="3"/>
    <s v="Espèce"/>
    <n v="2510.19"/>
    <n v="54"/>
    <s v="femme"/>
    <n v="0"/>
    <d v="1975-04-02T00:00:00"/>
    <n v="17049"/>
  </r>
  <r>
    <s v="CAILLOT"/>
    <s v="Jocelyne"/>
    <n v="3021"/>
    <x v="1"/>
    <x v="2"/>
    <x v="163"/>
    <n v="1"/>
    <x v="8"/>
    <x v="1"/>
    <x v="8"/>
    <n v="3600"/>
    <n v="4320"/>
    <n v="2"/>
    <s v="Virement"/>
    <n v="2671.42"/>
    <n v="0"/>
    <s v="femme"/>
    <n v="5"/>
    <d v="1956-01-22T00:00:00"/>
    <n v="24059"/>
  </r>
  <r>
    <s v="BSIRI"/>
    <s v="Marie-Rose"/>
    <n v="3769"/>
    <x v="2"/>
    <x v="2"/>
    <x v="164"/>
    <n v="9"/>
    <x v="9"/>
    <x v="7"/>
    <x v="1"/>
    <n v="5000"/>
    <n v="6000"/>
    <n v="1"/>
    <s v="Chèque"/>
    <n v="2193.2600000000002"/>
    <n v="0"/>
    <s v="femme"/>
    <n v="3"/>
    <d v="1974-09-01T00:00:00"/>
    <n v="17262"/>
  </r>
  <r>
    <s v="BRUNET"/>
    <s v="Françoise"/>
    <n v="3715"/>
    <x v="0"/>
    <x v="2"/>
    <x v="79"/>
    <n v="8"/>
    <x v="3"/>
    <x v="3"/>
    <x v="3"/>
    <n v="4800"/>
    <n v="5760"/>
    <n v="3"/>
    <s v="Espèce"/>
    <n v="973.96"/>
    <n v="0"/>
    <s v="femme"/>
    <n v="1"/>
    <d v="1982-10-11T00:00:00"/>
    <n v="14300"/>
  </r>
  <r>
    <s v="BRON"/>
    <s v="Géneviéve"/>
    <n v="3009"/>
    <x v="0"/>
    <x v="2"/>
    <x v="165"/>
    <n v="4"/>
    <x v="0"/>
    <x v="1"/>
    <x v="0"/>
    <n v="15000"/>
    <n v="18000"/>
    <n v="3"/>
    <s v="Espèce"/>
    <n v="2233.44"/>
    <n v="75"/>
    <s v="femme"/>
    <n v="0"/>
    <d v="1964-03-09T00:00:00"/>
    <n v="21090"/>
  </r>
  <r>
    <s v="BRELEUR"/>
    <s v="Jacques"/>
    <n v="3002"/>
    <x v="5"/>
    <x v="2"/>
    <x v="135"/>
    <n v="7"/>
    <x v="6"/>
    <x v="2"/>
    <x v="6"/>
    <n v="5400"/>
    <n v="6480"/>
    <n v="2"/>
    <s v="Virement"/>
    <n v="2860.27"/>
    <n v="0"/>
    <s v="homme"/>
    <n v="5"/>
    <d v="1977-12-25T00:00:00"/>
    <n v="16051"/>
  </r>
  <r>
    <s v="BOVERO"/>
    <s v="Gilbert"/>
    <n v="3456"/>
    <x v="0"/>
    <x v="2"/>
    <x v="121"/>
    <n v="7"/>
    <x v="6"/>
    <x v="9"/>
    <x v="6"/>
    <n v="2400"/>
    <n v="2880"/>
    <n v="3"/>
    <s v="Espèce"/>
    <n v="3392.87"/>
    <n v="0"/>
    <s v="homme"/>
    <n v="1"/>
    <d v="1959-11-26T00:00:00"/>
    <n v="22655"/>
  </r>
  <r>
    <s v="BOUZCKAR"/>
    <s v="Ghislaine"/>
    <n v="3801"/>
    <x v="0"/>
    <x v="2"/>
    <x v="61"/>
    <n v="4"/>
    <x v="0"/>
    <x v="9"/>
    <x v="0"/>
    <n v="20000"/>
    <n v="24000"/>
    <n v="1"/>
    <s v="Chèque"/>
    <n v="4172.59"/>
    <n v="200"/>
    <s v="femme"/>
    <n v="2"/>
    <d v="1948-07-27T00:00:00"/>
    <n v="26794"/>
  </r>
  <r>
    <s v="BOUSLAH"/>
    <s v="Fabien"/>
    <n v="3111"/>
    <x v="5"/>
    <x v="2"/>
    <x v="166"/>
    <n v="6"/>
    <x v="1"/>
    <x v="1"/>
    <x v="1"/>
    <n v="1500"/>
    <n v="1800"/>
    <n v="1"/>
    <s v="Chèque"/>
    <n v="1850.98"/>
    <n v="0"/>
    <s v="homme"/>
    <n v="0"/>
    <d v="1958-05-14T00:00:00"/>
    <n v="23216"/>
  </r>
  <r>
    <s v="BOUN"/>
    <s v="Jeanine"/>
    <n v="3080"/>
    <x v="4"/>
    <x v="2"/>
    <x v="150"/>
    <n v="3"/>
    <x v="4"/>
    <x v="5"/>
    <x v="4"/>
    <n v="2600"/>
    <n v="3120"/>
    <n v="1"/>
    <s v="Chèque"/>
    <n v="2328.06"/>
    <n v="0"/>
    <s v="femme"/>
    <n v="3"/>
    <d v="1965-01-03T00:00:00"/>
    <n v="20790"/>
  </r>
  <r>
    <s v="BOULLICAUD"/>
    <s v="Jean-Paul"/>
    <n v="3095"/>
    <x v="1"/>
    <x v="2"/>
    <x v="114"/>
    <n v="1"/>
    <x v="8"/>
    <x v="5"/>
    <x v="8"/>
    <n v="2400"/>
    <n v="2880"/>
    <n v="2"/>
    <s v="Virement"/>
    <n v="2620.16"/>
    <n v="0"/>
    <s v="homme"/>
    <n v="5"/>
    <d v="1975-10-29T00:00:00"/>
    <n v="16839"/>
  </r>
  <r>
    <s v="BOUDART"/>
    <s v="Martine"/>
    <n v="3586"/>
    <x v="4"/>
    <x v="2"/>
    <x v="28"/>
    <n v="7"/>
    <x v="6"/>
    <x v="0"/>
    <x v="6"/>
    <n v="4800"/>
    <n v="5760"/>
    <n v="2"/>
    <s v="Virement"/>
    <n v="2878.71"/>
    <n v="0"/>
    <s v="femme"/>
    <n v="3"/>
    <d v="1978-05-28T00:00:00"/>
    <n v="15897"/>
  </r>
  <r>
    <s v="BOUCHET"/>
    <s v="Nadège"/>
    <n v="3059"/>
    <x v="4"/>
    <x v="2"/>
    <x v="8"/>
    <n v="6"/>
    <x v="1"/>
    <x v="3"/>
    <x v="1"/>
    <n v="3000"/>
    <n v="3600"/>
    <n v="3"/>
    <s v="Espèce"/>
    <n v="2128.59"/>
    <n v="0"/>
    <s v="femme"/>
    <n v="5"/>
    <d v="1983-05-21T00:00:00"/>
    <n v="14078"/>
  </r>
  <r>
    <s v="BOUCHET"/>
    <s v="Micheline"/>
    <n v="3170"/>
    <x v="4"/>
    <x v="2"/>
    <x v="68"/>
    <n v="6"/>
    <x v="1"/>
    <x v="1"/>
    <x v="1"/>
    <n v="1500"/>
    <n v="1800"/>
    <n v="1"/>
    <s v="Chèque"/>
    <n v="2258.7800000000002"/>
    <n v="0"/>
    <s v="femme"/>
    <n v="4"/>
    <d v="1959-12-20T00:00:00"/>
    <n v="22631"/>
  </r>
  <r>
    <s v="BONNAY"/>
    <s v="Nadège"/>
    <n v="3214"/>
    <x v="3"/>
    <x v="2"/>
    <x v="20"/>
    <n v="6"/>
    <x v="1"/>
    <x v="8"/>
    <x v="1"/>
    <n v="3500"/>
    <n v="4200"/>
    <n v="1"/>
    <s v="Chèque"/>
    <n v="1703.72"/>
    <n v="0"/>
    <s v="femme"/>
    <n v="5"/>
    <d v="1978-09-27T00:00:00"/>
    <n v="15775"/>
  </r>
  <r>
    <s v="BOLLO"/>
    <s v="René"/>
    <n v="3568"/>
    <x v="0"/>
    <x v="2"/>
    <x v="167"/>
    <n v="4"/>
    <x v="0"/>
    <x v="5"/>
    <x v="0"/>
    <n v="10000"/>
    <n v="12000"/>
    <n v="1"/>
    <s v="Chèque"/>
    <n v="1088.1500000000001"/>
    <n v="50"/>
    <s v="homme"/>
    <n v="5"/>
    <d v="1973-10-11T00:00:00"/>
    <n v="17587"/>
  </r>
  <r>
    <s v="BLANCHOT"/>
    <s v="Guy"/>
    <n v="3089"/>
    <x v="1"/>
    <x v="2"/>
    <x v="168"/>
    <n v="3"/>
    <x v="4"/>
    <x v="2"/>
    <x v="4"/>
    <n v="11700"/>
    <n v="14040"/>
    <n v="2"/>
    <s v="Virement"/>
    <n v="3383.69"/>
    <n v="58.5"/>
    <s v="homme"/>
    <n v="2"/>
    <d v="1954-06-01T00:00:00"/>
    <n v="24659"/>
  </r>
  <r>
    <s v="BLANC"/>
    <s v="Giséle"/>
    <n v="3650"/>
    <x v="0"/>
    <x v="2"/>
    <x v="47"/>
    <n v="8"/>
    <x v="3"/>
    <x v="9"/>
    <x v="3"/>
    <n v="3200"/>
    <n v="3840"/>
    <n v="3"/>
    <s v="Espèce"/>
    <n v="3224.07"/>
    <n v="0"/>
    <s v="femme"/>
    <n v="5"/>
    <d v="1952-02-17T00:00:00"/>
    <n v="25494"/>
  </r>
  <r>
    <s v="BINET"/>
    <s v="Jacques"/>
    <n v="3023"/>
    <x v="0"/>
    <x v="2"/>
    <x v="169"/>
    <n v="4"/>
    <x v="0"/>
    <x v="0"/>
    <x v="0"/>
    <n v="40000"/>
    <n v="48000"/>
    <n v="1"/>
    <s v="Chèque"/>
    <n v="2306.9299999999998"/>
    <n v="800"/>
    <s v="homme"/>
    <n v="5"/>
    <d v="1981-07-22T00:00:00"/>
    <n v="14746"/>
  </r>
  <r>
    <s v="BINET"/>
    <s v="Emmanuel"/>
    <n v="3703"/>
    <x v="0"/>
    <x v="2"/>
    <x v="170"/>
    <n v="3"/>
    <x v="4"/>
    <x v="2"/>
    <x v="4"/>
    <n v="11700"/>
    <n v="14040"/>
    <n v="1"/>
    <s v="Chèque"/>
    <n v="2521.54"/>
    <n v="58.5"/>
    <s v="homme"/>
    <n v="3"/>
    <d v="1956-08-23T00:00:00"/>
    <n v="23845"/>
  </r>
  <r>
    <s v="BIDAULT"/>
    <s v="Marie-Reine"/>
    <n v="3733"/>
    <x v="1"/>
    <x v="2"/>
    <x v="26"/>
    <n v="8"/>
    <x v="3"/>
    <x v="7"/>
    <x v="3"/>
    <n v="8000"/>
    <n v="9600"/>
    <n v="2"/>
    <s v="Virement"/>
    <n v="2142.83"/>
    <n v="40"/>
    <s v="femme"/>
    <n v="3"/>
    <d v="1942-06-26T00:00:00"/>
    <n v="29017"/>
  </r>
  <r>
    <s v="BERTRAND"/>
    <s v="Roger"/>
    <n v="3626"/>
    <x v="3"/>
    <x v="2"/>
    <x v="171"/>
    <n v="5"/>
    <x v="2"/>
    <x v="7"/>
    <x v="2"/>
    <n v="20000"/>
    <n v="24000"/>
    <n v="1"/>
    <s v="Chèque"/>
    <n v="2529.6999999999998"/>
    <n v="200"/>
    <s v="homme"/>
    <n v="2"/>
    <d v="1959-01-11T00:00:00"/>
    <n v="22974"/>
  </r>
  <r>
    <s v="BERTOLO"/>
    <s v="Claudie"/>
    <n v="3012"/>
    <x v="0"/>
    <x v="2"/>
    <x v="80"/>
    <n v="7"/>
    <x v="6"/>
    <x v="6"/>
    <x v="6"/>
    <n v="600"/>
    <n v="720"/>
    <n v="2"/>
    <s v="Virement"/>
    <n v="1898.66"/>
    <n v="0"/>
    <s v="femme"/>
    <n v="3"/>
    <d v="1953-04-16T00:00:00"/>
    <n v="25070"/>
  </r>
  <r>
    <s v="BERDUGO"/>
    <s v="Bernadette"/>
    <n v="3710"/>
    <x v="1"/>
    <x v="2"/>
    <x v="122"/>
    <n v="6"/>
    <x v="1"/>
    <x v="7"/>
    <x v="1"/>
    <n v="5000"/>
    <n v="6000"/>
    <n v="3"/>
    <s v="Espèce"/>
    <n v="2658.19"/>
    <n v="0"/>
    <s v="femme"/>
    <n v="3"/>
    <d v="1946-03-31T00:00:00"/>
    <n v="27643"/>
  </r>
  <r>
    <s v="BÉRAUD"/>
    <s v="Giséle"/>
    <n v="3141"/>
    <x v="0"/>
    <x v="2"/>
    <x v="172"/>
    <n v="1"/>
    <x v="8"/>
    <x v="0"/>
    <x v="8"/>
    <n v="9600"/>
    <n v="11520"/>
    <n v="3"/>
    <s v="Espèce"/>
    <n v="1624.02"/>
    <n v="48"/>
    <s v="femme"/>
    <n v="4"/>
    <d v="1975-07-11T00:00:00"/>
    <n v="16949"/>
  </r>
  <r>
    <s v="BENSIMON"/>
    <s v="Elisabeth"/>
    <n v="3287"/>
    <x v="1"/>
    <x v="2"/>
    <x v="173"/>
    <n v="2"/>
    <x v="5"/>
    <x v="8"/>
    <x v="5"/>
    <n v="4900"/>
    <n v="5880"/>
    <n v="1"/>
    <s v="Chèque"/>
    <n v="2347.59"/>
    <n v="0"/>
    <s v="femme"/>
    <n v="0"/>
    <d v="1947-04-22T00:00:00"/>
    <n v="27256"/>
  </r>
  <r>
    <s v="BENSIMHON"/>
    <s v="Pascal"/>
    <n v="3636"/>
    <x v="2"/>
    <x v="2"/>
    <x v="174"/>
    <n v="6"/>
    <x v="1"/>
    <x v="2"/>
    <x v="1"/>
    <n v="4500"/>
    <n v="5400"/>
    <n v="3"/>
    <s v="Espèce"/>
    <n v="3123.4"/>
    <n v="0"/>
    <s v="homme"/>
    <n v="3"/>
    <d v="1956-08-29T00:00:00"/>
    <n v="23839"/>
  </r>
  <r>
    <s v="BENHAMOU"/>
    <s v="Jeanine"/>
    <n v="3486"/>
    <x v="0"/>
    <x v="2"/>
    <x v="150"/>
    <n v="7"/>
    <x v="6"/>
    <x v="2"/>
    <x v="6"/>
    <n v="5400"/>
    <n v="6480"/>
    <n v="1"/>
    <s v="Chèque"/>
    <n v="1971.84"/>
    <n v="0"/>
    <s v="femme"/>
    <n v="2"/>
    <d v="1970-07-24T00:00:00"/>
    <n v="18762"/>
  </r>
  <r>
    <s v="BEETHOVEN"/>
    <s v="Michele"/>
    <n v="3013"/>
    <x v="3"/>
    <x v="2"/>
    <x v="175"/>
    <n v="6"/>
    <x v="1"/>
    <x v="5"/>
    <x v="1"/>
    <n v="1000"/>
    <n v="1200"/>
    <n v="2"/>
    <s v="Virement"/>
    <n v="1240.06"/>
    <n v="0"/>
    <s v="femme"/>
    <n v="0"/>
    <d v="1957-02-23T00:00:00"/>
    <n v="23661"/>
  </r>
  <r>
    <s v="BEDO"/>
    <s v="Jean"/>
    <n v="3008"/>
    <x v="5"/>
    <x v="2"/>
    <x v="157"/>
    <n v="3"/>
    <x v="4"/>
    <x v="3"/>
    <x v="4"/>
    <n v="7800"/>
    <n v="9360"/>
    <n v="3"/>
    <s v="Espèce"/>
    <n v="1580.22"/>
    <n v="0"/>
    <s v="homme"/>
    <n v="1"/>
    <d v="1978-09-01T00:00:00"/>
    <n v="15801"/>
  </r>
  <r>
    <s v="BEAUMIER"/>
    <s v="Isabelle"/>
    <n v="3595"/>
    <x v="5"/>
    <x v="2"/>
    <x v="176"/>
    <n v="9"/>
    <x v="9"/>
    <x v="6"/>
    <x v="1"/>
    <n v="500"/>
    <n v="600"/>
    <n v="2"/>
    <s v="Virement"/>
    <n v="1275.6400000000001"/>
    <n v="0"/>
    <s v="femme"/>
    <n v="4"/>
    <d v="1971-12-09T00:00:00"/>
    <n v="18259"/>
  </r>
  <r>
    <s v="BEAUDEAU"/>
    <s v="Gérard"/>
    <n v="3541"/>
    <x v="5"/>
    <x v="2"/>
    <x v="8"/>
    <n v="5"/>
    <x v="2"/>
    <x v="9"/>
    <x v="2"/>
    <n v="8000"/>
    <n v="9600"/>
    <n v="1"/>
    <s v="Chèque"/>
    <n v="1541.11"/>
    <n v="40"/>
    <s v="homme"/>
    <n v="4"/>
    <d v="1978-04-04T00:00:00"/>
    <n v="15951"/>
  </r>
  <r>
    <s v="BAUDET"/>
    <s v="Arlette"/>
    <n v="3632"/>
    <x v="1"/>
    <x v="2"/>
    <x v="109"/>
    <n v="6"/>
    <x v="1"/>
    <x v="3"/>
    <x v="1"/>
    <n v="3000"/>
    <n v="3600"/>
    <n v="2"/>
    <s v="Virement"/>
    <n v="3092.88"/>
    <n v="0"/>
    <s v="femme"/>
    <n v="3"/>
    <d v="1959-12-11T00:00:00"/>
    <n v="22640"/>
  </r>
  <r>
    <s v="BAUDET"/>
    <s v="Michele"/>
    <n v="3880"/>
    <x v="4"/>
    <x v="2"/>
    <x v="177"/>
    <n v="4"/>
    <x v="0"/>
    <x v="7"/>
    <x v="0"/>
    <n v="50000"/>
    <n v="60000"/>
    <n v="2"/>
    <s v="Virement"/>
    <n v="3018.26"/>
    <n v="1000"/>
    <s v="femme"/>
    <n v="1"/>
    <d v="1967-04-04T00:00:00"/>
    <n v="19969"/>
  </r>
  <r>
    <s v="BASS"/>
    <s v="Thierry"/>
    <n v="3090"/>
    <x v="4"/>
    <x v="2"/>
    <x v="3"/>
    <n v="2"/>
    <x v="5"/>
    <x v="9"/>
    <x v="5"/>
    <n v="2800"/>
    <n v="3360"/>
    <n v="2"/>
    <s v="Virement"/>
    <n v="2271.34"/>
    <n v="0"/>
    <s v="homme"/>
    <n v="5"/>
    <d v="1964-02-04T00:00:00"/>
    <n v="21124"/>
  </r>
  <r>
    <s v="BARRANDON"/>
    <s v="Margaret"/>
    <n v="3280"/>
    <x v="1"/>
    <x v="2"/>
    <x v="134"/>
    <n v="1"/>
    <x v="8"/>
    <x v="0"/>
    <x v="8"/>
    <n v="9600"/>
    <n v="11520"/>
    <n v="3"/>
    <s v="Espèce"/>
    <n v="1586.58"/>
    <n v="48"/>
    <s v="femme"/>
    <n v="5"/>
    <d v="1985-01-26T00:00:00"/>
    <n v="13462"/>
  </r>
  <r>
    <s v="BARRACHINA"/>
    <s v="Monique"/>
    <n v="3070"/>
    <x v="3"/>
    <x v="2"/>
    <x v="178"/>
    <n v="7"/>
    <x v="6"/>
    <x v="4"/>
    <x v="6"/>
    <n v="3000"/>
    <n v="3600"/>
    <n v="2"/>
    <s v="Virement"/>
    <n v="1624.94"/>
    <n v="0"/>
    <s v="femme"/>
    <n v="0"/>
    <d v="1967-06-04T00:00:00"/>
    <n v="19908"/>
  </r>
  <r>
    <s v="BARNAUD"/>
    <s v="Janine"/>
    <n v="3725"/>
    <x v="5"/>
    <x v="2"/>
    <x v="179"/>
    <n v="2"/>
    <x v="5"/>
    <x v="7"/>
    <x v="5"/>
    <n v="7000"/>
    <n v="8400"/>
    <n v="1"/>
    <s v="Chèque"/>
    <n v="2362.52"/>
    <n v="0"/>
    <s v="femme"/>
    <n v="5"/>
    <d v="1947-10-23T00:00:00"/>
    <n v="27072"/>
  </r>
  <r>
    <s v="BAH"/>
    <s v="Paule"/>
    <n v="3795"/>
    <x v="2"/>
    <x v="2"/>
    <x v="162"/>
    <n v="5"/>
    <x v="2"/>
    <x v="1"/>
    <x v="2"/>
    <n v="6000"/>
    <n v="7200"/>
    <n v="1"/>
    <s v="Chèque"/>
    <n v="1187.42"/>
    <n v="0"/>
    <s v="femme"/>
    <n v="1"/>
    <d v="1959-11-29T00:00:00"/>
    <n v="22652"/>
  </r>
  <r>
    <s v="BACH"/>
    <s v="Ginette"/>
    <n v="3147"/>
    <x v="0"/>
    <x v="2"/>
    <x v="180"/>
    <n v="1"/>
    <x v="8"/>
    <x v="7"/>
    <x v="8"/>
    <n v="12000"/>
    <n v="14400"/>
    <n v="3"/>
    <s v="Espèce"/>
    <n v="3114.45"/>
    <n v="60"/>
    <s v="femme"/>
    <n v="4"/>
    <d v="1959-01-20T00:00:00"/>
    <n v="22965"/>
  </r>
  <r>
    <s v="AZRIA"/>
    <s v="Maryse"/>
    <n v="3060"/>
    <x v="3"/>
    <x v="2"/>
    <x v="181"/>
    <n v="1"/>
    <x v="8"/>
    <x v="5"/>
    <x v="8"/>
    <n v="2400"/>
    <n v="2880"/>
    <n v="2"/>
    <s v="Virement"/>
    <n v="1767.37"/>
    <n v="0"/>
    <s v="femme"/>
    <n v="3"/>
    <d v="1960-01-22T00:00:00"/>
    <n v="22598"/>
  </r>
  <r>
    <s v="AZOURA"/>
    <s v="Marie-France"/>
    <n v="3127"/>
    <x v="4"/>
    <x v="2"/>
    <x v="182"/>
    <n v="4"/>
    <x v="0"/>
    <x v="8"/>
    <x v="0"/>
    <n v="35000"/>
    <n v="42000"/>
    <n v="2"/>
    <s v="Virement"/>
    <n v="3342.41"/>
    <n v="700"/>
    <s v="femme"/>
    <n v="5"/>
    <d v="1961-04-12T00:00:00"/>
    <n v="22152"/>
  </r>
  <r>
    <s v="ANGONIN"/>
    <s v="Jean-Pierre"/>
    <n v="3419"/>
    <x v="1"/>
    <x v="2"/>
    <x v="133"/>
    <n v="8"/>
    <x v="3"/>
    <x v="4"/>
    <x v="3"/>
    <n v="4000"/>
    <n v="4800"/>
    <n v="2"/>
    <s v="Virement"/>
    <n v="2990.65"/>
    <n v="0"/>
    <s v="homme"/>
    <n v="5"/>
    <d v="1958-09-19T00:00:00"/>
    <n v="23088"/>
  </r>
  <r>
    <s v="AMELLAL"/>
    <s v="Henri"/>
    <n v="3132"/>
    <x v="0"/>
    <x v="2"/>
    <x v="15"/>
    <n v="7"/>
    <x v="6"/>
    <x v="5"/>
    <x v="6"/>
    <n v="1200"/>
    <n v="1440"/>
    <n v="3"/>
    <s v="Espèce"/>
    <n v="4417.57"/>
    <n v="0"/>
    <s v="homme"/>
    <n v="5"/>
    <d v="1947-12-25T00:00:00"/>
    <n v="27009"/>
  </r>
  <r>
    <s v="AMELLAL"/>
    <s v="Viviane"/>
    <n v="3421"/>
    <x v="4"/>
    <x v="2"/>
    <x v="51"/>
    <n v="7"/>
    <x v="6"/>
    <x v="3"/>
    <x v="6"/>
    <n v="3600"/>
    <n v="4320"/>
    <n v="1"/>
    <s v="Chèque"/>
    <n v="2808.82"/>
    <n v="0"/>
    <s v="femme"/>
    <n v="2"/>
    <d v="1962-05-20T00:00:00"/>
    <n v="21749"/>
  </r>
  <r>
    <s v="AMELLAL"/>
    <s v="Jean-Marc"/>
    <n v="3766"/>
    <x v="0"/>
    <x v="2"/>
    <x v="183"/>
    <n v="4"/>
    <x v="0"/>
    <x v="6"/>
    <x v="0"/>
    <n v="5000"/>
    <n v="6000"/>
    <n v="3"/>
    <s v="Espèce"/>
    <n v="2051.91"/>
    <n v="0"/>
    <s v="homme"/>
    <n v="5"/>
    <d v="1959-01-19T00:00:00"/>
    <n v="22966"/>
  </r>
  <r>
    <s v="AMARA"/>
    <s v="Nicolas"/>
    <n v="3098"/>
    <x v="2"/>
    <x v="2"/>
    <x v="78"/>
    <n v="2"/>
    <x v="5"/>
    <x v="7"/>
    <x v="5"/>
    <n v="7000"/>
    <n v="8400"/>
    <n v="1"/>
    <s v="Chèque"/>
    <n v="5646.65"/>
    <n v="0"/>
    <s v="homme"/>
    <n v="5"/>
    <d v="1949-10-20T00:00:00"/>
    <n v="26344"/>
  </r>
  <r>
    <s v="ALEMBERT"/>
    <s v="Jean"/>
    <n v="3408"/>
    <x v="4"/>
    <x v="2"/>
    <x v="184"/>
    <n v="1"/>
    <x v="8"/>
    <x v="5"/>
    <x v="8"/>
    <n v="2400"/>
    <n v="2880"/>
    <n v="1"/>
    <s v="Chèque"/>
    <n v="1325.97"/>
    <n v="0"/>
    <s v="homme"/>
    <n v="2"/>
    <d v="1974-01-12T00:00:00"/>
    <n v="17494"/>
  </r>
  <r>
    <s v="AGAPOF"/>
    <s v="Brigitte"/>
    <n v="3033"/>
    <x v="0"/>
    <x v="2"/>
    <x v="146"/>
    <n v="3"/>
    <x v="4"/>
    <x v="8"/>
    <x v="4"/>
    <n v="9100"/>
    <n v="10920"/>
    <n v="3"/>
    <s v="Espèce"/>
    <n v="926.67"/>
    <n v="45.5"/>
    <s v="femme"/>
    <n v="3"/>
    <d v="1976-03-24T00:00:00"/>
    <n v="16692"/>
  </r>
  <r>
    <s v="ADAMO"/>
    <s v="Stéphane"/>
    <n v="3055"/>
    <x v="3"/>
    <x v="3"/>
    <x v="185"/>
    <n v="5"/>
    <x v="2"/>
    <x v="5"/>
    <x v="2"/>
    <n v="4000"/>
    <n v="4800"/>
    <n v="2"/>
    <s v="Virement"/>
    <n v="2982.68"/>
    <n v="0"/>
    <s v="homme"/>
    <n v="5"/>
    <d v="1963-12-16T00:00:00"/>
    <n v="21174"/>
  </r>
  <r>
    <s v="ABSCHEN"/>
    <s v="Paul"/>
    <n v="3186"/>
    <x v="2"/>
    <x v="3"/>
    <x v="144"/>
    <n v="3"/>
    <x v="4"/>
    <x v="4"/>
    <x v="4"/>
    <n v="6500"/>
    <n v="7800"/>
    <n v="3"/>
    <s v="Espèce"/>
    <n v="2746.46"/>
    <n v="0"/>
    <s v="homme"/>
    <n v="1"/>
    <d v="1974-11-11T00:00:00"/>
    <n v="17191"/>
  </r>
  <r>
    <s v="ABENHAÏM"/>
    <s v="Myriam"/>
    <n v="3091"/>
    <x v="4"/>
    <x v="3"/>
    <x v="186"/>
    <n v="6"/>
    <x v="1"/>
    <x v="2"/>
    <x v="1"/>
    <n v="4500"/>
    <n v="5400"/>
    <n v="3"/>
    <s v="Espèce"/>
    <n v="2257.4"/>
    <n v="0"/>
    <s v="femme"/>
    <n v="3"/>
    <d v="1953-10-29T00:00:00"/>
    <n v="24874"/>
  </r>
  <r>
    <s v="ZENOU"/>
    <s v="Robert"/>
    <n v="3703"/>
    <x v="3"/>
    <x v="0"/>
    <x v="187"/>
    <n v="1"/>
    <x v="8"/>
    <x v="8"/>
    <x v="8"/>
    <n v="8400"/>
    <n v="10080"/>
    <n v="1"/>
    <s v="Chèque"/>
    <n v="2189.39"/>
    <n v="42"/>
    <s v="homme"/>
    <n v="3"/>
    <d v="1955-05-26T00:00:00"/>
    <n v="24300"/>
  </r>
  <r>
    <s v="ZAOUI"/>
    <s v="Liliane"/>
    <n v="3096"/>
    <x v="1"/>
    <x v="0"/>
    <x v="133"/>
    <n v="4"/>
    <x v="0"/>
    <x v="6"/>
    <x v="0"/>
    <n v="5000"/>
    <n v="6000"/>
    <n v="2"/>
    <s v="Virement"/>
    <n v="1602.13"/>
    <n v="0"/>
    <s v="femme"/>
    <n v="1"/>
    <d v="1949-10-08T00:00:00"/>
    <n v="26356"/>
  </r>
  <r>
    <s v="ZANOTI"/>
    <s v="Monique"/>
    <n v="3161"/>
    <x v="3"/>
    <x v="0"/>
    <x v="188"/>
    <n v="4"/>
    <x v="0"/>
    <x v="1"/>
    <x v="0"/>
    <n v="15000"/>
    <n v="18000"/>
    <n v="3"/>
    <s v="Espèce"/>
    <n v="2720.17"/>
    <n v="75"/>
    <s v="femme"/>
    <n v="5"/>
    <d v="1946-08-04T00:00:00"/>
    <n v="27517"/>
  </r>
  <r>
    <s v="VINET"/>
    <s v="Marie-José"/>
    <n v="3559"/>
    <x v="4"/>
    <x v="0"/>
    <x v="38"/>
    <n v="3"/>
    <x v="4"/>
    <x v="5"/>
    <x v="4"/>
    <n v="2600"/>
    <n v="3120"/>
    <n v="1"/>
    <s v="Chèque"/>
    <n v="3465.59"/>
    <n v="0"/>
    <s v="femme"/>
    <n v="1"/>
    <d v="1948-10-21T00:00:00"/>
    <n v="26708"/>
  </r>
  <r>
    <s v="VIDON"/>
    <s v="Marie-Louise"/>
    <n v="3018"/>
    <x v="1"/>
    <x v="0"/>
    <x v="89"/>
    <n v="1"/>
    <x v="8"/>
    <x v="8"/>
    <x v="8"/>
    <n v="8400"/>
    <n v="10080"/>
    <n v="2"/>
    <s v="Virement"/>
    <n v="1994.49"/>
    <n v="42"/>
    <s v="femme"/>
    <n v="1"/>
    <d v="1945-12-14T00:00:00"/>
    <n v="27750"/>
  </r>
  <r>
    <s v="VIAND"/>
    <s v="Monique"/>
    <n v="3081"/>
    <x v="1"/>
    <x v="0"/>
    <x v="96"/>
    <n v="2"/>
    <x v="5"/>
    <x v="1"/>
    <x v="5"/>
    <n v="2100"/>
    <n v="2520"/>
    <n v="1"/>
    <s v="Chèque"/>
    <n v="1891.47"/>
    <n v="0"/>
    <s v="femme"/>
    <n v="4"/>
    <d v="1947-02-15T00:00:00"/>
    <n v="27322"/>
  </r>
  <r>
    <s v="VASSEUR"/>
    <s v="Christiane"/>
    <n v="3064"/>
    <x v="1"/>
    <x v="0"/>
    <x v="6"/>
    <n v="2"/>
    <x v="5"/>
    <x v="8"/>
    <x v="5"/>
    <n v="4900"/>
    <n v="5880"/>
    <n v="3"/>
    <s v="Espèce"/>
    <n v="2181.9"/>
    <n v="0"/>
    <s v="femme"/>
    <n v="4"/>
    <d v="1960-04-29T00:00:00"/>
    <n v="22500"/>
  </r>
  <r>
    <s v="VANNAXAY"/>
    <s v="Francis"/>
    <n v="3333"/>
    <x v="0"/>
    <x v="0"/>
    <x v="21"/>
    <n v="2"/>
    <x v="5"/>
    <x v="2"/>
    <x v="5"/>
    <n v="6300"/>
    <n v="7560"/>
    <n v="1"/>
    <s v="Chèque"/>
    <n v="3578.47"/>
    <n v="0"/>
    <s v="homme"/>
    <n v="5"/>
    <d v="1961-07-09T00:00:00"/>
    <n v="22064"/>
  </r>
  <r>
    <s v="BENHAMOU"/>
    <s v="Jeanine"/>
    <n v="3486"/>
    <x v="0"/>
    <x v="2"/>
    <x v="21"/>
    <n v="4"/>
    <x v="0"/>
    <x v="6"/>
    <x v="0"/>
    <n v="5000"/>
    <n v="6000"/>
    <n v="1"/>
    <s v="Chèque"/>
    <n v="1971.84"/>
    <n v="0"/>
    <s v="femme"/>
    <n v="2"/>
    <d v="1970-07-24T00:00:00"/>
    <n v="18762"/>
  </r>
  <r>
    <s v="BEETHOVEN"/>
    <s v="Michele"/>
    <n v="3013"/>
    <x v="3"/>
    <x v="2"/>
    <x v="36"/>
    <n v="5"/>
    <x v="2"/>
    <x v="2"/>
    <x v="2"/>
    <n v="18000"/>
    <n v="21600"/>
    <n v="3"/>
    <s v="Espèce"/>
    <n v="1240.06"/>
    <n v="180"/>
    <s v="femme"/>
    <n v="2"/>
    <d v="1957-02-23T00:00:00"/>
    <n v="23661"/>
  </r>
  <r>
    <s v="BEDO"/>
    <s v="Jean"/>
    <n v="3008"/>
    <x v="5"/>
    <x v="2"/>
    <x v="189"/>
    <n v="5"/>
    <x v="2"/>
    <x v="6"/>
    <x v="2"/>
    <n v="2000"/>
    <n v="2400"/>
    <n v="1"/>
    <s v="Chèque"/>
    <n v="1580.22"/>
    <n v="0"/>
    <s v="homme"/>
    <n v="5"/>
    <d v="1978-09-01T00:00:00"/>
    <n v="15801"/>
  </r>
  <r>
    <s v="BEAUMIER"/>
    <s v="Isabelle"/>
    <n v="3595"/>
    <x v="5"/>
    <x v="2"/>
    <x v="69"/>
    <n v="5"/>
    <x v="2"/>
    <x v="2"/>
    <x v="2"/>
    <n v="18000"/>
    <n v="21600"/>
    <n v="1"/>
    <s v="Chèque"/>
    <n v="1275.6400000000001"/>
    <n v="180"/>
    <s v="femme"/>
    <n v="4"/>
    <d v="1971-12-09T00:00:00"/>
    <n v="18259"/>
  </r>
  <r>
    <s v="BEAUDEAU"/>
    <s v="Gérard"/>
    <n v="3541"/>
    <x v="5"/>
    <x v="2"/>
    <x v="190"/>
    <n v="9"/>
    <x v="9"/>
    <x v="2"/>
    <x v="1"/>
    <n v="4500"/>
    <n v="5400"/>
    <n v="1"/>
    <s v="Chèque"/>
    <n v="1541.11"/>
    <n v="0"/>
    <s v="homme"/>
    <n v="3"/>
    <d v="1978-04-04T00:00:00"/>
    <n v="15951"/>
  </r>
  <r>
    <s v="BAUDET"/>
    <s v="Arlette"/>
    <n v="3632"/>
    <x v="1"/>
    <x v="2"/>
    <x v="191"/>
    <n v="2"/>
    <x v="5"/>
    <x v="8"/>
    <x v="5"/>
    <n v="4900"/>
    <n v="5880"/>
    <n v="1"/>
    <s v="Chèque"/>
    <n v="3092.88"/>
    <n v="0"/>
    <s v="femme"/>
    <n v="4"/>
    <d v="1959-12-11T00:00:00"/>
    <n v="22640"/>
  </r>
  <r>
    <s v="BAUDET"/>
    <s v="Michele"/>
    <n v="3880"/>
    <x v="4"/>
    <x v="2"/>
    <x v="99"/>
    <n v="2"/>
    <x v="5"/>
    <x v="5"/>
    <x v="5"/>
    <n v="1400"/>
    <n v="1680"/>
    <n v="3"/>
    <s v="Espèce"/>
    <n v="3018.26"/>
    <n v="0"/>
    <s v="femme"/>
    <n v="3"/>
    <d v="1967-04-04T00:00:00"/>
    <n v="19969"/>
  </r>
  <r>
    <s v="BASS"/>
    <s v="Thierry"/>
    <n v="3090"/>
    <x v="4"/>
    <x v="2"/>
    <x v="192"/>
    <n v="5"/>
    <x v="2"/>
    <x v="1"/>
    <x v="2"/>
    <n v="6000"/>
    <n v="7200"/>
    <n v="3"/>
    <s v="Espèce"/>
    <n v="2271.34"/>
    <n v="0"/>
    <s v="homme"/>
    <n v="3"/>
    <d v="1964-02-04T00:00:00"/>
    <n v="21124"/>
  </r>
  <r>
    <s v="BARRANDON"/>
    <s v="Margaret"/>
    <n v="3280"/>
    <x v="1"/>
    <x v="2"/>
    <x v="193"/>
    <n v="3"/>
    <x v="4"/>
    <x v="3"/>
    <x v="4"/>
    <n v="7800"/>
    <n v="9360"/>
    <n v="2"/>
    <s v="Virement"/>
    <n v="1586.58"/>
    <n v="0"/>
    <s v="femme"/>
    <n v="4"/>
    <d v="1985-01-26T00:00:00"/>
    <n v="13462"/>
  </r>
  <r>
    <s v="MONTFORT"/>
    <s v="Huong"/>
    <n v="3584"/>
    <x v="5"/>
    <x v="1"/>
    <x v="194"/>
    <n v="3"/>
    <x v="4"/>
    <x v="1"/>
    <x v="4"/>
    <n v="3900"/>
    <n v="4680"/>
    <n v="1"/>
    <s v="Chèque"/>
    <n v="2273.6"/>
    <n v="0"/>
    <s v="homme"/>
    <n v="2"/>
    <d v="1956-07-16T00:00:00"/>
    <n v="23883"/>
  </r>
  <r>
    <s v="MOITA"/>
    <s v="Jeanne-Marie"/>
    <n v="3626"/>
    <x v="4"/>
    <x v="1"/>
    <x v="74"/>
    <n v="9"/>
    <x v="9"/>
    <x v="6"/>
    <x v="1"/>
    <n v="500"/>
    <n v="600"/>
    <n v="3"/>
    <s v="Espèce"/>
    <n v="1658.65"/>
    <n v="0"/>
    <s v="femme"/>
    <n v="3"/>
    <d v="1958-04-27T00:00:00"/>
    <n v="23233"/>
  </r>
  <r>
    <s v="MOINARD"/>
    <s v="Loïc"/>
    <n v="3150"/>
    <x v="0"/>
    <x v="1"/>
    <x v="195"/>
    <n v="5"/>
    <x v="2"/>
    <x v="1"/>
    <x v="2"/>
    <n v="6000"/>
    <n v="7200"/>
    <n v="3"/>
    <s v="Espèce"/>
    <n v="2113.58"/>
    <n v="0"/>
    <s v="homme"/>
    <n v="5"/>
    <d v="1961-11-18T00:00:00"/>
    <n v="21932"/>
  </r>
  <r>
    <s v="MILLET"/>
    <s v="Pasquale"/>
    <n v="3618"/>
    <x v="2"/>
    <x v="1"/>
    <x v="143"/>
    <n v="10"/>
    <x v="7"/>
    <x v="3"/>
    <x v="7"/>
    <n v="6000"/>
    <n v="7200"/>
    <n v="3"/>
    <s v="Espèce"/>
    <n v="2355"/>
    <n v="0"/>
    <s v="homme"/>
    <n v="0"/>
    <d v="1961-01-20T00:00:00"/>
    <n v="22234"/>
  </r>
  <r>
    <s v="MICELI"/>
    <s v="Stéphane"/>
    <n v="3588"/>
    <x v="3"/>
    <x v="1"/>
    <x v="27"/>
    <n v="5"/>
    <x v="2"/>
    <x v="4"/>
    <x v="2"/>
    <n v="10000"/>
    <n v="12000"/>
    <n v="3"/>
    <s v="Espèce"/>
    <n v="2748.01"/>
    <n v="50"/>
    <s v="homme"/>
    <n v="3"/>
    <d v="1968-05-22T00:00:00"/>
    <n v="19555"/>
  </r>
  <r>
    <s v="MIANET"/>
    <s v="Georges"/>
    <n v="3110"/>
    <x v="1"/>
    <x v="1"/>
    <x v="59"/>
    <n v="3"/>
    <x v="4"/>
    <x v="0"/>
    <x v="4"/>
    <n v="10400"/>
    <n v="12480"/>
    <n v="3"/>
    <s v="Espèce"/>
    <n v="3733.85"/>
    <n v="52"/>
    <s v="homme"/>
    <n v="1"/>
    <d v="1950-04-24T00:00:00"/>
    <n v="26158"/>
  </r>
  <r>
    <s v="MIANET"/>
    <s v="Marie-Thérése"/>
    <n v="3148"/>
    <x v="2"/>
    <x v="1"/>
    <x v="177"/>
    <n v="3"/>
    <x v="4"/>
    <x v="4"/>
    <x v="4"/>
    <n v="6500"/>
    <n v="7800"/>
    <n v="3"/>
    <s v="Espèce"/>
    <n v="1039.52"/>
    <n v="0"/>
    <s v="femme"/>
    <n v="3"/>
    <d v="1956-08-14T00:00:00"/>
    <n v="23854"/>
  </r>
  <r>
    <s v="MESROBIAN"/>
    <s v="Joël"/>
    <n v="3154"/>
    <x v="0"/>
    <x v="1"/>
    <x v="196"/>
    <n v="2"/>
    <x v="5"/>
    <x v="5"/>
    <x v="5"/>
    <n v="1400"/>
    <n v="1680"/>
    <n v="3"/>
    <s v="Espèce"/>
    <n v="1407.03"/>
    <n v="0"/>
    <s v="homme"/>
    <n v="0"/>
    <d v="1958-01-07T00:00:00"/>
    <n v="23343"/>
  </r>
  <r>
    <s v="MERLAUD"/>
    <s v="Jacqueline"/>
    <n v="3057"/>
    <x v="5"/>
    <x v="1"/>
    <x v="153"/>
    <n v="4"/>
    <x v="0"/>
    <x v="8"/>
    <x v="0"/>
    <n v="35000"/>
    <n v="42000"/>
    <n v="1"/>
    <s v="Chèque"/>
    <n v="1124.03"/>
    <n v="700"/>
    <s v="femme"/>
    <n v="2"/>
    <d v="1953-11-24T00:00:00"/>
    <n v="24848"/>
  </r>
  <r>
    <s v="MONTFORT"/>
    <s v="Huong"/>
    <n v="3584"/>
    <x v="5"/>
    <x v="1"/>
    <x v="197"/>
    <n v="2"/>
    <x v="5"/>
    <x v="0"/>
    <x v="5"/>
    <n v="5600"/>
    <n v="6720"/>
    <n v="1"/>
    <s v="Chèque"/>
    <n v="2273.6"/>
    <n v="0"/>
    <s v="homme"/>
    <n v="3"/>
    <d v="1956-07-16T00:00:00"/>
    <n v="23883"/>
  </r>
  <r>
    <s v="MOITA"/>
    <s v="Jeanne-Marie"/>
    <n v="3626"/>
    <x v="4"/>
    <x v="1"/>
    <x v="198"/>
    <n v="6"/>
    <x v="1"/>
    <x v="0"/>
    <x v="1"/>
    <n v="4000"/>
    <n v="4800"/>
    <n v="1"/>
    <s v="Chèque"/>
    <n v="1658.65"/>
    <n v="0"/>
    <s v="femme"/>
    <n v="5"/>
    <d v="1958-04-27T00:00:00"/>
    <n v="23233"/>
  </r>
  <r>
    <s v="MOINARD"/>
    <s v="Loïc"/>
    <n v="3150"/>
    <x v="0"/>
    <x v="1"/>
    <x v="113"/>
    <n v="5"/>
    <x v="2"/>
    <x v="9"/>
    <x v="2"/>
    <n v="8000"/>
    <n v="9600"/>
    <n v="1"/>
    <s v="Chèque"/>
    <n v="2113.58"/>
    <n v="40"/>
    <s v="homme"/>
    <n v="0"/>
    <d v="1961-11-18T00:00:00"/>
    <n v="21932"/>
  </r>
  <r>
    <s v="MILLET"/>
    <s v="Pasquale"/>
    <n v="3618"/>
    <x v="2"/>
    <x v="1"/>
    <x v="130"/>
    <n v="5"/>
    <x v="2"/>
    <x v="0"/>
    <x v="2"/>
    <n v="16000"/>
    <n v="19200"/>
    <n v="1"/>
    <s v="Chèque"/>
    <n v="2355"/>
    <n v="160"/>
    <s v="homme"/>
    <n v="2"/>
    <d v="1961-01-20T00:00:00"/>
    <n v="22234"/>
  </r>
  <r>
    <s v="MICELI"/>
    <s v="Stéphane"/>
    <n v="3588"/>
    <x v="3"/>
    <x v="1"/>
    <x v="69"/>
    <n v="6"/>
    <x v="1"/>
    <x v="1"/>
    <x v="1"/>
    <n v="1500"/>
    <n v="1800"/>
    <n v="2"/>
    <s v="Virement"/>
    <n v="2748.01"/>
    <n v="0"/>
    <s v="homme"/>
    <n v="4"/>
    <d v="1968-05-22T00:00:00"/>
    <n v="19555"/>
  </r>
  <r>
    <s v="MIANET"/>
    <s v="Georges"/>
    <n v="3110"/>
    <x v="1"/>
    <x v="1"/>
    <x v="143"/>
    <n v="8"/>
    <x v="3"/>
    <x v="6"/>
    <x v="3"/>
    <n v="800"/>
    <n v="960"/>
    <n v="2"/>
    <s v="Virement"/>
    <n v="3733.85"/>
    <n v="0"/>
    <s v="homme"/>
    <n v="3"/>
    <d v="1950-04-24T00:00:00"/>
    <n v="26158"/>
  </r>
  <r>
    <s v="MIANET"/>
    <s v="Marie-Thérése"/>
    <n v="3148"/>
    <x v="2"/>
    <x v="1"/>
    <x v="199"/>
    <n v="5"/>
    <x v="2"/>
    <x v="5"/>
    <x v="2"/>
    <n v="4000"/>
    <n v="4800"/>
    <n v="3"/>
    <s v="Espèce"/>
    <n v="1039.52"/>
    <n v="0"/>
    <s v="femme"/>
    <n v="5"/>
    <d v="1956-08-14T00:00:00"/>
    <n v="23854"/>
  </r>
  <r>
    <s v="MESROBIAN"/>
    <s v="Joël"/>
    <n v="3154"/>
    <x v="0"/>
    <x v="1"/>
    <x v="40"/>
    <n v="9"/>
    <x v="9"/>
    <x v="4"/>
    <x v="1"/>
    <n v="2500"/>
    <n v="3000"/>
    <n v="3"/>
    <s v="Espèce"/>
    <n v="1407.03"/>
    <n v="0"/>
    <s v="homme"/>
    <n v="1"/>
    <d v="1958-01-07T00:00:00"/>
    <n v="23343"/>
  </r>
  <r>
    <s v="MERLAUD"/>
    <s v="Jacqueline"/>
    <n v="3057"/>
    <x v="5"/>
    <x v="1"/>
    <x v="55"/>
    <n v="1"/>
    <x v="8"/>
    <x v="3"/>
    <x v="8"/>
    <n v="7200"/>
    <n v="8640"/>
    <n v="2"/>
    <s v="Virement"/>
    <n v="1124.03"/>
    <n v="0"/>
    <s v="femme"/>
    <n v="3"/>
    <d v="1953-11-24T00:00:00"/>
    <n v="248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4F606-AA6C-4A86-9C7D-3CCA8FB26DF6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olHeaderCaption="Période">
  <location ref="A1:P30" firstHeaderRow="1" firstDataRow="3" firstDataCol="1"/>
  <pivotFields count="24">
    <pivotField showAll="0"/>
    <pivotField showAll="0"/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11">
        <item x="6"/>
        <item x="5"/>
        <item x="1"/>
        <item x="9"/>
        <item x="4"/>
        <item x="3"/>
        <item x="8"/>
        <item x="0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 sortType="ascending">
      <items count="7">
        <item sd="0" x="0"/>
        <item sd="0" x="5"/>
        <item x="1"/>
        <item x="2"/>
        <item x="3"/>
        <item x="4"/>
        <item t="default"/>
      </items>
    </pivotField>
    <pivotField axis="axisCol" showAll="0">
      <items count="5">
        <item sd="0" x="0"/>
        <item x="1"/>
        <item x="2"/>
        <item sd="0" x="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3"/>
    <field x="4"/>
  </rowFields>
  <rowItems count="27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1"/>
    </i>
    <i r="1">
      <x v="2"/>
    </i>
    <i t="grand">
      <x/>
    </i>
  </rowItems>
  <colFields count="2">
    <field x="21"/>
    <field x="5"/>
  </colFields>
  <colItems count="15">
    <i>
      <x v="1"/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 t="grand">
      <x/>
    </i>
  </colItems>
  <dataFields count="1">
    <dataField name="QUANTITE VENDU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8AD3C-2555-4687-BB12-5042D39459DC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2" fieldListSortAscending="1">
  <location ref="A3:E8" firstHeaderRow="0" firstDataRow="1" firstDataCol="1"/>
  <pivotFields count="24">
    <pivotField showAll="0"/>
    <pivotField showAll="0"/>
    <pivotField showAll="0"/>
    <pivotField showAll="0">
      <items count="7">
        <item x="0"/>
        <item x="3"/>
        <item x="1"/>
        <item x="4"/>
        <item x="2"/>
        <item x="5"/>
        <item t="default"/>
      </items>
    </pivotField>
    <pivotField axis="axisRow" showAll="0">
      <items count="5">
        <item sd="0" x="3"/>
        <item sd="0" x="2"/>
        <item sd="0" x="1"/>
        <item sd="0" x="0"/>
        <item t="default" sd="0"/>
      </items>
    </pivotField>
    <pivotField numFmtId="14" showAll="0"/>
    <pivotField showAll="0"/>
    <pivotField axis="axisRow" showAll="0">
      <items count="11">
        <item x="2"/>
        <item x="6"/>
        <item x="1"/>
        <item x="3"/>
        <item x="0"/>
        <item x="4"/>
        <item x="5"/>
        <item x="7"/>
        <item x="8"/>
        <item x="9"/>
        <item t="default"/>
      </items>
    </pivotField>
    <pivotField showAll="0"/>
    <pivotField showAll="0">
      <items count="10">
        <item x="1"/>
        <item x="6"/>
        <item x="5"/>
        <item x="3"/>
        <item x="7"/>
        <item x="8"/>
        <item x="4"/>
        <item x="2"/>
        <item x="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showAl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4"/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FACTURATION HT" fld="10" baseField="0" baseItem="0"/>
    <dataField name="Somme de PRIME_VENTE" fld="15" baseField="0" baseItem="0"/>
    <dataField name="Somme de Marge brute de vente" fld="22" baseField="0" baseItem="0"/>
    <dataField name="Somme de Taux de marge" fld="23" baseField="0" baseItem="0" numFmtId="10"/>
  </dataFields>
  <formats count="1">
    <format dxfId="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20">
    <chartFormat chart="11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8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8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8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90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1" format="9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1" format="92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1" format="93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1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95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11" format="96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11" format="97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11" format="98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  <chartFormat chart="11" format="9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100">
      <pivotArea type="data" outline="0" fieldPosition="0">
        <references count="2">
          <reference field="4294967294" count="1" selected="0">
            <x v="3"/>
          </reference>
          <reference field="4" count="1" selected="0">
            <x v="0"/>
          </reference>
        </references>
      </pivotArea>
    </chartFormat>
    <chartFormat chart="11" format="101">
      <pivotArea type="data" outline="0" fieldPosition="0">
        <references count="2">
          <reference field="4294967294" count="1" selected="0">
            <x v="3"/>
          </reference>
          <reference field="4" count="1" selected="0">
            <x v="1"/>
          </reference>
        </references>
      </pivotArea>
    </chartFormat>
    <chartFormat chart="11" format="102">
      <pivotArea type="data" outline="0" fieldPosition="0">
        <references count="2">
          <reference field="4294967294" count="1" selected="0">
            <x v="3"/>
          </reference>
          <reference field="4" count="1" selected="0">
            <x v="2"/>
          </reference>
        </references>
      </pivotArea>
    </chartFormat>
    <chartFormat chart="11" format="103">
      <pivotArea type="data" outline="0" fieldPosition="0">
        <references count="2">
          <reference field="4294967294" count="1" selected="0">
            <x v="3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4A676-73FC-45BC-A442-921C496F824C}" name="Tableau2" displayName="Tableau2" ref="A1:U319" totalsRowCount="1">
  <autoFilter ref="A1:U318" xr:uid="{6B14A676-73FC-45BC-A442-921C496F824C}"/>
  <sortState xmlns:xlrd2="http://schemas.microsoft.com/office/spreadsheetml/2017/richdata2" ref="A2:T318">
    <sortCondition ref="D1:D318"/>
  </sortState>
  <tableColumns count="21">
    <tableColumn id="1" xr3:uid="{140703FA-C978-4E64-9436-A2FCFC1B9689}" name="NOM" totalsRowLabel="Totaux" totalsRowDxfId="11"/>
    <tableColumn id="2" xr3:uid="{4CC2B07C-82D7-4B4A-A60A-89E57644DECD}" name="PRENOM"/>
    <tableColumn id="3" xr3:uid="{5E43216B-AD81-439A-BA32-90A8850C0751}" name="TEL"/>
    <tableColumn id="4" xr3:uid="{1EF574A6-1D05-4684-8CAC-41525BF6D571}" name="DIRECTION"/>
    <tableColumn id="5" xr3:uid="{1E7F11D3-826D-4007-8EB3-D5F7C5E0E62D}" name="SITE"/>
    <tableColumn id="6" xr3:uid="{26AE66BE-6696-448B-A545-F09B8C267E59}" name="DATE_COMMANDE" dataDxfId="10"/>
    <tableColumn id="7" xr3:uid="{991982D4-2A53-4B99-89FA-01251C3BAFC8}" name="REF"/>
    <tableColumn id="8" xr3:uid="{285476EB-DE00-4D1E-83B3-13406135F195}" name="PRODUIT"/>
    <tableColumn id="9" xr3:uid="{15C4BC46-B216-4E93-A40B-AD8ED036365E}" name="QUANTITE" totalsRowFunction="sum"/>
    <tableColumn id="10" xr3:uid="{474F8A72-9468-4770-A385-357CDF4E0E01}" name="PU HT"/>
    <tableColumn id="11" xr3:uid="{B9CF8FD1-0E31-4557-BEF3-747B0F8129D1}" name="FACTURATION HT" totalsRowFunction="sum"/>
    <tableColumn id="12" xr3:uid="{03E88FEB-0B2F-4255-B808-C28C94B921A4}" name="FACTURATION TTC" totalsRowFunction="sum"/>
    <tableColumn id="13" xr3:uid="{A2A719BE-F378-45CB-B7F5-457726E7A0A9}" name="PAIEMENT"/>
    <tableColumn id="14" xr3:uid="{1C9F3B11-E240-4FC8-90CA-57C2144EFCC2}" name="PAIEMENT2"/>
    <tableColumn id="15" xr3:uid="{9EB4F1FA-C387-441A-B3E3-A505DD55A764}" name="SALAIRE"/>
    <tableColumn id="16" xr3:uid="{F4AD7DC4-659F-4E90-8A1E-A3E8FF9A8828}" name="PRIME_VENTE" totalsRowFunction="average" totalsRowDxfId="9"/>
    <tableColumn id="17" xr3:uid="{7DFBF7B3-74F4-4DB9-853F-85AC43D16587}" name="GENRE"/>
    <tableColumn id="18" xr3:uid="{D0509489-07F4-495B-B239-76D76E827232}" name="NB ENFANTS"/>
    <tableColumn id="19" xr3:uid="{A6F2351C-4453-4476-90AE-30A7BE869698}" name="NAISSANCE" dataDxfId="8"/>
    <tableColumn id="20" xr3:uid="{CF6ECEEE-1FFD-4A07-A5E9-8ACE61A6FCA8}" name="Age" dataDxfId="7" totalsRowDxfId="6">
      <calculatedColumnFormula>YEARFRAC(S2,TODAY())</calculatedColumnFormula>
    </tableColumn>
    <tableColumn id="22" xr3:uid="{4DCE5B05-25D6-47EB-92DF-8DB23A29DED9}" name="MENTION" dataDxfId="5">
      <calculatedColumnFormula>CONCATENATE(Tableau2[[#This Row],[PAIEMENT2]]," de ",Tableau2[[#This Row],[FACTURATION TTC]]," € pour ",Tableau2[[#This Row],[QUANTITE]]," prestations de ",Tableau2[[#This Row],[PRODUIT]] 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8"/>
  <sheetViews>
    <sheetView tabSelected="1" topLeftCell="H28" zoomScale="85" zoomScaleNormal="85" zoomScaleSheetLayoutView="10" workbookViewId="0">
      <selection activeCell="P78" sqref="P78"/>
    </sheetView>
  </sheetViews>
  <sheetFormatPr baseColWidth="10" defaultColWidth="11.44140625" defaultRowHeight="13.2" x14ac:dyDescent="0.25"/>
  <cols>
    <col min="1" max="1" width="21.109375" style="1" bestFit="1" customWidth="1"/>
    <col min="2" max="2" width="12.88671875" style="1" bestFit="1" customWidth="1"/>
    <col min="3" max="3" width="5" style="1" bestFit="1" customWidth="1"/>
    <col min="4" max="4" width="12.88671875" style="1" bestFit="1" customWidth="1"/>
    <col min="5" max="5" width="9.88671875" style="1" bestFit="1" customWidth="1"/>
    <col min="6" max="6" width="18.44140625" style="5" bestFit="1" customWidth="1"/>
    <col min="7" max="7" width="4.5546875" style="1" bestFit="1" customWidth="1"/>
    <col min="8" max="8" width="19.5546875" style="1" bestFit="1" customWidth="1"/>
    <col min="9" max="9" width="10.44140625" style="1" bestFit="1" customWidth="1"/>
    <col min="10" max="10" width="6.5546875" style="1" bestFit="1" customWidth="1"/>
    <col min="11" max="11" width="17.44140625" style="1" bestFit="1" customWidth="1"/>
    <col min="12" max="12" width="18.6640625" style="1" bestFit="1" customWidth="1"/>
    <col min="13" max="13" width="10.6640625" style="1" bestFit="1" customWidth="1"/>
    <col min="14" max="14" width="10.6640625" style="2" bestFit="1" customWidth="1"/>
    <col min="15" max="15" width="10.77734375" style="2" bestFit="1" customWidth="1"/>
    <col min="16" max="16" width="14.33203125" style="1" bestFit="1" customWidth="1"/>
    <col min="17" max="17" width="7.5546875" style="1" bestFit="1" customWidth="1"/>
    <col min="18" max="18" width="12.88671875" style="1" bestFit="1" customWidth="1"/>
    <col min="19" max="19" width="12.109375" bestFit="1" customWidth="1"/>
    <col min="20" max="20" width="11.2187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440</v>
      </c>
      <c r="D1" s="3" t="s">
        <v>2</v>
      </c>
      <c r="E1" s="3" t="s">
        <v>3</v>
      </c>
      <c r="F1" s="6" t="s">
        <v>451</v>
      </c>
      <c r="G1" s="3" t="s">
        <v>454</v>
      </c>
      <c r="H1" s="3" t="s">
        <v>452</v>
      </c>
      <c r="I1" s="3" t="s">
        <v>453</v>
      </c>
      <c r="J1" s="3" t="s">
        <v>470</v>
      </c>
      <c r="K1" s="3" t="s">
        <v>471</v>
      </c>
      <c r="L1" s="3" t="s">
        <v>472</v>
      </c>
      <c r="M1" s="3" t="s">
        <v>455</v>
      </c>
      <c r="N1" s="3" t="s">
        <v>455</v>
      </c>
      <c r="O1" s="7" t="s">
        <v>4</v>
      </c>
      <c r="P1" s="7" t="s">
        <v>469</v>
      </c>
      <c r="Q1" s="3" t="s">
        <v>460</v>
      </c>
      <c r="R1" s="3" t="s">
        <v>461</v>
      </c>
      <c r="S1" s="3" t="s">
        <v>459</v>
      </c>
      <c r="T1" s="3" t="s">
        <v>468</v>
      </c>
    </row>
    <row r="2" spans="1:20" x14ac:dyDescent="0.25">
      <c r="A2" s="8" t="s">
        <v>438</v>
      </c>
      <c r="B2" s="8" t="s">
        <v>439</v>
      </c>
      <c r="C2" s="8">
        <v>3185</v>
      </c>
      <c r="D2" s="8" t="s">
        <v>462</v>
      </c>
      <c r="E2" s="8" t="s">
        <v>24</v>
      </c>
      <c r="F2" s="9">
        <v>44201</v>
      </c>
      <c r="G2" s="8">
        <v>4</v>
      </c>
      <c r="H2" s="10" t="str">
        <f t="shared" ref="H2:H65" si="0">VLOOKUP(G2,produit,2,FALSE)</f>
        <v>Conseil et architecture</v>
      </c>
      <c r="I2" s="8">
        <v>8</v>
      </c>
      <c r="J2" s="10">
        <f t="shared" ref="J2:J65" si="1">VLOOKUP(G2,puht,3,FALSE)</f>
        <v>5000</v>
      </c>
      <c r="K2" s="10">
        <f>I2*J2</f>
        <v>40000</v>
      </c>
      <c r="L2" s="10">
        <f>K2+K2*Feuil1!$B$1</f>
        <v>48000</v>
      </c>
      <c r="M2" s="8">
        <v>2</v>
      </c>
      <c r="N2" s="10" t="str">
        <f t="shared" ref="N2:N65" si="2">VLOOKUP(M2,pay,2,FALSE)</f>
        <v>Virement</v>
      </c>
      <c r="O2" s="11">
        <v>3552.19</v>
      </c>
      <c r="P2" s="10" cm="1">
        <f t="array" ref="P2">_xlfn.IFS(K2&gt;=30000,K2*0.02,K2&gt;15000,K2*0.01,K2&gt;=8000,K2*0.005,K2&lt;7999,K2*0)</f>
        <v>800</v>
      </c>
      <c r="Q2" s="10" t="s">
        <v>11</v>
      </c>
      <c r="R2" s="8">
        <v>1</v>
      </c>
      <c r="S2" s="12">
        <v>21101</v>
      </c>
      <c r="T2" s="19">
        <f ca="1">YEARFRAC(S2,TODAY())</f>
        <v>65.861111111111114</v>
      </c>
    </row>
    <row r="3" spans="1:20" x14ac:dyDescent="0.25">
      <c r="A3" s="8" t="s">
        <v>437</v>
      </c>
      <c r="B3" s="8" t="s">
        <v>298</v>
      </c>
      <c r="C3" s="8">
        <v>3671</v>
      </c>
      <c r="D3" s="8" t="s">
        <v>464</v>
      </c>
      <c r="E3" s="8" t="s">
        <v>24</v>
      </c>
      <c r="F3" s="9">
        <v>44165</v>
      </c>
      <c r="G3" s="8">
        <v>6</v>
      </c>
      <c r="H3" s="10" t="str">
        <f t="shared" si="0"/>
        <v>Compétence Front</v>
      </c>
      <c r="I3" s="8">
        <v>3</v>
      </c>
      <c r="J3" s="10">
        <f t="shared" si="1"/>
        <v>500</v>
      </c>
      <c r="K3" s="10">
        <f t="shared" ref="K3:K66" si="3">I3*J3</f>
        <v>1500</v>
      </c>
      <c r="L3" s="10">
        <f>K3+K3*Feuil1!$B$1</f>
        <v>1800</v>
      </c>
      <c r="M3" s="8">
        <v>1</v>
      </c>
      <c r="N3" s="10" t="str">
        <f t="shared" si="2"/>
        <v>Chèque</v>
      </c>
      <c r="O3" s="11">
        <v>1088.18</v>
      </c>
      <c r="P3" s="10" cm="1">
        <f t="array" ref="P3">_xlfn.IFS(K3&gt;=30000,K3*0.02,K3&gt;15000,K3*0.01,K3&gt;=8000,K3*0.005,K3&lt;7999,K3*0)</f>
        <v>0</v>
      </c>
      <c r="Q3" s="10" t="s">
        <v>8</v>
      </c>
      <c r="R3" s="8">
        <v>4</v>
      </c>
      <c r="S3" s="12">
        <v>22068</v>
      </c>
      <c r="T3" s="19">
        <f t="shared" ref="T3:T66" ca="1" si="4">YEARFRAC(S3,TODAY())</f>
        <v>63.213888888888889</v>
      </c>
    </row>
    <row r="4" spans="1:20" x14ac:dyDescent="0.25">
      <c r="A4" s="8" t="s">
        <v>436</v>
      </c>
      <c r="B4" s="8" t="s">
        <v>213</v>
      </c>
      <c r="C4" s="8">
        <v>3585</v>
      </c>
      <c r="D4" s="8" t="s">
        <v>466</v>
      </c>
      <c r="E4" s="8" t="s">
        <v>24</v>
      </c>
      <c r="F4" s="9">
        <v>44129</v>
      </c>
      <c r="G4" s="8">
        <v>6</v>
      </c>
      <c r="H4" s="10" t="str">
        <f t="shared" si="0"/>
        <v>Compétence Front</v>
      </c>
      <c r="I4" s="8">
        <v>3</v>
      </c>
      <c r="J4" s="10">
        <f t="shared" si="1"/>
        <v>500</v>
      </c>
      <c r="K4" s="10">
        <f t="shared" si="3"/>
        <v>1500</v>
      </c>
      <c r="L4" s="10">
        <f>K4+K4*Feuil1!$B$1</f>
        <v>1800</v>
      </c>
      <c r="M4" s="8">
        <v>1</v>
      </c>
      <c r="N4" s="10" t="str">
        <f t="shared" si="2"/>
        <v>Chèque</v>
      </c>
      <c r="O4" s="11">
        <v>2392.36</v>
      </c>
      <c r="P4" s="10" cm="1">
        <f t="array" ref="P4">_xlfn.IFS(K4&gt;=30000,K4*0.02,K4&gt;15000,K4*0.01,K4&gt;=8000,K4*0.005,K4&lt;7999,K4*0)</f>
        <v>0</v>
      </c>
      <c r="Q4" s="10" t="s">
        <v>11</v>
      </c>
      <c r="R4" s="8">
        <v>1</v>
      </c>
      <c r="S4" s="12">
        <v>30480</v>
      </c>
      <c r="T4" s="19">
        <f t="shared" ca="1" si="4"/>
        <v>40.180555555555557</v>
      </c>
    </row>
    <row r="5" spans="1:20" x14ac:dyDescent="0.25">
      <c r="A5" s="8" t="s">
        <v>435</v>
      </c>
      <c r="B5" s="8" t="s">
        <v>338</v>
      </c>
      <c r="C5" s="8">
        <v>3703</v>
      </c>
      <c r="D5" s="8" t="s">
        <v>463</v>
      </c>
      <c r="E5" s="8" t="s">
        <v>24</v>
      </c>
      <c r="F5" s="9">
        <v>44221</v>
      </c>
      <c r="G5" s="8">
        <v>4</v>
      </c>
      <c r="H5" s="10" t="str">
        <f t="shared" si="0"/>
        <v>Conseil et architecture</v>
      </c>
      <c r="I5" s="8">
        <v>9</v>
      </c>
      <c r="J5" s="10">
        <f t="shared" si="1"/>
        <v>5000</v>
      </c>
      <c r="K5" s="10">
        <f t="shared" si="3"/>
        <v>45000</v>
      </c>
      <c r="L5" s="10">
        <f>K5+K5*Feuil1!$B$1</f>
        <v>54000</v>
      </c>
      <c r="M5" s="8">
        <v>1</v>
      </c>
      <c r="N5" s="10" t="str">
        <f t="shared" si="2"/>
        <v>Chèque</v>
      </c>
      <c r="O5" s="11">
        <v>2189.39</v>
      </c>
      <c r="P5" s="10" cm="1">
        <f t="array" ref="P5">_xlfn.IFS(K5&gt;=30000,K5*0.02,K5&gt;15000,K5*0.01,K5&gt;=8000,K5*0.005,K5&lt;7999,K5*0)</f>
        <v>900</v>
      </c>
      <c r="Q5" s="10" t="s">
        <v>11</v>
      </c>
      <c r="R5" s="8">
        <v>4</v>
      </c>
      <c r="S5" s="12">
        <v>20235</v>
      </c>
      <c r="T5" s="19">
        <f t="shared" ca="1" si="4"/>
        <v>68.227777777777774</v>
      </c>
    </row>
    <row r="6" spans="1:20" x14ac:dyDescent="0.25">
      <c r="A6" s="8" t="s">
        <v>433</v>
      </c>
      <c r="B6" s="8" t="s">
        <v>434</v>
      </c>
      <c r="C6" s="8">
        <v>3096</v>
      </c>
      <c r="D6" s="8" t="s">
        <v>464</v>
      </c>
      <c r="E6" s="8" t="s">
        <v>24</v>
      </c>
      <c r="F6" s="9">
        <v>44222</v>
      </c>
      <c r="G6" s="8">
        <v>5</v>
      </c>
      <c r="H6" s="10" t="str">
        <f t="shared" si="0"/>
        <v>Audit sécurité</v>
      </c>
      <c r="I6" s="8">
        <v>6</v>
      </c>
      <c r="J6" s="10">
        <f t="shared" si="1"/>
        <v>2000</v>
      </c>
      <c r="K6" s="10">
        <f t="shared" si="3"/>
        <v>12000</v>
      </c>
      <c r="L6" s="10">
        <f>K6+K6*Feuil1!$B$1</f>
        <v>14400</v>
      </c>
      <c r="M6" s="8">
        <v>3</v>
      </c>
      <c r="N6" s="10" t="str">
        <f t="shared" si="2"/>
        <v>Espèce</v>
      </c>
      <c r="O6" s="11">
        <v>1602.13</v>
      </c>
      <c r="P6" s="28" cm="1">
        <f t="array" ref="P6">_xlfn.IFS(K6&gt;=30000,K6*0.02,K6&gt;15000,K6*0.01,K6&gt;=8000,K6*0.005,K6&lt;7999,K6*0)</f>
        <v>60</v>
      </c>
      <c r="Q6" s="10" t="s">
        <v>8</v>
      </c>
      <c r="R6" s="8">
        <v>5</v>
      </c>
      <c r="S6" s="12">
        <v>18179</v>
      </c>
      <c r="T6" s="19">
        <f t="shared" ca="1" si="4"/>
        <v>73.861111111111114</v>
      </c>
    </row>
    <row r="7" spans="1:20" x14ac:dyDescent="0.25">
      <c r="A7" s="8" t="s">
        <v>432</v>
      </c>
      <c r="B7" s="8" t="s">
        <v>39</v>
      </c>
      <c r="C7" s="8">
        <v>3161</v>
      </c>
      <c r="D7" s="8" t="s">
        <v>463</v>
      </c>
      <c r="E7" s="8" t="s">
        <v>24</v>
      </c>
      <c r="F7" s="9">
        <v>44361</v>
      </c>
      <c r="G7" s="8">
        <v>8</v>
      </c>
      <c r="H7" s="10" t="str">
        <f t="shared" si="0"/>
        <v>Compétence Fullstack</v>
      </c>
      <c r="I7" s="8">
        <v>5</v>
      </c>
      <c r="J7" s="10">
        <f t="shared" si="1"/>
        <v>800</v>
      </c>
      <c r="K7" s="10">
        <f t="shared" si="3"/>
        <v>4000</v>
      </c>
      <c r="L7" s="10">
        <f>K7+K7*Feuil1!$B$1</f>
        <v>4800</v>
      </c>
      <c r="M7" s="8">
        <v>1</v>
      </c>
      <c r="N7" s="10" t="str">
        <f t="shared" si="2"/>
        <v>Chèque</v>
      </c>
      <c r="O7" s="11">
        <v>2720.17</v>
      </c>
      <c r="P7" s="10" cm="1">
        <f t="array" ref="P7">_xlfn.IFS(K7&gt;=30000,K7*0.02,K7&gt;15000,K7*0.01,K7&gt;=8000,K7*0.005,K7&lt;7999,K7*0)</f>
        <v>0</v>
      </c>
      <c r="Q7" s="10" t="s">
        <v>8</v>
      </c>
      <c r="R7" s="8">
        <v>3</v>
      </c>
      <c r="S7" s="12">
        <v>17018</v>
      </c>
      <c r="T7" s="19">
        <f t="shared" ca="1" si="4"/>
        <v>77.038888888888891</v>
      </c>
    </row>
    <row r="8" spans="1:20" x14ac:dyDescent="0.25">
      <c r="A8" s="8" t="s">
        <v>430</v>
      </c>
      <c r="B8" s="8" t="s">
        <v>431</v>
      </c>
      <c r="C8" s="8">
        <v>3559</v>
      </c>
      <c r="D8" s="8" t="s">
        <v>465</v>
      </c>
      <c r="E8" s="8" t="s">
        <v>24</v>
      </c>
      <c r="F8" s="9">
        <v>44085</v>
      </c>
      <c r="G8" s="8">
        <v>8</v>
      </c>
      <c r="H8" s="10" t="str">
        <f t="shared" si="0"/>
        <v>Compétence Fullstack</v>
      </c>
      <c r="I8" s="8">
        <v>5</v>
      </c>
      <c r="J8" s="10">
        <f t="shared" si="1"/>
        <v>800</v>
      </c>
      <c r="K8" s="10">
        <f t="shared" si="3"/>
        <v>4000</v>
      </c>
      <c r="L8" s="10">
        <f>K8+K8*Feuil1!$B$1</f>
        <v>4800</v>
      </c>
      <c r="M8" s="8">
        <v>1</v>
      </c>
      <c r="N8" s="10" t="str">
        <f t="shared" si="2"/>
        <v>Chèque</v>
      </c>
      <c r="O8" s="11">
        <v>3465.59</v>
      </c>
      <c r="P8" s="10" cm="1">
        <f t="array" ref="P8">_xlfn.IFS(K8&gt;=30000,K8*0.02,K8&gt;15000,K8*0.01,K8&gt;=8000,K8*0.005,K8&lt;7999,K8*0)</f>
        <v>0</v>
      </c>
      <c r="Q8" s="10" t="s">
        <v>8</v>
      </c>
      <c r="R8" s="8">
        <v>5</v>
      </c>
      <c r="S8" s="12">
        <v>17827</v>
      </c>
      <c r="T8" s="19">
        <f t="shared" ca="1" si="4"/>
        <v>74.825000000000003</v>
      </c>
    </row>
    <row r="9" spans="1:20" x14ac:dyDescent="0.25">
      <c r="A9" s="8" t="s">
        <v>429</v>
      </c>
      <c r="B9" s="8" t="s">
        <v>132</v>
      </c>
      <c r="C9" s="8">
        <v>3018</v>
      </c>
      <c r="D9" s="8" t="s">
        <v>464</v>
      </c>
      <c r="E9" s="8" t="s">
        <v>24</v>
      </c>
      <c r="F9" s="9">
        <v>44375</v>
      </c>
      <c r="G9" s="8">
        <v>3</v>
      </c>
      <c r="H9" s="10" t="str">
        <f t="shared" si="0"/>
        <v>Déploiement technique</v>
      </c>
      <c r="I9" s="8">
        <v>2</v>
      </c>
      <c r="J9" s="10">
        <f t="shared" si="1"/>
        <v>1300</v>
      </c>
      <c r="K9" s="10">
        <f t="shared" si="3"/>
        <v>2600</v>
      </c>
      <c r="L9" s="10">
        <f>K9+K9*Feuil1!$B$1</f>
        <v>3120</v>
      </c>
      <c r="M9" s="8">
        <v>1</v>
      </c>
      <c r="N9" s="10" t="str">
        <f t="shared" si="2"/>
        <v>Chèque</v>
      </c>
      <c r="O9" s="11">
        <v>1994.49</v>
      </c>
      <c r="P9" s="10" cm="1">
        <f t="array" ref="P9">_xlfn.IFS(K9&gt;=30000,K9*0.02,K9&gt;15000,K9*0.01,K9&gt;=8000,K9*0.005,K9&lt;7999,K9*0)</f>
        <v>0</v>
      </c>
      <c r="Q9" s="10" t="s">
        <v>8</v>
      </c>
      <c r="R9" s="8">
        <v>3</v>
      </c>
      <c r="S9" s="12">
        <v>16785</v>
      </c>
      <c r="T9" s="19">
        <f t="shared" ca="1" si="4"/>
        <v>77.677777777777777</v>
      </c>
    </row>
    <row r="10" spans="1:20" x14ac:dyDescent="0.25">
      <c r="A10" s="8" t="s">
        <v>428</v>
      </c>
      <c r="B10" s="8" t="s">
        <v>39</v>
      </c>
      <c r="C10" s="8">
        <v>3081</v>
      </c>
      <c r="D10" s="8" t="s">
        <v>464</v>
      </c>
      <c r="E10" s="8" t="s">
        <v>24</v>
      </c>
      <c r="F10" s="9">
        <v>44202</v>
      </c>
      <c r="G10" s="8">
        <v>2</v>
      </c>
      <c r="H10" s="10" t="str">
        <f t="shared" si="0"/>
        <v>Formation CRM</v>
      </c>
      <c r="I10" s="8">
        <v>9</v>
      </c>
      <c r="J10" s="10">
        <f t="shared" si="1"/>
        <v>700</v>
      </c>
      <c r="K10" s="10">
        <f t="shared" si="3"/>
        <v>6300</v>
      </c>
      <c r="L10" s="10">
        <f>K10+K10*Feuil1!$B$1</f>
        <v>7560</v>
      </c>
      <c r="M10" s="8">
        <v>1</v>
      </c>
      <c r="N10" s="10" t="str">
        <f t="shared" si="2"/>
        <v>Chèque</v>
      </c>
      <c r="O10" s="11">
        <v>1891.47</v>
      </c>
      <c r="P10" s="10" cm="1">
        <f t="array" ref="P10">_xlfn.IFS(K10&gt;=30000,K10*0.02,K10&gt;15000,K10*0.01,K10&gt;=8000,K10*0.005,K10&lt;7999,K10*0)</f>
        <v>0</v>
      </c>
      <c r="Q10" s="10" t="s">
        <v>8</v>
      </c>
      <c r="R10" s="8">
        <v>5</v>
      </c>
      <c r="S10" s="12">
        <v>17213</v>
      </c>
      <c r="T10" s="19">
        <f t="shared" ca="1" si="4"/>
        <v>76.50833333333334</v>
      </c>
    </row>
    <row r="11" spans="1:20" x14ac:dyDescent="0.25">
      <c r="A11" s="8" t="s">
        <v>427</v>
      </c>
      <c r="B11" s="8" t="s">
        <v>298</v>
      </c>
      <c r="C11" s="8">
        <v>3064</v>
      </c>
      <c r="D11" s="8" t="s">
        <v>464</v>
      </c>
      <c r="E11" s="8" t="s">
        <v>24</v>
      </c>
      <c r="F11" s="9">
        <v>44354</v>
      </c>
      <c r="G11" s="8">
        <v>7</v>
      </c>
      <c r="H11" s="10" t="str">
        <f t="shared" si="0"/>
        <v>Compétence Back</v>
      </c>
      <c r="I11" s="8">
        <v>6</v>
      </c>
      <c r="J11" s="10">
        <f t="shared" si="1"/>
        <v>600</v>
      </c>
      <c r="K11" s="10">
        <f t="shared" si="3"/>
        <v>3600</v>
      </c>
      <c r="L11" s="10">
        <f>K11+K11*Feuil1!$B$1</f>
        <v>4320</v>
      </c>
      <c r="M11" s="8">
        <v>2</v>
      </c>
      <c r="N11" s="10" t="str">
        <f t="shared" si="2"/>
        <v>Virement</v>
      </c>
      <c r="O11" s="11">
        <v>2181.9</v>
      </c>
      <c r="P11" s="10" cm="1">
        <f t="array" ref="P11">_xlfn.IFS(K11&gt;=30000,K11*0.02,K11&gt;15000,K11*0.01,K11&gt;=8000,K11*0.005,K11&lt;7999,K11*0)</f>
        <v>0</v>
      </c>
      <c r="Q11" s="10" t="s">
        <v>8</v>
      </c>
      <c r="R11" s="8">
        <v>5</v>
      </c>
      <c r="S11" s="12">
        <v>22035</v>
      </c>
      <c r="T11" s="19">
        <f t="shared" ca="1" si="4"/>
        <v>63.302777777777777</v>
      </c>
    </row>
    <row r="12" spans="1:20" x14ac:dyDescent="0.25">
      <c r="A12" s="8" t="s">
        <v>426</v>
      </c>
      <c r="B12" s="8" t="s">
        <v>234</v>
      </c>
      <c r="C12" s="8">
        <v>3333</v>
      </c>
      <c r="D12" s="8" t="s">
        <v>462</v>
      </c>
      <c r="E12" s="8" t="s">
        <v>24</v>
      </c>
      <c r="F12" s="9">
        <v>44240</v>
      </c>
      <c r="G12" s="8">
        <v>6</v>
      </c>
      <c r="H12" s="10" t="str">
        <f t="shared" si="0"/>
        <v>Compétence Front</v>
      </c>
      <c r="I12" s="8">
        <v>1</v>
      </c>
      <c r="J12" s="10">
        <f t="shared" si="1"/>
        <v>500</v>
      </c>
      <c r="K12" s="10">
        <f t="shared" si="3"/>
        <v>500</v>
      </c>
      <c r="L12" s="10">
        <f>K12+K12*Feuil1!$B$1</f>
        <v>600</v>
      </c>
      <c r="M12" s="8">
        <v>1</v>
      </c>
      <c r="N12" s="10" t="str">
        <f t="shared" si="2"/>
        <v>Chèque</v>
      </c>
      <c r="O12" s="11">
        <v>3578.47</v>
      </c>
      <c r="P12" s="10" cm="1">
        <f t="array" ref="P12">_xlfn.IFS(K12&gt;=30000,K12*0.02,K12&gt;15000,K12*0.01,K12&gt;=8000,K12*0.005,K12&lt;7999,K12*0)</f>
        <v>0</v>
      </c>
      <c r="Q12" s="10" t="s">
        <v>11</v>
      </c>
      <c r="R12" s="8">
        <v>3</v>
      </c>
      <c r="S12" s="12">
        <v>22471</v>
      </c>
      <c r="T12" s="19">
        <f t="shared" ca="1" si="4"/>
        <v>62.108333333333334</v>
      </c>
    </row>
    <row r="13" spans="1:20" x14ac:dyDescent="0.25">
      <c r="A13" s="8" t="s">
        <v>424</v>
      </c>
      <c r="B13" s="8" t="s">
        <v>425</v>
      </c>
      <c r="C13" s="8">
        <v>3864</v>
      </c>
      <c r="D13" s="8" t="s">
        <v>462</v>
      </c>
      <c r="E13" s="8" t="s">
        <v>7</v>
      </c>
      <c r="F13" s="9">
        <v>44212</v>
      </c>
      <c r="G13" s="8">
        <v>8</v>
      </c>
      <c r="H13" s="10" t="str">
        <f t="shared" si="0"/>
        <v>Compétence Fullstack</v>
      </c>
      <c r="I13" s="8">
        <v>3</v>
      </c>
      <c r="J13" s="10">
        <f t="shared" si="1"/>
        <v>800</v>
      </c>
      <c r="K13" s="10">
        <f t="shared" si="3"/>
        <v>2400</v>
      </c>
      <c r="L13" s="10">
        <f>K13+K13*Feuil1!$B$1</f>
        <v>2880</v>
      </c>
      <c r="M13" s="8">
        <v>3</v>
      </c>
      <c r="N13" s="10" t="str">
        <f t="shared" si="2"/>
        <v>Espèce</v>
      </c>
      <c r="O13" s="11">
        <v>1307.6400000000001</v>
      </c>
      <c r="P13" s="10" cm="1">
        <f t="array" ref="P13">_xlfn.IFS(K13&gt;=30000,K13*0.02,K13&gt;15000,K13*0.01,K13&gt;=8000,K13*0.005,K13&lt;7999,K13*0)</f>
        <v>0</v>
      </c>
      <c r="Q13" s="10" t="s">
        <v>8</v>
      </c>
      <c r="R13" s="8">
        <v>5</v>
      </c>
      <c r="S13" s="12">
        <v>19212</v>
      </c>
      <c r="T13" s="19">
        <f t="shared" ca="1" si="4"/>
        <v>71.033333333333331</v>
      </c>
    </row>
    <row r="14" spans="1:20" x14ac:dyDescent="0.25">
      <c r="A14" s="8" t="s">
        <v>423</v>
      </c>
      <c r="B14" s="8" t="s">
        <v>115</v>
      </c>
      <c r="C14" s="8">
        <v>3019</v>
      </c>
      <c r="D14" s="8" t="s">
        <v>464</v>
      </c>
      <c r="E14" s="8" t="s">
        <v>7</v>
      </c>
      <c r="F14" s="9">
        <v>44322</v>
      </c>
      <c r="G14" s="8">
        <v>8</v>
      </c>
      <c r="H14" s="10" t="str">
        <f t="shared" si="0"/>
        <v>Compétence Fullstack</v>
      </c>
      <c r="I14" s="8">
        <v>6</v>
      </c>
      <c r="J14" s="10">
        <f t="shared" si="1"/>
        <v>800</v>
      </c>
      <c r="K14" s="10">
        <f t="shared" si="3"/>
        <v>4800</v>
      </c>
      <c r="L14" s="10">
        <f>K14+K14*Feuil1!$B$1</f>
        <v>5760</v>
      </c>
      <c r="M14" s="8">
        <v>3</v>
      </c>
      <c r="N14" s="10" t="str">
        <f t="shared" si="2"/>
        <v>Espèce</v>
      </c>
      <c r="O14" s="11">
        <v>1259.02</v>
      </c>
      <c r="P14" s="10" cm="1">
        <f t="array" ref="P14">_xlfn.IFS(K14&gt;=30000,K14*0.02,K14&gt;15000,K14*0.01,K14&gt;=8000,K14*0.005,K14&lt;7999,K14*0)</f>
        <v>0</v>
      </c>
      <c r="Q14" s="10" t="s">
        <v>8</v>
      </c>
      <c r="R14" s="8">
        <v>2</v>
      </c>
      <c r="S14" s="12">
        <v>23280</v>
      </c>
      <c r="T14" s="19">
        <f t="shared" ca="1" si="4"/>
        <v>59.894444444444446</v>
      </c>
    </row>
    <row r="15" spans="1:20" x14ac:dyDescent="0.25">
      <c r="A15" s="8" t="s">
        <v>421</v>
      </c>
      <c r="B15" s="8" t="s">
        <v>422</v>
      </c>
      <c r="C15" s="8">
        <v>3779</v>
      </c>
      <c r="D15" s="8" t="s">
        <v>466</v>
      </c>
      <c r="E15" s="8" t="s">
        <v>7</v>
      </c>
      <c r="F15" s="9">
        <v>44238</v>
      </c>
      <c r="G15" s="8">
        <v>10</v>
      </c>
      <c r="H15" s="10" t="str">
        <f t="shared" si="0"/>
        <v>Gestion projet Agile</v>
      </c>
      <c r="I15" s="8">
        <v>1</v>
      </c>
      <c r="J15" s="10">
        <f t="shared" si="1"/>
        <v>1000</v>
      </c>
      <c r="K15" s="10">
        <f t="shared" si="3"/>
        <v>1000</v>
      </c>
      <c r="L15" s="10">
        <f>K15+K15*Feuil1!$B$1</f>
        <v>1200</v>
      </c>
      <c r="M15" s="8">
        <v>3</v>
      </c>
      <c r="N15" s="10" t="str">
        <f t="shared" si="2"/>
        <v>Espèce</v>
      </c>
      <c r="O15" s="11">
        <v>4067.34</v>
      </c>
      <c r="P15" s="10" cm="1">
        <f t="array" ref="P15">_xlfn.IFS(K15&gt;=30000,K15*0.02,K15&gt;15000,K15*0.01,K15&gt;=8000,K15*0.005,K15&lt;7999,K15*0)</f>
        <v>0</v>
      </c>
      <c r="Q15" s="10" t="s">
        <v>11</v>
      </c>
      <c r="R15" s="8">
        <v>4</v>
      </c>
      <c r="S15" s="12">
        <v>20850</v>
      </c>
      <c r="T15" s="19">
        <f t="shared" ca="1" si="4"/>
        <v>66.55</v>
      </c>
    </row>
    <row r="16" spans="1:20" x14ac:dyDescent="0.25">
      <c r="A16" s="8" t="s">
        <v>419</v>
      </c>
      <c r="B16" s="8" t="s">
        <v>420</v>
      </c>
      <c r="C16" s="8">
        <v>3641</v>
      </c>
      <c r="D16" s="8" t="s">
        <v>463</v>
      </c>
      <c r="E16" s="8" t="s">
        <v>7</v>
      </c>
      <c r="F16" s="9">
        <v>44140</v>
      </c>
      <c r="G16" s="8">
        <v>3</v>
      </c>
      <c r="H16" s="10" t="str">
        <f t="shared" si="0"/>
        <v>Déploiement technique</v>
      </c>
      <c r="I16" s="8">
        <v>5</v>
      </c>
      <c r="J16" s="10">
        <f t="shared" si="1"/>
        <v>1300</v>
      </c>
      <c r="K16" s="10">
        <f t="shared" si="3"/>
        <v>6500</v>
      </c>
      <c r="L16" s="10">
        <f>K16+K16*Feuil1!$B$1</f>
        <v>7800</v>
      </c>
      <c r="M16" s="8">
        <v>2</v>
      </c>
      <c r="N16" s="10" t="str">
        <f t="shared" si="2"/>
        <v>Virement</v>
      </c>
      <c r="O16" s="11">
        <v>1570.69</v>
      </c>
      <c r="P16" s="10" cm="1">
        <f t="array" ref="P16">_xlfn.IFS(K16&gt;=30000,K16*0.02,K16&gt;15000,K16*0.01,K16&gt;=8000,K16*0.005,K16&lt;7999,K16*0)</f>
        <v>0</v>
      </c>
      <c r="Q16" s="10" t="s">
        <v>8</v>
      </c>
      <c r="R16" s="8">
        <v>3</v>
      </c>
      <c r="S16" s="12">
        <v>19960</v>
      </c>
      <c r="T16" s="19">
        <f t="shared" ca="1" si="4"/>
        <v>68.983333333333334</v>
      </c>
    </row>
    <row r="17" spans="1:20" x14ac:dyDescent="0.25">
      <c r="A17" s="8" t="s">
        <v>418</v>
      </c>
      <c r="B17" s="8" t="s">
        <v>241</v>
      </c>
      <c r="C17" s="8">
        <v>3733</v>
      </c>
      <c r="D17" s="8" t="s">
        <v>464</v>
      </c>
      <c r="E17" s="8" t="s">
        <v>7</v>
      </c>
      <c r="F17" s="9">
        <v>44228</v>
      </c>
      <c r="G17" s="8">
        <v>8</v>
      </c>
      <c r="H17" s="10" t="str">
        <f t="shared" si="0"/>
        <v>Compétence Fullstack</v>
      </c>
      <c r="I17" s="8">
        <v>9</v>
      </c>
      <c r="J17" s="10">
        <f t="shared" si="1"/>
        <v>800</v>
      </c>
      <c r="K17" s="10">
        <f t="shared" si="3"/>
        <v>7200</v>
      </c>
      <c r="L17" s="10">
        <f>K17+K17*Feuil1!$B$1</f>
        <v>8640</v>
      </c>
      <c r="M17" s="8">
        <v>1</v>
      </c>
      <c r="N17" s="10" t="str">
        <f t="shared" si="2"/>
        <v>Chèque</v>
      </c>
      <c r="O17" s="11">
        <v>1539.65</v>
      </c>
      <c r="P17" s="10" cm="1">
        <f t="array" ref="P17">_xlfn.IFS(K17&gt;=30000,K17*0.02,K17&gt;15000,K17*0.01,K17&gt;=8000,K17*0.005,K17&lt;7999,K17*0)</f>
        <v>0</v>
      </c>
      <c r="Q17" s="10" t="s">
        <v>8</v>
      </c>
      <c r="R17" s="8">
        <v>2</v>
      </c>
      <c r="S17" s="12">
        <v>20732</v>
      </c>
      <c r="T17" s="19">
        <f t="shared" ca="1" si="4"/>
        <v>66.87222222222222</v>
      </c>
    </row>
    <row r="18" spans="1:20" x14ac:dyDescent="0.25">
      <c r="A18" s="8" t="s">
        <v>416</v>
      </c>
      <c r="B18" s="8" t="s">
        <v>417</v>
      </c>
      <c r="C18" s="8">
        <v>3608</v>
      </c>
      <c r="D18" s="8" t="s">
        <v>464</v>
      </c>
      <c r="E18" s="8" t="s">
        <v>7</v>
      </c>
      <c r="F18" s="9">
        <v>44364</v>
      </c>
      <c r="G18" s="8">
        <v>7</v>
      </c>
      <c r="H18" s="10" t="str">
        <f t="shared" si="0"/>
        <v>Compétence Back</v>
      </c>
      <c r="I18" s="8">
        <v>3</v>
      </c>
      <c r="J18" s="10">
        <f t="shared" si="1"/>
        <v>600</v>
      </c>
      <c r="K18" s="10">
        <f t="shared" si="3"/>
        <v>1800</v>
      </c>
      <c r="L18" s="10">
        <f>K18+K18*Feuil1!$B$1</f>
        <v>2160</v>
      </c>
      <c r="M18" s="8">
        <v>2</v>
      </c>
      <c r="N18" s="10" t="str">
        <f t="shared" si="2"/>
        <v>Virement</v>
      </c>
      <c r="O18" s="11">
        <v>1379.12</v>
      </c>
      <c r="P18" s="10" cm="1">
        <f t="array" ref="P18">_xlfn.IFS(K18&gt;=30000,K18*0.02,K18&gt;15000,K18*0.01,K18&gt;=8000,K18*0.005,K18&lt;7999,K18*0)</f>
        <v>0</v>
      </c>
      <c r="Q18" s="10" t="s">
        <v>8</v>
      </c>
      <c r="R18" s="8">
        <v>1</v>
      </c>
      <c r="S18" s="12">
        <v>29764</v>
      </c>
      <c r="T18" s="19">
        <f t="shared" ca="1" si="4"/>
        <v>42.141666666666666</v>
      </c>
    </row>
    <row r="19" spans="1:20" x14ac:dyDescent="0.25">
      <c r="A19" s="8" t="s">
        <v>416</v>
      </c>
      <c r="B19" s="8" t="s">
        <v>382</v>
      </c>
      <c r="C19" s="8">
        <v>3733</v>
      </c>
      <c r="D19" s="8" t="s">
        <v>466</v>
      </c>
      <c r="E19" s="8" t="s">
        <v>7</v>
      </c>
      <c r="F19" s="9">
        <v>44157</v>
      </c>
      <c r="G19" s="8">
        <v>5</v>
      </c>
      <c r="H19" s="10" t="str">
        <f t="shared" si="0"/>
        <v>Audit sécurité</v>
      </c>
      <c r="I19" s="8">
        <v>10</v>
      </c>
      <c r="J19" s="10">
        <f t="shared" si="1"/>
        <v>2000</v>
      </c>
      <c r="K19" s="10">
        <f t="shared" si="3"/>
        <v>20000</v>
      </c>
      <c r="L19" s="10">
        <f>K19+K19*Feuil1!$B$1</f>
        <v>24000</v>
      </c>
      <c r="M19" s="8">
        <v>2</v>
      </c>
      <c r="N19" s="10" t="str">
        <f t="shared" si="2"/>
        <v>Virement</v>
      </c>
      <c r="O19" s="11">
        <v>1786.79</v>
      </c>
      <c r="P19" s="10" cm="1">
        <f t="array" ref="P19">_xlfn.IFS(K19&gt;=30000,K19*0.02,K19&gt;15000,K19*0.01,K19&gt;=8000,K19*0.005,K19&lt;7999,K19*0)</f>
        <v>200</v>
      </c>
      <c r="Q19" s="10" t="s">
        <v>8</v>
      </c>
      <c r="R19" s="8">
        <v>5</v>
      </c>
      <c r="S19" s="12">
        <v>27343</v>
      </c>
      <c r="T19" s="19">
        <f t="shared" ca="1" si="4"/>
        <v>48.772222222222226</v>
      </c>
    </row>
    <row r="20" spans="1:20" x14ac:dyDescent="0.25">
      <c r="A20" s="8" t="s">
        <v>414</v>
      </c>
      <c r="B20" s="8" t="s">
        <v>415</v>
      </c>
      <c r="C20" s="8">
        <v>3102</v>
      </c>
      <c r="D20" s="8" t="s">
        <v>464</v>
      </c>
      <c r="E20" s="8" t="s">
        <v>7</v>
      </c>
      <c r="F20" s="9">
        <v>44236</v>
      </c>
      <c r="G20" s="8">
        <v>2</v>
      </c>
      <c r="H20" s="10" t="str">
        <f t="shared" si="0"/>
        <v>Formation CRM</v>
      </c>
      <c r="I20" s="8">
        <v>6</v>
      </c>
      <c r="J20" s="10">
        <f t="shared" si="1"/>
        <v>700</v>
      </c>
      <c r="K20" s="10">
        <f t="shared" si="3"/>
        <v>4200</v>
      </c>
      <c r="L20" s="10">
        <f>K20+K20*Feuil1!$B$1</f>
        <v>5040</v>
      </c>
      <c r="M20" s="8">
        <v>2</v>
      </c>
      <c r="N20" s="10" t="str">
        <f t="shared" si="2"/>
        <v>Virement</v>
      </c>
      <c r="O20" s="11">
        <v>1588.48</v>
      </c>
      <c r="P20" s="10" cm="1">
        <f t="array" ref="P20">_xlfn.IFS(K20&gt;=30000,K20*0.02,K20&gt;15000,K20*0.01,K20&gt;=8000,K20*0.005,K20&lt;7999,K20*0)</f>
        <v>0</v>
      </c>
      <c r="Q20" s="10" t="s">
        <v>8</v>
      </c>
      <c r="R20" s="8">
        <v>0</v>
      </c>
      <c r="S20" s="12">
        <v>27353</v>
      </c>
      <c r="T20" s="19">
        <f t="shared" ca="1" si="4"/>
        <v>48.744444444444447</v>
      </c>
    </row>
    <row r="21" spans="1:20" x14ac:dyDescent="0.25">
      <c r="A21" s="8" t="s">
        <v>413</v>
      </c>
      <c r="B21" s="8" t="s">
        <v>136</v>
      </c>
      <c r="C21" s="8">
        <v>3185</v>
      </c>
      <c r="D21" s="8" t="s">
        <v>465</v>
      </c>
      <c r="E21" s="8" t="s">
        <v>7</v>
      </c>
      <c r="F21" s="9">
        <v>44089</v>
      </c>
      <c r="G21" s="8">
        <v>4</v>
      </c>
      <c r="H21" s="10" t="str">
        <f t="shared" si="0"/>
        <v>Conseil et architecture</v>
      </c>
      <c r="I21" s="8">
        <v>7</v>
      </c>
      <c r="J21" s="10">
        <f t="shared" si="1"/>
        <v>5000</v>
      </c>
      <c r="K21" s="10">
        <f t="shared" si="3"/>
        <v>35000</v>
      </c>
      <c r="L21" s="10">
        <f>K21+K21*Feuil1!$B$1</f>
        <v>42000</v>
      </c>
      <c r="M21" s="8">
        <v>3</v>
      </c>
      <c r="N21" s="10" t="str">
        <f t="shared" si="2"/>
        <v>Espèce</v>
      </c>
      <c r="O21" s="11">
        <v>3076.88</v>
      </c>
      <c r="P21" s="10" cm="1">
        <f t="array" ref="P21">_xlfn.IFS(K21&gt;=30000,K21*0.02,K21&gt;15000,K21*0.01,K21&gt;=8000,K21*0.005,K21&lt;7999,K21*0)</f>
        <v>700</v>
      </c>
      <c r="Q21" s="10" t="s">
        <v>11</v>
      </c>
      <c r="R21" s="8">
        <v>0</v>
      </c>
      <c r="S21" s="12">
        <v>18530</v>
      </c>
      <c r="T21" s="19">
        <f t="shared" ca="1" si="4"/>
        <v>72.900000000000006</v>
      </c>
    </row>
    <row r="22" spans="1:20" x14ac:dyDescent="0.25">
      <c r="A22" s="8" t="s">
        <v>411</v>
      </c>
      <c r="B22" s="8" t="s">
        <v>412</v>
      </c>
      <c r="C22" s="8">
        <v>3569</v>
      </c>
      <c r="D22" s="8" t="s">
        <v>466</v>
      </c>
      <c r="E22" s="8" t="s">
        <v>7</v>
      </c>
      <c r="F22" s="9">
        <v>44142</v>
      </c>
      <c r="G22" s="8">
        <v>1</v>
      </c>
      <c r="H22" s="10" t="str">
        <f t="shared" si="0"/>
        <v>Intervention sur site</v>
      </c>
      <c r="I22" s="8">
        <v>7</v>
      </c>
      <c r="J22" s="10">
        <f t="shared" si="1"/>
        <v>1200</v>
      </c>
      <c r="K22" s="10">
        <f t="shared" si="3"/>
        <v>8400</v>
      </c>
      <c r="L22" s="10">
        <f>K22+K22*Feuil1!$B$1</f>
        <v>10080</v>
      </c>
      <c r="M22" s="8">
        <v>1</v>
      </c>
      <c r="N22" s="10" t="str">
        <f t="shared" si="2"/>
        <v>Chèque</v>
      </c>
      <c r="O22" s="11">
        <v>2919.15</v>
      </c>
      <c r="P22" s="10" cm="1">
        <f t="array" ref="P22">_xlfn.IFS(K22&gt;=30000,K22*0.02,K22&gt;15000,K22*0.01,K22&gt;=8000,K22*0.005,K22&lt;7999,K22*0)</f>
        <v>42</v>
      </c>
      <c r="Q22" s="10" t="s">
        <v>8</v>
      </c>
      <c r="R22" s="8">
        <v>4</v>
      </c>
      <c r="S22" s="12">
        <v>18215</v>
      </c>
      <c r="T22" s="19">
        <f t="shared" ca="1" si="4"/>
        <v>73.763888888888886</v>
      </c>
    </row>
    <row r="23" spans="1:20" x14ac:dyDescent="0.25">
      <c r="A23" s="8" t="s">
        <v>409</v>
      </c>
      <c r="B23" s="8" t="s">
        <v>410</v>
      </c>
      <c r="C23" s="8">
        <v>3133</v>
      </c>
      <c r="D23" s="8" t="s">
        <v>465</v>
      </c>
      <c r="E23" s="8" t="s">
        <v>7</v>
      </c>
      <c r="F23" s="9">
        <v>44361</v>
      </c>
      <c r="G23" s="8">
        <v>10</v>
      </c>
      <c r="H23" s="10" t="str">
        <f t="shared" si="0"/>
        <v>Gestion projet Agile</v>
      </c>
      <c r="I23" s="8">
        <v>5</v>
      </c>
      <c r="J23" s="10">
        <f t="shared" si="1"/>
        <v>1000</v>
      </c>
      <c r="K23" s="10">
        <f t="shared" si="3"/>
        <v>5000</v>
      </c>
      <c r="L23" s="10">
        <f>K23+K23*Feuil1!$B$1</f>
        <v>6000</v>
      </c>
      <c r="M23" s="8">
        <v>3</v>
      </c>
      <c r="N23" s="10" t="str">
        <f t="shared" si="2"/>
        <v>Espèce</v>
      </c>
      <c r="O23" s="11">
        <v>3562.89</v>
      </c>
      <c r="P23" s="10" cm="1">
        <f t="array" ref="P23">_xlfn.IFS(K23&gt;=30000,K23*0.02,K23&gt;15000,K23*0.01,K23&gt;=8000,K23*0.005,K23&lt;7999,K23*0)</f>
        <v>0</v>
      </c>
      <c r="Q23" s="10" t="s">
        <v>11</v>
      </c>
      <c r="R23" s="8">
        <v>0</v>
      </c>
      <c r="S23" s="12">
        <v>26274</v>
      </c>
      <c r="T23" s="19">
        <f t="shared" ca="1" si="4"/>
        <v>51.697222222222223</v>
      </c>
    </row>
    <row r="24" spans="1:20" x14ac:dyDescent="0.25">
      <c r="A24" s="8" t="s">
        <v>408</v>
      </c>
      <c r="B24" s="8" t="s">
        <v>22</v>
      </c>
      <c r="C24" s="8">
        <v>3181</v>
      </c>
      <c r="D24" s="8" t="s">
        <v>466</v>
      </c>
      <c r="E24" s="8" t="s">
        <v>7</v>
      </c>
      <c r="F24" s="9">
        <v>44053</v>
      </c>
      <c r="G24" s="8">
        <v>8</v>
      </c>
      <c r="H24" s="10" t="str">
        <f t="shared" si="0"/>
        <v>Compétence Fullstack</v>
      </c>
      <c r="I24" s="8">
        <v>1</v>
      </c>
      <c r="J24" s="10">
        <f t="shared" si="1"/>
        <v>800</v>
      </c>
      <c r="K24" s="10">
        <f t="shared" si="3"/>
        <v>800</v>
      </c>
      <c r="L24" s="10">
        <f>K24+K24*Feuil1!$B$1</f>
        <v>960</v>
      </c>
      <c r="M24" s="8">
        <v>3</v>
      </c>
      <c r="N24" s="10" t="str">
        <f t="shared" si="2"/>
        <v>Espèce</v>
      </c>
      <c r="O24" s="11">
        <v>3257.48</v>
      </c>
      <c r="P24" s="10" cm="1">
        <f t="array" ref="P24">_xlfn.IFS(K24&gt;=30000,K24*0.02,K24&gt;15000,K24*0.01,K24&gt;=8000,K24*0.005,K24&lt;7999,K24*0)</f>
        <v>0</v>
      </c>
      <c r="Q24" s="10" t="s">
        <v>11</v>
      </c>
      <c r="R24" s="8">
        <v>0</v>
      </c>
      <c r="S24" s="12">
        <v>19378</v>
      </c>
      <c r="T24" s="19">
        <f t="shared" ca="1" si="4"/>
        <v>70.580555555555549</v>
      </c>
    </row>
    <row r="25" spans="1:20" x14ac:dyDescent="0.25">
      <c r="A25" s="8" t="s">
        <v>406</v>
      </c>
      <c r="B25" s="8" t="s">
        <v>407</v>
      </c>
      <c r="C25" s="8">
        <v>3980</v>
      </c>
      <c r="D25" s="8" t="s">
        <v>466</v>
      </c>
      <c r="E25" s="8" t="s">
        <v>7</v>
      </c>
      <c r="F25" s="9">
        <v>44121</v>
      </c>
      <c r="G25" s="8">
        <v>8</v>
      </c>
      <c r="H25" s="10" t="str">
        <f t="shared" si="0"/>
        <v>Compétence Fullstack</v>
      </c>
      <c r="I25" s="8">
        <v>2</v>
      </c>
      <c r="J25" s="10">
        <f t="shared" si="1"/>
        <v>800</v>
      </c>
      <c r="K25" s="10">
        <f t="shared" si="3"/>
        <v>1600</v>
      </c>
      <c r="L25" s="10">
        <f>K25+K25*Feuil1!$B$1</f>
        <v>1920</v>
      </c>
      <c r="M25" s="8">
        <v>2</v>
      </c>
      <c r="N25" s="10" t="str">
        <f t="shared" si="2"/>
        <v>Virement</v>
      </c>
      <c r="O25" s="11">
        <v>2058.9699999999998</v>
      </c>
      <c r="P25" s="10" cm="1">
        <f t="array" ref="P25">_xlfn.IFS(K25&gt;=30000,K25*0.02,K25&gt;15000,K25*0.01,K25&gt;=8000,K25*0.005,K25&lt;7999,K25*0)</f>
        <v>0</v>
      </c>
      <c r="Q25" s="10" t="s">
        <v>8</v>
      </c>
      <c r="R25" s="8">
        <v>4</v>
      </c>
      <c r="S25" s="12">
        <v>21991</v>
      </c>
      <c r="T25" s="19">
        <f t="shared" ca="1" si="4"/>
        <v>63.422222222222224</v>
      </c>
    </row>
    <row r="26" spans="1:20" x14ac:dyDescent="0.25">
      <c r="A26" s="8" t="s">
        <v>405</v>
      </c>
      <c r="B26" s="8" t="s">
        <v>6</v>
      </c>
      <c r="C26" s="8">
        <v>3155</v>
      </c>
      <c r="D26" s="8" t="s">
        <v>463</v>
      </c>
      <c r="E26" s="8" t="s">
        <v>7</v>
      </c>
      <c r="F26" s="9">
        <v>44042</v>
      </c>
      <c r="G26" s="8">
        <v>4</v>
      </c>
      <c r="H26" s="10" t="str">
        <f t="shared" si="0"/>
        <v>Conseil et architecture</v>
      </c>
      <c r="I26" s="8">
        <v>3</v>
      </c>
      <c r="J26" s="10">
        <f t="shared" si="1"/>
        <v>5000</v>
      </c>
      <c r="K26" s="10">
        <f t="shared" si="3"/>
        <v>15000</v>
      </c>
      <c r="L26" s="10">
        <f>K26+K26*Feuil1!$B$1</f>
        <v>18000</v>
      </c>
      <c r="M26" s="8">
        <v>3</v>
      </c>
      <c r="N26" s="10" t="str">
        <f t="shared" si="2"/>
        <v>Espèce</v>
      </c>
      <c r="O26" s="11">
        <v>2967.88</v>
      </c>
      <c r="P26" s="10" cm="1">
        <f t="array" ref="P26">_xlfn.IFS(K26&gt;=30000,K26*0.02,K26&gt;15000,K26*0.01,K26&gt;=8000,K26*0.005,K26&lt;7999,K26*0)</f>
        <v>75</v>
      </c>
      <c r="Q26" s="10" t="s">
        <v>8</v>
      </c>
      <c r="R26" s="8">
        <v>2</v>
      </c>
      <c r="S26" s="12">
        <v>27844</v>
      </c>
      <c r="T26" s="19">
        <f t="shared" ca="1" si="4"/>
        <v>47.397222222222226</v>
      </c>
    </row>
    <row r="27" spans="1:20" x14ac:dyDescent="0.25">
      <c r="A27" s="8" t="s">
        <v>404</v>
      </c>
      <c r="B27" s="8" t="s">
        <v>175</v>
      </c>
      <c r="C27" s="8">
        <v>3051</v>
      </c>
      <c r="D27" s="8" t="s">
        <v>467</v>
      </c>
      <c r="E27" s="8" t="s">
        <v>7</v>
      </c>
      <c r="F27" s="9">
        <v>44127</v>
      </c>
      <c r="G27" s="8">
        <v>9</v>
      </c>
      <c r="H27" s="10" t="str">
        <f t="shared" si="0"/>
        <v>Support et TMA</v>
      </c>
      <c r="I27" s="8">
        <v>10</v>
      </c>
      <c r="J27" s="10">
        <f t="shared" si="1"/>
        <v>500</v>
      </c>
      <c r="K27" s="10">
        <f t="shared" si="3"/>
        <v>5000</v>
      </c>
      <c r="L27" s="10">
        <f>K27+K27*Feuil1!$B$1</f>
        <v>6000</v>
      </c>
      <c r="M27" s="8">
        <v>1</v>
      </c>
      <c r="N27" s="10" t="str">
        <f t="shared" si="2"/>
        <v>Chèque</v>
      </c>
      <c r="O27" s="11">
        <v>2428.34</v>
      </c>
      <c r="P27" s="10" cm="1">
        <f t="array" ref="P27">_xlfn.IFS(K27&gt;=30000,K27*0.02,K27&gt;15000,K27*0.01,K27&gt;=8000,K27*0.005,K27&lt;7999,K27*0)</f>
        <v>0</v>
      </c>
      <c r="Q27" s="10" t="s">
        <v>8</v>
      </c>
      <c r="R27" s="8">
        <v>0</v>
      </c>
      <c r="S27" s="12">
        <v>20520</v>
      </c>
      <c r="T27" s="19">
        <f t="shared" ca="1" si="4"/>
        <v>67.45</v>
      </c>
    </row>
    <row r="28" spans="1:20" x14ac:dyDescent="0.25">
      <c r="A28" s="8" t="s">
        <v>403</v>
      </c>
      <c r="B28" s="8" t="s">
        <v>13</v>
      </c>
      <c r="C28" s="8">
        <v>3066</v>
      </c>
      <c r="D28" s="8" t="s">
        <v>463</v>
      </c>
      <c r="E28" s="8" t="s">
        <v>7</v>
      </c>
      <c r="F28" s="9">
        <v>44125</v>
      </c>
      <c r="G28" s="8">
        <v>2</v>
      </c>
      <c r="H28" s="10" t="str">
        <f t="shared" si="0"/>
        <v>Formation CRM</v>
      </c>
      <c r="I28" s="8">
        <v>10</v>
      </c>
      <c r="J28" s="10">
        <f t="shared" si="1"/>
        <v>700</v>
      </c>
      <c r="K28" s="10">
        <f t="shared" si="3"/>
        <v>7000</v>
      </c>
      <c r="L28" s="10">
        <f>K28+K28*Feuil1!$B$1</f>
        <v>8400</v>
      </c>
      <c r="M28" s="8">
        <v>1</v>
      </c>
      <c r="N28" s="10" t="str">
        <f t="shared" si="2"/>
        <v>Chèque</v>
      </c>
      <c r="O28" s="11">
        <v>2449.4699999999998</v>
      </c>
      <c r="P28" s="10" cm="1">
        <f t="array" ref="P28">_xlfn.IFS(K28&gt;=30000,K28*0.02,K28&gt;15000,K28*0.01,K28&gt;=8000,K28*0.005,K28&lt;7999,K28*0)</f>
        <v>0</v>
      </c>
      <c r="Q28" s="10" t="s">
        <v>11</v>
      </c>
      <c r="R28" s="8">
        <v>1</v>
      </c>
      <c r="S28" s="12">
        <v>27084</v>
      </c>
      <c r="T28" s="19">
        <f t="shared" ca="1" si="4"/>
        <v>49.483333333333334</v>
      </c>
    </row>
    <row r="29" spans="1:20" x14ac:dyDescent="0.25">
      <c r="A29" s="8" t="s">
        <v>401</v>
      </c>
      <c r="B29" s="8" t="s">
        <v>402</v>
      </c>
      <c r="C29" s="8">
        <v>3160</v>
      </c>
      <c r="D29" s="8" t="s">
        <v>465</v>
      </c>
      <c r="E29" s="8" t="s">
        <v>7</v>
      </c>
      <c r="F29" s="9">
        <v>44198</v>
      </c>
      <c r="G29" s="8">
        <v>3</v>
      </c>
      <c r="H29" s="10" t="str">
        <f t="shared" si="0"/>
        <v>Déploiement technique</v>
      </c>
      <c r="I29" s="8">
        <v>7</v>
      </c>
      <c r="J29" s="10">
        <f t="shared" si="1"/>
        <v>1300</v>
      </c>
      <c r="K29" s="10">
        <f t="shared" si="3"/>
        <v>9100</v>
      </c>
      <c r="L29" s="10">
        <f>K29+K29*Feuil1!$B$1</f>
        <v>10920</v>
      </c>
      <c r="M29" s="8">
        <v>3</v>
      </c>
      <c r="N29" s="10" t="str">
        <f t="shared" si="2"/>
        <v>Espèce</v>
      </c>
      <c r="O29" s="11">
        <v>2466.73</v>
      </c>
      <c r="P29" s="10" cm="1">
        <f t="array" ref="P29">_xlfn.IFS(K29&gt;=30000,K29*0.02,K29&gt;15000,K29*0.01,K29&gt;=8000,K29*0.005,K29&lt;7999,K29*0)</f>
        <v>45.5</v>
      </c>
      <c r="Q29" s="10" t="s">
        <v>8</v>
      </c>
      <c r="R29" s="8">
        <v>4</v>
      </c>
      <c r="S29" s="12">
        <v>22454</v>
      </c>
      <c r="T29" s="19">
        <f t="shared" ca="1" si="4"/>
        <v>62.155555555555559</v>
      </c>
    </row>
    <row r="30" spans="1:20" x14ac:dyDescent="0.25">
      <c r="A30" s="8" t="s">
        <v>399</v>
      </c>
      <c r="B30" s="8" t="s">
        <v>400</v>
      </c>
      <c r="C30" s="8">
        <v>3045</v>
      </c>
      <c r="D30" s="8" t="s">
        <v>465</v>
      </c>
      <c r="E30" s="8" t="s">
        <v>7</v>
      </c>
      <c r="F30" s="9">
        <v>44085</v>
      </c>
      <c r="G30" s="8">
        <v>9</v>
      </c>
      <c r="H30" s="10" t="str">
        <f t="shared" si="0"/>
        <v>Support et TMA</v>
      </c>
      <c r="I30" s="8">
        <v>3</v>
      </c>
      <c r="J30" s="10">
        <f t="shared" si="1"/>
        <v>500</v>
      </c>
      <c r="K30" s="10">
        <f t="shared" si="3"/>
        <v>1500</v>
      </c>
      <c r="L30" s="10">
        <f>K30+K30*Feuil1!$B$1</f>
        <v>1800</v>
      </c>
      <c r="M30" s="8">
        <v>2</v>
      </c>
      <c r="N30" s="10" t="str">
        <f t="shared" si="2"/>
        <v>Virement</v>
      </c>
      <c r="O30" s="11">
        <v>1399.35</v>
      </c>
      <c r="P30" s="10" cm="1">
        <f t="array" ref="P30">_xlfn.IFS(K30&gt;=30000,K30*0.02,K30&gt;15000,K30*0.01,K30&gt;=8000,K30*0.005,K30&lt;7999,K30*0)</f>
        <v>0</v>
      </c>
      <c r="Q30" s="10" t="s">
        <v>8</v>
      </c>
      <c r="R30" s="8">
        <v>4</v>
      </c>
      <c r="S30" s="12">
        <v>20422</v>
      </c>
      <c r="T30" s="19">
        <f t="shared" ca="1" si="4"/>
        <v>67.719444444444449</v>
      </c>
    </row>
    <row r="31" spans="1:20" x14ac:dyDescent="0.25">
      <c r="A31" s="8" t="s">
        <v>398</v>
      </c>
      <c r="B31" s="8" t="s">
        <v>384</v>
      </c>
      <c r="C31" s="8">
        <v>3502</v>
      </c>
      <c r="D31" s="8" t="s">
        <v>462</v>
      </c>
      <c r="E31" s="8" t="s">
        <v>7</v>
      </c>
      <c r="F31" s="9">
        <v>44252</v>
      </c>
      <c r="G31" s="8">
        <v>5</v>
      </c>
      <c r="H31" s="10" t="str">
        <f t="shared" si="0"/>
        <v>Audit sécurité</v>
      </c>
      <c r="I31" s="8">
        <v>10</v>
      </c>
      <c r="J31" s="10">
        <f t="shared" si="1"/>
        <v>2000</v>
      </c>
      <c r="K31" s="10">
        <f t="shared" si="3"/>
        <v>20000</v>
      </c>
      <c r="L31" s="10">
        <f>K31+K31*Feuil1!$B$1</f>
        <v>24000</v>
      </c>
      <c r="M31" s="8">
        <v>3</v>
      </c>
      <c r="N31" s="10" t="str">
        <f t="shared" si="2"/>
        <v>Espèce</v>
      </c>
      <c r="O31" s="11">
        <v>2035.99</v>
      </c>
      <c r="P31" s="10" cm="1">
        <f t="array" ref="P31">_xlfn.IFS(K31&gt;=30000,K31*0.02,K31&gt;15000,K31*0.01,K31&gt;=8000,K31*0.005,K31&lt;7999,K31*0)</f>
        <v>200</v>
      </c>
      <c r="Q31" s="10" t="s">
        <v>8</v>
      </c>
      <c r="R31" s="8">
        <v>3</v>
      </c>
      <c r="S31" s="12">
        <v>27350</v>
      </c>
      <c r="T31" s="19">
        <f t="shared" ca="1" si="4"/>
        <v>48.75277777777778</v>
      </c>
    </row>
    <row r="32" spans="1:20" x14ac:dyDescent="0.25">
      <c r="A32" s="8" t="s">
        <v>397</v>
      </c>
      <c r="B32" s="8" t="s">
        <v>62</v>
      </c>
      <c r="C32" s="8">
        <v>3031</v>
      </c>
      <c r="D32" s="8" t="s">
        <v>464</v>
      </c>
      <c r="E32" s="8" t="s">
        <v>7</v>
      </c>
      <c r="F32" s="9">
        <v>44212</v>
      </c>
      <c r="G32" s="8">
        <v>6</v>
      </c>
      <c r="H32" s="10" t="str">
        <f t="shared" si="0"/>
        <v>Compétence Front</v>
      </c>
      <c r="I32" s="8">
        <v>4</v>
      </c>
      <c r="J32" s="10">
        <f t="shared" si="1"/>
        <v>500</v>
      </c>
      <c r="K32" s="10">
        <f t="shared" si="3"/>
        <v>2000</v>
      </c>
      <c r="L32" s="10">
        <f>K32+K32*Feuil1!$B$1</f>
        <v>2400</v>
      </c>
      <c r="M32" s="8">
        <v>1</v>
      </c>
      <c r="N32" s="10" t="str">
        <f t="shared" si="2"/>
        <v>Chèque</v>
      </c>
      <c r="O32" s="11">
        <v>2684.74</v>
      </c>
      <c r="P32" s="10" cm="1">
        <f t="array" ref="P32">_xlfn.IFS(K32&gt;=30000,K32*0.02,K32&gt;15000,K32*0.01,K32&gt;=8000,K32*0.005,K32&lt;7999,K32*0)</f>
        <v>0</v>
      </c>
      <c r="Q32" s="10" t="s">
        <v>8</v>
      </c>
      <c r="R32" s="8">
        <v>3</v>
      </c>
      <c r="S32" s="12">
        <v>19445</v>
      </c>
      <c r="T32" s="19">
        <f t="shared" ca="1" si="4"/>
        <v>70.391666666666666</v>
      </c>
    </row>
    <row r="33" spans="1:20" x14ac:dyDescent="0.25">
      <c r="A33" s="8" t="s">
        <v>395</v>
      </c>
      <c r="B33" s="8" t="s">
        <v>396</v>
      </c>
      <c r="C33" s="8">
        <v>3628</v>
      </c>
      <c r="D33" s="8" t="s">
        <v>464</v>
      </c>
      <c r="E33" s="8" t="s">
        <v>7</v>
      </c>
      <c r="F33" s="9">
        <v>44219</v>
      </c>
      <c r="G33" s="8">
        <v>6</v>
      </c>
      <c r="H33" s="10" t="str">
        <f t="shared" si="0"/>
        <v>Compétence Front</v>
      </c>
      <c r="I33" s="8">
        <v>1</v>
      </c>
      <c r="J33" s="10">
        <f t="shared" si="1"/>
        <v>500</v>
      </c>
      <c r="K33" s="10">
        <f t="shared" si="3"/>
        <v>500</v>
      </c>
      <c r="L33" s="10">
        <f>K33+K33*Feuil1!$B$1</f>
        <v>600</v>
      </c>
      <c r="M33" s="8">
        <v>1</v>
      </c>
      <c r="N33" s="10" t="str">
        <f t="shared" si="2"/>
        <v>Chèque</v>
      </c>
      <c r="O33" s="11">
        <v>2506.4499999999998</v>
      </c>
      <c r="P33" s="10" cm="1">
        <f t="array" ref="P33">_xlfn.IFS(K33&gt;=30000,K33*0.02,K33&gt;15000,K33*0.01,K33&gt;=8000,K33*0.005,K33&lt;7999,K33*0)</f>
        <v>0</v>
      </c>
      <c r="Q33" s="10" t="s">
        <v>8</v>
      </c>
      <c r="R33" s="8">
        <v>4</v>
      </c>
      <c r="S33" s="12">
        <v>16338</v>
      </c>
      <c r="T33" s="19">
        <f t="shared" ca="1" si="4"/>
        <v>78.902777777777771</v>
      </c>
    </row>
    <row r="34" spans="1:20" x14ac:dyDescent="0.25">
      <c r="A34" s="8" t="s">
        <v>394</v>
      </c>
      <c r="B34" s="8" t="s">
        <v>56</v>
      </c>
      <c r="C34" s="8">
        <v>3963</v>
      </c>
      <c r="D34" s="8" t="s">
        <v>463</v>
      </c>
      <c r="E34" s="8" t="s">
        <v>7</v>
      </c>
      <c r="F34" s="9">
        <v>44034</v>
      </c>
      <c r="G34" s="8">
        <v>1</v>
      </c>
      <c r="H34" s="10" t="str">
        <f t="shared" si="0"/>
        <v>Intervention sur site</v>
      </c>
      <c r="I34" s="8">
        <v>7</v>
      </c>
      <c r="J34" s="10">
        <f t="shared" si="1"/>
        <v>1200</v>
      </c>
      <c r="K34" s="10">
        <f t="shared" si="3"/>
        <v>8400</v>
      </c>
      <c r="L34" s="10">
        <f>K34+K34*Feuil1!$B$1</f>
        <v>10080</v>
      </c>
      <c r="M34" s="8">
        <v>2</v>
      </c>
      <c r="N34" s="10" t="str">
        <f t="shared" si="2"/>
        <v>Virement</v>
      </c>
      <c r="O34" s="11">
        <v>1459.03</v>
      </c>
      <c r="P34" s="10" cm="1">
        <f t="array" ref="P34">_xlfn.IFS(K34&gt;=30000,K34*0.02,K34&gt;15000,K34*0.01,K34&gt;=8000,K34*0.005,K34&lt;7999,K34*0)</f>
        <v>42</v>
      </c>
      <c r="Q34" s="10" t="s">
        <v>11</v>
      </c>
      <c r="R34" s="8">
        <v>1</v>
      </c>
      <c r="S34" s="12">
        <v>17468</v>
      </c>
      <c r="T34" s="19">
        <f t="shared" ca="1" si="4"/>
        <v>75.805555555555557</v>
      </c>
    </row>
    <row r="35" spans="1:20" x14ac:dyDescent="0.25">
      <c r="A35" s="8" t="s">
        <v>391</v>
      </c>
      <c r="B35" s="8" t="s">
        <v>392</v>
      </c>
      <c r="C35" s="8">
        <v>3035</v>
      </c>
      <c r="D35" s="8" t="s">
        <v>466</v>
      </c>
      <c r="E35" s="8" t="s">
        <v>7</v>
      </c>
      <c r="F35" s="9">
        <v>44165</v>
      </c>
      <c r="G35" s="8">
        <v>6</v>
      </c>
      <c r="H35" s="10" t="str">
        <f t="shared" si="0"/>
        <v>Compétence Front</v>
      </c>
      <c r="I35" s="8">
        <v>6</v>
      </c>
      <c r="J35" s="10">
        <f t="shared" si="1"/>
        <v>500</v>
      </c>
      <c r="K35" s="10">
        <f t="shared" si="3"/>
        <v>3000</v>
      </c>
      <c r="L35" s="10">
        <f>K35+K35*Feuil1!$B$1</f>
        <v>3600</v>
      </c>
      <c r="M35" s="8">
        <v>1</v>
      </c>
      <c r="N35" s="10" t="str">
        <f t="shared" si="2"/>
        <v>Chèque</v>
      </c>
      <c r="O35" s="11">
        <v>2832.72</v>
      </c>
      <c r="P35" s="10" cm="1">
        <f t="array" ref="P35">_xlfn.IFS(K35&gt;=30000,K35*0.02,K35&gt;15000,K35*0.01,K35&gt;=8000,K35*0.005,K35&lt;7999,K35*0)</f>
        <v>0</v>
      </c>
      <c r="Q35" s="10" t="s">
        <v>11</v>
      </c>
      <c r="R35" s="8">
        <v>2</v>
      </c>
      <c r="S35" s="12">
        <v>24175</v>
      </c>
      <c r="T35" s="19">
        <f t="shared" ca="1" si="4"/>
        <v>57.44166666666667</v>
      </c>
    </row>
    <row r="36" spans="1:20" x14ac:dyDescent="0.25">
      <c r="A36" s="8" t="s">
        <v>390</v>
      </c>
      <c r="B36" s="8" t="s">
        <v>190</v>
      </c>
      <c r="C36" s="8">
        <v>3890</v>
      </c>
      <c r="D36" s="8" t="s">
        <v>463</v>
      </c>
      <c r="E36" s="8" t="s">
        <v>7</v>
      </c>
      <c r="F36" s="9">
        <v>44129</v>
      </c>
      <c r="G36" s="8">
        <v>7</v>
      </c>
      <c r="H36" s="10" t="str">
        <f t="shared" si="0"/>
        <v>Compétence Back</v>
      </c>
      <c r="I36" s="8">
        <v>5</v>
      </c>
      <c r="J36" s="10">
        <f t="shared" si="1"/>
        <v>600</v>
      </c>
      <c r="K36" s="10">
        <f t="shared" si="3"/>
        <v>3000</v>
      </c>
      <c r="L36" s="10">
        <f>K36+K36*Feuil1!$B$1</f>
        <v>3600</v>
      </c>
      <c r="M36" s="8">
        <v>3</v>
      </c>
      <c r="N36" s="10" t="str">
        <f t="shared" si="2"/>
        <v>Espèce</v>
      </c>
      <c r="O36" s="11">
        <v>1776.89</v>
      </c>
      <c r="P36" s="10" cm="1">
        <f t="array" ref="P36">_xlfn.IFS(K36&gt;=30000,K36*0.02,K36&gt;15000,K36*0.01,K36&gt;=8000,K36*0.005,K36&lt;7999,K36*0)</f>
        <v>0</v>
      </c>
      <c r="Q36" s="10" t="s">
        <v>8</v>
      </c>
      <c r="R36" s="8">
        <v>3</v>
      </c>
      <c r="S36" s="12">
        <v>28184</v>
      </c>
      <c r="T36" s="19">
        <f t="shared" ca="1" si="4"/>
        <v>46.466666666666669</v>
      </c>
    </row>
    <row r="37" spans="1:20" x14ac:dyDescent="0.25">
      <c r="A37" s="8" t="s">
        <v>389</v>
      </c>
      <c r="B37" s="8" t="s">
        <v>130</v>
      </c>
      <c r="C37" s="8">
        <v>3025</v>
      </c>
      <c r="D37" s="8" t="s">
        <v>466</v>
      </c>
      <c r="E37" s="8" t="s">
        <v>7</v>
      </c>
      <c r="F37" s="9">
        <v>44039</v>
      </c>
      <c r="G37" s="8">
        <v>9</v>
      </c>
      <c r="H37" s="10" t="str">
        <f t="shared" si="0"/>
        <v>Support et TMA</v>
      </c>
      <c r="I37" s="8">
        <v>2</v>
      </c>
      <c r="J37" s="10">
        <f t="shared" si="1"/>
        <v>500</v>
      </c>
      <c r="K37" s="10">
        <f t="shared" si="3"/>
        <v>1000</v>
      </c>
      <c r="L37" s="10">
        <f>K37+K37*Feuil1!$B$1</f>
        <v>1200</v>
      </c>
      <c r="M37" s="8">
        <v>3</v>
      </c>
      <c r="N37" s="10" t="str">
        <f t="shared" si="2"/>
        <v>Espèce</v>
      </c>
      <c r="O37" s="11">
        <v>2058.7600000000002</v>
      </c>
      <c r="P37" s="10" cm="1">
        <f t="array" ref="P37">_xlfn.IFS(K37&gt;=30000,K37*0.02,K37&gt;15000,K37*0.01,K37&gt;=8000,K37*0.005,K37&lt;7999,K37*0)</f>
        <v>0</v>
      </c>
      <c r="Q37" s="10" t="s">
        <v>8</v>
      </c>
      <c r="R37" s="8">
        <v>2</v>
      </c>
      <c r="S37" s="12">
        <v>17610</v>
      </c>
      <c r="T37" s="19">
        <f t="shared" ca="1" si="4"/>
        <v>75.416666666666671</v>
      </c>
    </row>
    <row r="38" spans="1:20" x14ac:dyDescent="0.25">
      <c r="A38" s="8" t="s">
        <v>388</v>
      </c>
      <c r="B38" s="8" t="s">
        <v>82</v>
      </c>
      <c r="C38" s="8">
        <v>3563</v>
      </c>
      <c r="D38" s="8" t="s">
        <v>466</v>
      </c>
      <c r="E38" s="8" t="s">
        <v>7</v>
      </c>
      <c r="F38" s="9">
        <v>44230</v>
      </c>
      <c r="G38" s="8">
        <v>2</v>
      </c>
      <c r="H38" s="10" t="str">
        <f t="shared" si="0"/>
        <v>Formation CRM</v>
      </c>
      <c r="I38" s="8">
        <v>2</v>
      </c>
      <c r="J38" s="10">
        <f t="shared" si="1"/>
        <v>700</v>
      </c>
      <c r="K38" s="10">
        <f t="shared" si="3"/>
        <v>1400</v>
      </c>
      <c r="L38" s="10">
        <f>K38+K38*Feuil1!$B$1</f>
        <v>1680</v>
      </c>
      <c r="M38" s="8">
        <v>3</v>
      </c>
      <c r="N38" s="10" t="str">
        <f t="shared" si="2"/>
        <v>Espèce</v>
      </c>
      <c r="O38" s="11">
        <v>1608.99</v>
      </c>
      <c r="P38" s="10" cm="1">
        <f t="array" ref="P38">_xlfn.IFS(K38&gt;=30000,K38*0.02,K38&gt;15000,K38*0.01,K38&gt;=8000,K38*0.005,K38&lt;7999,K38*0)</f>
        <v>0</v>
      </c>
      <c r="Q38" s="10" t="s">
        <v>8</v>
      </c>
      <c r="R38" s="8">
        <v>1</v>
      </c>
      <c r="S38" s="12">
        <v>25649</v>
      </c>
      <c r="T38" s="19">
        <f t="shared" ca="1" si="4"/>
        <v>53.405555555555559</v>
      </c>
    </row>
    <row r="39" spans="1:20" x14ac:dyDescent="0.25">
      <c r="A39" s="8" t="s">
        <v>387</v>
      </c>
      <c r="B39" s="8" t="s">
        <v>298</v>
      </c>
      <c r="C39" s="8">
        <v>3185</v>
      </c>
      <c r="D39" s="8" t="s">
        <v>464</v>
      </c>
      <c r="E39" s="8" t="s">
        <v>7</v>
      </c>
      <c r="F39" s="9">
        <v>44323</v>
      </c>
      <c r="G39" s="8">
        <v>3</v>
      </c>
      <c r="H39" s="10" t="str">
        <f t="shared" si="0"/>
        <v>Déploiement technique</v>
      </c>
      <c r="I39" s="8">
        <v>6</v>
      </c>
      <c r="J39" s="10">
        <f t="shared" si="1"/>
        <v>1300</v>
      </c>
      <c r="K39" s="10">
        <f t="shared" si="3"/>
        <v>7800</v>
      </c>
      <c r="L39" s="10">
        <f>K39+K39*Feuil1!$B$1</f>
        <v>9360</v>
      </c>
      <c r="M39" s="8">
        <v>3</v>
      </c>
      <c r="N39" s="10" t="str">
        <f t="shared" si="2"/>
        <v>Espèce</v>
      </c>
      <c r="O39" s="11">
        <v>1341.96</v>
      </c>
      <c r="P39" s="10" cm="1">
        <f t="array" ref="P39">_xlfn.IFS(K39&gt;=30000,K39*0.02,K39&gt;15000,K39*0.01,K39&gt;=8000,K39*0.005,K39&lt;7999,K39*0)</f>
        <v>0</v>
      </c>
      <c r="Q39" s="10" t="s">
        <v>8</v>
      </c>
      <c r="R39" s="8">
        <v>4</v>
      </c>
      <c r="S39" s="12">
        <v>27502</v>
      </c>
      <c r="T39" s="19">
        <f t="shared" ca="1" si="4"/>
        <v>48.333333333333336</v>
      </c>
    </row>
    <row r="40" spans="1:20" x14ac:dyDescent="0.25">
      <c r="A40" s="8" t="s">
        <v>386</v>
      </c>
      <c r="B40" s="8" t="s">
        <v>136</v>
      </c>
      <c r="C40" s="8">
        <v>3024</v>
      </c>
      <c r="D40" s="8" t="s">
        <v>465</v>
      </c>
      <c r="E40" s="8" t="s">
        <v>7</v>
      </c>
      <c r="F40" s="9">
        <v>44217</v>
      </c>
      <c r="G40" s="8">
        <v>3</v>
      </c>
      <c r="H40" s="10" t="str">
        <f t="shared" si="0"/>
        <v>Déploiement technique</v>
      </c>
      <c r="I40" s="8">
        <v>6</v>
      </c>
      <c r="J40" s="10">
        <f t="shared" si="1"/>
        <v>1300</v>
      </c>
      <c r="K40" s="10">
        <f t="shared" si="3"/>
        <v>7800</v>
      </c>
      <c r="L40" s="10">
        <f>K40+K40*Feuil1!$B$1</f>
        <v>9360</v>
      </c>
      <c r="M40" s="8">
        <v>3</v>
      </c>
      <c r="N40" s="10" t="str">
        <f t="shared" si="2"/>
        <v>Espèce</v>
      </c>
      <c r="O40" s="11">
        <v>3455.16</v>
      </c>
      <c r="P40" s="10" cm="1">
        <f t="array" ref="P40">_xlfn.IFS(K40&gt;=30000,K40*0.02,K40&gt;15000,K40*0.01,K40&gt;=8000,K40*0.005,K40&lt;7999,K40*0)</f>
        <v>0</v>
      </c>
      <c r="Q40" s="10" t="s">
        <v>11</v>
      </c>
      <c r="R40" s="8">
        <v>2</v>
      </c>
      <c r="S40" s="12">
        <v>17002</v>
      </c>
      <c r="T40" s="19">
        <f t="shared" ca="1" si="4"/>
        <v>77.080555555555549</v>
      </c>
    </row>
    <row r="41" spans="1:20" x14ac:dyDescent="0.25">
      <c r="A41" s="8" t="s">
        <v>385</v>
      </c>
      <c r="B41" s="8" t="s">
        <v>338</v>
      </c>
      <c r="C41" s="8">
        <v>3165</v>
      </c>
      <c r="D41" s="8" t="s">
        <v>463</v>
      </c>
      <c r="E41" s="8" t="s">
        <v>7</v>
      </c>
      <c r="F41" s="9">
        <v>44153</v>
      </c>
      <c r="G41" s="8">
        <v>8</v>
      </c>
      <c r="H41" s="10" t="str">
        <f t="shared" si="0"/>
        <v>Compétence Fullstack</v>
      </c>
      <c r="I41" s="8">
        <v>9</v>
      </c>
      <c r="J41" s="10">
        <f t="shared" si="1"/>
        <v>800</v>
      </c>
      <c r="K41" s="10">
        <f t="shared" si="3"/>
        <v>7200</v>
      </c>
      <c r="L41" s="10">
        <f>K41+K41*Feuil1!$B$1</f>
        <v>8640</v>
      </c>
      <c r="M41" s="8">
        <v>1</v>
      </c>
      <c r="N41" s="10" t="str">
        <f t="shared" si="2"/>
        <v>Chèque</v>
      </c>
      <c r="O41" s="11">
        <v>1643.84</v>
      </c>
      <c r="P41" s="10" cm="1">
        <f t="array" ref="P41">_xlfn.IFS(K41&gt;=30000,K41*0.02,K41&gt;15000,K41*0.01,K41&gt;=8000,K41*0.005,K41&lt;7999,K41*0)</f>
        <v>0</v>
      </c>
      <c r="Q41" s="10" t="s">
        <v>11</v>
      </c>
      <c r="R41" s="8">
        <v>4</v>
      </c>
      <c r="S41" s="12">
        <v>23243</v>
      </c>
      <c r="T41" s="19">
        <f t="shared" ca="1" si="4"/>
        <v>59.994444444444447</v>
      </c>
    </row>
    <row r="42" spans="1:20" x14ac:dyDescent="0.25">
      <c r="A42" s="8" t="s">
        <v>383</v>
      </c>
      <c r="B42" s="8" t="s">
        <v>384</v>
      </c>
      <c r="C42" s="8">
        <v>3121</v>
      </c>
      <c r="D42" s="8" t="s">
        <v>462</v>
      </c>
      <c r="E42" s="8" t="s">
        <v>7</v>
      </c>
      <c r="F42" s="9">
        <v>44346</v>
      </c>
      <c r="G42" s="8">
        <v>4</v>
      </c>
      <c r="H42" s="10" t="str">
        <f t="shared" si="0"/>
        <v>Conseil et architecture</v>
      </c>
      <c r="I42" s="8">
        <v>9</v>
      </c>
      <c r="J42" s="10">
        <f t="shared" si="1"/>
        <v>5000</v>
      </c>
      <c r="K42" s="10">
        <f t="shared" si="3"/>
        <v>45000</v>
      </c>
      <c r="L42" s="10">
        <f>K42+K42*Feuil1!$B$1</f>
        <v>54000</v>
      </c>
      <c r="M42" s="8">
        <v>1</v>
      </c>
      <c r="N42" s="10" t="str">
        <f t="shared" si="2"/>
        <v>Chèque</v>
      </c>
      <c r="O42" s="11">
        <v>2240.9899999999998</v>
      </c>
      <c r="P42" s="10" cm="1">
        <f t="array" ref="P42">_xlfn.IFS(K42&gt;=30000,K42*0.02,K42&gt;15000,K42*0.01,K42&gt;=8000,K42*0.005,K42&lt;7999,K42*0)</f>
        <v>900</v>
      </c>
      <c r="Q42" s="10" t="s">
        <v>8</v>
      </c>
      <c r="R42" s="8">
        <v>3</v>
      </c>
      <c r="S42" s="12">
        <v>22082</v>
      </c>
      <c r="T42" s="19">
        <f t="shared" ca="1" si="4"/>
        <v>63.174999999999997</v>
      </c>
    </row>
    <row r="43" spans="1:20" x14ac:dyDescent="0.25">
      <c r="A43" s="8" t="s">
        <v>381</v>
      </c>
      <c r="B43" s="8" t="s">
        <v>382</v>
      </c>
      <c r="C43" s="8">
        <v>3077</v>
      </c>
      <c r="D43" s="8" t="s">
        <v>466</v>
      </c>
      <c r="E43" s="8" t="s">
        <v>7</v>
      </c>
      <c r="F43" s="9">
        <v>44266</v>
      </c>
      <c r="G43" s="8">
        <v>8</v>
      </c>
      <c r="H43" s="10" t="str">
        <f t="shared" si="0"/>
        <v>Compétence Fullstack</v>
      </c>
      <c r="I43" s="8">
        <v>1</v>
      </c>
      <c r="J43" s="10">
        <f t="shared" si="1"/>
        <v>800</v>
      </c>
      <c r="K43" s="10">
        <f t="shared" si="3"/>
        <v>800</v>
      </c>
      <c r="L43" s="10">
        <f>K43+K43*Feuil1!$B$1</f>
        <v>960</v>
      </c>
      <c r="M43" s="8">
        <v>1</v>
      </c>
      <c r="N43" s="10" t="str">
        <f t="shared" si="2"/>
        <v>Chèque</v>
      </c>
      <c r="O43" s="11">
        <v>2448.5700000000002</v>
      </c>
      <c r="P43" s="10" cm="1">
        <f t="array" ref="P43">_xlfn.IFS(K43&gt;=30000,K43*0.02,K43&gt;15000,K43*0.01,K43&gt;=8000,K43*0.005,K43&lt;7999,K43*0)</f>
        <v>0</v>
      </c>
      <c r="Q43" s="10" t="s">
        <v>8</v>
      </c>
      <c r="R43" s="8">
        <v>2</v>
      </c>
      <c r="S43" s="12">
        <v>28659</v>
      </c>
      <c r="T43" s="19">
        <f t="shared" ca="1" si="4"/>
        <v>45.166666666666664</v>
      </c>
    </row>
    <row r="44" spans="1:20" x14ac:dyDescent="0.25">
      <c r="A44" s="8" t="s">
        <v>379</v>
      </c>
      <c r="B44" s="8" t="s">
        <v>380</v>
      </c>
      <c r="C44" s="8">
        <v>3663</v>
      </c>
      <c r="D44" s="8" t="s">
        <v>467</v>
      </c>
      <c r="E44" s="8" t="s">
        <v>7</v>
      </c>
      <c r="F44" s="9">
        <v>44208</v>
      </c>
      <c r="G44" s="8">
        <v>2</v>
      </c>
      <c r="H44" s="10" t="str">
        <f t="shared" si="0"/>
        <v>Formation CRM</v>
      </c>
      <c r="I44" s="8">
        <v>5</v>
      </c>
      <c r="J44" s="10">
        <f t="shared" si="1"/>
        <v>700</v>
      </c>
      <c r="K44" s="10">
        <f t="shared" si="3"/>
        <v>3500</v>
      </c>
      <c r="L44" s="10">
        <f>K44+K44*Feuil1!$B$1</f>
        <v>4200</v>
      </c>
      <c r="M44" s="8">
        <v>2</v>
      </c>
      <c r="N44" s="10" t="str">
        <f t="shared" si="2"/>
        <v>Virement</v>
      </c>
      <c r="O44" s="11">
        <v>2307.1</v>
      </c>
      <c r="P44" s="10" cm="1">
        <f t="array" ref="P44">_xlfn.IFS(K44&gt;=30000,K44*0.02,K44&gt;15000,K44*0.01,K44&gt;=8000,K44*0.005,K44&lt;7999,K44*0)</f>
        <v>0</v>
      </c>
      <c r="Q44" s="10" t="s">
        <v>8</v>
      </c>
      <c r="R44" s="8">
        <v>3</v>
      </c>
      <c r="S44" s="12">
        <v>23356</v>
      </c>
      <c r="T44" s="19">
        <f t="shared" ca="1" si="4"/>
        <v>59.68611111111111</v>
      </c>
    </row>
    <row r="45" spans="1:20" x14ac:dyDescent="0.25">
      <c r="A45" s="8" t="s">
        <v>378</v>
      </c>
      <c r="B45" s="8" t="s">
        <v>204</v>
      </c>
      <c r="C45" s="8">
        <v>3166</v>
      </c>
      <c r="D45" s="8" t="s">
        <v>467</v>
      </c>
      <c r="E45" s="8" t="s">
        <v>7</v>
      </c>
      <c r="F45" s="9">
        <v>44334</v>
      </c>
      <c r="G45" s="8">
        <v>3</v>
      </c>
      <c r="H45" s="10" t="str">
        <f t="shared" si="0"/>
        <v>Déploiement technique</v>
      </c>
      <c r="I45" s="8">
        <v>7</v>
      </c>
      <c r="J45" s="10">
        <f t="shared" si="1"/>
        <v>1300</v>
      </c>
      <c r="K45" s="10">
        <f t="shared" si="3"/>
        <v>9100</v>
      </c>
      <c r="L45" s="10">
        <f>K45+K45*Feuil1!$B$1</f>
        <v>10920</v>
      </c>
      <c r="M45" s="8">
        <v>3</v>
      </c>
      <c r="N45" s="10" t="str">
        <f t="shared" si="2"/>
        <v>Espèce</v>
      </c>
      <c r="O45" s="11">
        <v>2677.48</v>
      </c>
      <c r="P45" s="10" cm="1">
        <f t="array" ref="P45">_xlfn.IFS(K45&gt;=30000,K45*0.02,K45&gt;15000,K45*0.01,K45&gt;=8000,K45*0.005,K45&lt;7999,K45*0)</f>
        <v>45.5</v>
      </c>
      <c r="Q45" s="10" t="s">
        <v>11</v>
      </c>
      <c r="R45" s="8">
        <v>1</v>
      </c>
      <c r="S45" s="12">
        <v>27770</v>
      </c>
      <c r="T45" s="19">
        <f t="shared" ca="1" si="4"/>
        <v>47.602777777777774</v>
      </c>
    </row>
    <row r="46" spans="1:20" x14ac:dyDescent="0.25">
      <c r="A46" s="8" t="s">
        <v>376</v>
      </c>
      <c r="B46" s="8" t="s">
        <v>377</v>
      </c>
      <c r="C46" s="8">
        <v>3916</v>
      </c>
      <c r="D46" s="8" t="s">
        <v>463</v>
      </c>
      <c r="E46" s="8" t="s">
        <v>7</v>
      </c>
      <c r="F46" s="9">
        <v>44083</v>
      </c>
      <c r="G46" s="8">
        <v>9</v>
      </c>
      <c r="H46" s="10" t="str">
        <f t="shared" si="0"/>
        <v>Support et TMA</v>
      </c>
      <c r="I46" s="8">
        <v>5</v>
      </c>
      <c r="J46" s="10">
        <f t="shared" si="1"/>
        <v>500</v>
      </c>
      <c r="K46" s="10">
        <f t="shared" si="3"/>
        <v>2500</v>
      </c>
      <c r="L46" s="10">
        <f>K46+K46*Feuil1!$B$1</f>
        <v>3000</v>
      </c>
      <c r="M46" s="8">
        <v>2</v>
      </c>
      <c r="N46" s="10" t="str">
        <f t="shared" si="2"/>
        <v>Virement</v>
      </c>
      <c r="O46" s="11">
        <v>1499.52</v>
      </c>
      <c r="P46" s="10" cm="1">
        <f t="array" ref="P46">_xlfn.IFS(K46&gt;=30000,K46*0.02,K46&gt;15000,K46*0.01,K46&gt;=8000,K46*0.005,K46&lt;7999,K46*0)</f>
        <v>0</v>
      </c>
      <c r="Q46" s="10" t="s">
        <v>11</v>
      </c>
      <c r="R46" s="8">
        <v>4</v>
      </c>
      <c r="S46" s="12">
        <v>19815</v>
      </c>
      <c r="T46" s="19">
        <f t="shared" ca="1" si="4"/>
        <v>69.38055555555556</v>
      </c>
    </row>
    <row r="47" spans="1:20" x14ac:dyDescent="0.25">
      <c r="A47" s="8" t="s">
        <v>374</v>
      </c>
      <c r="B47" s="8" t="s">
        <v>375</v>
      </c>
      <c r="C47" s="8">
        <v>3017</v>
      </c>
      <c r="D47" s="8" t="s">
        <v>465</v>
      </c>
      <c r="E47" s="8" t="s">
        <v>7</v>
      </c>
      <c r="F47" s="9">
        <v>44315</v>
      </c>
      <c r="G47" s="8">
        <v>7</v>
      </c>
      <c r="H47" s="10" t="str">
        <f t="shared" si="0"/>
        <v>Compétence Back</v>
      </c>
      <c r="I47" s="8">
        <v>10</v>
      </c>
      <c r="J47" s="10">
        <f t="shared" si="1"/>
        <v>600</v>
      </c>
      <c r="K47" s="10">
        <f t="shared" si="3"/>
        <v>6000</v>
      </c>
      <c r="L47" s="10">
        <f>K47+K47*Feuil1!$B$1</f>
        <v>7200</v>
      </c>
      <c r="M47" s="8">
        <v>3</v>
      </c>
      <c r="N47" s="10" t="str">
        <f t="shared" si="2"/>
        <v>Espèce</v>
      </c>
      <c r="O47" s="11">
        <v>2348.16</v>
      </c>
      <c r="P47" s="10" cm="1">
        <f t="array" ref="P47">_xlfn.IFS(K47&gt;=30000,K47*0.02,K47&gt;15000,K47*0.01,K47&gt;=8000,K47*0.005,K47&lt;7999,K47*0)</f>
        <v>0</v>
      </c>
      <c r="Q47" s="10" t="s">
        <v>8</v>
      </c>
      <c r="R47" s="8">
        <v>4</v>
      </c>
      <c r="S47" s="12">
        <v>28235</v>
      </c>
      <c r="T47" s="19">
        <f t="shared" ca="1" si="4"/>
        <v>46.327777777777776</v>
      </c>
    </row>
    <row r="48" spans="1:20" x14ac:dyDescent="0.25">
      <c r="A48" s="8" t="s">
        <v>374</v>
      </c>
      <c r="B48" s="8" t="s">
        <v>23</v>
      </c>
      <c r="C48" s="8">
        <v>3531</v>
      </c>
      <c r="D48" s="8" t="s">
        <v>465</v>
      </c>
      <c r="E48" s="8" t="s">
        <v>7</v>
      </c>
      <c r="F48" s="9">
        <v>44342</v>
      </c>
      <c r="G48" s="8">
        <v>6</v>
      </c>
      <c r="H48" s="10" t="str">
        <f t="shared" si="0"/>
        <v>Compétence Front</v>
      </c>
      <c r="I48" s="8">
        <v>2</v>
      </c>
      <c r="J48" s="10">
        <f t="shared" si="1"/>
        <v>500</v>
      </c>
      <c r="K48" s="10">
        <f t="shared" si="3"/>
        <v>1000</v>
      </c>
      <c r="L48" s="10">
        <f>K48+K48*Feuil1!$B$1</f>
        <v>1200</v>
      </c>
      <c r="M48" s="8">
        <v>3</v>
      </c>
      <c r="N48" s="10" t="str">
        <f t="shared" si="2"/>
        <v>Espèce</v>
      </c>
      <c r="O48" s="11">
        <v>1577.39</v>
      </c>
      <c r="P48" s="10" cm="1">
        <f t="array" ref="P48">_xlfn.IFS(K48&gt;=30000,K48*0.02,K48&gt;15000,K48*0.01,K48&gt;=8000,K48*0.005,K48&lt;7999,K48*0)</f>
        <v>0</v>
      </c>
      <c r="Q48" s="10" t="s">
        <v>8</v>
      </c>
      <c r="R48" s="8">
        <v>3</v>
      </c>
      <c r="S48" s="12">
        <v>23189</v>
      </c>
      <c r="T48" s="19">
        <f t="shared" ca="1" si="4"/>
        <v>60.141666666666666</v>
      </c>
    </row>
    <row r="49" spans="1:20" x14ac:dyDescent="0.25">
      <c r="A49" s="8" t="s">
        <v>372</v>
      </c>
      <c r="B49" s="8" t="s">
        <v>373</v>
      </c>
      <c r="C49" s="8">
        <v>3629</v>
      </c>
      <c r="D49" s="8" t="s">
        <v>462</v>
      </c>
      <c r="E49" s="8" t="s">
        <v>7</v>
      </c>
      <c r="F49" s="9">
        <v>44205</v>
      </c>
      <c r="G49" s="8">
        <v>8</v>
      </c>
      <c r="H49" s="10" t="str">
        <f t="shared" si="0"/>
        <v>Compétence Fullstack</v>
      </c>
      <c r="I49" s="8">
        <v>2</v>
      </c>
      <c r="J49" s="10">
        <f t="shared" si="1"/>
        <v>800</v>
      </c>
      <c r="K49" s="10">
        <f t="shared" si="3"/>
        <v>1600</v>
      </c>
      <c r="L49" s="10">
        <f>K49+K49*Feuil1!$B$1</f>
        <v>1920</v>
      </c>
      <c r="M49" s="8">
        <v>2</v>
      </c>
      <c r="N49" s="10" t="str">
        <f t="shared" si="2"/>
        <v>Virement</v>
      </c>
      <c r="O49" s="11">
        <v>3546.74</v>
      </c>
      <c r="P49" s="10" cm="1">
        <f t="array" ref="P49">_xlfn.IFS(K49&gt;=30000,K49*0.02,K49&gt;15000,K49*0.01,K49&gt;=8000,K49*0.005,K49&lt;7999,K49*0)</f>
        <v>0</v>
      </c>
      <c r="Q49" s="10" t="s">
        <v>11</v>
      </c>
      <c r="R49" s="8">
        <v>1</v>
      </c>
      <c r="S49" s="12">
        <v>19327</v>
      </c>
      <c r="T49" s="19">
        <f t="shared" ca="1" si="4"/>
        <v>70.719444444444449</v>
      </c>
    </row>
    <row r="50" spans="1:20" x14ac:dyDescent="0.25">
      <c r="A50" s="8" t="s">
        <v>370</v>
      </c>
      <c r="B50" s="8" t="s">
        <v>371</v>
      </c>
      <c r="C50" s="8">
        <v>3079</v>
      </c>
      <c r="D50" s="8" t="s">
        <v>465</v>
      </c>
      <c r="E50" s="8" t="s">
        <v>7</v>
      </c>
      <c r="F50" s="9">
        <v>44212</v>
      </c>
      <c r="G50" s="8">
        <v>7</v>
      </c>
      <c r="H50" s="10" t="str">
        <f t="shared" si="0"/>
        <v>Compétence Back</v>
      </c>
      <c r="I50" s="8">
        <v>4</v>
      </c>
      <c r="J50" s="10">
        <f t="shared" si="1"/>
        <v>600</v>
      </c>
      <c r="K50" s="10">
        <f t="shared" si="3"/>
        <v>2400</v>
      </c>
      <c r="L50" s="10">
        <f>K50+K50*Feuil1!$B$1</f>
        <v>2880</v>
      </c>
      <c r="M50" s="8">
        <v>1</v>
      </c>
      <c r="N50" s="10" t="str">
        <f t="shared" si="2"/>
        <v>Chèque</v>
      </c>
      <c r="O50" s="11">
        <v>2923.66</v>
      </c>
      <c r="P50" s="10" cm="1">
        <f t="array" ref="P50">_xlfn.IFS(K50&gt;=30000,K50*0.02,K50&gt;15000,K50*0.01,K50&gt;=8000,K50*0.005,K50&lt;7999,K50*0)</f>
        <v>0</v>
      </c>
      <c r="Q50" s="10" t="s">
        <v>8</v>
      </c>
      <c r="R50" s="8">
        <v>4</v>
      </c>
      <c r="S50" s="12">
        <v>18666</v>
      </c>
      <c r="T50" s="19">
        <f t="shared" ca="1" si="4"/>
        <v>72.530555555555551</v>
      </c>
    </row>
    <row r="51" spans="1:20" x14ac:dyDescent="0.25">
      <c r="A51" s="8" t="s">
        <v>369</v>
      </c>
      <c r="B51" s="8" t="s">
        <v>10</v>
      </c>
      <c r="C51" s="8">
        <v>3174</v>
      </c>
      <c r="D51" s="8" t="s">
        <v>466</v>
      </c>
      <c r="E51" s="8" t="s">
        <v>7</v>
      </c>
      <c r="F51" s="9">
        <v>44377</v>
      </c>
      <c r="G51" s="8">
        <v>4</v>
      </c>
      <c r="H51" s="10" t="str">
        <f t="shared" si="0"/>
        <v>Conseil et architecture</v>
      </c>
      <c r="I51" s="8">
        <v>1</v>
      </c>
      <c r="J51" s="10">
        <f t="shared" si="1"/>
        <v>5000</v>
      </c>
      <c r="K51" s="10">
        <f t="shared" si="3"/>
        <v>5000</v>
      </c>
      <c r="L51" s="10">
        <f>K51+K51*Feuil1!$B$1</f>
        <v>6000</v>
      </c>
      <c r="M51" s="8">
        <v>2</v>
      </c>
      <c r="N51" s="10" t="str">
        <f t="shared" si="2"/>
        <v>Virement</v>
      </c>
      <c r="O51" s="11">
        <v>2862.68</v>
      </c>
      <c r="P51" s="10" cm="1">
        <f t="array" ref="P51">_xlfn.IFS(K51&gt;=30000,K51*0.02,K51&gt;15000,K51*0.01,K51&gt;=8000,K51*0.005,K51&lt;7999,K51*0)</f>
        <v>0</v>
      </c>
      <c r="Q51" s="10" t="s">
        <v>11</v>
      </c>
      <c r="R51" s="8">
        <v>2</v>
      </c>
      <c r="S51" s="12">
        <v>27699</v>
      </c>
      <c r="T51" s="19">
        <f t="shared" ca="1" si="4"/>
        <v>47.797222222222224</v>
      </c>
    </row>
    <row r="52" spans="1:20" x14ac:dyDescent="0.25">
      <c r="A52" s="8" t="s">
        <v>367</v>
      </c>
      <c r="B52" s="8" t="s">
        <v>368</v>
      </c>
      <c r="C52" s="8">
        <v>3125</v>
      </c>
      <c r="D52" s="8" t="s">
        <v>463</v>
      </c>
      <c r="E52" s="8" t="s">
        <v>7</v>
      </c>
      <c r="F52" s="9">
        <v>44303</v>
      </c>
      <c r="G52" s="8">
        <v>1</v>
      </c>
      <c r="H52" s="10" t="str">
        <f t="shared" si="0"/>
        <v>Intervention sur site</v>
      </c>
      <c r="I52" s="8">
        <v>3</v>
      </c>
      <c r="J52" s="10">
        <f t="shared" si="1"/>
        <v>1200</v>
      </c>
      <c r="K52" s="10">
        <f t="shared" si="3"/>
        <v>3600</v>
      </c>
      <c r="L52" s="10">
        <f>K52+K52*Feuil1!$B$1</f>
        <v>4320</v>
      </c>
      <c r="M52" s="8">
        <v>1</v>
      </c>
      <c r="N52" s="10" t="str">
        <f t="shared" si="2"/>
        <v>Chèque</v>
      </c>
      <c r="O52" s="11">
        <v>1605.42</v>
      </c>
      <c r="P52" s="10" cm="1">
        <f t="array" ref="P52">_xlfn.IFS(K52&gt;=30000,K52*0.02,K52&gt;15000,K52*0.01,K52&gt;=8000,K52*0.005,K52&lt;7999,K52*0)</f>
        <v>0</v>
      </c>
      <c r="Q52" s="10" t="s">
        <v>8</v>
      </c>
      <c r="R52" s="8">
        <v>5</v>
      </c>
      <c r="S52" s="12">
        <v>21288</v>
      </c>
      <c r="T52" s="19">
        <f t="shared" ca="1" si="4"/>
        <v>65.347222222222229</v>
      </c>
    </row>
    <row r="53" spans="1:20" x14ac:dyDescent="0.25">
      <c r="A53" s="8" t="s">
        <v>366</v>
      </c>
      <c r="B53" s="8" t="s">
        <v>39</v>
      </c>
      <c r="C53" s="8">
        <v>3208</v>
      </c>
      <c r="D53" s="8" t="s">
        <v>465</v>
      </c>
      <c r="E53" s="8" t="s">
        <v>7</v>
      </c>
      <c r="F53" s="9">
        <v>44037</v>
      </c>
      <c r="G53" s="8">
        <v>8</v>
      </c>
      <c r="H53" s="10" t="str">
        <f t="shared" si="0"/>
        <v>Compétence Fullstack</v>
      </c>
      <c r="I53" s="8">
        <v>10</v>
      </c>
      <c r="J53" s="10">
        <f t="shared" si="1"/>
        <v>800</v>
      </c>
      <c r="K53" s="10">
        <f t="shared" si="3"/>
        <v>8000</v>
      </c>
      <c r="L53" s="10">
        <f>K53+K53*Feuil1!$B$1</f>
        <v>9600</v>
      </c>
      <c r="M53" s="8">
        <v>1</v>
      </c>
      <c r="N53" s="10" t="str">
        <f t="shared" si="2"/>
        <v>Chèque</v>
      </c>
      <c r="O53" s="11">
        <v>1034.3499999999999</v>
      </c>
      <c r="P53" s="10" cm="1">
        <f t="array" ref="P53">_xlfn.IFS(K53&gt;=30000,K53*0.02,K53&gt;15000,K53*0.01,K53&gt;=8000,K53*0.005,K53&lt;7999,K53*0)</f>
        <v>40</v>
      </c>
      <c r="Q53" s="10" t="s">
        <v>8</v>
      </c>
      <c r="R53" s="8">
        <v>5</v>
      </c>
      <c r="S53" s="12">
        <v>22133</v>
      </c>
      <c r="T53" s="19">
        <f t="shared" ca="1" si="4"/>
        <v>63.036111111111111</v>
      </c>
    </row>
    <row r="54" spans="1:20" x14ac:dyDescent="0.25">
      <c r="A54" s="8" t="s">
        <v>364</v>
      </c>
      <c r="B54" s="8" t="s">
        <v>365</v>
      </c>
      <c r="C54" s="8">
        <v>3182</v>
      </c>
      <c r="D54" s="8" t="s">
        <v>466</v>
      </c>
      <c r="E54" s="8" t="s">
        <v>7</v>
      </c>
      <c r="F54" s="9">
        <v>44211</v>
      </c>
      <c r="G54" s="8">
        <v>8</v>
      </c>
      <c r="H54" s="10" t="str">
        <f t="shared" si="0"/>
        <v>Compétence Fullstack</v>
      </c>
      <c r="I54" s="8">
        <v>3</v>
      </c>
      <c r="J54" s="10">
        <f t="shared" si="1"/>
        <v>800</v>
      </c>
      <c r="K54" s="10">
        <f t="shared" si="3"/>
        <v>2400</v>
      </c>
      <c r="L54" s="10">
        <f>K54+K54*Feuil1!$B$1</f>
        <v>2880</v>
      </c>
      <c r="M54" s="8">
        <v>1</v>
      </c>
      <c r="N54" s="10" t="str">
        <f t="shared" si="2"/>
        <v>Chèque</v>
      </c>
      <c r="O54" s="11">
        <v>1467.34</v>
      </c>
      <c r="P54" s="10" cm="1">
        <f t="array" ref="P54">_xlfn.IFS(K54&gt;=30000,K54*0.02,K54&gt;15000,K54*0.01,K54&gt;=8000,K54*0.005,K54&lt;7999,K54*0)</f>
        <v>0</v>
      </c>
      <c r="Q54" s="10" t="s">
        <v>8</v>
      </c>
      <c r="R54" s="8">
        <v>0</v>
      </c>
      <c r="S54" s="12">
        <v>20737</v>
      </c>
      <c r="T54" s="19">
        <f t="shared" ca="1" si="4"/>
        <v>66.858333333333334</v>
      </c>
    </row>
    <row r="55" spans="1:20" x14ac:dyDescent="0.25">
      <c r="A55" s="8" t="s">
        <v>362</v>
      </c>
      <c r="B55" s="8" t="s">
        <v>363</v>
      </c>
      <c r="C55" s="8">
        <v>3004</v>
      </c>
      <c r="D55" s="8" t="s">
        <v>467</v>
      </c>
      <c r="E55" s="8" t="s">
        <v>7</v>
      </c>
      <c r="F55" s="9">
        <v>44251</v>
      </c>
      <c r="G55" s="8">
        <v>1</v>
      </c>
      <c r="H55" s="10" t="str">
        <f t="shared" si="0"/>
        <v>Intervention sur site</v>
      </c>
      <c r="I55" s="8">
        <v>7</v>
      </c>
      <c r="J55" s="10">
        <f t="shared" si="1"/>
        <v>1200</v>
      </c>
      <c r="K55" s="10">
        <f t="shared" si="3"/>
        <v>8400</v>
      </c>
      <c r="L55" s="10">
        <f>K55+K55*Feuil1!$B$1</f>
        <v>10080</v>
      </c>
      <c r="M55" s="8">
        <v>3</v>
      </c>
      <c r="N55" s="10" t="str">
        <f t="shared" si="2"/>
        <v>Espèce</v>
      </c>
      <c r="O55" s="11">
        <v>2446.34</v>
      </c>
      <c r="P55" s="10" cm="1">
        <f t="array" ref="P55">_xlfn.IFS(K55&gt;=30000,K55*0.02,K55&gt;15000,K55*0.01,K55&gt;=8000,K55*0.005,K55&lt;7999,K55*0)</f>
        <v>42</v>
      </c>
      <c r="Q55" s="10" t="s">
        <v>11</v>
      </c>
      <c r="R55" s="8">
        <v>3</v>
      </c>
      <c r="S55" s="12">
        <v>20409</v>
      </c>
      <c r="T55" s="19">
        <f t="shared" ca="1" si="4"/>
        <v>67.75555555555556</v>
      </c>
    </row>
    <row r="56" spans="1:20" x14ac:dyDescent="0.25">
      <c r="A56" s="8" t="s">
        <v>360</v>
      </c>
      <c r="B56" s="8" t="s">
        <v>361</v>
      </c>
      <c r="C56" s="8">
        <v>3703</v>
      </c>
      <c r="D56" s="8" t="s">
        <v>465</v>
      </c>
      <c r="E56" s="8" t="s">
        <v>7</v>
      </c>
      <c r="F56" s="9">
        <v>44355</v>
      </c>
      <c r="G56" s="8">
        <v>3</v>
      </c>
      <c r="H56" s="10" t="str">
        <f t="shared" si="0"/>
        <v>Déploiement technique</v>
      </c>
      <c r="I56" s="8">
        <v>2</v>
      </c>
      <c r="J56" s="10">
        <f t="shared" si="1"/>
        <v>1300</v>
      </c>
      <c r="K56" s="10">
        <f t="shared" si="3"/>
        <v>2600</v>
      </c>
      <c r="L56" s="10">
        <f>K56+K56*Feuil1!$B$1</f>
        <v>3120</v>
      </c>
      <c r="M56" s="8">
        <v>3</v>
      </c>
      <c r="N56" s="10" t="str">
        <f t="shared" si="2"/>
        <v>Espèce</v>
      </c>
      <c r="O56" s="11">
        <v>2540.34</v>
      </c>
      <c r="P56" s="10" cm="1">
        <f t="array" ref="P56">_xlfn.IFS(K56&gt;=30000,K56*0.02,K56&gt;15000,K56*0.01,K56&gt;=8000,K56*0.005,K56&lt;7999,K56*0)</f>
        <v>0</v>
      </c>
      <c r="Q56" s="10" t="s">
        <v>11</v>
      </c>
      <c r="R56" s="8">
        <v>2</v>
      </c>
      <c r="S56" s="12">
        <v>29274</v>
      </c>
      <c r="T56" s="19">
        <f t="shared" ca="1" si="4"/>
        <v>43.486111111111114</v>
      </c>
    </row>
    <row r="57" spans="1:20" x14ac:dyDescent="0.25">
      <c r="A57" s="8" t="s">
        <v>359</v>
      </c>
      <c r="B57" s="8" t="s">
        <v>119</v>
      </c>
      <c r="C57" s="8">
        <v>3092</v>
      </c>
      <c r="D57" s="8" t="s">
        <v>465</v>
      </c>
      <c r="E57" s="8" t="s">
        <v>7</v>
      </c>
      <c r="F57" s="9">
        <v>44216</v>
      </c>
      <c r="G57" s="8">
        <v>7</v>
      </c>
      <c r="H57" s="10" t="str">
        <f t="shared" si="0"/>
        <v>Compétence Back</v>
      </c>
      <c r="I57" s="8">
        <v>8</v>
      </c>
      <c r="J57" s="10">
        <f t="shared" si="1"/>
        <v>600</v>
      </c>
      <c r="K57" s="10">
        <f t="shared" si="3"/>
        <v>4800</v>
      </c>
      <c r="L57" s="10">
        <f>K57+K57*Feuil1!$B$1</f>
        <v>5760</v>
      </c>
      <c r="M57" s="8">
        <v>2</v>
      </c>
      <c r="N57" s="10" t="str">
        <f t="shared" si="2"/>
        <v>Virement</v>
      </c>
      <c r="O57" s="11">
        <v>1684.59</v>
      </c>
      <c r="P57" s="10" cm="1">
        <f t="array" ref="P57">_xlfn.IFS(K57&gt;=30000,K57*0.02,K57&gt;15000,K57*0.01,K57&gt;=8000,K57*0.005,K57&lt;7999,K57*0)</f>
        <v>0</v>
      </c>
      <c r="Q57" s="10" t="s">
        <v>11</v>
      </c>
      <c r="R57" s="8">
        <v>3</v>
      </c>
      <c r="S57" s="12">
        <v>20090</v>
      </c>
      <c r="T57" s="19">
        <f t="shared" ca="1" si="4"/>
        <v>68.63055555555556</v>
      </c>
    </row>
    <row r="58" spans="1:20" x14ac:dyDescent="0.25">
      <c r="A58" s="8" t="s">
        <v>358</v>
      </c>
      <c r="B58" s="8" t="s">
        <v>126</v>
      </c>
      <c r="C58" s="8">
        <v>3198</v>
      </c>
      <c r="D58" s="8" t="s">
        <v>462</v>
      </c>
      <c r="E58" s="8" t="s">
        <v>7</v>
      </c>
      <c r="F58" s="9">
        <v>44299</v>
      </c>
      <c r="G58" s="8">
        <v>1</v>
      </c>
      <c r="H58" s="10" t="str">
        <f t="shared" si="0"/>
        <v>Intervention sur site</v>
      </c>
      <c r="I58" s="8">
        <v>10</v>
      </c>
      <c r="J58" s="10">
        <f t="shared" si="1"/>
        <v>1200</v>
      </c>
      <c r="K58" s="10">
        <f t="shared" si="3"/>
        <v>12000</v>
      </c>
      <c r="L58" s="10">
        <f>K58+K58*Feuil1!$B$1</f>
        <v>14400</v>
      </c>
      <c r="M58" s="8">
        <v>2</v>
      </c>
      <c r="N58" s="10" t="str">
        <f t="shared" si="2"/>
        <v>Virement</v>
      </c>
      <c r="O58" s="11">
        <v>3586.33</v>
      </c>
      <c r="P58" s="10" cm="1">
        <f t="array" ref="P58">_xlfn.IFS(K58&gt;=30000,K58*0.02,K58&gt;15000,K58*0.01,K58&gt;=8000,K58*0.005,K58&lt;7999,K58*0)</f>
        <v>60</v>
      </c>
      <c r="Q58" s="10" t="s">
        <v>11</v>
      </c>
      <c r="R58" s="8">
        <v>4</v>
      </c>
      <c r="S58" s="12">
        <v>22639</v>
      </c>
      <c r="T58" s="19">
        <f t="shared" ca="1" si="4"/>
        <v>61.65</v>
      </c>
    </row>
    <row r="59" spans="1:20" x14ac:dyDescent="0.25">
      <c r="A59" s="8" t="s">
        <v>356</v>
      </c>
      <c r="B59" s="8" t="s">
        <v>357</v>
      </c>
      <c r="C59" s="8">
        <v>3917</v>
      </c>
      <c r="D59" s="8" t="s">
        <v>466</v>
      </c>
      <c r="E59" s="8" t="s">
        <v>7</v>
      </c>
      <c r="F59" s="9">
        <v>44270</v>
      </c>
      <c r="G59" s="8">
        <v>10</v>
      </c>
      <c r="H59" s="10" t="str">
        <f t="shared" si="0"/>
        <v>Gestion projet Agile</v>
      </c>
      <c r="I59" s="8">
        <v>4</v>
      </c>
      <c r="J59" s="10">
        <f t="shared" si="1"/>
        <v>1000</v>
      </c>
      <c r="K59" s="10">
        <f t="shared" si="3"/>
        <v>4000</v>
      </c>
      <c r="L59" s="10">
        <f>K59+K59*Feuil1!$B$1</f>
        <v>4800</v>
      </c>
      <c r="M59" s="8">
        <v>1</v>
      </c>
      <c r="N59" s="10" t="str">
        <f t="shared" si="2"/>
        <v>Chèque</v>
      </c>
      <c r="O59" s="11">
        <v>1201.9100000000001</v>
      </c>
      <c r="P59" s="10" cm="1">
        <f t="array" ref="P59">_xlfn.IFS(K59&gt;=30000,K59*0.02,K59&gt;15000,K59*0.01,K59&gt;=8000,K59*0.005,K59&lt;7999,K59*0)</f>
        <v>0</v>
      </c>
      <c r="Q59" s="10" t="s">
        <v>8</v>
      </c>
      <c r="R59" s="8">
        <v>3</v>
      </c>
      <c r="S59" s="12">
        <v>20485</v>
      </c>
      <c r="T59" s="19">
        <f t="shared" ca="1" si="4"/>
        <v>67.55</v>
      </c>
    </row>
    <row r="60" spans="1:20" x14ac:dyDescent="0.25">
      <c r="A60" s="8" t="s">
        <v>355</v>
      </c>
      <c r="B60" s="8" t="s">
        <v>82</v>
      </c>
      <c r="C60" s="8">
        <v>3083</v>
      </c>
      <c r="D60" s="8" t="s">
        <v>465</v>
      </c>
      <c r="E60" s="8" t="s">
        <v>7</v>
      </c>
      <c r="F60" s="9">
        <v>44375</v>
      </c>
      <c r="G60" s="8">
        <v>2</v>
      </c>
      <c r="H60" s="10" t="str">
        <f t="shared" si="0"/>
        <v>Formation CRM</v>
      </c>
      <c r="I60" s="8">
        <v>3</v>
      </c>
      <c r="J60" s="10">
        <f t="shared" si="1"/>
        <v>700</v>
      </c>
      <c r="K60" s="10">
        <f t="shared" si="3"/>
        <v>2100</v>
      </c>
      <c r="L60" s="10">
        <f>K60+K60*Feuil1!$B$1</f>
        <v>2520</v>
      </c>
      <c r="M60" s="8">
        <v>1</v>
      </c>
      <c r="N60" s="10" t="str">
        <f t="shared" si="2"/>
        <v>Chèque</v>
      </c>
      <c r="O60" s="11">
        <v>1109.93</v>
      </c>
      <c r="P60" s="10" cm="1">
        <f t="array" ref="P60">_xlfn.IFS(K60&gt;=30000,K60*0.02,K60&gt;15000,K60*0.01,K60&gt;=8000,K60*0.005,K60&lt;7999,K60*0)</f>
        <v>0</v>
      </c>
      <c r="Q60" s="10" t="s">
        <v>8</v>
      </c>
      <c r="R60" s="8">
        <v>4</v>
      </c>
      <c r="S60" s="12">
        <v>27284</v>
      </c>
      <c r="T60" s="19">
        <f t="shared" ca="1" si="4"/>
        <v>48.93333333333333</v>
      </c>
    </row>
    <row r="61" spans="1:20" x14ac:dyDescent="0.25">
      <c r="A61" s="8" t="s">
        <v>354</v>
      </c>
      <c r="B61" s="8" t="s">
        <v>96</v>
      </c>
      <c r="C61" s="8">
        <v>3103</v>
      </c>
      <c r="D61" s="8" t="s">
        <v>462</v>
      </c>
      <c r="E61" s="8" t="s">
        <v>7</v>
      </c>
      <c r="F61" s="9">
        <v>44368</v>
      </c>
      <c r="G61" s="8">
        <v>7</v>
      </c>
      <c r="H61" s="10" t="str">
        <f t="shared" si="0"/>
        <v>Compétence Back</v>
      </c>
      <c r="I61" s="8">
        <v>2</v>
      </c>
      <c r="J61" s="10">
        <f t="shared" si="1"/>
        <v>600</v>
      </c>
      <c r="K61" s="10">
        <f t="shared" si="3"/>
        <v>1200</v>
      </c>
      <c r="L61" s="10">
        <f>K61+K61*Feuil1!$B$1</f>
        <v>1440</v>
      </c>
      <c r="M61" s="8">
        <v>3</v>
      </c>
      <c r="N61" s="10" t="str">
        <f t="shared" si="2"/>
        <v>Espèce</v>
      </c>
      <c r="O61" s="11">
        <v>2420.66</v>
      </c>
      <c r="P61" s="10" cm="1">
        <f t="array" ref="P61">_xlfn.IFS(K61&gt;=30000,K61*0.02,K61&gt;15000,K61*0.01,K61&gt;=8000,K61*0.005,K61&lt;7999,K61*0)</f>
        <v>0</v>
      </c>
      <c r="Q61" s="10" t="s">
        <v>8</v>
      </c>
      <c r="R61" s="8">
        <v>4</v>
      </c>
      <c r="S61" s="12">
        <v>20383</v>
      </c>
      <c r="T61" s="19">
        <f t="shared" ca="1" si="4"/>
        <v>67.825000000000003</v>
      </c>
    </row>
    <row r="62" spans="1:20" x14ac:dyDescent="0.25">
      <c r="A62" s="8" t="s">
        <v>352</v>
      </c>
      <c r="B62" s="8" t="s">
        <v>353</v>
      </c>
      <c r="C62" s="8">
        <v>3015</v>
      </c>
      <c r="D62" s="8" t="s">
        <v>467</v>
      </c>
      <c r="E62" s="8" t="s">
        <v>7</v>
      </c>
      <c r="F62" s="9">
        <v>44229</v>
      </c>
      <c r="G62" s="8">
        <v>10</v>
      </c>
      <c r="H62" s="10" t="str">
        <f t="shared" si="0"/>
        <v>Gestion projet Agile</v>
      </c>
      <c r="I62" s="8">
        <v>2</v>
      </c>
      <c r="J62" s="10">
        <f t="shared" si="1"/>
        <v>1000</v>
      </c>
      <c r="K62" s="10">
        <f t="shared" si="3"/>
        <v>2000</v>
      </c>
      <c r="L62" s="10">
        <f>K62+K62*Feuil1!$B$1</f>
        <v>2400</v>
      </c>
      <c r="M62" s="8">
        <v>1</v>
      </c>
      <c r="N62" s="10" t="str">
        <f t="shared" si="2"/>
        <v>Chèque</v>
      </c>
      <c r="O62" s="11">
        <v>2951.23</v>
      </c>
      <c r="P62" s="10" cm="1">
        <f t="array" ref="P62">_xlfn.IFS(K62&gt;=30000,K62*0.02,K62&gt;15000,K62*0.01,K62&gt;=8000,K62*0.005,K62&lt;7999,K62*0)</f>
        <v>0</v>
      </c>
      <c r="Q62" s="10" t="s">
        <v>8</v>
      </c>
      <c r="R62" s="8">
        <v>5</v>
      </c>
      <c r="S62" s="12">
        <v>22288</v>
      </c>
      <c r="T62" s="19">
        <f t="shared" ca="1" si="4"/>
        <v>62.613888888888887</v>
      </c>
    </row>
    <row r="63" spans="1:20" x14ac:dyDescent="0.25">
      <c r="A63" s="8" t="s">
        <v>350</v>
      </c>
      <c r="B63" s="8" t="s">
        <v>351</v>
      </c>
      <c r="C63" s="8">
        <v>3139</v>
      </c>
      <c r="D63" s="8" t="s">
        <v>462</v>
      </c>
      <c r="E63" s="8" t="s">
        <v>7</v>
      </c>
      <c r="F63" s="9">
        <v>44157</v>
      </c>
      <c r="G63" s="8">
        <v>3</v>
      </c>
      <c r="H63" s="10" t="str">
        <f t="shared" si="0"/>
        <v>Déploiement technique</v>
      </c>
      <c r="I63" s="8">
        <v>9</v>
      </c>
      <c r="J63" s="10">
        <f t="shared" si="1"/>
        <v>1300</v>
      </c>
      <c r="K63" s="10">
        <f t="shared" si="3"/>
        <v>11700</v>
      </c>
      <c r="L63" s="10">
        <f>K63+K63*Feuil1!$B$1</f>
        <v>14040</v>
      </c>
      <c r="M63" s="8">
        <v>2</v>
      </c>
      <c r="N63" s="10" t="str">
        <f t="shared" si="2"/>
        <v>Virement</v>
      </c>
      <c r="O63" s="11">
        <v>2310.34</v>
      </c>
      <c r="P63" s="10" cm="1">
        <f t="array" ref="P63">_xlfn.IFS(K63&gt;=30000,K63*0.02,K63&gt;15000,K63*0.01,K63&gt;=8000,K63*0.005,K63&lt;7999,K63*0)</f>
        <v>58.5</v>
      </c>
      <c r="Q63" s="10" t="s">
        <v>8</v>
      </c>
      <c r="R63" s="8">
        <v>4</v>
      </c>
      <c r="S63" s="12">
        <v>19262</v>
      </c>
      <c r="T63" s="19">
        <f t="shared" ca="1" si="4"/>
        <v>70.897222222222226</v>
      </c>
    </row>
    <row r="64" spans="1:20" x14ac:dyDescent="0.25">
      <c r="A64" s="8" t="s">
        <v>349</v>
      </c>
      <c r="B64" s="8" t="s">
        <v>43</v>
      </c>
      <c r="C64" s="8">
        <v>3765</v>
      </c>
      <c r="D64" s="8" t="s">
        <v>465</v>
      </c>
      <c r="E64" s="8" t="s">
        <v>7</v>
      </c>
      <c r="F64" s="9">
        <v>44215</v>
      </c>
      <c r="G64" s="8">
        <v>3</v>
      </c>
      <c r="H64" s="10" t="str">
        <f t="shared" si="0"/>
        <v>Déploiement technique</v>
      </c>
      <c r="I64" s="8">
        <v>5</v>
      </c>
      <c r="J64" s="10">
        <f t="shared" si="1"/>
        <v>1300</v>
      </c>
      <c r="K64" s="10">
        <f t="shared" si="3"/>
        <v>6500</v>
      </c>
      <c r="L64" s="10">
        <f>K64+K64*Feuil1!$B$1</f>
        <v>7800</v>
      </c>
      <c r="M64" s="8">
        <v>1</v>
      </c>
      <c r="N64" s="10" t="str">
        <f t="shared" si="2"/>
        <v>Chèque</v>
      </c>
      <c r="O64" s="11">
        <v>1567.75</v>
      </c>
      <c r="P64" s="10" cm="1">
        <f t="array" ref="P64">_xlfn.IFS(K64&gt;=30000,K64*0.02,K64&gt;15000,K64*0.01,K64&gt;=8000,K64*0.005,K64&lt;7999,K64*0)</f>
        <v>0</v>
      </c>
      <c r="Q64" s="10" t="s">
        <v>11</v>
      </c>
      <c r="R64" s="8">
        <v>3</v>
      </c>
      <c r="S64" s="12">
        <v>23098</v>
      </c>
      <c r="T64" s="19">
        <f t="shared" ca="1" si="4"/>
        <v>60.388888888888886</v>
      </c>
    </row>
    <row r="65" spans="1:20" x14ac:dyDescent="0.25">
      <c r="A65" s="8" t="s">
        <v>348</v>
      </c>
      <c r="B65" s="8" t="s">
        <v>204</v>
      </c>
      <c r="C65" s="8">
        <v>3733</v>
      </c>
      <c r="D65" s="8" t="s">
        <v>464</v>
      </c>
      <c r="E65" s="8" t="s">
        <v>7</v>
      </c>
      <c r="F65" s="9">
        <v>44146</v>
      </c>
      <c r="G65" s="8">
        <v>3</v>
      </c>
      <c r="H65" s="10" t="str">
        <f t="shared" si="0"/>
        <v>Déploiement technique</v>
      </c>
      <c r="I65" s="8">
        <v>9</v>
      </c>
      <c r="J65" s="10">
        <f t="shared" si="1"/>
        <v>1300</v>
      </c>
      <c r="K65" s="10">
        <f t="shared" si="3"/>
        <v>11700</v>
      </c>
      <c r="L65" s="10">
        <f>K65+K65*Feuil1!$B$1</f>
        <v>14040</v>
      </c>
      <c r="M65" s="8">
        <v>3</v>
      </c>
      <c r="N65" s="10" t="str">
        <f t="shared" si="2"/>
        <v>Espèce</v>
      </c>
      <c r="O65" s="11">
        <v>1929.18</v>
      </c>
      <c r="P65" s="10" cm="1">
        <f t="array" ref="P65">_xlfn.IFS(K65&gt;=30000,K65*0.02,K65&gt;15000,K65*0.01,K65&gt;=8000,K65*0.005,K65&lt;7999,K65*0)</f>
        <v>58.5</v>
      </c>
      <c r="Q65" s="10" t="s">
        <v>11</v>
      </c>
      <c r="R65" s="8">
        <v>0</v>
      </c>
      <c r="S65" s="12">
        <v>20149</v>
      </c>
      <c r="T65" s="19">
        <f t="shared" ca="1" si="4"/>
        <v>68.463888888888889</v>
      </c>
    </row>
    <row r="66" spans="1:20" x14ac:dyDescent="0.25">
      <c r="A66" s="8" t="s">
        <v>347</v>
      </c>
      <c r="B66" s="8" t="s">
        <v>237</v>
      </c>
      <c r="C66" s="8">
        <v>3409</v>
      </c>
      <c r="D66" s="8" t="s">
        <v>465</v>
      </c>
      <c r="E66" s="8" t="s">
        <v>7</v>
      </c>
      <c r="F66" s="9">
        <v>44235</v>
      </c>
      <c r="G66" s="8">
        <v>8</v>
      </c>
      <c r="H66" s="10" t="str">
        <f t="shared" ref="H66:H129" si="5">VLOOKUP(G66,produit,2,FALSE)</f>
        <v>Compétence Fullstack</v>
      </c>
      <c r="I66" s="8">
        <v>1</v>
      </c>
      <c r="J66" s="10">
        <f t="shared" ref="J66:J129" si="6">VLOOKUP(G66,puht,3,FALSE)</f>
        <v>800</v>
      </c>
      <c r="K66" s="10">
        <f t="shared" si="3"/>
        <v>800</v>
      </c>
      <c r="L66" s="10">
        <f>K66+K66*Feuil1!$B$1</f>
        <v>960</v>
      </c>
      <c r="M66" s="8">
        <v>2</v>
      </c>
      <c r="N66" s="10" t="str">
        <f t="shared" ref="N66:N129" si="7">VLOOKUP(M66,pay,2,FALSE)</f>
        <v>Virement</v>
      </c>
      <c r="O66" s="11">
        <v>2088.94</v>
      </c>
      <c r="P66" s="10" cm="1">
        <f t="array" ref="P66">_xlfn.IFS(K66&gt;=30000,K66*0.02,K66&gt;15000,K66*0.01,K66&gt;=8000,K66*0.005,K66&lt;7999,K66*0)</f>
        <v>0</v>
      </c>
      <c r="Q66" s="10" t="s">
        <v>11</v>
      </c>
      <c r="R66" s="8">
        <v>4</v>
      </c>
      <c r="S66" s="12">
        <v>29252</v>
      </c>
      <c r="T66" s="19">
        <f t="shared" ca="1" si="4"/>
        <v>43.547222222222224</v>
      </c>
    </row>
    <row r="67" spans="1:20" x14ac:dyDescent="0.25">
      <c r="A67" s="8" t="s">
        <v>346</v>
      </c>
      <c r="B67" s="8" t="s">
        <v>104</v>
      </c>
      <c r="C67" s="8">
        <v>3552</v>
      </c>
      <c r="D67" s="8" t="s">
        <v>464</v>
      </c>
      <c r="E67" s="8" t="s">
        <v>7</v>
      </c>
      <c r="F67" s="9">
        <v>44145</v>
      </c>
      <c r="G67" s="8">
        <v>7</v>
      </c>
      <c r="H67" s="10" t="str">
        <f t="shared" si="5"/>
        <v>Compétence Back</v>
      </c>
      <c r="I67" s="8">
        <v>5</v>
      </c>
      <c r="J67" s="10">
        <f t="shared" si="6"/>
        <v>600</v>
      </c>
      <c r="K67" s="10">
        <f t="shared" ref="K67:K130" si="8">I67*J67</f>
        <v>3000</v>
      </c>
      <c r="L67" s="10">
        <f>K67+K67*Feuil1!$B$1</f>
        <v>3600</v>
      </c>
      <c r="M67" s="8">
        <v>3</v>
      </c>
      <c r="N67" s="10" t="str">
        <f t="shared" si="7"/>
        <v>Espèce</v>
      </c>
      <c r="O67" s="11">
        <v>2766.9</v>
      </c>
      <c r="P67" s="10" cm="1">
        <f t="array" ref="P67">_xlfn.IFS(K67&gt;=30000,K67*0.02,K67&gt;15000,K67*0.01,K67&gt;=8000,K67*0.005,K67&lt;7999,K67*0)</f>
        <v>0</v>
      </c>
      <c r="Q67" s="10" t="s">
        <v>8</v>
      </c>
      <c r="R67" s="8">
        <v>4</v>
      </c>
      <c r="S67" s="12">
        <v>28839</v>
      </c>
      <c r="T67" s="19">
        <f t="shared" ref="T67:T130" ca="1" si="9">YEARFRAC(S67,TODAY())</f>
        <v>44.674999999999997</v>
      </c>
    </row>
    <row r="68" spans="1:20" x14ac:dyDescent="0.25">
      <c r="A68" s="8" t="s">
        <v>345</v>
      </c>
      <c r="B68" s="8" t="s">
        <v>308</v>
      </c>
      <c r="C68" s="8">
        <v>3142</v>
      </c>
      <c r="D68" s="8" t="s">
        <v>462</v>
      </c>
      <c r="E68" s="8" t="s">
        <v>7</v>
      </c>
      <c r="F68" s="9">
        <v>44352</v>
      </c>
      <c r="G68" s="8">
        <v>6</v>
      </c>
      <c r="H68" s="10" t="str">
        <f t="shared" si="5"/>
        <v>Compétence Front</v>
      </c>
      <c r="I68" s="8">
        <v>6</v>
      </c>
      <c r="J68" s="10">
        <f t="shared" si="6"/>
        <v>500</v>
      </c>
      <c r="K68" s="10">
        <f t="shared" si="8"/>
        <v>3000</v>
      </c>
      <c r="L68" s="10">
        <f>K68+K68*Feuil1!$B$1</f>
        <v>3600</v>
      </c>
      <c r="M68" s="8">
        <v>2</v>
      </c>
      <c r="N68" s="10" t="str">
        <f t="shared" si="7"/>
        <v>Virement</v>
      </c>
      <c r="O68" s="11">
        <v>1694.55</v>
      </c>
      <c r="P68" s="10" cm="1">
        <f t="array" ref="P68">_xlfn.IFS(K68&gt;=30000,K68*0.02,K68&gt;15000,K68*0.01,K68&gt;=8000,K68*0.005,K68&lt;7999,K68*0)</f>
        <v>0</v>
      </c>
      <c r="Q68" s="10" t="s">
        <v>11</v>
      </c>
      <c r="R68" s="8">
        <v>1</v>
      </c>
      <c r="S68" s="12">
        <v>16621</v>
      </c>
      <c r="T68" s="19">
        <f t="shared" ca="1" si="9"/>
        <v>78.125</v>
      </c>
    </row>
    <row r="69" spans="1:20" x14ac:dyDescent="0.25">
      <c r="A69" s="8" t="s">
        <v>343</v>
      </c>
      <c r="B69" s="8" t="s">
        <v>344</v>
      </c>
      <c r="C69" s="8">
        <v>3128</v>
      </c>
      <c r="D69" s="8" t="s">
        <v>462</v>
      </c>
      <c r="E69" s="8" t="s">
        <v>7</v>
      </c>
      <c r="F69" s="9">
        <v>44323</v>
      </c>
      <c r="G69" s="8">
        <v>3</v>
      </c>
      <c r="H69" s="10" t="str">
        <f t="shared" si="5"/>
        <v>Déploiement technique</v>
      </c>
      <c r="I69" s="8">
        <v>5</v>
      </c>
      <c r="J69" s="10">
        <f t="shared" si="6"/>
        <v>1300</v>
      </c>
      <c r="K69" s="10">
        <f t="shared" si="8"/>
        <v>6500</v>
      </c>
      <c r="L69" s="10">
        <f>K69+K69*Feuil1!$B$1</f>
        <v>7800</v>
      </c>
      <c r="M69" s="8">
        <v>3</v>
      </c>
      <c r="N69" s="10" t="str">
        <f t="shared" si="7"/>
        <v>Espèce</v>
      </c>
      <c r="O69" s="11">
        <v>1235.1500000000001</v>
      </c>
      <c r="P69" s="10" cm="1">
        <f t="array" ref="P69">_xlfn.IFS(K69&gt;=30000,K69*0.02,K69&gt;15000,K69*0.01,K69&gt;=8000,K69*0.005,K69&lt;7999,K69*0)</f>
        <v>0</v>
      </c>
      <c r="Q69" s="10" t="s">
        <v>11</v>
      </c>
      <c r="R69" s="8">
        <v>0</v>
      </c>
      <c r="S69" s="12">
        <v>27079</v>
      </c>
      <c r="T69" s="19">
        <f t="shared" ca="1" si="9"/>
        <v>49.49722222222222</v>
      </c>
    </row>
    <row r="70" spans="1:20" x14ac:dyDescent="0.25">
      <c r="A70" s="8" t="s">
        <v>342</v>
      </c>
      <c r="B70" s="8" t="s">
        <v>56</v>
      </c>
      <c r="C70" s="8">
        <v>3420</v>
      </c>
      <c r="D70" s="8" t="s">
        <v>466</v>
      </c>
      <c r="E70" s="8" t="s">
        <v>7</v>
      </c>
      <c r="F70" s="9">
        <v>44155</v>
      </c>
      <c r="G70" s="8">
        <v>3</v>
      </c>
      <c r="H70" s="10" t="str">
        <f t="shared" si="5"/>
        <v>Déploiement technique</v>
      </c>
      <c r="I70" s="8">
        <v>3</v>
      </c>
      <c r="J70" s="10">
        <f t="shared" si="6"/>
        <v>1300</v>
      </c>
      <c r="K70" s="10">
        <f t="shared" si="8"/>
        <v>3900</v>
      </c>
      <c r="L70" s="10">
        <f>K70+K70*Feuil1!$B$1</f>
        <v>4680</v>
      </c>
      <c r="M70" s="8">
        <v>1</v>
      </c>
      <c r="N70" s="10" t="str">
        <f t="shared" si="7"/>
        <v>Chèque</v>
      </c>
      <c r="O70" s="11">
        <v>3544.65</v>
      </c>
      <c r="P70" s="10" cm="1">
        <f t="array" ref="P70">_xlfn.IFS(K70&gt;=30000,K70*0.02,K70&gt;15000,K70*0.01,K70&gt;=8000,K70*0.005,K70&lt;7999,K70*0)</f>
        <v>0</v>
      </c>
      <c r="Q70" s="10" t="s">
        <v>11</v>
      </c>
      <c r="R70" s="8">
        <v>3</v>
      </c>
      <c r="S70" s="12">
        <v>20953</v>
      </c>
      <c r="T70" s="19">
        <f t="shared" ca="1" si="9"/>
        <v>66.263888888888886</v>
      </c>
    </row>
    <row r="71" spans="1:20" x14ac:dyDescent="0.25">
      <c r="A71" s="8" t="s">
        <v>341</v>
      </c>
      <c r="B71" s="8" t="s">
        <v>50</v>
      </c>
      <c r="C71" s="8">
        <v>3413</v>
      </c>
      <c r="D71" s="8" t="s">
        <v>467</v>
      </c>
      <c r="E71" s="8" t="s">
        <v>7</v>
      </c>
      <c r="F71" s="9">
        <v>44288</v>
      </c>
      <c r="G71" s="8">
        <v>2</v>
      </c>
      <c r="H71" s="10" t="str">
        <f t="shared" si="5"/>
        <v>Formation CRM</v>
      </c>
      <c r="I71" s="8">
        <v>5</v>
      </c>
      <c r="J71" s="10">
        <f t="shared" si="6"/>
        <v>700</v>
      </c>
      <c r="K71" s="10">
        <f t="shared" si="8"/>
        <v>3500</v>
      </c>
      <c r="L71" s="10">
        <f>K71+K71*Feuil1!$B$1</f>
        <v>4200</v>
      </c>
      <c r="M71" s="8">
        <v>2</v>
      </c>
      <c r="N71" s="10" t="str">
        <f t="shared" si="7"/>
        <v>Virement</v>
      </c>
      <c r="O71" s="11">
        <v>2842.18</v>
      </c>
      <c r="P71" s="10" cm="1">
        <f t="array" ref="P71">_xlfn.IFS(K71&gt;=30000,K71*0.02,K71&gt;15000,K71*0.01,K71&gt;=8000,K71*0.005,K71&lt;7999,K71*0)</f>
        <v>0</v>
      </c>
      <c r="Q71" s="10" t="s">
        <v>8</v>
      </c>
      <c r="R71" s="8">
        <v>4</v>
      </c>
      <c r="S71" s="12">
        <v>23162</v>
      </c>
      <c r="T71" s="19">
        <f t="shared" ca="1" si="9"/>
        <v>60.216666666666669</v>
      </c>
    </row>
    <row r="72" spans="1:20" x14ac:dyDescent="0.25">
      <c r="A72" s="8" t="s">
        <v>340</v>
      </c>
      <c r="B72" s="8" t="s">
        <v>234</v>
      </c>
      <c r="C72" s="8">
        <v>3630</v>
      </c>
      <c r="D72" s="8" t="s">
        <v>462</v>
      </c>
      <c r="E72" s="8" t="s">
        <v>7</v>
      </c>
      <c r="F72" s="9">
        <v>44083</v>
      </c>
      <c r="G72" s="8">
        <v>2</v>
      </c>
      <c r="H72" s="10" t="str">
        <f t="shared" si="5"/>
        <v>Formation CRM</v>
      </c>
      <c r="I72" s="8">
        <v>2</v>
      </c>
      <c r="J72" s="10">
        <f t="shared" si="6"/>
        <v>700</v>
      </c>
      <c r="K72" s="10">
        <f t="shared" si="8"/>
        <v>1400</v>
      </c>
      <c r="L72" s="10">
        <f>K72+K72*Feuil1!$B$1</f>
        <v>1680</v>
      </c>
      <c r="M72" s="8">
        <v>3</v>
      </c>
      <c r="N72" s="10" t="str">
        <f t="shared" si="7"/>
        <v>Espèce</v>
      </c>
      <c r="O72" s="11">
        <v>2239.52</v>
      </c>
      <c r="P72" s="10" cm="1">
        <f t="array" ref="P72">_xlfn.IFS(K72&gt;=30000,K72*0.02,K72&gt;15000,K72*0.01,K72&gt;=8000,K72*0.005,K72&lt;7999,K72*0)</f>
        <v>0</v>
      </c>
      <c r="Q72" s="10" t="s">
        <v>11</v>
      </c>
      <c r="R72" s="8">
        <v>1</v>
      </c>
      <c r="S72" s="12">
        <v>21463</v>
      </c>
      <c r="T72" s="19">
        <f t="shared" ca="1" si="9"/>
        <v>64.86944444444444</v>
      </c>
    </row>
    <row r="73" spans="1:20" x14ac:dyDescent="0.25">
      <c r="A73" s="8" t="s">
        <v>339</v>
      </c>
      <c r="B73" s="8" t="s">
        <v>175</v>
      </c>
      <c r="C73" s="8">
        <v>3073</v>
      </c>
      <c r="D73" s="8" t="s">
        <v>464</v>
      </c>
      <c r="E73" s="8" t="s">
        <v>7</v>
      </c>
      <c r="F73" s="9">
        <v>44237</v>
      </c>
      <c r="G73" s="8">
        <v>5</v>
      </c>
      <c r="H73" s="10" t="str">
        <f t="shared" si="5"/>
        <v>Audit sécurité</v>
      </c>
      <c r="I73" s="8">
        <v>10</v>
      </c>
      <c r="J73" s="10">
        <f t="shared" si="6"/>
        <v>2000</v>
      </c>
      <c r="K73" s="10">
        <f t="shared" si="8"/>
        <v>20000</v>
      </c>
      <c r="L73" s="10">
        <f>K73+K73*Feuil1!$B$1</f>
        <v>24000</v>
      </c>
      <c r="M73" s="8">
        <v>3</v>
      </c>
      <c r="N73" s="10" t="str">
        <f t="shared" si="7"/>
        <v>Espèce</v>
      </c>
      <c r="O73" s="11">
        <v>2686.2</v>
      </c>
      <c r="P73" s="10" cm="1">
        <f t="array" ref="P73">_xlfn.IFS(K73&gt;=30000,K73*0.02,K73&gt;15000,K73*0.01,K73&gt;=8000,K73*0.005,K73&lt;7999,K73*0)</f>
        <v>200</v>
      </c>
      <c r="Q73" s="10" t="s">
        <v>8</v>
      </c>
      <c r="R73" s="8">
        <v>4</v>
      </c>
      <c r="S73" s="12">
        <v>23411</v>
      </c>
      <c r="T73" s="19">
        <f t="shared" ca="1" si="9"/>
        <v>59.538888888888891</v>
      </c>
    </row>
    <row r="74" spans="1:20" x14ac:dyDescent="0.25">
      <c r="A74" s="8" t="s">
        <v>337</v>
      </c>
      <c r="B74" s="8" t="s">
        <v>338</v>
      </c>
      <c r="C74" s="8">
        <v>3670</v>
      </c>
      <c r="D74" s="8" t="s">
        <v>463</v>
      </c>
      <c r="E74" s="8" t="s">
        <v>7</v>
      </c>
      <c r="F74" s="9">
        <v>44284</v>
      </c>
      <c r="G74" s="8">
        <v>10</v>
      </c>
      <c r="H74" s="10" t="str">
        <f t="shared" si="5"/>
        <v>Gestion projet Agile</v>
      </c>
      <c r="I74" s="8">
        <v>7</v>
      </c>
      <c r="J74" s="10">
        <f t="shared" si="6"/>
        <v>1000</v>
      </c>
      <c r="K74" s="10">
        <f t="shared" si="8"/>
        <v>7000</v>
      </c>
      <c r="L74" s="10">
        <f>K74+K74*Feuil1!$B$1</f>
        <v>8400</v>
      </c>
      <c r="M74" s="8">
        <v>3</v>
      </c>
      <c r="N74" s="10" t="str">
        <f t="shared" si="7"/>
        <v>Espèce</v>
      </c>
      <c r="O74" s="11">
        <v>3389.77</v>
      </c>
      <c r="P74" s="10" cm="1">
        <f t="array" ref="P74">_xlfn.IFS(K74&gt;=30000,K74*0.02,K74&gt;15000,K74*0.01,K74&gt;=8000,K74*0.005,K74&lt;7999,K74*0)</f>
        <v>0</v>
      </c>
      <c r="Q74" s="10" t="s">
        <v>11</v>
      </c>
      <c r="R74" s="8">
        <v>5</v>
      </c>
      <c r="S74" s="12">
        <v>25281</v>
      </c>
      <c r="T74" s="19">
        <f t="shared" ca="1" si="9"/>
        <v>54.413888888888891</v>
      </c>
    </row>
    <row r="75" spans="1:20" x14ac:dyDescent="0.25">
      <c r="A75" s="8" t="s">
        <v>335</v>
      </c>
      <c r="B75" s="8" t="s">
        <v>336</v>
      </c>
      <c r="C75" s="8">
        <v>3881</v>
      </c>
      <c r="D75" s="8" t="s">
        <v>464</v>
      </c>
      <c r="E75" s="8" t="s">
        <v>7</v>
      </c>
      <c r="F75" s="9">
        <v>44281</v>
      </c>
      <c r="G75" s="8">
        <v>2</v>
      </c>
      <c r="H75" s="10" t="str">
        <f t="shared" si="5"/>
        <v>Formation CRM</v>
      </c>
      <c r="I75" s="8">
        <v>6</v>
      </c>
      <c r="J75" s="10">
        <f t="shared" si="6"/>
        <v>700</v>
      </c>
      <c r="K75" s="10">
        <f t="shared" si="8"/>
        <v>4200</v>
      </c>
      <c r="L75" s="10">
        <f>K75+K75*Feuil1!$B$1</f>
        <v>5040</v>
      </c>
      <c r="M75" s="8">
        <v>1</v>
      </c>
      <c r="N75" s="10" t="str">
        <f t="shared" si="7"/>
        <v>Chèque</v>
      </c>
      <c r="O75" s="11">
        <v>1091.3699999999999</v>
      </c>
      <c r="P75" s="10" cm="1">
        <f t="array" ref="P75">_xlfn.IFS(K75&gt;=30000,K75*0.02,K75&gt;15000,K75*0.01,K75&gt;=8000,K75*0.005,K75&lt;7999,K75*0)</f>
        <v>0</v>
      </c>
      <c r="Q75" s="10" t="s">
        <v>11</v>
      </c>
      <c r="R75" s="8">
        <v>1</v>
      </c>
      <c r="S75" s="12">
        <v>27766</v>
      </c>
      <c r="T75" s="19">
        <f t="shared" ca="1" si="9"/>
        <v>47.613888888888887</v>
      </c>
    </row>
    <row r="76" spans="1:20" x14ac:dyDescent="0.25">
      <c r="A76" s="8" t="s">
        <v>334</v>
      </c>
      <c r="B76" s="8" t="s">
        <v>204</v>
      </c>
      <c r="C76" s="8">
        <v>3764</v>
      </c>
      <c r="D76" s="8" t="s">
        <v>464</v>
      </c>
      <c r="E76" s="8" t="s">
        <v>7</v>
      </c>
      <c r="F76" s="9">
        <v>44186</v>
      </c>
      <c r="G76" s="8">
        <v>4</v>
      </c>
      <c r="H76" s="10" t="str">
        <f t="shared" si="5"/>
        <v>Conseil et architecture</v>
      </c>
      <c r="I76" s="8">
        <v>1</v>
      </c>
      <c r="J76" s="10">
        <f t="shared" si="6"/>
        <v>5000</v>
      </c>
      <c r="K76" s="10">
        <f t="shared" si="8"/>
        <v>5000</v>
      </c>
      <c r="L76" s="10">
        <f>K76+K76*Feuil1!$B$1</f>
        <v>6000</v>
      </c>
      <c r="M76" s="8">
        <v>2</v>
      </c>
      <c r="N76" s="10" t="str">
        <f t="shared" si="7"/>
        <v>Virement</v>
      </c>
      <c r="O76" s="11">
        <v>3639.67</v>
      </c>
      <c r="P76" s="10" cm="1">
        <f t="array" ref="P76">_xlfn.IFS(K76&gt;=30000,K76*0.02,K76&gt;15000,K76*0.01,K76&gt;=8000,K76*0.005,K76&lt;7999,K76*0)</f>
        <v>0</v>
      </c>
      <c r="Q76" s="10" t="s">
        <v>11</v>
      </c>
      <c r="R76" s="8">
        <v>1</v>
      </c>
      <c r="S76" s="12">
        <v>21652</v>
      </c>
      <c r="T76" s="19">
        <f t="shared" ca="1" si="9"/>
        <v>64.349999999999994</v>
      </c>
    </row>
    <row r="77" spans="1:20" x14ac:dyDescent="0.25">
      <c r="A77" s="8" t="s">
        <v>332</v>
      </c>
      <c r="B77" s="8" t="s">
        <v>333</v>
      </c>
      <c r="C77" s="8">
        <v>3067</v>
      </c>
      <c r="D77" s="8" t="s">
        <v>463</v>
      </c>
      <c r="E77" s="8" t="s">
        <v>7</v>
      </c>
      <c r="F77" s="9">
        <v>44155</v>
      </c>
      <c r="G77" s="8">
        <v>4</v>
      </c>
      <c r="H77" s="10" t="str">
        <f t="shared" si="5"/>
        <v>Conseil et architecture</v>
      </c>
      <c r="I77" s="8">
        <v>5</v>
      </c>
      <c r="J77" s="10">
        <f t="shared" si="6"/>
        <v>5000</v>
      </c>
      <c r="K77" s="10">
        <f t="shared" si="8"/>
        <v>25000</v>
      </c>
      <c r="L77" s="10">
        <f>K77+K77*Feuil1!$B$1</f>
        <v>30000</v>
      </c>
      <c r="M77" s="8">
        <v>1</v>
      </c>
      <c r="N77" s="10" t="str">
        <f t="shared" si="7"/>
        <v>Chèque</v>
      </c>
      <c r="O77" s="11">
        <v>3385.24</v>
      </c>
      <c r="P77" s="10" cm="1">
        <f t="array" ref="P77">_xlfn.IFS(K77&gt;=30000,K77*0.02,K77&gt;15000,K77*0.01,K77&gt;=8000,K77*0.005,K77&lt;7999,K77*0)</f>
        <v>250</v>
      </c>
      <c r="Q77" s="10" t="s">
        <v>8</v>
      </c>
      <c r="R77" s="8">
        <v>3</v>
      </c>
      <c r="S77" s="12">
        <v>21282</v>
      </c>
      <c r="T77" s="19">
        <f t="shared" ca="1" si="9"/>
        <v>65.363888888888894</v>
      </c>
    </row>
    <row r="78" spans="1:20" x14ac:dyDescent="0.25">
      <c r="A78" s="8" t="s">
        <v>330</v>
      </c>
      <c r="B78" s="8" t="s">
        <v>331</v>
      </c>
      <c r="C78" s="8">
        <v>3723</v>
      </c>
      <c r="D78" s="8" t="s">
        <v>463</v>
      </c>
      <c r="E78" s="8" t="s">
        <v>7</v>
      </c>
      <c r="F78" s="9">
        <v>44138</v>
      </c>
      <c r="G78" s="8">
        <v>3</v>
      </c>
      <c r="H78" s="10" t="str">
        <f t="shared" si="5"/>
        <v>Déploiement technique</v>
      </c>
      <c r="I78" s="8">
        <v>7</v>
      </c>
      <c r="J78" s="10">
        <f t="shared" si="6"/>
        <v>1300</v>
      </c>
      <c r="K78" s="10">
        <f t="shared" si="8"/>
        <v>9100</v>
      </c>
      <c r="L78" s="10">
        <f>K78+K78*Feuil1!$B$1</f>
        <v>10920</v>
      </c>
      <c r="M78" s="8">
        <v>2</v>
      </c>
      <c r="N78" s="10" t="str">
        <f t="shared" si="7"/>
        <v>Virement</v>
      </c>
      <c r="O78" s="11">
        <v>1623.44</v>
      </c>
      <c r="P78" s="10" cm="1">
        <f t="array" ref="P78">_xlfn.IFS(K78&gt;=30000,K78*0.02,K78&gt;15000,K78*0.01,K78&gt;=8000,K78*0.005,K78&lt;7999,K78*0)</f>
        <v>45.5</v>
      </c>
      <c r="Q78" s="10" t="s">
        <v>8</v>
      </c>
      <c r="R78" s="8">
        <v>1</v>
      </c>
      <c r="S78" s="12">
        <v>22129</v>
      </c>
      <c r="T78" s="19">
        <f t="shared" ca="1" si="9"/>
        <v>63.047222222222224</v>
      </c>
    </row>
    <row r="79" spans="1:20" x14ac:dyDescent="0.25">
      <c r="A79" s="8" t="s">
        <v>329</v>
      </c>
      <c r="B79" s="8" t="s">
        <v>96</v>
      </c>
      <c r="C79" s="8">
        <v>3032</v>
      </c>
      <c r="D79" s="8" t="s">
        <v>462</v>
      </c>
      <c r="E79" s="8" t="s">
        <v>7</v>
      </c>
      <c r="F79" s="9">
        <v>44283</v>
      </c>
      <c r="G79" s="8">
        <v>9</v>
      </c>
      <c r="H79" s="10" t="str">
        <f t="shared" si="5"/>
        <v>Support et TMA</v>
      </c>
      <c r="I79" s="8">
        <v>7</v>
      </c>
      <c r="J79" s="10">
        <f t="shared" si="6"/>
        <v>500</v>
      </c>
      <c r="K79" s="10">
        <f t="shared" si="8"/>
        <v>3500</v>
      </c>
      <c r="L79" s="10">
        <f>K79+K79*Feuil1!$B$1</f>
        <v>4200</v>
      </c>
      <c r="M79" s="8">
        <v>2</v>
      </c>
      <c r="N79" s="10" t="str">
        <f t="shared" si="7"/>
        <v>Virement</v>
      </c>
      <c r="O79" s="11">
        <v>1887.96</v>
      </c>
      <c r="P79" s="10" cm="1">
        <f t="array" ref="P79">_xlfn.IFS(K79&gt;=30000,K79*0.02,K79&gt;15000,K79*0.01,K79&gt;=8000,K79*0.005,K79&lt;7999,K79*0)</f>
        <v>0</v>
      </c>
      <c r="Q79" s="10" t="s">
        <v>8</v>
      </c>
      <c r="R79" s="8">
        <v>5</v>
      </c>
      <c r="S79" s="12">
        <v>31515</v>
      </c>
      <c r="T79" s="19">
        <f t="shared" ca="1" si="9"/>
        <v>37.347222222222221</v>
      </c>
    </row>
    <row r="80" spans="1:20" x14ac:dyDescent="0.25">
      <c r="A80" s="8" t="s">
        <v>328</v>
      </c>
      <c r="B80" s="8" t="s">
        <v>124</v>
      </c>
      <c r="C80" s="8">
        <v>3644</v>
      </c>
      <c r="D80" s="8" t="s">
        <v>464</v>
      </c>
      <c r="E80" s="8" t="s">
        <v>7</v>
      </c>
      <c r="F80" s="9">
        <v>44088</v>
      </c>
      <c r="G80" s="8">
        <v>2</v>
      </c>
      <c r="H80" s="10" t="str">
        <f t="shared" si="5"/>
        <v>Formation CRM</v>
      </c>
      <c r="I80" s="8">
        <v>5</v>
      </c>
      <c r="J80" s="10">
        <f t="shared" si="6"/>
        <v>700</v>
      </c>
      <c r="K80" s="10">
        <f t="shared" si="8"/>
        <v>3500</v>
      </c>
      <c r="L80" s="10">
        <f>K80+K80*Feuil1!$B$1</f>
        <v>4200</v>
      </c>
      <c r="M80" s="8">
        <v>3</v>
      </c>
      <c r="N80" s="10" t="str">
        <f t="shared" si="7"/>
        <v>Espèce</v>
      </c>
      <c r="O80" s="11">
        <v>1552.96</v>
      </c>
      <c r="P80" s="10" cm="1">
        <f t="array" ref="P80">_xlfn.IFS(K80&gt;=30000,K80*0.02,K80&gt;15000,K80*0.01,K80&gt;=8000,K80*0.005,K80&lt;7999,K80*0)</f>
        <v>0</v>
      </c>
      <c r="Q80" s="10" t="s">
        <v>8</v>
      </c>
      <c r="R80" s="8">
        <v>4</v>
      </c>
      <c r="S80" s="12">
        <v>15318</v>
      </c>
      <c r="T80" s="19">
        <f t="shared" ca="1" si="9"/>
        <v>81.694444444444443</v>
      </c>
    </row>
    <row r="81" spans="1:20" x14ac:dyDescent="0.25">
      <c r="A81" s="8" t="s">
        <v>326</v>
      </c>
      <c r="B81" s="8" t="s">
        <v>327</v>
      </c>
      <c r="C81" s="8">
        <v>3584</v>
      </c>
      <c r="D81" s="8" t="s">
        <v>467</v>
      </c>
      <c r="E81" s="8" t="s">
        <v>7</v>
      </c>
      <c r="F81" s="9">
        <v>44125</v>
      </c>
      <c r="G81" s="8">
        <v>10</v>
      </c>
      <c r="H81" s="10" t="str">
        <f t="shared" si="5"/>
        <v>Gestion projet Agile</v>
      </c>
      <c r="I81" s="8">
        <v>5</v>
      </c>
      <c r="J81" s="10">
        <f t="shared" si="6"/>
        <v>1000</v>
      </c>
      <c r="K81" s="10">
        <f t="shared" si="8"/>
        <v>5000</v>
      </c>
      <c r="L81" s="10">
        <f>K81+K81*Feuil1!$B$1</f>
        <v>6000</v>
      </c>
      <c r="M81" s="8">
        <v>2</v>
      </c>
      <c r="N81" s="10" t="str">
        <f t="shared" si="7"/>
        <v>Virement</v>
      </c>
      <c r="O81" s="11">
        <v>2273.6</v>
      </c>
      <c r="P81" s="10" cm="1">
        <f t="array" ref="P81">_xlfn.IFS(K81&gt;=30000,K81*0.02,K81&gt;15000,K81*0.01,K81&gt;=8000,K81*0.005,K81&lt;7999,K81*0)</f>
        <v>0</v>
      </c>
      <c r="Q81" s="10" t="s">
        <v>11</v>
      </c>
      <c r="R81" s="8">
        <v>3</v>
      </c>
      <c r="S81" s="12">
        <v>20652</v>
      </c>
      <c r="T81" s="19">
        <f t="shared" ca="1" si="9"/>
        <v>67.088888888888889</v>
      </c>
    </row>
    <row r="82" spans="1:20" x14ac:dyDescent="0.25">
      <c r="A82" s="8" t="s">
        <v>324</v>
      </c>
      <c r="B82" s="8" t="s">
        <v>325</v>
      </c>
      <c r="C82" s="8">
        <v>3626</v>
      </c>
      <c r="D82" s="8" t="s">
        <v>465</v>
      </c>
      <c r="E82" s="8" t="s">
        <v>7</v>
      </c>
      <c r="F82" s="9">
        <v>44177</v>
      </c>
      <c r="G82" s="8">
        <v>1</v>
      </c>
      <c r="H82" s="10" t="str">
        <f t="shared" si="5"/>
        <v>Intervention sur site</v>
      </c>
      <c r="I82" s="8">
        <v>3</v>
      </c>
      <c r="J82" s="10">
        <f t="shared" si="6"/>
        <v>1200</v>
      </c>
      <c r="K82" s="10">
        <f t="shared" si="8"/>
        <v>3600</v>
      </c>
      <c r="L82" s="10">
        <f>K82+K82*Feuil1!$B$1</f>
        <v>4320</v>
      </c>
      <c r="M82" s="8">
        <v>1</v>
      </c>
      <c r="N82" s="10" t="str">
        <f t="shared" si="7"/>
        <v>Chèque</v>
      </c>
      <c r="O82" s="11">
        <v>1658.65</v>
      </c>
      <c r="P82" s="10" cm="1">
        <f t="array" ref="P82">_xlfn.IFS(K82&gt;=30000,K82*0.02,K82&gt;15000,K82*0.01,K82&gt;=8000,K82*0.005,K82&lt;7999,K82*0)</f>
        <v>0</v>
      </c>
      <c r="Q82" s="10" t="s">
        <v>8</v>
      </c>
      <c r="R82" s="8">
        <v>5</v>
      </c>
      <c r="S82" s="12">
        <v>21302</v>
      </c>
      <c r="T82" s="19">
        <f t="shared" ca="1" si="9"/>
        <v>65.308333333333337</v>
      </c>
    </row>
    <row r="83" spans="1:20" x14ac:dyDescent="0.25">
      <c r="A83" s="8" t="s">
        <v>322</v>
      </c>
      <c r="B83" s="8" t="s">
        <v>323</v>
      </c>
      <c r="C83" s="8">
        <v>3150</v>
      </c>
      <c r="D83" s="8" t="s">
        <v>462</v>
      </c>
      <c r="E83" s="8" t="s">
        <v>7</v>
      </c>
      <c r="F83" s="9">
        <v>44160</v>
      </c>
      <c r="G83" s="8">
        <v>1</v>
      </c>
      <c r="H83" s="10" t="str">
        <f t="shared" si="5"/>
        <v>Intervention sur site</v>
      </c>
      <c r="I83" s="8">
        <v>7</v>
      </c>
      <c r="J83" s="10">
        <f t="shared" si="6"/>
        <v>1200</v>
      </c>
      <c r="K83" s="10">
        <f t="shared" si="8"/>
        <v>8400</v>
      </c>
      <c r="L83" s="10">
        <f>K83+K83*Feuil1!$B$1</f>
        <v>10080</v>
      </c>
      <c r="M83" s="8">
        <v>2</v>
      </c>
      <c r="N83" s="10" t="str">
        <f t="shared" si="7"/>
        <v>Virement</v>
      </c>
      <c r="O83" s="11">
        <v>2113.58</v>
      </c>
      <c r="P83" s="10" cm="1">
        <f t="array" ref="P83">_xlfn.IFS(K83&gt;=30000,K83*0.02,K83&gt;15000,K83*0.01,K83&gt;=8000,K83*0.005,K83&lt;7999,K83*0)</f>
        <v>42</v>
      </c>
      <c r="Q83" s="10" t="s">
        <v>11</v>
      </c>
      <c r="R83" s="8">
        <v>4</v>
      </c>
      <c r="S83" s="12">
        <v>22603</v>
      </c>
      <c r="T83" s="19">
        <f t="shared" ca="1" si="9"/>
        <v>61.75</v>
      </c>
    </row>
    <row r="84" spans="1:20" x14ac:dyDescent="0.25">
      <c r="A84" s="8" t="s">
        <v>320</v>
      </c>
      <c r="B84" s="8" t="s">
        <v>321</v>
      </c>
      <c r="C84" s="8">
        <v>3618</v>
      </c>
      <c r="D84" s="8" t="s">
        <v>466</v>
      </c>
      <c r="E84" s="8" t="s">
        <v>7</v>
      </c>
      <c r="F84" s="9">
        <v>44125</v>
      </c>
      <c r="G84" s="8">
        <v>8</v>
      </c>
      <c r="H84" s="10" t="str">
        <f t="shared" si="5"/>
        <v>Compétence Fullstack</v>
      </c>
      <c r="I84" s="8">
        <v>2</v>
      </c>
      <c r="J84" s="10">
        <f t="shared" si="6"/>
        <v>800</v>
      </c>
      <c r="K84" s="10">
        <f t="shared" si="8"/>
        <v>1600</v>
      </c>
      <c r="L84" s="10">
        <f>K84+K84*Feuil1!$B$1</f>
        <v>1920</v>
      </c>
      <c r="M84" s="8">
        <v>2</v>
      </c>
      <c r="N84" s="10" t="str">
        <f t="shared" si="7"/>
        <v>Virement</v>
      </c>
      <c r="O84" s="11">
        <v>2355</v>
      </c>
      <c r="P84" s="10" cm="1">
        <f t="array" ref="P84">_xlfn.IFS(K84&gt;=30000,K84*0.02,K84&gt;15000,K84*0.01,K84&gt;=8000,K84*0.005,K84&lt;7999,K84*0)</f>
        <v>0</v>
      </c>
      <c r="Q84" s="10" t="s">
        <v>11</v>
      </c>
      <c r="R84" s="8">
        <v>3</v>
      </c>
      <c r="S84" s="12">
        <v>22301</v>
      </c>
      <c r="T84" s="19">
        <f t="shared" ca="1" si="9"/>
        <v>62.577777777777776</v>
      </c>
    </row>
    <row r="85" spans="1:20" x14ac:dyDescent="0.25">
      <c r="A85" s="8" t="s">
        <v>319</v>
      </c>
      <c r="B85" s="8" t="s">
        <v>13</v>
      </c>
      <c r="C85" s="8">
        <v>3588</v>
      </c>
      <c r="D85" s="8" t="s">
        <v>463</v>
      </c>
      <c r="E85" s="8" t="s">
        <v>7</v>
      </c>
      <c r="F85" s="9">
        <v>44372</v>
      </c>
      <c r="G85" s="8">
        <v>1</v>
      </c>
      <c r="H85" s="10" t="str">
        <f t="shared" si="5"/>
        <v>Intervention sur site</v>
      </c>
      <c r="I85" s="8">
        <v>10</v>
      </c>
      <c r="J85" s="10">
        <f t="shared" si="6"/>
        <v>1200</v>
      </c>
      <c r="K85" s="10">
        <f t="shared" si="8"/>
        <v>12000</v>
      </c>
      <c r="L85" s="10">
        <f>K85+K85*Feuil1!$B$1</f>
        <v>14400</v>
      </c>
      <c r="M85" s="8">
        <v>1</v>
      </c>
      <c r="N85" s="10" t="str">
        <f t="shared" si="7"/>
        <v>Chèque</v>
      </c>
      <c r="O85" s="11">
        <v>2748.01</v>
      </c>
      <c r="P85" s="10" cm="1">
        <f t="array" ref="P85">_xlfn.IFS(K85&gt;=30000,K85*0.02,K85&gt;15000,K85*0.01,K85&gt;=8000,K85*0.005,K85&lt;7999,K85*0)</f>
        <v>60</v>
      </c>
      <c r="Q85" s="10" t="s">
        <v>11</v>
      </c>
      <c r="R85" s="8">
        <v>1</v>
      </c>
      <c r="S85" s="12">
        <v>24980</v>
      </c>
      <c r="T85" s="19">
        <f t="shared" ca="1" si="9"/>
        <v>55.238888888888887</v>
      </c>
    </row>
    <row r="86" spans="1:20" x14ac:dyDescent="0.25">
      <c r="A86" s="8" t="s">
        <v>317</v>
      </c>
      <c r="B86" s="8" t="s">
        <v>318</v>
      </c>
      <c r="C86" s="8">
        <v>3110</v>
      </c>
      <c r="D86" s="8" t="s">
        <v>464</v>
      </c>
      <c r="E86" s="8" t="s">
        <v>7</v>
      </c>
      <c r="F86" s="9">
        <v>44286</v>
      </c>
      <c r="G86" s="8">
        <v>8</v>
      </c>
      <c r="H86" s="10" t="str">
        <f t="shared" si="5"/>
        <v>Compétence Fullstack</v>
      </c>
      <c r="I86" s="8">
        <v>8</v>
      </c>
      <c r="J86" s="10">
        <f t="shared" si="6"/>
        <v>800</v>
      </c>
      <c r="K86" s="10">
        <f t="shared" si="8"/>
        <v>6400</v>
      </c>
      <c r="L86" s="10">
        <f>K86+K86*Feuil1!$B$1</f>
        <v>7680</v>
      </c>
      <c r="M86" s="8">
        <v>2</v>
      </c>
      <c r="N86" s="10" t="str">
        <f t="shared" si="7"/>
        <v>Virement</v>
      </c>
      <c r="O86" s="11">
        <v>3733.85</v>
      </c>
      <c r="P86" s="10" cm="1">
        <f t="array" ref="P86">_xlfn.IFS(K86&gt;=30000,K86*0.02,K86&gt;15000,K86*0.01,K86&gt;=8000,K86*0.005,K86&lt;7999,K86*0)</f>
        <v>0</v>
      </c>
      <c r="Q86" s="10" t="s">
        <v>11</v>
      </c>
      <c r="R86" s="8">
        <v>1</v>
      </c>
      <c r="S86" s="12">
        <v>18377</v>
      </c>
      <c r="T86" s="19">
        <f t="shared" ca="1" si="9"/>
        <v>73.316666666666663</v>
      </c>
    </row>
    <row r="87" spans="1:20" x14ac:dyDescent="0.25">
      <c r="A87" s="8" t="s">
        <v>317</v>
      </c>
      <c r="B87" s="8" t="s">
        <v>130</v>
      </c>
      <c r="C87" s="8">
        <v>3148</v>
      </c>
      <c r="D87" s="8" t="s">
        <v>466</v>
      </c>
      <c r="E87" s="8" t="s">
        <v>7</v>
      </c>
      <c r="F87" s="9">
        <v>44210</v>
      </c>
      <c r="G87" s="8">
        <v>9</v>
      </c>
      <c r="H87" s="10" t="str">
        <f t="shared" si="5"/>
        <v>Support et TMA</v>
      </c>
      <c r="I87" s="8">
        <v>9</v>
      </c>
      <c r="J87" s="10">
        <f t="shared" si="6"/>
        <v>500</v>
      </c>
      <c r="K87" s="10">
        <f t="shared" si="8"/>
        <v>4500</v>
      </c>
      <c r="L87" s="10">
        <f>K87+K87*Feuil1!$B$1</f>
        <v>5400</v>
      </c>
      <c r="M87" s="8">
        <v>2</v>
      </c>
      <c r="N87" s="10" t="str">
        <f t="shared" si="7"/>
        <v>Virement</v>
      </c>
      <c r="O87" s="11">
        <v>1039.52</v>
      </c>
      <c r="P87" s="10" cm="1">
        <f t="array" ref="P87">_xlfn.IFS(K87&gt;=30000,K87*0.02,K87&gt;15000,K87*0.01,K87&gt;=8000,K87*0.005,K87&lt;7999,K87*0)</f>
        <v>0</v>
      </c>
      <c r="Q87" s="10" t="s">
        <v>8</v>
      </c>
      <c r="R87" s="8">
        <v>3</v>
      </c>
      <c r="S87" s="12">
        <v>20681</v>
      </c>
      <c r="T87" s="19">
        <f t="shared" ca="1" si="9"/>
        <v>67.011111111111106</v>
      </c>
    </row>
    <row r="88" spans="1:20" x14ac:dyDescent="0.25">
      <c r="A88" s="8" t="s">
        <v>315</v>
      </c>
      <c r="B88" s="8" t="s">
        <v>316</v>
      </c>
      <c r="C88" s="8">
        <v>3154</v>
      </c>
      <c r="D88" s="8" t="s">
        <v>462</v>
      </c>
      <c r="E88" s="8" t="s">
        <v>7</v>
      </c>
      <c r="F88" s="9">
        <v>44145</v>
      </c>
      <c r="G88" s="8">
        <v>5</v>
      </c>
      <c r="H88" s="10" t="str">
        <f t="shared" si="5"/>
        <v>Audit sécurité</v>
      </c>
      <c r="I88" s="8">
        <v>1</v>
      </c>
      <c r="J88" s="10">
        <f t="shared" si="6"/>
        <v>2000</v>
      </c>
      <c r="K88" s="10">
        <f t="shared" si="8"/>
        <v>2000</v>
      </c>
      <c r="L88" s="10">
        <f>K88+K88*Feuil1!$B$1</f>
        <v>2400</v>
      </c>
      <c r="M88" s="8">
        <v>1</v>
      </c>
      <c r="N88" s="10" t="str">
        <f t="shared" si="7"/>
        <v>Chèque</v>
      </c>
      <c r="O88" s="11">
        <v>1407.03</v>
      </c>
      <c r="P88" s="10" cm="1">
        <f t="array" ref="P88">_xlfn.IFS(K88&gt;=30000,K88*0.02,K88&gt;15000,K88*0.01,K88&gt;=8000,K88*0.005,K88&lt;7999,K88*0)</f>
        <v>0</v>
      </c>
      <c r="Q88" s="10" t="s">
        <v>11</v>
      </c>
      <c r="R88" s="8">
        <v>1</v>
      </c>
      <c r="S88" s="12">
        <v>21192</v>
      </c>
      <c r="T88" s="19">
        <f t="shared" ca="1" si="9"/>
        <v>65.613888888888894</v>
      </c>
    </row>
    <row r="89" spans="1:20" x14ac:dyDescent="0.25">
      <c r="A89" s="8" t="s">
        <v>314</v>
      </c>
      <c r="B89" s="8" t="s">
        <v>309</v>
      </c>
      <c r="C89" s="8">
        <v>3057</v>
      </c>
      <c r="D89" s="8" t="s">
        <v>467</v>
      </c>
      <c r="E89" s="8" t="s">
        <v>7</v>
      </c>
      <c r="F89" s="9">
        <v>44348</v>
      </c>
      <c r="G89" s="8">
        <v>10</v>
      </c>
      <c r="H89" s="10" t="str">
        <f t="shared" si="5"/>
        <v>Gestion projet Agile</v>
      </c>
      <c r="I89" s="8">
        <v>9</v>
      </c>
      <c r="J89" s="10">
        <f t="shared" si="6"/>
        <v>1000</v>
      </c>
      <c r="K89" s="10">
        <f t="shared" si="8"/>
        <v>9000</v>
      </c>
      <c r="L89" s="10">
        <f>K89+K89*Feuil1!$B$1</f>
        <v>10800</v>
      </c>
      <c r="M89" s="8">
        <v>1</v>
      </c>
      <c r="N89" s="10" t="str">
        <f t="shared" si="7"/>
        <v>Chèque</v>
      </c>
      <c r="O89" s="11">
        <v>1124.03</v>
      </c>
      <c r="P89" s="10" cm="1">
        <f t="array" ref="P89">_xlfn.IFS(K89&gt;=30000,K89*0.02,K89&gt;15000,K89*0.01,K89&gt;=8000,K89*0.005,K89&lt;7999,K89*0)</f>
        <v>45</v>
      </c>
      <c r="Q89" s="10" t="s">
        <v>8</v>
      </c>
      <c r="R89" s="8">
        <v>3</v>
      </c>
      <c r="S89" s="12">
        <v>19687</v>
      </c>
      <c r="T89" s="19">
        <f t="shared" ca="1" si="9"/>
        <v>69.733333333333334</v>
      </c>
    </row>
    <row r="90" spans="1:20" x14ac:dyDescent="0.25">
      <c r="A90" s="8" t="s">
        <v>312</v>
      </c>
      <c r="B90" s="8" t="s">
        <v>313</v>
      </c>
      <c r="C90" s="8">
        <v>3117</v>
      </c>
      <c r="D90" s="8" t="s">
        <v>467</v>
      </c>
      <c r="E90" s="8" t="s">
        <v>7</v>
      </c>
      <c r="F90" s="9">
        <v>44236</v>
      </c>
      <c r="G90" s="8">
        <v>4</v>
      </c>
      <c r="H90" s="10" t="str">
        <f t="shared" si="5"/>
        <v>Conseil et architecture</v>
      </c>
      <c r="I90" s="8">
        <v>9</v>
      </c>
      <c r="J90" s="10">
        <f t="shared" si="6"/>
        <v>5000</v>
      </c>
      <c r="K90" s="10">
        <f t="shared" si="8"/>
        <v>45000</v>
      </c>
      <c r="L90" s="10">
        <f>K90+K90*Feuil1!$B$1</f>
        <v>54000</v>
      </c>
      <c r="M90" s="8">
        <v>3</v>
      </c>
      <c r="N90" s="10" t="str">
        <f t="shared" si="7"/>
        <v>Espèce</v>
      </c>
      <c r="O90" s="11">
        <v>3701.96</v>
      </c>
      <c r="P90" s="10" cm="1">
        <f t="array" ref="P90">_xlfn.IFS(K90&gt;=30000,K90*0.02,K90&gt;15000,K90*0.01,K90&gt;=8000,K90*0.005,K90&lt;7999,K90*0)</f>
        <v>900</v>
      </c>
      <c r="Q90" s="10" t="s">
        <v>8</v>
      </c>
      <c r="R90" s="8">
        <v>5</v>
      </c>
      <c r="S90" s="12">
        <v>17460</v>
      </c>
      <c r="T90" s="19">
        <f t="shared" ca="1" si="9"/>
        <v>75.827777777777783</v>
      </c>
    </row>
    <row r="91" spans="1:20" x14ac:dyDescent="0.25">
      <c r="A91" s="8" t="s">
        <v>310</v>
      </c>
      <c r="B91" s="8" t="s">
        <v>311</v>
      </c>
      <c r="C91" s="8">
        <v>3611</v>
      </c>
      <c r="D91" s="8" t="s">
        <v>465</v>
      </c>
      <c r="E91" s="8" t="s">
        <v>7</v>
      </c>
      <c r="F91" s="9">
        <v>44254</v>
      </c>
      <c r="G91" s="8">
        <v>6</v>
      </c>
      <c r="H91" s="10" t="str">
        <f t="shared" si="5"/>
        <v>Compétence Front</v>
      </c>
      <c r="I91" s="8">
        <v>6</v>
      </c>
      <c r="J91" s="10">
        <f t="shared" si="6"/>
        <v>500</v>
      </c>
      <c r="K91" s="10">
        <f t="shared" si="8"/>
        <v>3000</v>
      </c>
      <c r="L91" s="10">
        <f>K91+K91*Feuil1!$B$1</f>
        <v>3600</v>
      </c>
      <c r="M91" s="8">
        <v>3</v>
      </c>
      <c r="N91" s="10" t="str">
        <f t="shared" si="7"/>
        <v>Espèce</v>
      </c>
      <c r="O91" s="11">
        <v>3084.39</v>
      </c>
      <c r="P91" s="10" cm="1">
        <f t="array" ref="P91">_xlfn.IFS(K91&gt;=30000,K91*0.02,K91&gt;15000,K91*0.01,K91&gt;=8000,K91*0.005,K91&lt;7999,K91*0)</f>
        <v>0</v>
      </c>
      <c r="Q91" s="10" t="s">
        <v>8</v>
      </c>
      <c r="R91" s="8">
        <v>0</v>
      </c>
      <c r="S91" s="12">
        <v>26281</v>
      </c>
      <c r="T91" s="19">
        <f t="shared" ca="1" si="9"/>
        <v>51.677777777777777</v>
      </c>
    </row>
    <row r="92" spans="1:20" x14ac:dyDescent="0.25">
      <c r="A92" s="8" t="s">
        <v>305</v>
      </c>
      <c r="B92" s="8" t="s">
        <v>306</v>
      </c>
      <c r="C92" s="8">
        <v>3120</v>
      </c>
      <c r="D92" s="8" t="s">
        <v>462</v>
      </c>
      <c r="E92" s="8" t="s">
        <v>7</v>
      </c>
      <c r="F92" s="9">
        <v>44142</v>
      </c>
      <c r="G92" s="8">
        <v>6</v>
      </c>
      <c r="H92" s="10" t="str">
        <f t="shared" si="5"/>
        <v>Compétence Front</v>
      </c>
      <c r="I92" s="8">
        <v>4</v>
      </c>
      <c r="J92" s="10">
        <f t="shared" si="6"/>
        <v>500</v>
      </c>
      <c r="K92" s="10">
        <f t="shared" si="8"/>
        <v>2000</v>
      </c>
      <c r="L92" s="10">
        <f>K92+K92*Feuil1!$B$1</f>
        <v>2400</v>
      </c>
      <c r="M92" s="8">
        <v>2</v>
      </c>
      <c r="N92" s="10" t="str">
        <f t="shared" si="7"/>
        <v>Virement</v>
      </c>
      <c r="O92" s="11">
        <v>2436.5100000000002</v>
      </c>
      <c r="P92" s="10" cm="1">
        <f t="array" ref="P92">_xlfn.IFS(K92&gt;=30000,K92*0.02,K92&gt;15000,K92*0.01,K92&gt;=8000,K92*0.005,K92&lt;7999,K92*0)</f>
        <v>0</v>
      </c>
      <c r="Q92" s="10" t="s">
        <v>11</v>
      </c>
      <c r="R92" s="8">
        <v>0</v>
      </c>
      <c r="S92" s="12">
        <v>18472</v>
      </c>
      <c r="T92" s="19">
        <f t="shared" ca="1" si="9"/>
        <v>73.055555555555557</v>
      </c>
    </row>
    <row r="93" spans="1:20" x14ac:dyDescent="0.25">
      <c r="A93" s="8" t="s">
        <v>305</v>
      </c>
      <c r="B93" s="8" t="s">
        <v>308</v>
      </c>
      <c r="C93" s="8">
        <v>3638</v>
      </c>
      <c r="D93" s="8" t="s">
        <v>467</v>
      </c>
      <c r="E93" s="8" t="s">
        <v>7</v>
      </c>
      <c r="F93" s="9">
        <v>44376</v>
      </c>
      <c r="G93" s="8">
        <v>2</v>
      </c>
      <c r="H93" s="10" t="str">
        <f t="shared" si="5"/>
        <v>Formation CRM</v>
      </c>
      <c r="I93" s="8">
        <v>5</v>
      </c>
      <c r="J93" s="10">
        <f t="shared" si="6"/>
        <v>700</v>
      </c>
      <c r="K93" s="10">
        <f t="shared" si="8"/>
        <v>3500</v>
      </c>
      <c r="L93" s="10">
        <f>K93+K93*Feuil1!$B$1</f>
        <v>4200</v>
      </c>
      <c r="M93" s="8">
        <v>1</v>
      </c>
      <c r="N93" s="10" t="str">
        <f t="shared" si="7"/>
        <v>Chèque</v>
      </c>
      <c r="O93" s="11">
        <v>1063.32</v>
      </c>
      <c r="P93" s="10" cm="1">
        <f t="array" ref="P93">_xlfn.IFS(K93&gt;=30000,K93*0.02,K93&gt;15000,K93*0.01,K93&gt;=8000,K93*0.005,K93&lt;7999,K93*0)</f>
        <v>0</v>
      </c>
      <c r="Q93" s="10" t="s">
        <v>11</v>
      </c>
      <c r="R93" s="8">
        <v>5</v>
      </c>
      <c r="S93" s="12">
        <v>30552</v>
      </c>
      <c r="T93" s="19">
        <f t="shared" ca="1" si="9"/>
        <v>39.983333333333334</v>
      </c>
    </row>
    <row r="94" spans="1:20" x14ac:dyDescent="0.25">
      <c r="A94" s="8" t="s">
        <v>305</v>
      </c>
      <c r="B94" s="8" t="s">
        <v>307</v>
      </c>
      <c r="C94" s="8">
        <v>3913</v>
      </c>
      <c r="D94" s="8" t="s">
        <v>462</v>
      </c>
      <c r="E94" s="8" t="s">
        <v>7</v>
      </c>
      <c r="F94" s="9">
        <v>44038</v>
      </c>
      <c r="G94" s="8">
        <v>5</v>
      </c>
      <c r="H94" s="10" t="str">
        <f t="shared" si="5"/>
        <v>Audit sécurité</v>
      </c>
      <c r="I94" s="8">
        <v>10</v>
      </c>
      <c r="J94" s="10">
        <f t="shared" si="6"/>
        <v>2000</v>
      </c>
      <c r="K94" s="10">
        <f t="shared" si="8"/>
        <v>20000</v>
      </c>
      <c r="L94" s="10">
        <f>K94+K94*Feuil1!$B$1</f>
        <v>24000</v>
      </c>
      <c r="M94" s="8">
        <v>1</v>
      </c>
      <c r="N94" s="10" t="str">
        <f t="shared" si="7"/>
        <v>Chèque</v>
      </c>
      <c r="O94" s="11">
        <v>1241.49</v>
      </c>
      <c r="P94" s="10" cm="1">
        <f t="array" ref="P94">_xlfn.IFS(K94&gt;=30000,K94*0.02,K94&gt;15000,K94*0.01,K94&gt;=8000,K94*0.005,K94&lt;7999,K94*0)</f>
        <v>200</v>
      </c>
      <c r="Q94" s="10" t="s">
        <v>8</v>
      </c>
      <c r="R94" s="8">
        <v>3</v>
      </c>
      <c r="S94" s="12">
        <v>20368</v>
      </c>
      <c r="T94" s="19">
        <f t="shared" ca="1" si="9"/>
        <v>67.86666666666666</v>
      </c>
    </row>
    <row r="95" spans="1:20" x14ac:dyDescent="0.25">
      <c r="A95" s="8" t="s">
        <v>305</v>
      </c>
      <c r="B95" s="8" t="s">
        <v>309</v>
      </c>
      <c r="C95" s="8">
        <v>3943</v>
      </c>
      <c r="D95" s="8" t="s">
        <v>467</v>
      </c>
      <c r="E95" s="8" t="s">
        <v>7</v>
      </c>
      <c r="F95" s="9">
        <v>44045</v>
      </c>
      <c r="G95" s="8">
        <v>5</v>
      </c>
      <c r="H95" s="10" t="str">
        <f t="shared" si="5"/>
        <v>Audit sécurité</v>
      </c>
      <c r="I95" s="8">
        <v>3</v>
      </c>
      <c r="J95" s="10">
        <f t="shared" si="6"/>
        <v>2000</v>
      </c>
      <c r="K95" s="10">
        <f t="shared" si="8"/>
        <v>6000</v>
      </c>
      <c r="L95" s="10">
        <f>K95+K95*Feuil1!$B$1</f>
        <v>7200</v>
      </c>
      <c r="M95" s="8">
        <v>1</v>
      </c>
      <c r="N95" s="10" t="str">
        <f t="shared" si="7"/>
        <v>Chèque</v>
      </c>
      <c r="O95" s="11">
        <v>2382.7399999999998</v>
      </c>
      <c r="P95" s="10" cm="1">
        <f t="array" ref="P95">_xlfn.IFS(K95&gt;=30000,K95*0.02,K95&gt;15000,K95*0.01,K95&gt;=8000,K95*0.005,K95&lt;7999,K95*0)</f>
        <v>0</v>
      </c>
      <c r="Q95" s="10" t="s">
        <v>8</v>
      </c>
      <c r="R95" s="8">
        <v>4</v>
      </c>
      <c r="S95" s="12">
        <v>15505</v>
      </c>
      <c r="T95" s="19">
        <f t="shared" ca="1" si="9"/>
        <v>81.180555555555557</v>
      </c>
    </row>
    <row r="96" spans="1:20" x14ac:dyDescent="0.25">
      <c r="A96" s="8" t="s">
        <v>303</v>
      </c>
      <c r="B96" s="8" t="s">
        <v>304</v>
      </c>
      <c r="C96" s="8">
        <v>3596</v>
      </c>
      <c r="D96" s="8" t="s">
        <v>465</v>
      </c>
      <c r="E96" s="8" t="s">
        <v>7</v>
      </c>
      <c r="F96" s="9">
        <v>44368</v>
      </c>
      <c r="G96" s="8">
        <v>4</v>
      </c>
      <c r="H96" s="10" t="str">
        <f t="shared" si="5"/>
        <v>Conseil et architecture</v>
      </c>
      <c r="I96" s="8">
        <v>9</v>
      </c>
      <c r="J96" s="10">
        <f t="shared" si="6"/>
        <v>5000</v>
      </c>
      <c r="K96" s="10">
        <f t="shared" si="8"/>
        <v>45000</v>
      </c>
      <c r="L96" s="10">
        <f>K96+K96*Feuil1!$B$1</f>
        <v>54000</v>
      </c>
      <c r="M96" s="8">
        <v>1</v>
      </c>
      <c r="N96" s="10" t="str">
        <f t="shared" si="7"/>
        <v>Chèque</v>
      </c>
      <c r="O96" s="11">
        <v>2943.86</v>
      </c>
      <c r="P96" s="10" cm="1">
        <f t="array" ref="P96">_xlfn.IFS(K96&gt;=30000,K96*0.02,K96&gt;15000,K96*0.01,K96&gt;=8000,K96*0.005,K96&lt;7999,K96*0)</f>
        <v>900</v>
      </c>
      <c r="Q96" s="10" t="s">
        <v>8</v>
      </c>
      <c r="R96" s="8">
        <v>1</v>
      </c>
      <c r="S96" s="12">
        <v>25960</v>
      </c>
      <c r="T96" s="19">
        <f t="shared" ca="1" si="9"/>
        <v>52.55833333333333</v>
      </c>
    </row>
    <row r="97" spans="1:20" x14ac:dyDescent="0.25">
      <c r="A97" s="8" t="s">
        <v>302</v>
      </c>
      <c r="B97" s="8" t="s">
        <v>294</v>
      </c>
      <c r="C97" s="8">
        <v>3591</v>
      </c>
      <c r="D97" s="8" t="s">
        <v>467</v>
      </c>
      <c r="E97" s="8" t="s">
        <v>7</v>
      </c>
      <c r="F97" s="9">
        <v>44112</v>
      </c>
      <c r="G97" s="8">
        <v>1</v>
      </c>
      <c r="H97" s="10" t="str">
        <f t="shared" si="5"/>
        <v>Intervention sur site</v>
      </c>
      <c r="I97" s="8">
        <v>1</v>
      </c>
      <c r="J97" s="10">
        <f t="shared" si="6"/>
        <v>1200</v>
      </c>
      <c r="K97" s="10">
        <f t="shared" si="8"/>
        <v>1200</v>
      </c>
      <c r="L97" s="10">
        <f>K97+K97*Feuil1!$B$1</f>
        <v>1440</v>
      </c>
      <c r="M97" s="8">
        <v>1</v>
      </c>
      <c r="N97" s="10" t="str">
        <f t="shared" si="7"/>
        <v>Chèque</v>
      </c>
      <c r="O97" s="11">
        <v>2207.2199999999998</v>
      </c>
      <c r="P97" s="10" cm="1">
        <f t="array" ref="P97">_xlfn.IFS(K97&gt;=30000,K97*0.02,K97&gt;15000,K97*0.01,K97&gt;=8000,K97*0.005,K97&lt;7999,K97*0)</f>
        <v>0</v>
      </c>
      <c r="Q97" s="10" t="s">
        <v>11</v>
      </c>
      <c r="R97" s="8">
        <v>3</v>
      </c>
      <c r="S97" s="12">
        <v>26943</v>
      </c>
      <c r="T97" s="19">
        <f t="shared" ca="1" si="9"/>
        <v>49.866666666666667</v>
      </c>
    </row>
    <row r="98" spans="1:20" x14ac:dyDescent="0.25">
      <c r="A98" s="8" t="s">
        <v>301</v>
      </c>
      <c r="B98" s="8" t="s">
        <v>204</v>
      </c>
      <c r="C98" s="8">
        <v>3086</v>
      </c>
      <c r="D98" s="8" t="s">
        <v>464</v>
      </c>
      <c r="E98" s="8" t="s">
        <v>7</v>
      </c>
      <c r="F98" s="9">
        <v>44318</v>
      </c>
      <c r="G98" s="8">
        <v>4</v>
      </c>
      <c r="H98" s="10" t="str">
        <f t="shared" si="5"/>
        <v>Conseil et architecture</v>
      </c>
      <c r="I98" s="8">
        <v>7</v>
      </c>
      <c r="J98" s="10">
        <f t="shared" si="6"/>
        <v>5000</v>
      </c>
      <c r="K98" s="10">
        <f t="shared" si="8"/>
        <v>35000</v>
      </c>
      <c r="L98" s="10">
        <f>K98+K98*Feuil1!$B$1</f>
        <v>42000</v>
      </c>
      <c r="M98" s="8">
        <v>2</v>
      </c>
      <c r="N98" s="10" t="str">
        <f t="shared" si="7"/>
        <v>Virement</v>
      </c>
      <c r="O98" s="11">
        <v>1362.92</v>
      </c>
      <c r="P98" s="10" cm="1">
        <f t="array" ref="P98">_xlfn.IFS(K98&gt;=30000,K98*0.02,K98&gt;15000,K98*0.01,K98&gt;=8000,K98*0.005,K98&lt;7999,K98*0)</f>
        <v>700</v>
      </c>
      <c r="Q98" s="10" t="s">
        <v>11</v>
      </c>
      <c r="R98" s="8">
        <v>0</v>
      </c>
      <c r="S98" s="12">
        <v>21761</v>
      </c>
      <c r="T98" s="19">
        <f t="shared" ca="1" si="9"/>
        <v>64.05</v>
      </c>
    </row>
    <row r="99" spans="1:20" x14ac:dyDescent="0.25">
      <c r="A99" s="8" t="s">
        <v>299</v>
      </c>
      <c r="B99" s="8" t="s">
        <v>300</v>
      </c>
      <c r="C99" s="8">
        <v>3626</v>
      </c>
      <c r="D99" s="8" t="s">
        <v>463</v>
      </c>
      <c r="E99" s="8" t="s">
        <v>7</v>
      </c>
      <c r="F99" s="9">
        <v>44084</v>
      </c>
      <c r="G99" s="8">
        <v>10</v>
      </c>
      <c r="H99" s="10" t="str">
        <f t="shared" si="5"/>
        <v>Gestion projet Agile</v>
      </c>
      <c r="I99" s="8">
        <v>10</v>
      </c>
      <c r="J99" s="10">
        <f t="shared" si="6"/>
        <v>1000</v>
      </c>
      <c r="K99" s="10">
        <f t="shared" si="8"/>
        <v>10000</v>
      </c>
      <c r="L99" s="10">
        <f>K99+K99*Feuil1!$B$1</f>
        <v>12000</v>
      </c>
      <c r="M99" s="8">
        <v>3</v>
      </c>
      <c r="N99" s="10" t="str">
        <f t="shared" si="7"/>
        <v>Espèce</v>
      </c>
      <c r="O99" s="11">
        <v>3297.49</v>
      </c>
      <c r="P99" s="10" cm="1">
        <f t="array" ref="P99">_xlfn.IFS(K99&gt;=30000,K99*0.02,K99&gt;15000,K99*0.01,K99&gt;=8000,K99*0.005,K99&lt;7999,K99*0)</f>
        <v>50</v>
      </c>
      <c r="Q99" s="10" t="s">
        <v>8</v>
      </c>
      <c r="R99" s="8">
        <v>4</v>
      </c>
      <c r="S99" s="12">
        <v>21755</v>
      </c>
      <c r="T99" s="19">
        <f t="shared" ca="1" si="9"/>
        <v>64.066666666666663</v>
      </c>
    </row>
    <row r="100" spans="1:20" x14ac:dyDescent="0.25">
      <c r="A100" s="8" t="s">
        <v>296</v>
      </c>
      <c r="B100" s="8" t="s">
        <v>297</v>
      </c>
      <c r="C100" s="8">
        <v>3131</v>
      </c>
      <c r="D100" s="8" t="s">
        <v>464</v>
      </c>
      <c r="E100" s="8" t="s">
        <v>7</v>
      </c>
      <c r="F100" s="9">
        <v>44024</v>
      </c>
      <c r="G100" s="8">
        <v>8</v>
      </c>
      <c r="H100" s="10" t="str">
        <f t="shared" si="5"/>
        <v>Compétence Fullstack</v>
      </c>
      <c r="I100" s="8">
        <v>7</v>
      </c>
      <c r="J100" s="10">
        <f t="shared" si="6"/>
        <v>800</v>
      </c>
      <c r="K100" s="10">
        <f t="shared" si="8"/>
        <v>5600</v>
      </c>
      <c r="L100" s="10">
        <f>K100+K100*Feuil1!$B$1</f>
        <v>6720</v>
      </c>
      <c r="M100" s="8">
        <v>3</v>
      </c>
      <c r="N100" s="10" t="str">
        <f t="shared" si="7"/>
        <v>Espèce</v>
      </c>
      <c r="O100" s="11">
        <v>3072.81</v>
      </c>
      <c r="P100" s="10" cm="1">
        <f t="array" ref="P100">_xlfn.IFS(K100&gt;=30000,K100*0.02,K100&gt;15000,K100*0.01,K100&gt;=8000,K100*0.005,K100&lt;7999,K100*0)</f>
        <v>0</v>
      </c>
      <c r="Q100" s="10" t="s">
        <v>11</v>
      </c>
      <c r="R100" s="8">
        <v>4</v>
      </c>
      <c r="S100" s="12">
        <v>23133</v>
      </c>
      <c r="T100" s="19">
        <f t="shared" ca="1" si="9"/>
        <v>60.294444444444444</v>
      </c>
    </row>
    <row r="101" spans="1:20" x14ac:dyDescent="0.25">
      <c r="A101" s="8" t="s">
        <v>296</v>
      </c>
      <c r="B101" s="8" t="s">
        <v>298</v>
      </c>
      <c r="C101" s="8">
        <v>3986</v>
      </c>
      <c r="D101" s="8" t="s">
        <v>464</v>
      </c>
      <c r="E101" s="8" t="s">
        <v>7</v>
      </c>
      <c r="F101" s="9">
        <v>44134</v>
      </c>
      <c r="G101" s="8">
        <v>8</v>
      </c>
      <c r="H101" s="10" t="str">
        <f t="shared" si="5"/>
        <v>Compétence Fullstack</v>
      </c>
      <c r="I101" s="8">
        <v>7</v>
      </c>
      <c r="J101" s="10">
        <f t="shared" si="6"/>
        <v>800</v>
      </c>
      <c r="K101" s="10">
        <f t="shared" si="8"/>
        <v>5600</v>
      </c>
      <c r="L101" s="10">
        <f>K101+K101*Feuil1!$B$1</f>
        <v>6720</v>
      </c>
      <c r="M101" s="8">
        <v>2</v>
      </c>
      <c r="N101" s="10" t="str">
        <f t="shared" si="7"/>
        <v>Virement</v>
      </c>
      <c r="O101" s="11">
        <v>3063.77</v>
      </c>
      <c r="P101" s="10" cm="1">
        <f t="array" ref="P101">_xlfn.IFS(K101&gt;=30000,K101*0.02,K101&gt;15000,K101*0.01,K101&gt;=8000,K101*0.005,K101&lt;7999,K101*0)</f>
        <v>0</v>
      </c>
      <c r="Q101" s="10" t="s">
        <v>8</v>
      </c>
      <c r="R101" s="8">
        <v>2</v>
      </c>
      <c r="S101" s="12">
        <v>20641</v>
      </c>
      <c r="T101" s="19">
        <f t="shared" ca="1" si="9"/>
        <v>67.11944444444444</v>
      </c>
    </row>
    <row r="102" spans="1:20" x14ac:dyDescent="0.25">
      <c r="A102" s="8" t="s">
        <v>295</v>
      </c>
      <c r="B102" s="8" t="s">
        <v>94</v>
      </c>
      <c r="C102" s="8">
        <v>3206</v>
      </c>
      <c r="D102" s="8" t="s">
        <v>462</v>
      </c>
      <c r="E102" s="8" t="s">
        <v>7</v>
      </c>
      <c r="F102" s="9">
        <v>44289</v>
      </c>
      <c r="G102" s="8">
        <v>1</v>
      </c>
      <c r="H102" s="10" t="str">
        <f t="shared" si="5"/>
        <v>Intervention sur site</v>
      </c>
      <c r="I102" s="8">
        <v>4</v>
      </c>
      <c r="J102" s="10">
        <f t="shared" si="6"/>
        <v>1200</v>
      </c>
      <c r="K102" s="10">
        <f t="shared" si="8"/>
        <v>4800</v>
      </c>
      <c r="L102" s="10">
        <f>K102+K102*Feuil1!$B$1</f>
        <v>5760</v>
      </c>
      <c r="M102" s="8">
        <v>1</v>
      </c>
      <c r="N102" s="10" t="str">
        <f t="shared" si="7"/>
        <v>Chèque</v>
      </c>
      <c r="O102" s="11">
        <v>1444.29</v>
      </c>
      <c r="P102" s="10" cm="1">
        <f t="array" ref="P102">_xlfn.IFS(K102&gt;=30000,K102*0.02,K102&gt;15000,K102*0.01,K102&gt;=8000,K102*0.005,K102&lt;7999,K102*0)</f>
        <v>0</v>
      </c>
      <c r="Q102" s="10" t="s">
        <v>8</v>
      </c>
      <c r="R102" s="8">
        <v>4</v>
      </c>
      <c r="S102" s="12">
        <v>22009</v>
      </c>
      <c r="T102" s="19">
        <f t="shared" ca="1" si="9"/>
        <v>63.375</v>
      </c>
    </row>
    <row r="103" spans="1:20" x14ac:dyDescent="0.25">
      <c r="A103" s="8" t="s">
        <v>293</v>
      </c>
      <c r="B103" s="8" t="s">
        <v>294</v>
      </c>
      <c r="C103" s="8">
        <v>3123</v>
      </c>
      <c r="D103" s="8" t="s">
        <v>467</v>
      </c>
      <c r="E103" s="8" t="s">
        <v>7</v>
      </c>
      <c r="F103" s="9">
        <v>44016</v>
      </c>
      <c r="G103" s="8">
        <v>1</v>
      </c>
      <c r="H103" s="10" t="str">
        <f t="shared" si="5"/>
        <v>Intervention sur site</v>
      </c>
      <c r="I103" s="8">
        <v>9</v>
      </c>
      <c r="J103" s="10">
        <f t="shared" si="6"/>
        <v>1200</v>
      </c>
      <c r="K103" s="10">
        <f t="shared" si="8"/>
        <v>10800</v>
      </c>
      <c r="L103" s="10">
        <f>K103+K103*Feuil1!$B$1</f>
        <v>12960</v>
      </c>
      <c r="M103" s="8">
        <v>3</v>
      </c>
      <c r="N103" s="10" t="str">
        <f t="shared" si="7"/>
        <v>Espèce</v>
      </c>
      <c r="O103" s="11">
        <v>2319.9899999999998</v>
      </c>
      <c r="P103" s="10" cm="1">
        <f t="array" ref="P103">_xlfn.IFS(K103&gt;=30000,K103*0.02,K103&gt;15000,K103*0.01,K103&gt;=8000,K103*0.005,K103&lt;7999,K103*0)</f>
        <v>54</v>
      </c>
      <c r="Q103" s="10" t="s">
        <v>11</v>
      </c>
      <c r="R103" s="8">
        <v>5</v>
      </c>
      <c r="S103" s="12">
        <v>27774</v>
      </c>
      <c r="T103" s="19">
        <f t="shared" ca="1" si="9"/>
        <v>47.591666666666669</v>
      </c>
    </row>
    <row r="104" spans="1:20" x14ac:dyDescent="0.25">
      <c r="A104" s="8" t="s">
        <v>291</v>
      </c>
      <c r="B104" s="8" t="s">
        <v>292</v>
      </c>
      <c r="C104" s="8">
        <v>3135</v>
      </c>
      <c r="D104" s="8" t="s">
        <v>463</v>
      </c>
      <c r="E104" s="8" t="s">
        <v>7</v>
      </c>
      <c r="F104" s="9">
        <v>44033</v>
      </c>
      <c r="G104" s="8">
        <v>6</v>
      </c>
      <c r="H104" s="10" t="str">
        <f t="shared" si="5"/>
        <v>Compétence Front</v>
      </c>
      <c r="I104" s="8">
        <v>9</v>
      </c>
      <c r="J104" s="10">
        <f t="shared" si="6"/>
        <v>500</v>
      </c>
      <c r="K104" s="10">
        <f t="shared" si="8"/>
        <v>4500</v>
      </c>
      <c r="L104" s="10">
        <f>K104+K104*Feuil1!$B$1</f>
        <v>5400</v>
      </c>
      <c r="M104" s="8">
        <v>2</v>
      </c>
      <c r="N104" s="10" t="str">
        <f t="shared" si="7"/>
        <v>Virement</v>
      </c>
      <c r="O104" s="11">
        <v>3383.31</v>
      </c>
      <c r="P104" s="10" cm="1">
        <f t="array" ref="P104">_xlfn.IFS(K104&gt;=30000,K104*0.02,K104&gt;15000,K104*0.01,K104&gt;=8000,K104*0.005,K104&lt;7999,K104*0)</f>
        <v>0</v>
      </c>
      <c r="Q104" s="10" t="s">
        <v>8</v>
      </c>
      <c r="R104" s="8">
        <v>4</v>
      </c>
      <c r="S104" s="12">
        <v>18037</v>
      </c>
      <c r="T104" s="19">
        <f t="shared" ca="1" si="9"/>
        <v>74.24722222222222</v>
      </c>
    </row>
    <row r="105" spans="1:20" x14ac:dyDescent="0.25">
      <c r="A105" s="8" t="s">
        <v>289</v>
      </c>
      <c r="B105" s="8" t="s">
        <v>290</v>
      </c>
      <c r="C105" s="8">
        <v>3063</v>
      </c>
      <c r="D105" s="8" t="s">
        <v>466</v>
      </c>
      <c r="E105" s="8" t="s">
        <v>7</v>
      </c>
      <c r="F105" s="9">
        <v>44200</v>
      </c>
      <c r="G105" s="8">
        <v>2</v>
      </c>
      <c r="H105" s="10" t="str">
        <f t="shared" si="5"/>
        <v>Formation CRM</v>
      </c>
      <c r="I105" s="8">
        <v>8</v>
      </c>
      <c r="J105" s="10">
        <f t="shared" si="6"/>
        <v>700</v>
      </c>
      <c r="K105" s="10">
        <f t="shared" si="8"/>
        <v>5600</v>
      </c>
      <c r="L105" s="10">
        <f>K105+K105*Feuil1!$B$1</f>
        <v>6720</v>
      </c>
      <c r="M105" s="8">
        <v>1</v>
      </c>
      <c r="N105" s="10" t="str">
        <f t="shared" si="7"/>
        <v>Chèque</v>
      </c>
      <c r="O105" s="11">
        <v>1759.71</v>
      </c>
      <c r="P105" s="10" cm="1">
        <f t="array" ref="P105">_xlfn.IFS(K105&gt;=30000,K105*0.02,K105&gt;15000,K105*0.01,K105&gt;=8000,K105*0.005,K105&lt;7999,K105*0)</f>
        <v>0</v>
      </c>
      <c r="Q105" s="10" t="s">
        <v>11</v>
      </c>
      <c r="R105" s="8">
        <v>4</v>
      </c>
      <c r="S105" s="12">
        <v>29754</v>
      </c>
      <c r="T105" s="19">
        <f t="shared" ca="1" si="9"/>
        <v>42.169444444444444</v>
      </c>
    </row>
    <row r="106" spans="1:20" x14ac:dyDescent="0.25">
      <c r="A106" s="8" t="s">
        <v>287</v>
      </c>
      <c r="B106" s="8" t="s">
        <v>288</v>
      </c>
      <c r="C106" s="8">
        <v>3844</v>
      </c>
      <c r="D106" s="8" t="s">
        <v>462</v>
      </c>
      <c r="E106" s="8" t="s">
        <v>7</v>
      </c>
      <c r="F106" s="9">
        <v>44121</v>
      </c>
      <c r="G106" s="8">
        <v>3</v>
      </c>
      <c r="H106" s="10" t="str">
        <f t="shared" si="5"/>
        <v>Déploiement technique</v>
      </c>
      <c r="I106" s="8">
        <v>2</v>
      </c>
      <c r="J106" s="10">
        <f t="shared" si="6"/>
        <v>1300</v>
      </c>
      <c r="K106" s="10">
        <f t="shared" si="8"/>
        <v>2600</v>
      </c>
      <c r="L106" s="10">
        <f>K106+K106*Feuil1!$B$1</f>
        <v>3120</v>
      </c>
      <c r="M106" s="8">
        <v>2</v>
      </c>
      <c r="N106" s="10" t="str">
        <f t="shared" si="7"/>
        <v>Virement</v>
      </c>
      <c r="O106" s="11">
        <v>2716.75</v>
      </c>
      <c r="P106" s="10" cm="1">
        <f t="array" ref="P106">_xlfn.IFS(K106&gt;=30000,K106*0.02,K106&gt;15000,K106*0.01,K106&gt;=8000,K106*0.005,K106&lt;7999,K106*0)</f>
        <v>0</v>
      </c>
      <c r="Q106" s="10" t="s">
        <v>8</v>
      </c>
      <c r="R106" s="8">
        <v>0</v>
      </c>
      <c r="S106" s="12">
        <v>22984</v>
      </c>
      <c r="T106" s="19">
        <f t="shared" ca="1" si="9"/>
        <v>60.705555555555556</v>
      </c>
    </row>
    <row r="107" spans="1:20" x14ac:dyDescent="0.25">
      <c r="A107" s="8" t="s">
        <v>286</v>
      </c>
      <c r="B107" s="8" t="s">
        <v>223</v>
      </c>
      <c r="C107" s="8">
        <v>3037</v>
      </c>
      <c r="D107" s="8" t="s">
        <v>467</v>
      </c>
      <c r="E107" s="8" t="s">
        <v>7</v>
      </c>
      <c r="F107" s="9">
        <v>44250</v>
      </c>
      <c r="G107" s="8">
        <v>1</v>
      </c>
      <c r="H107" s="10" t="str">
        <f t="shared" si="5"/>
        <v>Intervention sur site</v>
      </c>
      <c r="I107" s="8">
        <v>2</v>
      </c>
      <c r="J107" s="10">
        <f t="shared" si="6"/>
        <v>1200</v>
      </c>
      <c r="K107" s="10">
        <f t="shared" si="8"/>
        <v>2400</v>
      </c>
      <c r="L107" s="10">
        <f>K107+K107*Feuil1!$B$1</f>
        <v>2880</v>
      </c>
      <c r="M107" s="8">
        <v>3</v>
      </c>
      <c r="N107" s="10" t="str">
        <f t="shared" si="7"/>
        <v>Espèce</v>
      </c>
      <c r="O107" s="11">
        <v>1733.09</v>
      </c>
      <c r="P107" s="10" cm="1">
        <f t="array" ref="P107">_xlfn.IFS(K107&gt;=30000,K107*0.02,K107&gt;15000,K107*0.01,K107&gt;=8000,K107*0.005,K107&lt;7999,K107*0)</f>
        <v>0</v>
      </c>
      <c r="Q107" s="10" t="s">
        <v>11</v>
      </c>
      <c r="R107" s="8">
        <v>5</v>
      </c>
      <c r="S107" s="12">
        <v>29860</v>
      </c>
      <c r="T107" s="19">
        <f t="shared" ca="1" si="9"/>
        <v>41.880555555555553</v>
      </c>
    </row>
    <row r="108" spans="1:20" x14ac:dyDescent="0.25">
      <c r="A108" s="8" t="s">
        <v>285</v>
      </c>
      <c r="B108" s="8" t="s">
        <v>213</v>
      </c>
      <c r="C108" s="8">
        <v>3626</v>
      </c>
      <c r="D108" s="8" t="s">
        <v>466</v>
      </c>
      <c r="E108" s="8" t="s">
        <v>7</v>
      </c>
      <c r="F108" s="9">
        <v>44137</v>
      </c>
      <c r="G108" s="8">
        <v>7</v>
      </c>
      <c r="H108" s="10" t="str">
        <f t="shared" si="5"/>
        <v>Compétence Back</v>
      </c>
      <c r="I108" s="8">
        <v>3</v>
      </c>
      <c r="J108" s="10">
        <f t="shared" si="6"/>
        <v>600</v>
      </c>
      <c r="K108" s="10">
        <f t="shared" si="8"/>
        <v>1800</v>
      </c>
      <c r="L108" s="10">
        <f>K108+K108*Feuil1!$B$1</f>
        <v>2160</v>
      </c>
      <c r="M108" s="8">
        <v>3</v>
      </c>
      <c r="N108" s="10" t="str">
        <f t="shared" si="7"/>
        <v>Espèce</v>
      </c>
      <c r="O108" s="11">
        <v>3388.3</v>
      </c>
      <c r="P108" s="10" cm="1">
        <f t="array" ref="P108">_xlfn.IFS(K108&gt;=30000,K108*0.02,K108&gt;15000,K108*0.01,K108&gt;=8000,K108*0.005,K108&lt;7999,K108*0)</f>
        <v>0</v>
      </c>
      <c r="Q108" s="10" t="s">
        <v>11</v>
      </c>
      <c r="R108" s="8">
        <v>4</v>
      </c>
      <c r="S108" s="12">
        <v>21050</v>
      </c>
      <c r="T108" s="19">
        <f t="shared" ca="1" si="9"/>
        <v>66</v>
      </c>
    </row>
    <row r="109" spans="1:20" x14ac:dyDescent="0.25">
      <c r="A109" s="8" t="s">
        <v>284</v>
      </c>
      <c r="B109" s="8" t="s">
        <v>62</v>
      </c>
      <c r="C109" s="8">
        <v>3010</v>
      </c>
      <c r="D109" s="8" t="s">
        <v>464</v>
      </c>
      <c r="E109" s="8" t="s">
        <v>7</v>
      </c>
      <c r="F109" s="9">
        <v>44051</v>
      </c>
      <c r="G109" s="8">
        <v>5</v>
      </c>
      <c r="H109" s="10" t="str">
        <f t="shared" si="5"/>
        <v>Audit sécurité</v>
      </c>
      <c r="I109" s="8">
        <v>3</v>
      </c>
      <c r="J109" s="10">
        <f t="shared" si="6"/>
        <v>2000</v>
      </c>
      <c r="K109" s="10">
        <f t="shared" si="8"/>
        <v>6000</v>
      </c>
      <c r="L109" s="10">
        <f>K109+K109*Feuil1!$B$1</f>
        <v>7200</v>
      </c>
      <c r="M109" s="8">
        <v>1</v>
      </c>
      <c r="N109" s="10" t="str">
        <f t="shared" si="7"/>
        <v>Chèque</v>
      </c>
      <c r="O109" s="11">
        <v>2383.81</v>
      </c>
      <c r="P109" s="10" cm="1">
        <f t="array" ref="P109">_xlfn.IFS(K109&gt;=30000,K109*0.02,K109&gt;15000,K109*0.01,K109&gt;=8000,K109*0.005,K109&lt;7999,K109*0)</f>
        <v>0</v>
      </c>
      <c r="Q109" s="10" t="s">
        <v>8</v>
      </c>
      <c r="R109" s="8">
        <v>3</v>
      </c>
      <c r="S109" s="12">
        <v>25265</v>
      </c>
      <c r="T109" s="19">
        <f t="shared" ca="1" si="9"/>
        <v>54.458333333333336</v>
      </c>
    </row>
    <row r="110" spans="1:20" x14ac:dyDescent="0.25">
      <c r="A110" s="8" t="s">
        <v>283</v>
      </c>
      <c r="B110" s="8" t="s">
        <v>13</v>
      </c>
      <c r="C110" s="8">
        <v>3136</v>
      </c>
      <c r="D110" s="8" t="s">
        <v>463</v>
      </c>
      <c r="E110" s="8" t="s">
        <v>16</v>
      </c>
      <c r="F110" s="9">
        <v>44153</v>
      </c>
      <c r="G110" s="8">
        <v>4</v>
      </c>
      <c r="H110" s="10" t="str">
        <f t="shared" si="5"/>
        <v>Conseil et architecture</v>
      </c>
      <c r="I110" s="8">
        <v>1</v>
      </c>
      <c r="J110" s="10">
        <f t="shared" si="6"/>
        <v>5000</v>
      </c>
      <c r="K110" s="10">
        <f t="shared" si="8"/>
        <v>5000</v>
      </c>
      <c r="L110" s="10">
        <f>K110+K110*Feuil1!$B$1</f>
        <v>6000</v>
      </c>
      <c r="M110" s="8">
        <v>1</v>
      </c>
      <c r="N110" s="10" t="str">
        <f t="shared" si="7"/>
        <v>Chèque</v>
      </c>
      <c r="O110" s="11">
        <v>2920.91</v>
      </c>
      <c r="P110" s="10" cm="1">
        <f t="array" ref="P110">_xlfn.IFS(K110&gt;=30000,K110*0.02,K110&gt;15000,K110*0.01,K110&gt;=8000,K110*0.005,K110&lt;7999,K110*0)</f>
        <v>0</v>
      </c>
      <c r="Q110" s="10" t="s">
        <v>11</v>
      </c>
      <c r="R110" s="8">
        <v>0</v>
      </c>
      <c r="S110" s="12">
        <v>28166</v>
      </c>
      <c r="T110" s="19">
        <f t="shared" ca="1" si="9"/>
        <v>46.522222222222226</v>
      </c>
    </row>
    <row r="111" spans="1:20" x14ac:dyDescent="0.25">
      <c r="A111" s="8" t="s">
        <v>282</v>
      </c>
      <c r="B111" s="8" t="s">
        <v>96</v>
      </c>
      <c r="C111" s="8">
        <v>3164</v>
      </c>
      <c r="D111" s="8" t="s">
        <v>462</v>
      </c>
      <c r="E111" s="8" t="s">
        <v>16</v>
      </c>
      <c r="F111" s="9">
        <v>44222</v>
      </c>
      <c r="G111" s="8">
        <v>6</v>
      </c>
      <c r="H111" s="10" t="str">
        <f t="shared" si="5"/>
        <v>Compétence Front</v>
      </c>
      <c r="I111" s="8">
        <v>3</v>
      </c>
      <c r="J111" s="10">
        <f t="shared" si="6"/>
        <v>500</v>
      </c>
      <c r="K111" s="10">
        <f t="shared" si="8"/>
        <v>1500</v>
      </c>
      <c r="L111" s="10">
        <f>K111+K111*Feuil1!$B$1</f>
        <v>1800</v>
      </c>
      <c r="M111" s="8">
        <v>1</v>
      </c>
      <c r="N111" s="10" t="str">
        <f t="shared" si="7"/>
        <v>Chèque</v>
      </c>
      <c r="O111" s="11">
        <v>1951.51</v>
      </c>
      <c r="P111" s="10" cm="1">
        <f t="array" ref="P111">_xlfn.IFS(K111&gt;=30000,K111*0.02,K111&gt;15000,K111*0.01,K111&gt;=8000,K111*0.005,K111&lt;7999,K111*0)</f>
        <v>0</v>
      </c>
      <c r="Q111" s="10" t="s">
        <v>8</v>
      </c>
      <c r="R111" s="8">
        <v>1</v>
      </c>
      <c r="S111" s="12">
        <v>28509</v>
      </c>
      <c r="T111" s="19">
        <f t="shared" ca="1" si="9"/>
        <v>45.580555555555556</v>
      </c>
    </row>
    <row r="112" spans="1:20" x14ac:dyDescent="0.25">
      <c r="A112" s="8" t="s">
        <v>281</v>
      </c>
      <c r="B112" s="8" t="s">
        <v>39</v>
      </c>
      <c r="C112" s="8">
        <v>3055</v>
      </c>
      <c r="D112" s="8" t="s">
        <v>463</v>
      </c>
      <c r="E112" s="8" t="s">
        <v>16</v>
      </c>
      <c r="F112" s="9">
        <v>44123</v>
      </c>
      <c r="G112" s="8">
        <v>10</v>
      </c>
      <c r="H112" s="10" t="str">
        <f t="shared" si="5"/>
        <v>Gestion projet Agile</v>
      </c>
      <c r="I112" s="8">
        <v>1</v>
      </c>
      <c r="J112" s="10">
        <f t="shared" si="6"/>
        <v>1000</v>
      </c>
      <c r="K112" s="10">
        <f t="shared" si="8"/>
        <v>1000</v>
      </c>
      <c r="L112" s="10">
        <f>K112+K112*Feuil1!$B$1</f>
        <v>1200</v>
      </c>
      <c r="M112" s="8">
        <v>2</v>
      </c>
      <c r="N112" s="10" t="str">
        <f t="shared" si="7"/>
        <v>Virement</v>
      </c>
      <c r="O112" s="11">
        <v>1453.9</v>
      </c>
      <c r="P112" s="10" cm="1">
        <f t="array" ref="P112">_xlfn.IFS(K112&gt;=30000,K112*0.02,K112&gt;15000,K112*0.01,K112&gt;=8000,K112*0.005,K112&lt;7999,K112*0)</f>
        <v>0</v>
      </c>
      <c r="Q112" s="10" t="s">
        <v>8</v>
      </c>
      <c r="R112" s="8">
        <v>3</v>
      </c>
      <c r="S112" s="12">
        <v>28580</v>
      </c>
      <c r="T112" s="19">
        <f t="shared" ca="1" si="9"/>
        <v>45.383333333333333</v>
      </c>
    </row>
    <row r="113" spans="1:20" x14ac:dyDescent="0.25">
      <c r="A113" s="8" t="s">
        <v>279</v>
      </c>
      <c r="B113" s="8" t="s">
        <v>280</v>
      </c>
      <c r="C113" s="8">
        <v>3722</v>
      </c>
      <c r="D113" s="8" t="s">
        <v>464</v>
      </c>
      <c r="E113" s="8" t="s">
        <v>16</v>
      </c>
      <c r="F113" s="9">
        <v>44169</v>
      </c>
      <c r="G113" s="8">
        <v>2</v>
      </c>
      <c r="H113" s="10" t="str">
        <f t="shared" si="5"/>
        <v>Formation CRM</v>
      </c>
      <c r="I113" s="8">
        <v>1</v>
      </c>
      <c r="J113" s="10">
        <f t="shared" si="6"/>
        <v>700</v>
      </c>
      <c r="K113" s="10">
        <f t="shared" si="8"/>
        <v>700</v>
      </c>
      <c r="L113" s="10">
        <f>K113+K113*Feuil1!$B$1</f>
        <v>840</v>
      </c>
      <c r="M113" s="8">
        <v>2</v>
      </c>
      <c r="N113" s="10" t="str">
        <f t="shared" si="7"/>
        <v>Virement</v>
      </c>
      <c r="O113" s="11">
        <v>1033.32</v>
      </c>
      <c r="P113" s="10" cm="1">
        <f t="array" ref="P113">_xlfn.IFS(K113&gt;=30000,K113*0.02,K113&gt;15000,K113*0.01,K113&gt;=8000,K113*0.005,K113&lt;7999,K113*0)</f>
        <v>0</v>
      </c>
      <c r="Q113" s="10" t="s">
        <v>8</v>
      </c>
      <c r="R113" s="8">
        <v>0</v>
      </c>
      <c r="S113" s="12">
        <v>23011</v>
      </c>
      <c r="T113" s="19">
        <f t="shared" ca="1" si="9"/>
        <v>60.633333333333333</v>
      </c>
    </row>
    <row r="114" spans="1:20" x14ac:dyDescent="0.25">
      <c r="A114" s="8" t="s">
        <v>277</v>
      </c>
      <c r="B114" s="8" t="s">
        <v>278</v>
      </c>
      <c r="C114" s="8">
        <v>3124</v>
      </c>
      <c r="D114" s="8" t="s">
        <v>463</v>
      </c>
      <c r="E114" s="8" t="s">
        <v>16</v>
      </c>
      <c r="F114" s="9">
        <v>44105</v>
      </c>
      <c r="G114" s="8">
        <v>7</v>
      </c>
      <c r="H114" s="10" t="str">
        <f t="shared" si="5"/>
        <v>Compétence Back</v>
      </c>
      <c r="I114" s="8">
        <v>1</v>
      </c>
      <c r="J114" s="10">
        <f t="shared" si="6"/>
        <v>600</v>
      </c>
      <c r="K114" s="10">
        <f t="shared" si="8"/>
        <v>600</v>
      </c>
      <c r="L114" s="10">
        <f>K114+K114*Feuil1!$B$1</f>
        <v>720</v>
      </c>
      <c r="M114" s="8">
        <v>1</v>
      </c>
      <c r="N114" s="10" t="str">
        <f t="shared" si="7"/>
        <v>Chèque</v>
      </c>
      <c r="O114" s="11">
        <v>1321.28</v>
      </c>
      <c r="P114" s="10" cm="1">
        <f t="array" ref="P114">_xlfn.IFS(K114&gt;=30000,K114*0.02,K114&gt;15000,K114*0.01,K114&gt;=8000,K114*0.005,K114&lt;7999,K114*0)</f>
        <v>0</v>
      </c>
      <c r="Q114" s="10" t="s">
        <v>11</v>
      </c>
      <c r="R114" s="8">
        <v>1</v>
      </c>
      <c r="S114" s="12">
        <v>23077</v>
      </c>
      <c r="T114" s="19">
        <f t="shared" ca="1" si="9"/>
        <v>60.447222222222223</v>
      </c>
    </row>
    <row r="115" spans="1:20" x14ac:dyDescent="0.25">
      <c r="A115" s="8" t="s">
        <v>275</v>
      </c>
      <c r="B115" s="8" t="s">
        <v>276</v>
      </c>
      <c r="C115" s="8">
        <v>3105</v>
      </c>
      <c r="D115" s="8" t="s">
        <v>462</v>
      </c>
      <c r="E115" s="8" t="s">
        <v>16</v>
      </c>
      <c r="F115" s="9">
        <v>44127</v>
      </c>
      <c r="G115" s="8">
        <v>3</v>
      </c>
      <c r="H115" s="10" t="str">
        <f t="shared" si="5"/>
        <v>Déploiement technique</v>
      </c>
      <c r="I115" s="8">
        <v>6</v>
      </c>
      <c r="J115" s="10">
        <f t="shared" si="6"/>
        <v>1300</v>
      </c>
      <c r="K115" s="10">
        <f t="shared" si="8"/>
        <v>7800</v>
      </c>
      <c r="L115" s="10">
        <f>K115+K115*Feuil1!$B$1</f>
        <v>9360</v>
      </c>
      <c r="M115" s="8">
        <v>1</v>
      </c>
      <c r="N115" s="10" t="str">
        <f t="shared" si="7"/>
        <v>Chèque</v>
      </c>
      <c r="O115" s="11">
        <v>2695.35</v>
      </c>
      <c r="P115" s="10" cm="1">
        <f t="array" ref="P115">_xlfn.IFS(K115&gt;=30000,K115*0.02,K115&gt;15000,K115*0.01,K115&gt;=8000,K115*0.005,K115&lt;7999,K115*0)</f>
        <v>0</v>
      </c>
      <c r="Q115" s="10" t="s">
        <v>8</v>
      </c>
      <c r="R115" s="8">
        <v>2</v>
      </c>
      <c r="S115" s="12">
        <v>19070</v>
      </c>
      <c r="T115" s="19">
        <f t="shared" ca="1" si="9"/>
        <v>71.419444444444451</v>
      </c>
    </row>
    <row r="116" spans="1:20" x14ac:dyDescent="0.25">
      <c r="A116" s="8" t="s">
        <v>274</v>
      </c>
      <c r="B116" s="8" t="s">
        <v>60</v>
      </c>
      <c r="C116" s="8">
        <v>3204</v>
      </c>
      <c r="D116" s="8" t="s">
        <v>462</v>
      </c>
      <c r="E116" s="8" t="s">
        <v>16</v>
      </c>
      <c r="F116" s="9">
        <v>44119</v>
      </c>
      <c r="G116" s="8">
        <v>4</v>
      </c>
      <c r="H116" s="10" t="str">
        <f t="shared" si="5"/>
        <v>Conseil et architecture</v>
      </c>
      <c r="I116" s="8">
        <v>3</v>
      </c>
      <c r="J116" s="10">
        <f t="shared" si="6"/>
        <v>5000</v>
      </c>
      <c r="K116" s="10">
        <f t="shared" si="8"/>
        <v>15000</v>
      </c>
      <c r="L116" s="10">
        <f>K116+K116*Feuil1!$B$1</f>
        <v>18000</v>
      </c>
      <c r="M116" s="8">
        <v>3</v>
      </c>
      <c r="N116" s="10" t="str">
        <f t="shared" si="7"/>
        <v>Espèce</v>
      </c>
      <c r="O116" s="11">
        <v>3412.05</v>
      </c>
      <c r="P116" s="10" cm="1">
        <f t="array" ref="P116">_xlfn.IFS(K116&gt;=30000,K116*0.02,K116&gt;15000,K116*0.01,K116&gt;=8000,K116*0.005,K116&lt;7999,K116*0)</f>
        <v>75</v>
      </c>
      <c r="Q116" s="10" t="s">
        <v>8</v>
      </c>
      <c r="R116" s="8">
        <v>4</v>
      </c>
      <c r="S116" s="12">
        <v>20362</v>
      </c>
      <c r="T116" s="19">
        <f t="shared" ca="1" si="9"/>
        <v>67.88333333333334</v>
      </c>
    </row>
    <row r="117" spans="1:20" x14ac:dyDescent="0.25">
      <c r="A117" s="8" t="s">
        <v>273</v>
      </c>
      <c r="B117" s="8" t="s">
        <v>117</v>
      </c>
      <c r="C117" s="8">
        <v>3104</v>
      </c>
      <c r="D117" s="8" t="s">
        <v>466</v>
      </c>
      <c r="E117" s="8" t="s">
        <v>16</v>
      </c>
      <c r="F117" s="9">
        <v>44135</v>
      </c>
      <c r="G117" s="8">
        <v>6</v>
      </c>
      <c r="H117" s="10" t="str">
        <f t="shared" si="5"/>
        <v>Compétence Front</v>
      </c>
      <c r="I117" s="8">
        <v>2</v>
      </c>
      <c r="J117" s="10">
        <f t="shared" si="6"/>
        <v>500</v>
      </c>
      <c r="K117" s="10">
        <f t="shared" si="8"/>
        <v>1000</v>
      </c>
      <c r="L117" s="10">
        <f>K117+K117*Feuil1!$B$1</f>
        <v>1200</v>
      </c>
      <c r="M117" s="8">
        <v>2</v>
      </c>
      <c r="N117" s="10" t="str">
        <f t="shared" si="7"/>
        <v>Virement</v>
      </c>
      <c r="O117" s="11">
        <v>3596.54</v>
      </c>
      <c r="P117" s="10" cm="1">
        <f t="array" ref="P117">_xlfn.IFS(K117&gt;=30000,K117*0.02,K117&gt;15000,K117*0.01,K117&gt;=8000,K117*0.005,K117&lt;7999,K117*0)</f>
        <v>0</v>
      </c>
      <c r="Q117" s="10" t="s">
        <v>8</v>
      </c>
      <c r="R117" s="8">
        <v>2</v>
      </c>
      <c r="S117" s="12">
        <v>18689</v>
      </c>
      <c r="T117" s="19">
        <f t="shared" ca="1" si="9"/>
        <v>72.461111111111109</v>
      </c>
    </row>
    <row r="118" spans="1:20" x14ac:dyDescent="0.25">
      <c r="A118" s="8" t="s">
        <v>272</v>
      </c>
      <c r="B118" s="8" t="s">
        <v>254</v>
      </c>
      <c r="C118" s="8">
        <v>3703</v>
      </c>
      <c r="D118" s="8" t="s">
        <v>465</v>
      </c>
      <c r="E118" s="8" t="s">
        <v>16</v>
      </c>
      <c r="F118" s="9">
        <v>44032</v>
      </c>
      <c r="G118" s="8">
        <v>2</v>
      </c>
      <c r="H118" s="10" t="str">
        <f t="shared" si="5"/>
        <v>Formation CRM</v>
      </c>
      <c r="I118" s="8">
        <v>4</v>
      </c>
      <c r="J118" s="10">
        <f t="shared" si="6"/>
        <v>700</v>
      </c>
      <c r="K118" s="10">
        <f t="shared" si="8"/>
        <v>2800</v>
      </c>
      <c r="L118" s="10">
        <f>K118+K118*Feuil1!$B$1</f>
        <v>3360</v>
      </c>
      <c r="M118" s="8">
        <v>1</v>
      </c>
      <c r="N118" s="10" t="str">
        <f t="shared" si="7"/>
        <v>Chèque</v>
      </c>
      <c r="O118" s="11">
        <v>2272.7600000000002</v>
      </c>
      <c r="P118" s="10" cm="1">
        <f t="array" ref="P118">_xlfn.IFS(K118&gt;=30000,K118*0.02,K118&gt;15000,K118*0.01,K118&gt;=8000,K118*0.005,K118&lt;7999,K118*0)</f>
        <v>0</v>
      </c>
      <c r="Q118" s="10" t="s">
        <v>8</v>
      </c>
      <c r="R118" s="8">
        <v>1</v>
      </c>
      <c r="S118" s="12">
        <v>27153</v>
      </c>
      <c r="T118" s="19">
        <f t="shared" ca="1" si="9"/>
        <v>49.288888888888891</v>
      </c>
    </row>
    <row r="119" spans="1:20" x14ac:dyDescent="0.25">
      <c r="A119" s="8" t="s">
        <v>271</v>
      </c>
      <c r="B119" s="8" t="s">
        <v>54</v>
      </c>
      <c r="C119" s="8">
        <v>3590</v>
      </c>
      <c r="D119" s="8" t="s">
        <v>462</v>
      </c>
      <c r="E119" s="8" t="s">
        <v>16</v>
      </c>
      <c r="F119" s="9">
        <v>44197</v>
      </c>
      <c r="G119" s="8">
        <v>4</v>
      </c>
      <c r="H119" s="10" t="str">
        <f t="shared" si="5"/>
        <v>Conseil et architecture</v>
      </c>
      <c r="I119" s="8">
        <v>5</v>
      </c>
      <c r="J119" s="10">
        <f t="shared" si="6"/>
        <v>5000</v>
      </c>
      <c r="K119" s="10">
        <f t="shared" si="8"/>
        <v>25000</v>
      </c>
      <c r="L119" s="10">
        <f>K119+K119*Feuil1!$B$1</f>
        <v>30000</v>
      </c>
      <c r="M119" s="8">
        <v>1</v>
      </c>
      <c r="N119" s="10" t="str">
        <f t="shared" si="7"/>
        <v>Chèque</v>
      </c>
      <c r="O119" s="11">
        <v>3538.28</v>
      </c>
      <c r="P119" s="10" cm="1">
        <f t="array" ref="P119">_xlfn.IFS(K119&gt;=30000,K119*0.02,K119&gt;15000,K119*0.01,K119&gt;=8000,K119*0.005,K119&lt;7999,K119*0)</f>
        <v>250</v>
      </c>
      <c r="Q119" s="10" t="s">
        <v>8</v>
      </c>
      <c r="R119" s="8">
        <v>3</v>
      </c>
      <c r="S119" s="12">
        <v>20221</v>
      </c>
      <c r="T119" s="19">
        <f t="shared" ca="1" si="9"/>
        <v>68.266666666666666</v>
      </c>
    </row>
    <row r="120" spans="1:20" x14ac:dyDescent="0.25">
      <c r="A120" s="8" t="s">
        <v>270</v>
      </c>
      <c r="B120" s="8" t="s">
        <v>117</v>
      </c>
      <c r="C120" s="8">
        <v>3733</v>
      </c>
      <c r="D120" s="8" t="s">
        <v>466</v>
      </c>
      <c r="E120" s="8" t="s">
        <v>16</v>
      </c>
      <c r="F120" s="9">
        <v>44096</v>
      </c>
      <c r="G120" s="8">
        <v>9</v>
      </c>
      <c r="H120" s="10" t="str">
        <f t="shared" si="5"/>
        <v>Support et TMA</v>
      </c>
      <c r="I120" s="8">
        <v>9</v>
      </c>
      <c r="J120" s="10">
        <f t="shared" si="6"/>
        <v>500</v>
      </c>
      <c r="K120" s="10">
        <f t="shared" si="8"/>
        <v>4500</v>
      </c>
      <c r="L120" s="10">
        <f>K120+K120*Feuil1!$B$1</f>
        <v>5400</v>
      </c>
      <c r="M120" s="8">
        <v>3</v>
      </c>
      <c r="N120" s="10" t="str">
        <f t="shared" si="7"/>
        <v>Espèce</v>
      </c>
      <c r="O120" s="11">
        <v>2121.87</v>
      </c>
      <c r="P120" s="10" cm="1">
        <f t="array" ref="P120">_xlfn.IFS(K120&gt;=30000,K120*0.02,K120&gt;15000,K120*0.01,K120&gt;=8000,K120*0.005,K120&lt;7999,K120*0)</f>
        <v>0</v>
      </c>
      <c r="Q120" s="10" t="s">
        <v>8</v>
      </c>
      <c r="R120" s="8">
        <v>0</v>
      </c>
      <c r="S120" s="12">
        <v>18135</v>
      </c>
      <c r="T120" s="19">
        <f t="shared" ca="1" si="9"/>
        <v>73.980555555555554</v>
      </c>
    </row>
    <row r="121" spans="1:20" x14ac:dyDescent="0.25">
      <c r="A121" s="8" t="s">
        <v>269</v>
      </c>
      <c r="B121" s="8" t="s">
        <v>246</v>
      </c>
      <c r="C121" s="8">
        <v>3695</v>
      </c>
      <c r="D121" s="8" t="s">
        <v>464</v>
      </c>
      <c r="E121" s="8" t="s">
        <v>16</v>
      </c>
      <c r="F121" s="9">
        <v>44260</v>
      </c>
      <c r="G121" s="8">
        <v>2</v>
      </c>
      <c r="H121" s="10" t="str">
        <f t="shared" si="5"/>
        <v>Formation CRM</v>
      </c>
      <c r="I121" s="8">
        <v>1</v>
      </c>
      <c r="J121" s="10">
        <f t="shared" si="6"/>
        <v>700</v>
      </c>
      <c r="K121" s="10">
        <f t="shared" si="8"/>
        <v>700</v>
      </c>
      <c r="L121" s="10">
        <f>K121+K121*Feuil1!$B$1</f>
        <v>840</v>
      </c>
      <c r="M121" s="8">
        <v>2</v>
      </c>
      <c r="N121" s="10" t="str">
        <f t="shared" si="7"/>
        <v>Virement</v>
      </c>
      <c r="O121" s="11">
        <v>1147.8800000000001</v>
      </c>
      <c r="P121" s="10" cm="1">
        <f t="array" ref="P121">_xlfn.IFS(K121&gt;=30000,K121*0.02,K121&gt;15000,K121*0.01,K121&gt;=8000,K121*0.005,K121&lt;7999,K121*0)</f>
        <v>0</v>
      </c>
      <c r="Q121" s="10" t="s">
        <v>8</v>
      </c>
      <c r="R121" s="8">
        <v>1</v>
      </c>
      <c r="S121" s="12">
        <v>27675</v>
      </c>
      <c r="T121" s="19">
        <f t="shared" ca="1" si="9"/>
        <v>47.861111111111114</v>
      </c>
    </row>
    <row r="122" spans="1:20" x14ac:dyDescent="0.25">
      <c r="A122" s="8" t="s">
        <v>268</v>
      </c>
      <c r="B122" s="8" t="s">
        <v>94</v>
      </c>
      <c r="C122" s="8">
        <v>3153</v>
      </c>
      <c r="D122" s="8" t="s">
        <v>462</v>
      </c>
      <c r="E122" s="8" t="s">
        <v>16</v>
      </c>
      <c r="F122" s="9">
        <v>44299</v>
      </c>
      <c r="G122" s="8">
        <v>6</v>
      </c>
      <c r="H122" s="10" t="str">
        <f t="shared" si="5"/>
        <v>Compétence Front</v>
      </c>
      <c r="I122" s="8">
        <v>5</v>
      </c>
      <c r="J122" s="10">
        <f t="shared" si="6"/>
        <v>500</v>
      </c>
      <c r="K122" s="10">
        <f t="shared" si="8"/>
        <v>2500</v>
      </c>
      <c r="L122" s="10">
        <f>K122+K122*Feuil1!$B$1</f>
        <v>3000</v>
      </c>
      <c r="M122" s="8">
        <v>2</v>
      </c>
      <c r="N122" s="10" t="str">
        <f t="shared" si="7"/>
        <v>Virement</v>
      </c>
      <c r="O122" s="11">
        <v>1754.62</v>
      </c>
      <c r="P122" s="10" cm="1">
        <f t="array" ref="P122">_xlfn.IFS(K122&gt;=30000,K122*0.02,K122&gt;15000,K122*0.01,K122&gt;=8000,K122*0.005,K122&lt;7999,K122*0)</f>
        <v>0</v>
      </c>
      <c r="Q122" s="10" t="s">
        <v>8</v>
      </c>
      <c r="R122" s="8">
        <v>1</v>
      </c>
      <c r="S122" s="12">
        <v>23507</v>
      </c>
      <c r="T122" s="19">
        <f t="shared" ca="1" si="9"/>
        <v>59.272222222222226</v>
      </c>
    </row>
    <row r="123" spans="1:20" x14ac:dyDescent="0.25">
      <c r="A123" s="8" t="s">
        <v>266</v>
      </c>
      <c r="B123" s="8" t="s">
        <v>267</v>
      </c>
      <c r="C123" s="8">
        <v>3718</v>
      </c>
      <c r="D123" s="8" t="s">
        <v>465</v>
      </c>
      <c r="E123" s="8" t="s">
        <v>16</v>
      </c>
      <c r="F123" s="9">
        <v>44104</v>
      </c>
      <c r="G123" s="8">
        <v>5</v>
      </c>
      <c r="H123" s="10" t="str">
        <f t="shared" si="5"/>
        <v>Audit sécurité</v>
      </c>
      <c r="I123" s="8">
        <v>3</v>
      </c>
      <c r="J123" s="10">
        <f t="shared" si="6"/>
        <v>2000</v>
      </c>
      <c r="K123" s="10">
        <f t="shared" si="8"/>
        <v>6000</v>
      </c>
      <c r="L123" s="10">
        <f>K123+K123*Feuil1!$B$1</f>
        <v>7200</v>
      </c>
      <c r="M123" s="8">
        <v>3</v>
      </c>
      <c r="N123" s="10" t="str">
        <f t="shared" si="7"/>
        <v>Espèce</v>
      </c>
      <c r="O123" s="11">
        <v>1289.32</v>
      </c>
      <c r="P123" s="10" cm="1">
        <f t="array" ref="P123">_xlfn.IFS(K123&gt;=30000,K123*0.02,K123&gt;15000,K123*0.01,K123&gt;=8000,K123*0.005,K123&lt;7999,K123*0)</f>
        <v>0</v>
      </c>
      <c r="Q123" s="10" t="s">
        <v>8</v>
      </c>
      <c r="R123" s="8">
        <v>2</v>
      </c>
      <c r="S123" s="12">
        <v>21802</v>
      </c>
      <c r="T123" s="19">
        <f t="shared" ca="1" si="9"/>
        <v>63.94166666666667</v>
      </c>
    </row>
    <row r="124" spans="1:20" x14ac:dyDescent="0.25">
      <c r="A124" s="8" t="s">
        <v>265</v>
      </c>
      <c r="B124" s="8" t="s">
        <v>211</v>
      </c>
      <c r="C124" s="8">
        <v>3551</v>
      </c>
      <c r="D124" s="8" t="s">
        <v>465</v>
      </c>
      <c r="E124" s="8" t="s">
        <v>16</v>
      </c>
      <c r="F124" s="9">
        <v>44162</v>
      </c>
      <c r="G124" s="8">
        <v>7</v>
      </c>
      <c r="H124" s="10" t="str">
        <f t="shared" si="5"/>
        <v>Compétence Back</v>
      </c>
      <c r="I124" s="8">
        <v>4</v>
      </c>
      <c r="J124" s="10">
        <f t="shared" si="6"/>
        <v>600</v>
      </c>
      <c r="K124" s="10">
        <f t="shared" si="8"/>
        <v>2400</v>
      </c>
      <c r="L124" s="10">
        <f>K124+K124*Feuil1!$B$1</f>
        <v>2880</v>
      </c>
      <c r="M124" s="8">
        <v>2</v>
      </c>
      <c r="N124" s="10" t="str">
        <f t="shared" si="7"/>
        <v>Virement</v>
      </c>
      <c r="O124" s="11">
        <v>2712.81</v>
      </c>
      <c r="P124" s="10" cm="1">
        <f t="array" ref="P124">_xlfn.IFS(K124&gt;=30000,K124*0.02,K124&gt;15000,K124*0.01,K124&gt;=8000,K124*0.005,K124&lt;7999,K124*0)</f>
        <v>0</v>
      </c>
      <c r="Q124" s="10" t="s">
        <v>8</v>
      </c>
      <c r="R124" s="8">
        <v>0</v>
      </c>
      <c r="S124" s="12">
        <v>29244</v>
      </c>
      <c r="T124" s="19">
        <f t="shared" ca="1" si="9"/>
        <v>43.56666666666667</v>
      </c>
    </row>
    <row r="125" spans="1:20" x14ac:dyDescent="0.25">
      <c r="A125" s="8" t="s">
        <v>264</v>
      </c>
      <c r="B125" s="8" t="s">
        <v>104</v>
      </c>
      <c r="C125" s="8">
        <v>3130</v>
      </c>
      <c r="D125" s="8" t="s">
        <v>462</v>
      </c>
      <c r="E125" s="8" t="s">
        <v>16</v>
      </c>
      <c r="F125" s="9">
        <v>44231</v>
      </c>
      <c r="G125" s="8">
        <v>4</v>
      </c>
      <c r="H125" s="10" t="str">
        <f t="shared" si="5"/>
        <v>Conseil et architecture</v>
      </c>
      <c r="I125" s="8">
        <v>8</v>
      </c>
      <c r="J125" s="10">
        <f t="shared" si="6"/>
        <v>5000</v>
      </c>
      <c r="K125" s="10">
        <f t="shared" si="8"/>
        <v>40000</v>
      </c>
      <c r="L125" s="10">
        <f>K125+K125*Feuil1!$B$1</f>
        <v>48000</v>
      </c>
      <c r="M125" s="8">
        <v>2</v>
      </c>
      <c r="N125" s="10" t="str">
        <f t="shared" si="7"/>
        <v>Virement</v>
      </c>
      <c r="O125" s="11">
        <v>1759.65</v>
      </c>
      <c r="P125" s="10" cm="1">
        <f t="array" ref="P125">_xlfn.IFS(K125&gt;=30000,K125*0.02,K125&gt;15000,K125*0.01,K125&gt;=8000,K125*0.005,K125&lt;7999,K125*0)</f>
        <v>800</v>
      </c>
      <c r="Q125" s="10" t="s">
        <v>8</v>
      </c>
      <c r="R125" s="8">
        <v>1</v>
      </c>
      <c r="S125" s="12">
        <v>21863</v>
      </c>
      <c r="T125" s="19">
        <f t="shared" ca="1" si="9"/>
        <v>63.774999999999999</v>
      </c>
    </row>
    <row r="126" spans="1:20" x14ac:dyDescent="0.25">
      <c r="A126" s="8" t="s">
        <v>263</v>
      </c>
      <c r="B126" s="8" t="s">
        <v>119</v>
      </c>
      <c r="C126" s="8">
        <v>3607</v>
      </c>
      <c r="D126" s="8" t="s">
        <v>465</v>
      </c>
      <c r="E126" s="8" t="s">
        <v>16</v>
      </c>
      <c r="F126" s="9">
        <v>44365</v>
      </c>
      <c r="G126" s="8">
        <v>6</v>
      </c>
      <c r="H126" s="10" t="str">
        <f t="shared" si="5"/>
        <v>Compétence Front</v>
      </c>
      <c r="I126" s="8">
        <v>1</v>
      </c>
      <c r="J126" s="10">
        <f t="shared" si="6"/>
        <v>500</v>
      </c>
      <c r="K126" s="10">
        <f t="shared" si="8"/>
        <v>500</v>
      </c>
      <c r="L126" s="10">
        <f>K126+K126*Feuil1!$B$1</f>
        <v>600</v>
      </c>
      <c r="M126" s="8">
        <v>2</v>
      </c>
      <c r="N126" s="10" t="str">
        <f t="shared" si="7"/>
        <v>Virement</v>
      </c>
      <c r="O126" s="11">
        <v>3286.95</v>
      </c>
      <c r="P126" s="10" cm="1">
        <f t="array" ref="P126">_xlfn.IFS(K126&gt;=30000,K126*0.02,K126&gt;15000,K126*0.01,K126&gt;=8000,K126*0.005,K126&lt;7999,K126*0)</f>
        <v>0</v>
      </c>
      <c r="Q126" s="10" t="s">
        <v>11</v>
      </c>
      <c r="R126" s="8">
        <v>0</v>
      </c>
      <c r="S126" s="12">
        <v>21682</v>
      </c>
      <c r="T126" s="19">
        <f t="shared" ca="1" si="9"/>
        <v>64.266666666666666</v>
      </c>
    </row>
    <row r="127" spans="1:20" x14ac:dyDescent="0.25">
      <c r="A127" s="8" t="s">
        <v>262</v>
      </c>
      <c r="B127" s="8" t="s">
        <v>175</v>
      </c>
      <c r="C127" s="8">
        <v>3668</v>
      </c>
      <c r="D127" s="8" t="s">
        <v>462</v>
      </c>
      <c r="E127" s="8" t="s">
        <v>16</v>
      </c>
      <c r="F127" s="9">
        <v>44144</v>
      </c>
      <c r="G127" s="8">
        <v>6</v>
      </c>
      <c r="H127" s="10" t="str">
        <f t="shared" si="5"/>
        <v>Compétence Front</v>
      </c>
      <c r="I127" s="8">
        <v>6</v>
      </c>
      <c r="J127" s="10">
        <f t="shared" si="6"/>
        <v>500</v>
      </c>
      <c r="K127" s="10">
        <f t="shared" si="8"/>
        <v>3000</v>
      </c>
      <c r="L127" s="10">
        <f>K127+K127*Feuil1!$B$1</f>
        <v>3600</v>
      </c>
      <c r="M127" s="8">
        <v>2</v>
      </c>
      <c r="N127" s="10" t="str">
        <f t="shared" si="7"/>
        <v>Virement</v>
      </c>
      <c r="O127" s="11">
        <v>1189.06</v>
      </c>
      <c r="P127" s="10" cm="1">
        <f t="array" ref="P127">_xlfn.IFS(K127&gt;=30000,K127*0.02,K127&gt;15000,K127*0.01,K127&gt;=8000,K127*0.005,K127&lt;7999,K127*0)</f>
        <v>0</v>
      </c>
      <c r="Q127" s="10" t="s">
        <v>8</v>
      </c>
      <c r="R127" s="8">
        <v>0</v>
      </c>
      <c r="S127" s="12">
        <v>30206</v>
      </c>
      <c r="T127" s="19">
        <f t="shared" ca="1" si="9"/>
        <v>40.93333333333333</v>
      </c>
    </row>
    <row r="128" spans="1:20" x14ac:dyDescent="0.25">
      <c r="A128" s="8" t="s">
        <v>260</v>
      </c>
      <c r="B128" s="8" t="s">
        <v>261</v>
      </c>
      <c r="C128" s="8">
        <v>3056</v>
      </c>
      <c r="D128" s="8" t="s">
        <v>464</v>
      </c>
      <c r="E128" s="8" t="s">
        <v>16</v>
      </c>
      <c r="F128" s="9">
        <v>44123</v>
      </c>
      <c r="G128" s="8">
        <v>7</v>
      </c>
      <c r="H128" s="10" t="str">
        <f t="shared" si="5"/>
        <v>Compétence Back</v>
      </c>
      <c r="I128" s="8">
        <v>9</v>
      </c>
      <c r="J128" s="10">
        <f t="shared" si="6"/>
        <v>600</v>
      </c>
      <c r="K128" s="10">
        <f t="shared" si="8"/>
        <v>5400</v>
      </c>
      <c r="L128" s="10">
        <f>K128+K128*Feuil1!$B$1</f>
        <v>6480</v>
      </c>
      <c r="M128" s="8">
        <v>1</v>
      </c>
      <c r="N128" s="10" t="str">
        <f t="shared" si="7"/>
        <v>Chèque</v>
      </c>
      <c r="O128" s="11">
        <v>1624.81</v>
      </c>
      <c r="P128" s="10" cm="1">
        <f t="array" ref="P128">_xlfn.IFS(K128&gt;=30000,K128*0.02,K128&gt;15000,K128*0.01,K128&gt;=8000,K128*0.005,K128&lt;7999,K128*0)</f>
        <v>0</v>
      </c>
      <c r="Q128" s="10" t="s">
        <v>8</v>
      </c>
      <c r="R128" s="8">
        <v>2</v>
      </c>
      <c r="S128" s="12">
        <v>30382</v>
      </c>
      <c r="T128" s="19">
        <f t="shared" ca="1" si="9"/>
        <v>40.447222222222223</v>
      </c>
    </row>
    <row r="129" spans="1:20" x14ac:dyDescent="0.25">
      <c r="A129" s="8" t="s">
        <v>259</v>
      </c>
      <c r="B129" s="8" t="s">
        <v>45</v>
      </c>
      <c r="C129" s="8">
        <v>3676</v>
      </c>
      <c r="D129" s="8" t="s">
        <v>464</v>
      </c>
      <c r="E129" s="8" t="s">
        <v>16</v>
      </c>
      <c r="F129" s="9">
        <v>44315</v>
      </c>
      <c r="G129" s="8">
        <v>8</v>
      </c>
      <c r="H129" s="10" t="str">
        <f t="shared" si="5"/>
        <v>Compétence Fullstack</v>
      </c>
      <c r="I129" s="8">
        <v>9</v>
      </c>
      <c r="J129" s="10">
        <f t="shared" si="6"/>
        <v>800</v>
      </c>
      <c r="K129" s="10">
        <f t="shared" si="8"/>
        <v>7200</v>
      </c>
      <c r="L129" s="10">
        <f>K129+K129*Feuil1!$B$1</f>
        <v>8640</v>
      </c>
      <c r="M129" s="8">
        <v>3</v>
      </c>
      <c r="N129" s="10" t="str">
        <f t="shared" si="7"/>
        <v>Espèce</v>
      </c>
      <c r="O129" s="11">
        <v>2325.16</v>
      </c>
      <c r="P129" s="10" cm="1">
        <f t="array" ref="P129">_xlfn.IFS(K129&gt;=30000,K129*0.02,K129&gt;15000,K129*0.01,K129&gt;=8000,K129*0.005,K129&lt;7999,K129*0)</f>
        <v>0</v>
      </c>
      <c r="Q129" s="10" t="s">
        <v>8</v>
      </c>
      <c r="R129" s="8">
        <v>1</v>
      </c>
      <c r="S129" s="12">
        <v>22617</v>
      </c>
      <c r="T129" s="19">
        <f t="shared" ca="1" si="9"/>
        <v>61.711111111111109</v>
      </c>
    </row>
    <row r="130" spans="1:20" x14ac:dyDescent="0.25">
      <c r="A130" s="8" t="s">
        <v>258</v>
      </c>
      <c r="B130" s="8" t="s">
        <v>225</v>
      </c>
      <c r="C130" s="8">
        <v>3144</v>
      </c>
      <c r="D130" s="8" t="s">
        <v>464</v>
      </c>
      <c r="E130" s="8" t="s">
        <v>16</v>
      </c>
      <c r="F130" s="9">
        <v>44228</v>
      </c>
      <c r="G130" s="8">
        <v>7</v>
      </c>
      <c r="H130" s="10" t="str">
        <f t="shared" ref="H130:H193" si="10">VLOOKUP(G130,produit,2,FALSE)</f>
        <v>Compétence Back</v>
      </c>
      <c r="I130" s="8">
        <v>3</v>
      </c>
      <c r="J130" s="10">
        <f t="shared" ref="J130:J193" si="11">VLOOKUP(G130,puht,3,FALSE)</f>
        <v>600</v>
      </c>
      <c r="K130" s="10">
        <f t="shared" si="8"/>
        <v>1800</v>
      </c>
      <c r="L130" s="10">
        <f>K130+K130*Feuil1!$B$1</f>
        <v>2160</v>
      </c>
      <c r="M130" s="8">
        <v>2</v>
      </c>
      <c r="N130" s="10" t="str">
        <f t="shared" ref="N130:N193" si="12">VLOOKUP(M130,pay,2,FALSE)</f>
        <v>Virement</v>
      </c>
      <c r="O130" s="11">
        <v>1107.51</v>
      </c>
      <c r="P130" s="10" cm="1">
        <f t="array" ref="P130">_xlfn.IFS(K130&gt;=30000,K130*0.02,K130&gt;15000,K130*0.01,K130&gt;=8000,K130*0.005,K130&lt;7999,K130*0)</f>
        <v>0</v>
      </c>
      <c r="Q130" s="10" t="s">
        <v>11</v>
      </c>
      <c r="R130" s="8">
        <v>0</v>
      </c>
      <c r="S130" s="12">
        <v>28017</v>
      </c>
      <c r="T130" s="19">
        <f t="shared" ca="1" si="9"/>
        <v>46.927777777777777</v>
      </c>
    </row>
    <row r="131" spans="1:20" x14ac:dyDescent="0.25">
      <c r="A131" s="8" t="s">
        <v>257</v>
      </c>
      <c r="B131" s="8" t="s">
        <v>197</v>
      </c>
      <c r="C131" s="8">
        <v>3593</v>
      </c>
      <c r="D131" s="8" t="s">
        <v>463</v>
      </c>
      <c r="E131" s="8" t="s">
        <v>16</v>
      </c>
      <c r="F131" s="9">
        <v>44162</v>
      </c>
      <c r="G131" s="8">
        <v>4</v>
      </c>
      <c r="H131" s="10" t="str">
        <f t="shared" si="10"/>
        <v>Conseil et architecture</v>
      </c>
      <c r="I131" s="8">
        <v>4</v>
      </c>
      <c r="J131" s="10">
        <f t="shared" si="11"/>
        <v>5000</v>
      </c>
      <c r="K131" s="10">
        <f t="shared" ref="K131:K194" si="13">I131*J131</f>
        <v>20000</v>
      </c>
      <c r="L131" s="10">
        <f>K131+K131*Feuil1!$B$1</f>
        <v>24000</v>
      </c>
      <c r="M131" s="8">
        <v>1</v>
      </c>
      <c r="N131" s="10" t="str">
        <f t="shared" si="12"/>
        <v>Chèque</v>
      </c>
      <c r="O131" s="11">
        <v>2734.39</v>
      </c>
      <c r="P131" s="10" cm="1">
        <f t="array" ref="P131">_xlfn.IFS(K131&gt;=30000,K131*0.02,K131&gt;15000,K131*0.01,K131&gt;=8000,K131*0.005,K131&lt;7999,K131*0)</f>
        <v>200</v>
      </c>
      <c r="Q131" s="10" t="s">
        <v>8</v>
      </c>
      <c r="R131" s="8">
        <v>4</v>
      </c>
      <c r="S131" s="12">
        <v>28161</v>
      </c>
      <c r="T131" s="19">
        <f t="shared" ref="T131:T194" ca="1" si="14">YEARFRAC(S131,TODAY())</f>
        <v>46.536111111111111</v>
      </c>
    </row>
    <row r="132" spans="1:20" x14ac:dyDescent="0.25">
      <c r="A132" s="8" t="s">
        <v>256</v>
      </c>
      <c r="B132" s="8" t="s">
        <v>126</v>
      </c>
      <c r="C132" s="8">
        <v>3248</v>
      </c>
      <c r="D132" s="8" t="s">
        <v>464</v>
      </c>
      <c r="E132" s="8" t="s">
        <v>16</v>
      </c>
      <c r="F132" s="9">
        <v>44061</v>
      </c>
      <c r="G132" s="8">
        <v>6</v>
      </c>
      <c r="H132" s="10" t="str">
        <f t="shared" si="10"/>
        <v>Compétence Front</v>
      </c>
      <c r="I132" s="8">
        <v>6</v>
      </c>
      <c r="J132" s="10">
        <f t="shared" si="11"/>
        <v>500</v>
      </c>
      <c r="K132" s="10">
        <f t="shared" si="13"/>
        <v>3000</v>
      </c>
      <c r="L132" s="10">
        <f>K132+K132*Feuil1!$B$1</f>
        <v>3600</v>
      </c>
      <c r="M132" s="8">
        <v>1</v>
      </c>
      <c r="N132" s="10" t="str">
        <f t="shared" si="12"/>
        <v>Chèque</v>
      </c>
      <c r="O132" s="11">
        <v>1091.7</v>
      </c>
      <c r="P132" s="10" cm="1">
        <f t="array" ref="P132">_xlfn.IFS(K132&gt;=30000,K132*0.02,K132&gt;15000,K132*0.01,K132&gt;=8000,K132*0.005,K132&lt;7999,K132*0)</f>
        <v>0</v>
      </c>
      <c r="Q132" s="10" t="s">
        <v>11</v>
      </c>
      <c r="R132" s="8">
        <v>2</v>
      </c>
      <c r="S132" s="12">
        <v>27077</v>
      </c>
      <c r="T132" s="19">
        <f t="shared" ca="1" si="14"/>
        <v>49.50277777777778</v>
      </c>
    </row>
    <row r="133" spans="1:20" x14ac:dyDescent="0.25">
      <c r="A133" s="8" t="s">
        <v>255</v>
      </c>
      <c r="B133" s="8" t="s">
        <v>102</v>
      </c>
      <c r="C133" s="8">
        <v>3169</v>
      </c>
      <c r="D133" s="8" t="s">
        <v>462</v>
      </c>
      <c r="E133" s="8" t="s">
        <v>16</v>
      </c>
      <c r="F133" s="9">
        <v>44100</v>
      </c>
      <c r="G133" s="8">
        <v>10</v>
      </c>
      <c r="H133" s="10" t="str">
        <f t="shared" si="10"/>
        <v>Gestion projet Agile</v>
      </c>
      <c r="I133" s="8">
        <v>7</v>
      </c>
      <c r="J133" s="10">
        <f t="shared" si="11"/>
        <v>1000</v>
      </c>
      <c r="K133" s="10">
        <f t="shared" si="13"/>
        <v>7000</v>
      </c>
      <c r="L133" s="10">
        <f>K133+K133*Feuil1!$B$1</f>
        <v>8400</v>
      </c>
      <c r="M133" s="8">
        <v>2</v>
      </c>
      <c r="N133" s="10" t="str">
        <f t="shared" si="12"/>
        <v>Virement</v>
      </c>
      <c r="O133" s="11">
        <v>1599.85</v>
      </c>
      <c r="P133" s="10" cm="1">
        <f t="array" ref="P133">_xlfn.IFS(K133&gt;=30000,K133*0.02,K133&gt;15000,K133*0.01,K133&gt;=8000,K133*0.005,K133&lt;7999,K133*0)</f>
        <v>0</v>
      </c>
      <c r="Q133" s="10" t="s">
        <v>8</v>
      </c>
      <c r="R133" s="8">
        <v>2</v>
      </c>
      <c r="S133" s="12">
        <v>20578</v>
      </c>
      <c r="T133" s="19">
        <f t="shared" ca="1" si="14"/>
        <v>67.291666666666671</v>
      </c>
    </row>
    <row r="134" spans="1:20" x14ac:dyDescent="0.25">
      <c r="A134" s="8" t="s">
        <v>253</v>
      </c>
      <c r="B134" s="8" t="s">
        <v>254</v>
      </c>
      <c r="C134" s="8">
        <v>3070</v>
      </c>
      <c r="D134" s="8" t="s">
        <v>463</v>
      </c>
      <c r="E134" s="8" t="s">
        <v>16</v>
      </c>
      <c r="F134" s="9">
        <v>44348</v>
      </c>
      <c r="G134" s="8">
        <v>7</v>
      </c>
      <c r="H134" s="10" t="str">
        <f t="shared" si="10"/>
        <v>Compétence Back</v>
      </c>
      <c r="I134" s="8">
        <v>3</v>
      </c>
      <c r="J134" s="10">
        <f t="shared" si="11"/>
        <v>600</v>
      </c>
      <c r="K134" s="10">
        <f t="shared" si="13"/>
        <v>1800</v>
      </c>
      <c r="L134" s="10">
        <f>K134+K134*Feuil1!$B$1</f>
        <v>2160</v>
      </c>
      <c r="M134" s="8">
        <v>1</v>
      </c>
      <c r="N134" s="10" t="str">
        <f t="shared" si="12"/>
        <v>Chèque</v>
      </c>
      <c r="O134" s="11">
        <v>1713.09</v>
      </c>
      <c r="P134" s="10" cm="1">
        <f t="array" ref="P134">_xlfn.IFS(K134&gt;=30000,K134*0.02,K134&gt;15000,K134*0.01,K134&gt;=8000,K134*0.005,K134&lt;7999,K134*0)</f>
        <v>0</v>
      </c>
      <c r="Q134" s="10" t="s">
        <v>8</v>
      </c>
      <c r="R134" s="8">
        <v>1</v>
      </c>
      <c r="S134" s="12">
        <v>28912</v>
      </c>
      <c r="T134" s="19">
        <f t="shared" ca="1" si="14"/>
        <v>44.477777777777774</v>
      </c>
    </row>
    <row r="135" spans="1:20" x14ac:dyDescent="0.25">
      <c r="A135" s="8" t="s">
        <v>252</v>
      </c>
      <c r="B135" s="8" t="s">
        <v>204</v>
      </c>
      <c r="C135" s="8">
        <v>3156</v>
      </c>
      <c r="D135" s="8" t="s">
        <v>462</v>
      </c>
      <c r="E135" s="8" t="s">
        <v>16</v>
      </c>
      <c r="F135" s="9">
        <v>44216</v>
      </c>
      <c r="G135" s="8">
        <v>3</v>
      </c>
      <c r="H135" s="10" t="str">
        <f t="shared" si="10"/>
        <v>Déploiement technique</v>
      </c>
      <c r="I135" s="8">
        <v>1</v>
      </c>
      <c r="J135" s="10">
        <f t="shared" si="11"/>
        <v>1300</v>
      </c>
      <c r="K135" s="10">
        <f t="shared" si="13"/>
        <v>1300</v>
      </c>
      <c r="L135" s="10">
        <f>K135+K135*Feuil1!$B$1</f>
        <v>1560</v>
      </c>
      <c r="M135" s="8">
        <v>3</v>
      </c>
      <c r="N135" s="10" t="str">
        <f t="shared" si="12"/>
        <v>Espèce</v>
      </c>
      <c r="O135" s="11">
        <v>3104.34</v>
      </c>
      <c r="P135" s="10" cm="1">
        <f t="array" ref="P135">_xlfn.IFS(K135&gt;=30000,K135*0.02,K135&gt;15000,K135*0.01,K135&gt;=8000,K135*0.005,K135&lt;7999,K135*0)</f>
        <v>0</v>
      </c>
      <c r="Q135" s="10" t="s">
        <v>11</v>
      </c>
      <c r="R135" s="8">
        <v>4</v>
      </c>
      <c r="S135" s="12">
        <v>29780</v>
      </c>
      <c r="T135" s="19">
        <f t="shared" ca="1" si="14"/>
        <v>42.097222222222221</v>
      </c>
    </row>
    <row r="136" spans="1:20" x14ac:dyDescent="0.25">
      <c r="A136" s="8" t="s">
        <v>251</v>
      </c>
      <c r="B136" s="8" t="s">
        <v>46</v>
      </c>
      <c r="C136" s="8">
        <v>3022</v>
      </c>
      <c r="D136" s="8" t="s">
        <v>463</v>
      </c>
      <c r="E136" s="8" t="s">
        <v>16</v>
      </c>
      <c r="F136" s="9">
        <v>44236</v>
      </c>
      <c r="G136" s="8">
        <v>5</v>
      </c>
      <c r="H136" s="10" t="str">
        <f t="shared" si="10"/>
        <v>Audit sécurité</v>
      </c>
      <c r="I136" s="8">
        <v>5</v>
      </c>
      <c r="J136" s="10">
        <f t="shared" si="11"/>
        <v>2000</v>
      </c>
      <c r="K136" s="10">
        <f t="shared" si="13"/>
        <v>10000</v>
      </c>
      <c r="L136" s="10">
        <f>K136+K136*Feuil1!$B$1</f>
        <v>12000</v>
      </c>
      <c r="M136" s="8">
        <v>1</v>
      </c>
      <c r="N136" s="10" t="str">
        <f t="shared" si="12"/>
        <v>Chèque</v>
      </c>
      <c r="O136" s="11">
        <v>3015.36</v>
      </c>
      <c r="P136" s="10" cm="1">
        <f t="array" ref="P136">_xlfn.IFS(K136&gt;=30000,K136*0.02,K136&gt;15000,K136*0.01,K136&gt;=8000,K136*0.005,K136&lt;7999,K136*0)</f>
        <v>50</v>
      </c>
      <c r="Q136" s="10" t="s">
        <v>8</v>
      </c>
      <c r="R136" s="8">
        <v>0</v>
      </c>
      <c r="S136" s="12">
        <v>24247</v>
      </c>
      <c r="T136" s="19">
        <f t="shared" ca="1" si="14"/>
        <v>57.244444444444447</v>
      </c>
    </row>
    <row r="137" spans="1:20" x14ac:dyDescent="0.25">
      <c r="A137" s="8" t="s">
        <v>250</v>
      </c>
      <c r="B137" s="8" t="s">
        <v>197</v>
      </c>
      <c r="C137" s="8">
        <v>3040</v>
      </c>
      <c r="D137" s="8" t="s">
        <v>463</v>
      </c>
      <c r="E137" s="8" t="s">
        <v>16</v>
      </c>
      <c r="F137" s="9">
        <v>44236</v>
      </c>
      <c r="G137" s="8">
        <v>3</v>
      </c>
      <c r="H137" s="10" t="str">
        <f t="shared" si="10"/>
        <v>Déploiement technique</v>
      </c>
      <c r="I137" s="8">
        <v>3</v>
      </c>
      <c r="J137" s="10">
        <f t="shared" si="11"/>
        <v>1300</v>
      </c>
      <c r="K137" s="10">
        <f t="shared" si="13"/>
        <v>3900</v>
      </c>
      <c r="L137" s="10">
        <f>K137+K137*Feuil1!$B$1</f>
        <v>4680</v>
      </c>
      <c r="M137" s="8">
        <v>2</v>
      </c>
      <c r="N137" s="10" t="str">
        <f t="shared" si="12"/>
        <v>Virement</v>
      </c>
      <c r="O137" s="11">
        <v>1512.8</v>
      </c>
      <c r="P137" s="10" cm="1">
        <f t="array" ref="P137">_xlfn.IFS(K137&gt;=30000,K137*0.02,K137&gt;15000,K137*0.01,K137&gt;=8000,K137*0.005,K137&lt;7999,K137*0)</f>
        <v>0</v>
      </c>
      <c r="Q137" s="10" t="s">
        <v>8</v>
      </c>
      <c r="R137" s="8">
        <v>5</v>
      </c>
      <c r="S137" s="12">
        <v>21316</v>
      </c>
      <c r="T137" s="19">
        <f t="shared" ca="1" si="14"/>
        <v>65.269444444444446</v>
      </c>
    </row>
    <row r="138" spans="1:20" x14ac:dyDescent="0.25">
      <c r="A138" s="8" t="s">
        <v>249</v>
      </c>
      <c r="B138" s="8" t="s">
        <v>197</v>
      </c>
      <c r="C138" s="8">
        <v>3071</v>
      </c>
      <c r="D138" s="8" t="s">
        <v>463</v>
      </c>
      <c r="E138" s="8" t="s">
        <v>16</v>
      </c>
      <c r="F138" s="9">
        <v>44218</v>
      </c>
      <c r="G138" s="8">
        <v>8</v>
      </c>
      <c r="H138" s="10" t="str">
        <f t="shared" si="10"/>
        <v>Compétence Fullstack</v>
      </c>
      <c r="I138" s="8">
        <v>7</v>
      </c>
      <c r="J138" s="10">
        <f t="shared" si="11"/>
        <v>800</v>
      </c>
      <c r="K138" s="10">
        <f t="shared" si="13"/>
        <v>5600</v>
      </c>
      <c r="L138" s="10">
        <f>K138+K138*Feuil1!$B$1</f>
        <v>6720</v>
      </c>
      <c r="M138" s="8">
        <v>1</v>
      </c>
      <c r="N138" s="10" t="str">
        <f t="shared" si="12"/>
        <v>Chèque</v>
      </c>
      <c r="O138" s="11">
        <v>2819.32</v>
      </c>
      <c r="P138" s="10" cm="1">
        <f t="array" ref="P138">_xlfn.IFS(K138&gt;=30000,K138*0.02,K138&gt;15000,K138*0.01,K138&gt;=8000,K138*0.005,K138&lt;7999,K138*0)</f>
        <v>0</v>
      </c>
      <c r="Q138" s="10" t="s">
        <v>8</v>
      </c>
      <c r="R138" s="8">
        <v>3</v>
      </c>
      <c r="S138" s="12">
        <v>27530</v>
      </c>
      <c r="T138" s="19">
        <f t="shared" ca="1" si="14"/>
        <v>48.255555555555553</v>
      </c>
    </row>
    <row r="139" spans="1:20" x14ac:dyDescent="0.25">
      <c r="A139" s="8" t="s">
        <v>247</v>
      </c>
      <c r="B139" s="8" t="s">
        <v>248</v>
      </c>
      <c r="C139" s="8">
        <v>3691</v>
      </c>
      <c r="D139" s="8" t="s">
        <v>462</v>
      </c>
      <c r="E139" s="8" t="s">
        <v>16</v>
      </c>
      <c r="F139" s="9">
        <v>44161</v>
      </c>
      <c r="G139" s="8">
        <v>4</v>
      </c>
      <c r="H139" s="10" t="str">
        <f t="shared" si="10"/>
        <v>Conseil et architecture</v>
      </c>
      <c r="I139" s="8">
        <v>6</v>
      </c>
      <c r="J139" s="10">
        <f t="shared" si="11"/>
        <v>5000</v>
      </c>
      <c r="K139" s="10">
        <f t="shared" si="13"/>
        <v>30000</v>
      </c>
      <c r="L139" s="10">
        <f>K139+K139*Feuil1!$B$1</f>
        <v>36000</v>
      </c>
      <c r="M139" s="8">
        <v>1</v>
      </c>
      <c r="N139" s="10" t="str">
        <f t="shared" si="12"/>
        <v>Chèque</v>
      </c>
      <c r="O139" s="11">
        <v>1539.52</v>
      </c>
      <c r="P139" s="10" cm="1">
        <f t="array" ref="P139">_xlfn.IFS(K139&gt;=30000,K139*0.02,K139&gt;15000,K139*0.01,K139&gt;=8000,K139*0.005,K139&lt;7999,K139*0)</f>
        <v>600</v>
      </c>
      <c r="Q139" s="10" t="s">
        <v>8</v>
      </c>
      <c r="R139" s="8">
        <v>5</v>
      </c>
      <c r="S139" s="12">
        <v>21125</v>
      </c>
      <c r="T139" s="19">
        <f t="shared" ca="1" si="14"/>
        <v>65.797222222222217</v>
      </c>
    </row>
    <row r="140" spans="1:20" x14ac:dyDescent="0.25">
      <c r="A140" s="8" t="s">
        <v>245</v>
      </c>
      <c r="B140" s="8" t="s">
        <v>246</v>
      </c>
      <c r="C140" s="8">
        <v>3685</v>
      </c>
      <c r="D140" s="8" t="s">
        <v>464</v>
      </c>
      <c r="E140" s="8" t="s">
        <v>16</v>
      </c>
      <c r="F140" s="9">
        <v>44269</v>
      </c>
      <c r="G140" s="8">
        <v>7</v>
      </c>
      <c r="H140" s="10" t="str">
        <f t="shared" si="10"/>
        <v>Compétence Back</v>
      </c>
      <c r="I140" s="8">
        <v>9</v>
      </c>
      <c r="J140" s="10">
        <f t="shared" si="11"/>
        <v>600</v>
      </c>
      <c r="K140" s="10">
        <f t="shared" si="13"/>
        <v>5400</v>
      </c>
      <c r="L140" s="10">
        <f>K140+K140*Feuil1!$B$1</f>
        <v>6480</v>
      </c>
      <c r="M140" s="8">
        <v>3</v>
      </c>
      <c r="N140" s="10" t="str">
        <f t="shared" si="12"/>
        <v>Espèce</v>
      </c>
      <c r="O140" s="11">
        <v>2864.17</v>
      </c>
      <c r="P140" s="10" cm="1">
        <f t="array" ref="P140">_xlfn.IFS(K140&gt;=30000,K140*0.02,K140&gt;15000,K140*0.01,K140&gt;=8000,K140*0.005,K140&lt;7999,K140*0)</f>
        <v>0</v>
      </c>
      <c r="Q140" s="10" t="s">
        <v>8</v>
      </c>
      <c r="R140" s="8">
        <v>0</v>
      </c>
      <c r="S140" s="12">
        <v>20176</v>
      </c>
      <c r="T140" s="19">
        <f t="shared" ca="1" si="14"/>
        <v>68.388888888888886</v>
      </c>
    </row>
    <row r="141" spans="1:20" x14ac:dyDescent="0.25">
      <c r="A141" s="8" t="s">
        <v>244</v>
      </c>
      <c r="B141" s="8" t="s">
        <v>15</v>
      </c>
      <c r="C141" s="8">
        <v>3991</v>
      </c>
      <c r="D141" s="8" t="s">
        <v>464</v>
      </c>
      <c r="E141" s="8" t="s">
        <v>16</v>
      </c>
      <c r="F141" s="9">
        <v>44051</v>
      </c>
      <c r="G141" s="8">
        <v>3</v>
      </c>
      <c r="H141" s="10" t="str">
        <f t="shared" si="10"/>
        <v>Déploiement technique</v>
      </c>
      <c r="I141" s="8">
        <v>6</v>
      </c>
      <c r="J141" s="10">
        <f t="shared" si="11"/>
        <v>1300</v>
      </c>
      <c r="K141" s="10">
        <f t="shared" si="13"/>
        <v>7800</v>
      </c>
      <c r="L141" s="10">
        <f>K141+K141*Feuil1!$B$1</f>
        <v>9360</v>
      </c>
      <c r="M141" s="8">
        <v>3</v>
      </c>
      <c r="N141" s="10" t="str">
        <f t="shared" si="12"/>
        <v>Espèce</v>
      </c>
      <c r="O141" s="11">
        <v>1587.25</v>
      </c>
      <c r="P141" s="10" cm="1">
        <f t="array" ref="P141">_xlfn.IFS(K141&gt;=30000,K141*0.02,K141&gt;15000,K141*0.01,K141&gt;=8000,K141*0.005,K141&lt;7999,K141*0)</f>
        <v>0</v>
      </c>
      <c r="Q141" s="10" t="s">
        <v>8</v>
      </c>
      <c r="R141" s="8">
        <v>0</v>
      </c>
      <c r="S141" s="12">
        <v>17961</v>
      </c>
      <c r="T141" s="19">
        <f t="shared" ca="1" si="14"/>
        <v>74.455555555555549</v>
      </c>
    </row>
    <row r="142" spans="1:20" x14ac:dyDescent="0.25">
      <c r="A142" s="8" t="s">
        <v>243</v>
      </c>
      <c r="B142" s="8" t="s">
        <v>27</v>
      </c>
      <c r="C142" s="8">
        <v>3998</v>
      </c>
      <c r="D142" s="8" t="s">
        <v>462</v>
      </c>
      <c r="E142" s="8" t="s">
        <v>16</v>
      </c>
      <c r="F142" s="9">
        <v>44071</v>
      </c>
      <c r="G142" s="8">
        <v>4</v>
      </c>
      <c r="H142" s="10" t="str">
        <f t="shared" si="10"/>
        <v>Conseil et architecture</v>
      </c>
      <c r="I142" s="8">
        <v>4</v>
      </c>
      <c r="J142" s="10">
        <f t="shared" si="11"/>
        <v>5000</v>
      </c>
      <c r="K142" s="10">
        <f t="shared" si="13"/>
        <v>20000</v>
      </c>
      <c r="L142" s="10">
        <f>K142+K142*Feuil1!$B$1</f>
        <v>24000</v>
      </c>
      <c r="M142" s="8">
        <v>3</v>
      </c>
      <c r="N142" s="10" t="str">
        <f t="shared" si="12"/>
        <v>Espèce</v>
      </c>
      <c r="O142" s="11">
        <v>3200.92</v>
      </c>
      <c r="P142" s="10" cm="1">
        <f t="array" ref="P142">_xlfn.IFS(K142&gt;=30000,K142*0.02,K142&gt;15000,K142*0.01,K142&gt;=8000,K142*0.005,K142&lt;7999,K142*0)</f>
        <v>200</v>
      </c>
      <c r="Q142" s="10" t="s">
        <v>11</v>
      </c>
      <c r="R142" s="8">
        <v>4</v>
      </c>
      <c r="S142" s="12">
        <v>18586</v>
      </c>
      <c r="T142" s="19">
        <f t="shared" ca="1" si="14"/>
        <v>72.74722222222222</v>
      </c>
    </row>
    <row r="143" spans="1:20" x14ac:dyDescent="0.25">
      <c r="A143" s="8" t="s">
        <v>242</v>
      </c>
      <c r="B143" s="8" t="s">
        <v>6</v>
      </c>
      <c r="C143" s="8">
        <v>3954</v>
      </c>
      <c r="D143" s="8" t="s">
        <v>465</v>
      </c>
      <c r="E143" s="8" t="s">
        <v>16</v>
      </c>
      <c r="F143" s="9">
        <v>44294</v>
      </c>
      <c r="G143" s="8">
        <v>9</v>
      </c>
      <c r="H143" s="10" t="str">
        <f t="shared" si="10"/>
        <v>Support et TMA</v>
      </c>
      <c r="I143" s="8">
        <v>6</v>
      </c>
      <c r="J143" s="10">
        <f t="shared" si="11"/>
        <v>500</v>
      </c>
      <c r="K143" s="10">
        <f t="shared" si="13"/>
        <v>3000</v>
      </c>
      <c r="L143" s="10">
        <f>K143+K143*Feuil1!$B$1</f>
        <v>3600</v>
      </c>
      <c r="M143" s="8">
        <v>3</v>
      </c>
      <c r="N143" s="10" t="str">
        <f t="shared" si="12"/>
        <v>Espèce</v>
      </c>
      <c r="O143" s="11">
        <v>2728.82</v>
      </c>
      <c r="P143" s="10" cm="1">
        <f t="array" ref="P143">_xlfn.IFS(K143&gt;=30000,K143*0.02,K143&gt;15000,K143*0.01,K143&gt;=8000,K143*0.005,K143&lt;7999,K143*0)</f>
        <v>0</v>
      </c>
      <c r="Q143" s="10" t="s">
        <v>8</v>
      </c>
      <c r="R143" s="8">
        <v>3</v>
      </c>
      <c r="S143" s="12">
        <v>27967</v>
      </c>
      <c r="T143" s="19">
        <f t="shared" ca="1" si="14"/>
        <v>47.06111111111111</v>
      </c>
    </row>
    <row r="144" spans="1:20" x14ac:dyDescent="0.25">
      <c r="A144" s="8" t="s">
        <v>240</v>
      </c>
      <c r="B144" s="8" t="s">
        <v>241</v>
      </c>
      <c r="C144" s="8">
        <v>3078</v>
      </c>
      <c r="D144" s="8" t="s">
        <v>464</v>
      </c>
      <c r="E144" s="8" t="s">
        <v>16</v>
      </c>
      <c r="F144" s="9">
        <v>44130</v>
      </c>
      <c r="G144" s="8">
        <v>4</v>
      </c>
      <c r="H144" s="10" t="str">
        <f t="shared" si="10"/>
        <v>Conseil et architecture</v>
      </c>
      <c r="I144" s="8">
        <v>5</v>
      </c>
      <c r="J144" s="10">
        <f t="shared" si="11"/>
        <v>5000</v>
      </c>
      <c r="K144" s="10">
        <f t="shared" si="13"/>
        <v>25000</v>
      </c>
      <c r="L144" s="10">
        <f>K144+K144*Feuil1!$B$1</f>
        <v>30000</v>
      </c>
      <c r="M144" s="8">
        <v>1</v>
      </c>
      <c r="N144" s="10" t="str">
        <f t="shared" si="12"/>
        <v>Chèque</v>
      </c>
      <c r="O144" s="11">
        <v>1995.7</v>
      </c>
      <c r="P144" s="10" cm="1">
        <f t="array" ref="P144">_xlfn.IFS(K144&gt;=30000,K144*0.02,K144&gt;15000,K144*0.01,K144&gt;=8000,K144*0.005,K144&lt;7999,K144*0)</f>
        <v>250</v>
      </c>
      <c r="Q144" s="10" t="s">
        <v>8</v>
      </c>
      <c r="R144" s="8">
        <v>4</v>
      </c>
      <c r="S144" s="12">
        <v>21295</v>
      </c>
      <c r="T144" s="19">
        <f t="shared" ca="1" si="14"/>
        <v>65.327777777777783</v>
      </c>
    </row>
    <row r="145" spans="1:20" x14ac:dyDescent="0.25">
      <c r="A145" s="8" t="s">
        <v>238</v>
      </c>
      <c r="B145" s="8" t="s">
        <v>239</v>
      </c>
      <c r="C145" s="8">
        <v>3115</v>
      </c>
      <c r="D145" s="8" t="s">
        <v>463</v>
      </c>
      <c r="E145" s="8" t="s">
        <v>16</v>
      </c>
      <c r="F145" s="9">
        <v>44323</v>
      </c>
      <c r="G145" s="8">
        <v>2</v>
      </c>
      <c r="H145" s="10" t="str">
        <f t="shared" si="10"/>
        <v>Formation CRM</v>
      </c>
      <c r="I145" s="8">
        <v>2</v>
      </c>
      <c r="J145" s="10">
        <f t="shared" si="11"/>
        <v>700</v>
      </c>
      <c r="K145" s="10">
        <f t="shared" si="13"/>
        <v>1400</v>
      </c>
      <c r="L145" s="10">
        <f>K145+K145*Feuil1!$B$1</f>
        <v>1680</v>
      </c>
      <c r="M145" s="8">
        <v>3</v>
      </c>
      <c r="N145" s="10" t="str">
        <f t="shared" si="12"/>
        <v>Espèce</v>
      </c>
      <c r="O145" s="11">
        <v>2420.2600000000002</v>
      </c>
      <c r="P145" s="10" cm="1">
        <f t="array" ref="P145">_xlfn.IFS(K145&gt;=30000,K145*0.02,K145&gt;15000,K145*0.01,K145&gt;=8000,K145*0.005,K145&lt;7999,K145*0)</f>
        <v>0</v>
      </c>
      <c r="Q145" s="10" t="s">
        <v>11</v>
      </c>
      <c r="R145" s="8">
        <v>4</v>
      </c>
      <c r="S145" s="12">
        <v>29148</v>
      </c>
      <c r="T145" s="19">
        <f t="shared" ca="1" si="14"/>
        <v>43.827777777777776</v>
      </c>
    </row>
    <row r="146" spans="1:20" x14ac:dyDescent="0.25">
      <c r="A146" s="8" t="s">
        <v>236</v>
      </c>
      <c r="B146" s="8" t="s">
        <v>237</v>
      </c>
      <c r="C146" s="8">
        <v>3711</v>
      </c>
      <c r="D146" s="8" t="s">
        <v>465</v>
      </c>
      <c r="E146" s="8" t="s">
        <v>16</v>
      </c>
      <c r="F146" s="9">
        <v>44359</v>
      </c>
      <c r="G146" s="8">
        <v>10</v>
      </c>
      <c r="H146" s="10" t="str">
        <f t="shared" si="10"/>
        <v>Gestion projet Agile</v>
      </c>
      <c r="I146" s="8">
        <v>3</v>
      </c>
      <c r="J146" s="10">
        <f t="shared" si="11"/>
        <v>1000</v>
      </c>
      <c r="K146" s="10">
        <f t="shared" si="13"/>
        <v>3000</v>
      </c>
      <c r="L146" s="10">
        <f>K146+K146*Feuil1!$B$1</f>
        <v>3600</v>
      </c>
      <c r="M146" s="8">
        <v>1</v>
      </c>
      <c r="N146" s="10" t="str">
        <f t="shared" si="12"/>
        <v>Chèque</v>
      </c>
      <c r="O146" s="11">
        <v>1821.28</v>
      </c>
      <c r="P146" s="10" cm="1">
        <f t="array" ref="P146">_xlfn.IFS(K146&gt;=30000,K146*0.02,K146&gt;15000,K146*0.01,K146&gt;=8000,K146*0.005,K146&lt;7999,K146*0)</f>
        <v>0</v>
      </c>
      <c r="Q146" s="10" t="s">
        <v>11</v>
      </c>
      <c r="R146" s="8">
        <v>2</v>
      </c>
      <c r="S146" s="12">
        <v>28630</v>
      </c>
      <c r="T146" s="19">
        <f t="shared" ca="1" si="14"/>
        <v>45.244444444444447</v>
      </c>
    </row>
    <row r="147" spans="1:20" x14ac:dyDescent="0.25">
      <c r="A147" s="8" t="s">
        <v>235</v>
      </c>
      <c r="B147" s="8" t="s">
        <v>209</v>
      </c>
      <c r="C147" s="8">
        <v>3675</v>
      </c>
      <c r="D147" s="8" t="s">
        <v>462</v>
      </c>
      <c r="E147" s="8" t="s">
        <v>16</v>
      </c>
      <c r="F147" s="9">
        <v>44332</v>
      </c>
      <c r="G147" s="8">
        <v>1</v>
      </c>
      <c r="H147" s="10" t="str">
        <f t="shared" si="10"/>
        <v>Intervention sur site</v>
      </c>
      <c r="I147" s="8">
        <v>5</v>
      </c>
      <c r="J147" s="10">
        <f t="shared" si="11"/>
        <v>1200</v>
      </c>
      <c r="K147" s="10">
        <f t="shared" si="13"/>
        <v>6000</v>
      </c>
      <c r="L147" s="10">
        <f>K147+K147*Feuil1!$B$1</f>
        <v>7200</v>
      </c>
      <c r="M147" s="8">
        <v>1</v>
      </c>
      <c r="N147" s="10" t="str">
        <f t="shared" si="12"/>
        <v>Chèque</v>
      </c>
      <c r="O147" s="11">
        <v>1171.55</v>
      </c>
      <c r="P147" s="10" cm="1">
        <f t="array" ref="P147">_xlfn.IFS(K147&gt;=30000,K147*0.02,K147&gt;15000,K147*0.01,K147&gt;=8000,K147*0.005,K147&lt;7999,K147*0)</f>
        <v>0</v>
      </c>
      <c r="Q147" s="10" t="s">
        <v>8</v>
      </c>
      <c r="R147" s="8">
        <v>3</v>
      </c>
      <c r="S147" s="12">
        <v>23174</v>
      </c>
      <c r="T147" s="19">
        <f t="shared" ca="1" si="14"/>
        <v>60.18333333333333</v>
      </c>
    </row>
    <row r="148" spans="1:20" x14ac:dyDescent="0.25">
      <c r="A148" s="8" t="s">
        <v>233</v>
      </c>
      <c r="B148" s="8" t="s">
        <v>234</v>
      </c>
      <c r="C148" s="8">
        <v>3140</v>
      </c>
      <c r="D148" s="8" t="s">
        <v>462</v>
      </c>
      <c r="E148" s="8" t="s">
        <v>16</v>
      </c>
      <c r="F148" s="9">
        <v>44137</v>
      </c>
      <c r="G148" s="8">
        <v>4</v>
      </c>
      <c r="H148" s="10" t="str">
        <f t="shared" si="10"/>
        <v>Conseil et architecture</v>
      </c>
      <c r="I148" s="8">
        <v>6</v>
      </c>
      <c r="J148" s="10">
        <f t="shared" si="11"/>
        <v>5000</v>
      </c>
      <c r="K148" s="10">
        <f t="shared" si="13"/>
        <v>30000</v>
      </c>
      <c r="L148" s="10">
        <f>K148+K148*Feuil1!$B$1</f>
        <v>36000</v>
      </c>
      <c r="M148" s="8">
        <v>1</v>
      </c>
      <c r="N148" s="10" t="str">
        <f t="shared" si="12"/>
        <v>Chèque</v>
      </c>
      <c r="O148" s="11">
        <v>1530.41</v>
      </c>
      <c r="P148" s="10" cm="1">
        <f t="array" ref="P148">_xlfn.IFS(K148&gt;=30000,K148*0.02,K148&gt;15000,K148*0.01,K148&gt;=8000,K148*0.005,K148&lt;7999,K148*0)</f>
        <v>600</v>
      </c>
      <c r="Q148" s="10" t="s">
        <v>11</v>
      </c>
      <c r="R148" s="8">
        <v>2</v>
      </c>
      <c r="S148" s="12">
        <v>28973</v>
      </c>
      <c r="T148" s="19">
        <f t="shared" ca="1" si="14"/>
        <v>44.305555555555557</v>
      </c>
    </row>
    <row r="149" spans="1:20" x14ac:dyDescent="0.25">
      <c r="A149" s="8" t="s">
        <v>232</v>
      </c>
      <c r="B149" s="8" t="s">
        <v>18</v>
      </c>
      <c r="C149" s="8">
        <v>3143</v>
      </c>
      <c r="D149" s="8" t="s">
        <v>467</v>
      </c>
      <c r="E149" s="8" t="s">
        <v>16</v>
      </c>
      <c r="F149" s="9">
        <v>44154</v>
      </c>
      <c r="G149" s="8">
        <v>5</v>
      </c>
      <c r="H149" s="10" t="str">
        <f t="shared" si="10"/>
        <v>Audit sécurité</v>
      </c>
      <c r="I149" s="8">
        <v>1</v>
      </c>
      <c r="J149" s="10">
        <f t="shared" si="11"/>
        <v>2000</v>
      </c>
      <c r="K149" s="10">
        <f t="shared" si="13"/>
        <v>2000</v>
      </c>
      <c r="L149" s="10">
        <f>K149+K149*Feuil1!$B$1</f>
        <v>2400</v>
      </c>
      <c r="M149" s="8">
        <v>2</v>
      </c>
      <c r="N149" s="10" t="str">
        <f t="shared" si="12"/>
        <v>Virement</v>
      </c>
      <c r="O149" s="11">
        <v>2164.84</v>
      </c>
      <c r="P149" s="10" cm="1">
        <f t="array" ref="P149">_xlfn.IFS(K149&gt;=30000,K149*0.02,K149&gt;15000,K149*0.01,K149&gt;=8000,K149*0.005,K149&lt;7999,K149*0)</f>
        <v>0</v>
      </c>
      <c r="Q149" s="10" t="s">
        <v>11</v>
      </c>
      <c r="R149" s="8">
        <v>1</v>
      </c>
      <c r="S149" s="12">
        <v>19017</v>
      </c>
      <c r="T149" s="19">
        <f t="shared" ca="1" si="14"/>
        <v>71.566666666666663</v>
      </c>
    </row>
    <row r="150" spans="1:20" x14ac:dyDescent="0.25">
      <c r="A150" s="8" t="s">
        <v>231</v>
      </c>
      <c r="B150" s="8" t="s">
        <v>39</v>
      </c>
      <c r="C150" s="8">
        <v>3874</v>
      </c>
      <c r="D150" s="8" t="s">
        <v>466</v>
      </c>
      <c r="E150" s="8" t="s">
        <v>16</v>
      </c>
      <c r="F150" s="9">
        <v>44208</v>
      </c>
      <c r="G150" s="8">
        <v>5</v>
      </c>
      <c r="H150" s="10" t="str">
        <f t="shared" si="10"/>
        <v>Audit sécurité</v>
      </c>
      <c r="I150" s="8">
        <v>9</v>
      </c>
      <c r="J150" s="10">
        <f t="shared" si="11"/>
        <v>2000</v>
      </c>
      <c r="K150" s="10">
        <f t="shared" si="13"/>
        <v>18000</v>
      </c>
      <c r="L150" s="10">
        <f>K150+K150*Feuil1!$B$1</f>
        <v>21600</v>
      </c>
      <c r="M150" s="8">
        <v>1</v>
      </c>
      <c r="N150" s="10" t="str">
        <f t="shared" si="12"/>
        <v>Chèque</v>
      </c>
      <c r="O150" s="11">
        <v>2833.61</v>
      </c>
      <c r="P150" s="10" cm="1">
        <f t="array" ref="P150">_xlfn.IFS(K150&gt;=30000,K150*0.02,K150&gt;15000,K150*0.01,K150&gt;=8000,K150*0.005,K150&lt;7999,K150*0)</f>
        <v>180</v>
      </c>
      <c r="Q150" s="10" t="s">
        <v>8</v>
      </c>
      <c r="R150" s="8">
        <v>4</v>
      </c>
      <c r="S150" s="12">
        <v>20286</v>
      </c>
      <c r="T150" s="19">
        <f t="shared" ca="1" si="14"/>
        <v>68.088888888888889</v>
      </c>
    </row>
    <row r="151" spans="1:20" x14ac:dyDescent="0.25">
      <c r="A151" s="8" t="s">
        <v>230</v>
      </c>
      <c r="B151" s="8" t="s">
        <v>96</v>
      </c>
      <c r="C151" s="8">
        <v>3151</v>
      </c>
      <c r="D151" s="8" t="s">
        <v>462</v>
      </c>
      <c r="E151" s="8" t="s">
        <v>16</v>
      </c>
      <c r="F151" s="9">
        <v>44196</v>
      </c>
      <c r="G151" s="8">
        <v>10</v>
      </c>
      <c r="H151" s="10" t="str">
        <f t="shared" si="10"/>
        <v>Gestion projet Agile</v>
      </c>
      <c r="I151" s="8">
        <v>6</v>
      </c>
      <c r="J151" s="10">
        <f t="shared" si="11"/>
        <v>1000</v>
      </c>
      <c r="K151" s="10">
        <f t="shared" si="13"/>
        <v>6000</v>
      </c>
      <c r="L151" s="10">
        <f>K151+K151*Feuil1!$B$1</f>
        <v>7200</v>
      </c>
      <c r="M151" s="8">
        <v>2</v>
      </c>
      <c r="N151" s="10" t="str">
        <f t="shared" si="12"/>
        <v>Virement</v>
      </c>
      <c r="O151" s="11">
        <v>2394.8200000000002</v>
      </c>
      <c r="P151" s="10" cm="1">
        <f t="array" ref="P151">_xlfn.IFS(K151&gt;=30000,K151*0.02,K151&gt;15000,K151*0.01,K151&gt;=8000,K151*0.005,K151&lt;7999,K151*0)</f>
        <v>0</v>
      </c>
      <c r="Q151" s="10" t="s">
        <v>8</v>
      </c>
      <c r="R151" s="8">
        <v>0</v>
      </c>
      <c r="S151" s="12">
        <v>28529</v>
      </c>
      <c r="T151" s="19">
        <f t="shared" ca="1" si="14"/>
        <v>45.527777777777779</v>
      </c>
    </row>
    <row r="152" spans="1:20" x14ac:dyDescent="0.25">
      <c r="A152" s="8" t="s">
        <v>229</v>
      </c>
      <c r="B152" s="8" t="s">
        <v>15</v>
      </c>
      <c r="C152" s="8">
        <v>3126</v>
      </c>
      <c r="D152" s="8" t="s">
        <v>464</v>
      </c>
      <c r="E152" s="8" t="s">
        <v>16</v>
      </c>
      <c r="F152" s="9">
        <v>44357</v>
      </c>
      <c r="G152" s="8">
        <v>2</v>
      </c>
      <c r="H152" s="10" t="str">
        <f t="shared" si="10"/>
        <v>Formation CRM</v>
      </c>
      <c r="I152" s="8">
        <v>10</v>
      </c>
      <c r="J152" s="10">
        <f t="shared" si="11"/>
        <v>700</v>
      </c>
      <c r="K152" s="10">
        <f t="shared" si="13"/>
        <v>7000</v>
      </c>
      <c r="L152" s="10">
        <f>K152+K152*Feuil1!$B$1</f>
        <v>8400</v>
      </c>
      <c r="M152" s="8">
        <v>3</v>
      </c>
      <c r="N152" s="10" t="str">
        <f t="shared" si="12"/>
        <v>Espèce</v>
      </c>
      <c r="O152" s="11">
        <v>1976.27</v>
      </c>
      <c r="P152" s="10" cm="1">
        <f t="array" ref="P152">_xlfn.IFS(K152&gt;=30000,K152*0.02,K152&gt;15000,K152*0.01,K152&gt;=8000,K152*0.005,K152&lt;7999,K152*0)</f>
        <v>0</v>
      </c>
      <c r="Q152" s="10" t="s">
        <v>8</v>
      </c>
      <c r="R152" s="8">
        <v>1</v>
      </c>
      <c r="S152" s="12">
        <v>21944</v>
      </c>
      <c r="T152" s="19">
        <f t="shared" ca="1" si="14"/>
        <v>63.552777777777777</v>
      </c>
    </row>
    <row r="153" spans="1:20" x14ac:dyDescent="0.25">
      <c r="A153" s="8" t="s">
        <v>228</v>
      </c>
      <c r="B153" s="8" t="s">
        <v>124</v>
      </c>
      <c r="C153" s="8">
        <v>3175</v>
      </c>
      <c r="D153" s="8" t="s">
        <v>464</v>
      </c>
      <c r="E153" s="8" t="s">
        <v>16</v>
      </c>
      <c r="F153" s="9">
        <v>44220</v>
      </c>
      <c r="G153" s="8">
        <v>2</v>
      </c>
      <c r="H153" s="10" t="str">
        <f t="shared" si="10"/>
        <v>Formation CRM</v>
      </c>
      <c r="I153" s="8">
        <v>7</v>
      </c>
      <c r="J153" s="10">
        <f t="shared" si="11"/>
        <v>700</v>
      </c>
      <c r="K153" s="10">
        <f t="shared" si="13"/>
        <v>4900</v>
      </c>
      <c r="L153" s="10">
        <f>K153+K153*Feuil1!$B$1</f>
        <v>5880</v>
      </c>
      <c r="M153" s="8">
        <v>3</v>
      </c>
      <c r="N153" s="10" t="str">
        <f t="shared" si="12"/>
        <v>Espèce</v>
      </c>
      <c r="O153" s="11">
        <v>1868.96</v>
      </c>
      <c r="P153" s="10" cm="1">
        <f t="array" ref="P153">_xlfn.IFS(K153&gt;=30000,K153*0.02,K153&gt;15000,K153*0.01,K153&gt;=8000,K153*0.005,K153&lt;7999,K153*0)</f>
        <v>0</v>
      </c>
      <c r="Q153" s="10" t="s">
        <v>8</v>
      </c>
      <c r="R153" s="8">
        <v>5</v>
      </c>
      <c r="S153" s="12">
        <v>23979</v>
      </c>
      <c r="T153" s="19">
        <f t="shared" ca="1" si="14"/>
        <v>57.980555555555554</v>
      </c>
    </row>
    <row r="154" spans="1:20" x14ac:dyDescent="0.25">
      <c r="A154" s="8" t="s">
        <v>226</v>
      </c>
      <c r="B154" s="8" t="s">
        <v>227</v>
      </c>
      <c r="C154" s="8">
        <v>3589</v>
      </c>
      <c r="D154" s="8" t="s">
        <v>466</v>
      </c>
      <c r="E154" s="8" t="s">
        <v>16</v>
      </c>
      <c r="F154" s="9">
        <v>44300</v>
      </c>
      <c r="G154" s="8">
        <v>6</v>
      </c>
      <c r="H154" s="10" t="str">
        <f t="shared" si="10"/>
        <v>Compétence Front</v>
      </c>
      <c r="I154" s="8">
        <v>10</v>
      </c>
      <c r="J154" s="10">
        <f t="shared" si="11"/>
        <v>500</v>
      </c>
      <c r="K154" s="10">
        <f t="shared" si="13"/>
        <v>5000</v>
      </c>
      <c r="L154" s="10">
        <f>K154+K154*Feuil1!$B$1</f>
        <v>6000</v>
      </c>
      <c r="M154" s="8">
        <v>1</v>
      </c>
      <c r="N154" s="10" t="str">
        <f t="shared" si="12"/>
        <v>Chèque</v>
      </c>
      <c r="O154" s="11">
        <v>2866.35</v>
      </c>
      <c r="P154" s="10" cm="1">
        <f t="array" ref="P154">_xlfn.IFS(K154&gt;=30000,K154*0.02,K154&gt;15000,K154*0.01,K154&gt;=8000,K154*0.005,K154&lt;7999,K154*0)</f>
        <v>0</v>
      </c>
      <c r="Q154" s="10" t="s">
        <v>8</v>
      </c>
      <c r="R154" s="8">
        <v>1</v>
      </c>
      <c r="S154" s="12">
        <v>26504</v>
      </c>
      <c r="T154" s="19">
        <f t="shared" ca="1" si="14"/>
        <v>51.06666666666667</v>
      </c>
    </row>
    <row r="155" spans="1:20" x14ac:dyDescent="0.25">
      <c r="A155" s="8" t="s">
        <v>224</v>
      </c>
      <c r="B155" s="8" t="s">
        <v>225</v>
      </c>
      <c r="C155" s="8">
        <v>3824</v>
      </c>
      <c r="D155" s="8" t="s">
        <v>464</v>
      </c>
      <c r="E155" s="8" t="s">
        <v>16</v>
      </c>
      <c r="F155" s="9">
        <v>44202</v>
      </c>
      <c r="G155" s="8">
        <v>5</v>
      </c>
      <c r="H155" s="10" t="str">
        <f t="shared" si="10"/>
        <v>Audit sécurité</v>
      </c>
      <c r="I155" s="8">
        <v>8</v>
      </c>
      <c r="J155" s="10">
        <f t="shared" si="11"/>
        <v>2000</v>
      </c>
      <c r="K155" s="10">
        <f t="shared" si="13"/>
        <v>16000</v>
      </c>
      <c r="L155" s="10">
        <f>K155+K155*Feuil1!$B$1</f>
        <v>19200</v>
      </c>
      <c r="M155" s="8">
        <v>2</v>
      </c>
      <c r="N155" s="10" t="str">
        <f t="shared" si="12"/>
        <v>Virement</v>
      </c>
      <c r="O155" s="11">
        <v>2629.92</v>
      </c>
      <c r="P155" s="10" cm="1">
        <f t="array" ref="P155">_xlfn.IFS(K155&gt;=30000,K155*0.02,K155&gt;15000,K155*0.01,K155&gt;=8000,K155*0.005,K155&lt;7999,K155*0)</f>
        <v>160</v>
      </c>
      <c r="Q155" s="10" t="s">
        <v>11</v>
      </c>
      <c r="R155" s="8">
        <v>5</v>
      </c>
      <c r="S155" s="12">
        <v>21596</v>
      </c>
      <c r="T155" s="19">
        <f t="shared" ca="1" si="14"/>
        <v>64.50833333333334</v>
      </c>
    </row>
    <row r="156" spans="1:20" x14ac:dyDescent="0.25">
      <c r="A156" s="8" t="s">
        <v>222</v>
      </c>
      <c r="B156" s="8" t="s">
        <v>223</v>
      </c>
      <c r="C156" s="8">
        <v>3679</v>
      </c>
      <c r="D156" s="8" t="s">
        <v>464</v>
      </c>
      <c r="E156" s="8" t="s">
        <v>16</v>
      </c>
      <c r="F156" s="9">
        <v>44093</v>
      </c>
      <c r="G156" s="8">
        <v>5</v>
      </c>
      <c r="H156" s="10" t="str">
        <f t="shared" si="10"/>
        <v>Audit sécurité</v>
      </c>
      <c r="I156" s="8">
        <v>1</v>
      </c>
      <c r="J156" s="10">
        <f t="shared" si="11"/>
        <v>2000</v>
      </c>
      <c r="K156" s="10">
        <f t="shared" si="13"/>
        <v>2000</v>
      </c>
      <c r="L156" s="10">
        <f>K156+K156*Feuil1!$B$1</f>
        <v>2400</v>
      </c>
      <c r="M156" s="8">
        <v>3</v>
      </c>
      <c r="N156" s="10" t="str">
        <f t="shared" si="12"/>
        <v>Espèce</v>
      </c>
      <c r="O156" s="11">
        <v>2576.3000000000002</v>
      </c>
      <c r="P156" s="10" cm="1">
        <f t="array" ref="P156">_xlfn.IFS(K156&gt;=30000,K156*0.02,K156&gt;15000,K156*0.01,K156&gt;=8000,K156*0.005,K156&lt;7999,K156*0)</f>
        <v>0</v>
      </c>
      <c r="Q156" s="10" t="s">
        <v>8</v>
      </c>
      <c r="R156" s="8">
        <v>5</v>
      </c>
      <c r="S156" s="12">
        <v>27097</v>
      </c>
      <c r="T156" s="19">
        <f t="shared" ca="1" si="14"/>
        <v>49.44166666666667</v>
      </c>
    </row>
    <row r="157" spans="1:20" x14ac:dyDescent="0.25">
      <c r="A157" s="8" t="s">
        <v>221</v>
      </c>
      <c r="B157" s="8" t="s">
        <v>115</v>
      </c>
      <c r="C157" s="8">
        <v>3085</v>
      </c>
      <c r="D157" s="8" t="s">
        <v>467</v>
      </c>
      <c r="E157" s="8" t="s">
        <v>16</v>
      </c>
      <c r="F157" s="9">
        <v>44200</v>
      </c>
      <c r="G157" s="8">
        <v>5</v>
      </c>
      <c r="H157" s="10" t="str">
        <f t="shared" si="10"/>
        <v>Audit sécurité</v>
      </c>
      <c r="I157" s="8">
        <v>9</v>
      </c>
      <c r="J157" s="10">
        <f t="shared" si="11"/>
        <v>2000</v>
      </c>
      <c r="K157" s="10">
        <f t="shared" si="13"/>
        <v>18000</v>
      </c>
      <c r="L157" s="10">
        <f>K157+K157*Feuil1!$B$1</f>
        <v>21600</v>
      </c>
      <c r="M157" s="8">
        <v>3</v>
      </c>
      <c r="N157" s="10" t="str">
        <f t="shared" si="12"/>
        <v>Espèce</v>
      </c>
      <c r="O157" s="11">
        <v>3081.67</v>
      </c>
      <c r="P157" s="10" cm="1">
        <f t="array" ref="P157">_xlfn.IFS(K157&gt;=30000,K157*0.02,K157&gt;15000,K157*0.01,K157&gt;=8000,K157*0.005,K157&lt;7999,K157*0)</f>
        <v>180</v>
      </c>
      <c r="Q157" s="10" t="s">
        <v>8</v>
      </c>
      <c r="R157" s="8">
        <v>1</v>
      </c>
      <c r="S157" s="12">
        <v>21997</v>
      </c>
      <c r="T157" s="19">
        <f t="shared" ca="1" si="14"/>
        <v>63.405555555555559</v>
      </c>
    </row>
    <row r="158" spans="1:20" x14ac:dyDescent="0.25">
      <c r="A158" s="8" t="s">
        <v>220</v>
      </c>
      <c r="B158" s="8" t="s">
        <v>18</v>
      </c>
      <c r="C158" s="8">
        <v>3448</v>
      </c>
      <c r="D158" s="8" t="s">
        <v>467</v>
      </c>
      <c r="E158" s="8" t="s">
        <v>16</v>
      </c>
      <c r="F158" s="9">
        <v>44251</v>
      </c>
      <c r="G158" s="8">
        <v>4</v>
      </c>
      <c r="H158" s="10" t="str">
        <f t="shared" si="10"/>
        <v>Conseil et architecture</v>
      </c>
      <c r="I158" s="8">
        <v>8</v>
      </c>
      <c r="J158" s="10">
        <f t="shared" si="11"/>
        <v>5000</v>
      </c>
      <c r="K158" s="10">
        <f t="shared" si="13"/>
        <v>40000</v>
      </c>
      <c r="L158" s="10">
        <f>K158+K158*Feuil1!$B$1</f>
        <v>48000</v>
      </c>
      <c r="M158" s="8">
        <v>2</v>
      </c>
      <c r="N158" s="10" t="str">
        <f t="shared" si="12"/>
        <v>Virement</v>
      </c>
      <c r="O158" s="11">
        <v>1462.45</v>
      </c>
      <c r="P158" s="10" cm="1">
        <f t="array" ref="P158">_xlfn.IFS(K158&gt;=30000,K158*0.02,K158&gt;15000,K158*0.01,K158&gt;=8000,K158*0.005,K158&lt;7999,K158*0)</f>
        <v>800</v>
      </c>
      <c r="Q158" s="10" t="s">
        <v>11</v>
      </c>
      <c r="R158" s="8">
        <v>0</v>
      </c>
      <c r="S158" s="12">
        <v>23981</v>
      </c>
      <c r="T158" s="19">
        <f t="shared" ca="1" si="14"/>
        <v>57.975000000000001</v>
      </c>
    </row>
    <row r="159" spans="1:20" x14ac:dyDescent="0.25">
      <c r="A159" s="8" t="s">
        <v>218</v>
      </c>
      <c r="B159" s="8" t="s">
        <v>219</v>
      </c>
      <c r="C159" s="8">
        <v>3116</v>
      </c>
      <c r="D159" s="8" t="s">
        <v>467</v>
      </c>
      <c r="E159" s="8" t="s">
        <v>16</v>
      </c>
      <c r="F159" s="9">
        <v>44335</v>
      </c>
      <c r="G159" s="8">
        <v>9</v>
      </c>
      <c r="H159" s="10" t="str">
        <f t="shared" si="10"/>
        <v>Support et TMA</v>
      </c>
      <c r="I159" s="8">
        <v>7</v>
      </c>
      <c r="J159" s="10">
        <f t="shared" si="11"/>
        <v>500</v>
      </c>
      <c r="K159" s="10">
        <f t="shared" si="13"/>
        <v>3500</v>
      </c>
      <c r="L159" s="10">
        <f>K159+K159*Feuil1!$B$1</f>
        <v>4200</v>
      </c>
      <c r="M159" s="8">
        <v>3</v>
      </c>
      <c r="N159" s="10" t="str">
        <f t="shared" si="12"/>
        <v>Espèce</v>
      </c>
      <c r="O159" s="11">
        <v>1750.03</v>
      </c>
      <c r="P159" s="10" cm="1">
        <f t="array" ref="P159">_xlfn.IFS(K159&gt;=30000,K159*0.02,K159&gt;15000,K159*0.01,K159&gt;=8000,K159*0.005,K159&lt;7999,K159*0)</f>
        <v>0</v>
      </c>
      <c r="Q159" s="10" t="s">
        <v>11</v>
      </c>
      <c r="R159" s="8">
        <v>1</v>
      </c>
      <c r="S159" s="12">
        <v>21936</v>
      </c>
      <c r="T159" s="19">
        <f t="shared" ca="1" si="14"/>
        <v>63.575000000000003</v>
      </c>
    </row>
    <row r="160" spans="1:20" x14ac:dyDescent="0.25">
      <c r="A160" s="8" t="s">
        <v>216</v>
      </c>
      <c r="B160" s="8" t="s">
        <v>217</v>
      </c>
      <c r="C160" s="8">
        <v>3617</v>
      </c>
      <c r="D160" s="8" t="s">
        <v>464</v>
      </c>
      <c r="E160" s="8" t="s">
        <v>16</v>
      </c>
      <c r="F160" s="9">
        <v>44277</v>
      </c>
      <c r="G160" s="8">
        <v>6</v>
      </c>
      <c r="H160" s="10" t="str">
        <f t="shared" si="10"/>
        <v>Compétence Front</v>
      </c>
      <c r="I160" s="8">
        <v>6</v>
      </c>
      <c r="J160" s="10">
        <f t="shared" si="11"/>
        <v>500</v>
      </c>
      <c r="K160" s="10">
        <f t="shared" si="13"/>
        <v>3000</v>
      </c>
      <c r="L160" s="10">
        <f>K160+K160*Feuil1!$B$1</f>
        <v>3600</v>
      </c>
      <c r="M160" s="8">
        <v>1</v>
      </c>
      <c r="N160" s="10" t="str">
        <f t="shared" si="12"/>
        <v>Chèque</v>
      </c>
      <c r="O160" s="11">
        <v>1519</v>
      </c>
      <c r="P160" s="10" cm="1">
        <f t="array" ref="P160">_xlfn.IFS(K160&gt;=30000,K160*0.02,K160&gt;15000,K160*0.01,K160&gt;=8000,K160*0.005,K160&lt;7999,K160*0)</f>
        <v>0</v>
      </c>
      <c r="Q160" s="10" t="s">
        <v>8</v>
      </c>
      <c r="R160" s="8">
        <v>1</v>
      </c>
      <c r="S160" s="12">
        <v>21497</v>
      </c>
      <c r="T160" s="19">
        <f t="shared" ca="1" si="14"/>
        <v>64.777777777777771</v>
      </c>
    </row>
    <row r="161" spans="1:20" x14ac:dyDescent="0.25">
      <c r="A161" s="8" t="s">
        <v>215</v>
      </c>
      <c r="B161" s="8" t="s">
        <v>117</v>
      </c>
      <c r="C161" s="8">
        <v>3882</v>
      </c>
      <c r="D161" s="8" t="s">
        <v>466</v>
      </c>
      <c r="E161" s="8" t="s">
        <v>16</v>
      </c>
      <c r="F161" s="9">
        <v>44053</v>
      </c>
      <c r="G161" s="8">
        <v>3</v>
      </c>
      <c r="H161" s="10" t="str">
        <f t="shared" si="10"/>
        <v>Déploiement technique</v>
      </c>
      <c r="I161" s="8">
        <v>5</v>
      </c>
      <c r="J161" s="10">
        <f t="shared" si="11"/>
        <v>1300</v>
      </c>
      <c r="K161" s="10">
        <f t="shared" si="13"/>
        <v>6500</v>
      </c>
      <c r="L161" s="10">
        <f>K161+K161*Feuil1!$B$1</f>
        <v>7800</v>
      </c>
      <c r="M161" s="8">
        <v>1</v>
      </c>
      <c r="N161" s="10" t="str">
        <f t="shared" si="12"/>
        <v>Chèque</v>
      </c>
      <c r="O161" s="11">
        <v>1445.04</v>
      </c>
      <c r="P161" s="10" cm="1">
        <f t="array" ref="P161">_xlfn.IFS(K161&gt;=30000,K161*0.02,K161&gt;15000,K161*0.01,K161&gt;=8000,K161*0.005,K161&lt;7999,K161*0)</f>
        <v>0</v>
      </c>
      <c r="Q161" s="10" t="s">
        <v>8</v>
      </c>
      <c r="R161" s="8">
        <v>5</v>
      </c>
      <c r="S161" s="12">
        <v>20417</v>
      </c>
      <c r="T161" s="19">
        <f t="shared" ca="1" si="14"/>
        <v>67.733333333333334</v>
      </c>
    </row>
    <row r="162" spans="1:20" x14ac:dyDescent="0.25">
      <c r="A162" s="8" t="s">
        <v>214</v>
      </c>
      <c r="B162" s="8" t="s">
        <v>89</v>
      </c>
      <c r="C162" s="8">
        <v>3657</v>
      </c>
      <c r="D162" s="8" t="s">
        <v>462</v>
      </c>
      <c r="E162" s="8" t="s">
        <v>16</v>
      </c>
      <c r="F162" s="9">
        <v>44166</v>
      </c>
      <c r="G162" s="8">
        <v>2</v>
      </c>
      <c r="H162" s="10" t="str">
        <f t="shared" si="10"/>
        <v>Formation CRM</v>
      </c>
      <c r="I162" s="8">
        <v>10</v>
      </c>
      <c r="J162" s="10">
        <f t="shared" si="11"/>
        <v>700</v>
      </c>
      <c r="K162" s="10">
        <f t="shared" si="13"/>
        <v>7000</v>
      </c>
      <c r="L162" s="10">
        <f>K162+K162*Feuil1!$B$1</f>
        <v>8400</v>
      </c>
      <c r="M162" s="8">
        <v>1</v>
      </c>
      <c r="N162" s="10" t="str">
        <f t="shared" si="12"/>
        <v>Chèque</v>
      </c>
      <c r="O162" s="11">
        <v>2633.13</v>
      </c>
      <c r="P162" s="10" cm="1">
        <f t="array" ref="P162">_xlfn.IFS(K162&gt;=30000,K162*0.02,K162&gt;15000,K162*0.01,K162&gt;=8000,K162*0.005,K162&lt;7999,K162*0)</f>
        <v>0</v>
      </c>
      <c r="Q162" s="10" t="s">
        <v>8</v>
      </c>
      <c r="R162" s="8">
        <v>3</v>
      </c>
      <c r="S162" s="12">
        <v>22067</v>
      </c>
      <c r="T162" s="19">
        <f t="shared" ca="1" si="14"/>
        <v>63.216666666666669</v>
      </c>
    </row>
    <row r="163" spans="1:20" x14ac:dyDescent="0.25">
      <c r="A163" s="8" t="s">
        <v>212</v>
      </c>
      <c r="B163" s="8" t="s">
        <v>213</v>
      </c>
      <c r="C163" s="8">
        <v>3099</v>
      </c>
      <c r="D163" s="8" t="s">
        <v>466</v>
      </c>
      <c r="E163" s="8" t="s">
        <v>16</v>
      </c>
      <c r="F163" s="9">
        <v>44153</v>
      </c>
      <c r="G163" s="8">
        <v>7</v>
      </c>
      <c r="H163" s="10" t="str">
        <f t="shared" si="10"/>
        <v>Compétence Back</v>
      </c>
      <c r="I163" s="8">
        <v>10</v>
      </c>
      <c r="J163" s="10">
        <f t="shared" si="11"/>
        <v>600</v>
      </c>
      <c r="K163" s="10">
        <f t="shared" si="13"/>
        <v>6000</v>
      </c>
      <c r="L163" s="10">
        <f>K163+K163*Feuil1!$B$1</f>
        <v>7200</v>
      </c>
      <c r="M163" s="8">
        <v>3</v>
      </c>
      <c r="N163" s="10" t="str">
        <f t="shared" si="12"/>
        <v>Espèce</v>
      </c>
      <c r="O163" s="11">
        <v>2283.9699999999998</v>
      </c>
      <c r="P163" s="10" cm="1">
        <f t="array" ref="P163">_xlfn.IFS(K163&gt;=30000,K163*0.02,K163&gt;15000,K163*0.01,K163&gt;=8000,K163*0.005,K163&lt;7999,K163*0)</f>
        <v>0</v>
      </c>
      <c r="Q163" s="10" t="s">
        <v>11</v>
      </c>
      <c r="R163" s="8">
        <v>4</v>
      </c>
      <c r="S163" s="12">
        <v>21238</v>
      </c>
      <c r="T163" s="19">
        <f t="shared" ca="1" si="14"/>
        <v>65.488888888888894</v>
      </c>
    </row>
    <row r="164" spans="1:20" x14ac:dyDescent="0.25">
      <c r="A164" s="8" t="s">
        <v>210</v>
      </c>
      <c r="B164" s="8" t="s">
        <v>211</v>
      </c>
      <c r="C164" s="8">
        <v>3581</v>
      </c>
      <c r="D164" s="8" t="s">
        <v>465</v>
      </c>
      <c r="E164" s="8" t="s">
        <v>16</v>
      </c>
      <c r="F164" s="9">
        <v>44304</v>
      </c>
      <c r="G164" s="8">
        <v>2</v>
      </c>
      <c r="H164" s="10" t="str">
        <f t="shared" si="10"/>
        <v>Formation CRM</v>
      </c>
      <c r="I164" s="8">
        <v>4</v>
      </c>
      <c r="J164" s="10">
        <f t="shared" si="11"/>
        <v>700</v>
      </c>
      <c r="K164" s="10">
        <f t="shared" si="13"/>
        <v>2800</v>
      </c>
      <c r="L164" s="10">
        <f>K164+K164*Feuil1!$B$1</f>
        <v>3360</v>
      </c>
      <c r="M164" s="8">
        <v>1</v>
      </c>
      <c r="N164" s="10" t="str">
        <f t="shared" si="12"/>
        <v>Chèque</v>
      </c>
      <c r="O164" s="11">
        <v>1687.8</v>
      </c>
      <c r="P164" s="10" cm="1">
        <f t="array" ref="P164">_xlfn.IFS(K164&gt;=30000,K164*0.02,K164&gt;15000,K164*0.01,K164&gt;=8000,K164*0.005,K164&lt;7999,K164*0)</f>
        <v>0</v>
      </c>
      <c r="Q164" s="10" t="s">
        <v>8</v>
      </c>
      <c r="R164" s="8">
        <v>5</v>
      </c>
      <c r="S164" s="12">
        <v>21963</v>
      </c>
      <c r="T164" s="19">
        <f t="shared" ca="1" si="14"/>
        <v>63.50277777777778</v>
      </c>
    </row>
    <row r="165" spans="1:20" x14ac:dyDescent="0.25">
      <c r="A165" s="8" t="s">
        <v>208</v>
      </c>
      <c r="B165" s="8" t="s">
        <v>209</v>
      </c>
      <c r="C165" s="8">
        <v>3145</v>
      </c>
      <c r="D165" s="8" t="s">
        <v>462</v>
      </c>
      <c r="E165" s="8" t="s">
        <v>16</v>
      </c>
      <c r="F165" s="9">
        <v>44375</v>
      </c>
      <c r="G165" s="8">
        <v>1</v>
      </c>
      <c r="H165" s="10" t="str">
        <f t="shared" si="10"/>
        <v>Intervention sur site</v>
      </c>
      <c r="I165" s="8">
        <v>3</v>
      </c>
      <c r="J165" s="10">
        <f t="shared" si="11"/>
        <v>1200</v>
      </c>
      <c r="K165" s="10">
        <f t="shared" si="13"/>
        <v>3600</v>
      </c>
      <c r="L165" s="10">
        <f>K165+K165*Feuil1!$B$1</f>
        <v>4320</v>
      </c>
      <c r="M165" s="8">
        <v>3</v>
      </c>
      <c r="N165" s="10" t="str">
        <f t="shared" si="12"/>
        <v>Espèce</v>
      </c>
      <c r="O165" s="11">
        <v>3785.68</v>
      </c>
      <c r="P165" s="10" cm="1">
        <f t="array" ref="P165">_xlfn.IFS(K165&gt;=30000,K165*0.02,K165&gt;15000,K165*0.01,K165&gt;=8000,K165*0.005,K165&lt;7999,K165*0)</f>
        <v>0</v>
      </c>
      <c r="Q165" s="10" t="s">
        <v>11</v>
      </c>
      <c r="R165" s="8">
        <v>2</v>
      </c>
      <c r="S165" s="12">
        <v>23137</v>
      </c>
      <c r="T165" s="19">
        <f t="shared" ca="1" si="14"/>
        <v>60.283333333333331</v>
      </c>
    </row>
    <row r="166" spans="1:20" x14ac:dyDescent="0.25">
      <c r="A166" s="8" t="s">
        <v>206</v>
      </c>
      <c r="B166" s="8" t="s">
        <v>207</v>
      </c>
      <c r="C166" s="8">
        <v>3243</v>
      </c>
      <c r="D166" s="8" t="s">
        <v>462</v>
      </c>
      <c r="E166" s="8" t="s">
        <v>16</v>
      </c>
      <c r="F166" s="9">
        <v>44189</v>
      </c>
      <c r="G166" s="8">
        <v>5</v>
      </c>
      <c r="H166" s="10" t="str">
        <f t="shared" si="10"/>
        <v>Audit sécurité</v>
      </c>
      <c r="I166" s="8">
        <v>9</v>
      </c>
      <c r="J166" s="10">
        <f t="shared" si="11"/>
        <v>2000</v>
      </c>
      <c r="K166" s="10">
        <f t="shared" si="13"/>
        <v>18000</v>
      </c>
      <c r="L166" s="10">
        <f>K166+K166*Feuil1!$B$1</f>
        <v>21600</v>
      </c>
      <c r="M166" s="8">
        <v>2</v>
      </c>
      <c r="N166" s="10" t="str">
        <f t="shared" si="12"/>
        <v>Virement</v>
      </c>
      <c r="O166" s="11">
        <v>3034.14</v>
      </c>
      <c r="P166" s="10" cm="1">
        <f t="array" ref="P166">_xlfn.IFS(K166&gt;=30000,K166*0.02,K166&gt;15000,K166*0.01,K166&gt;=8000,K166*0.005,K166&lt;7999,K166*0)</f>
        <v>180</v>
      </c>
      <c r="Q166" s="10" t="s">
        <v>8</v>
      </c>
      <c r="R166" s="8">
        <v>5</v>
      </c>
      <c r="S166" s="12">
        <v>17052</v>
      </c>
      <c r="T166" s="19">
        <f t="shared" ca="1" si="14"/>
        <v>76.947222222222223</v>
      </c>
    </row>
    <row r="167" spans="1:20" x14ac:dyDescent="0.25">
      <c r="A167" s="8" t="s">
        <v>205</v>
      </c>
      <c r="B167" s="8" t="s">
        <v>15</v>
      </c>
      <c r="C167" s="8">
        <v>3112</v>
      </c>
      <c r="D167" s="8" t="s">
        <v>464</v>
      </c>
      <c r="E167" s="8" t="s">
        <v>16</v>
      </c>
      <c r="F167" s="9">
        <v>44212</v>
      </c>
      <c r="G167" s="8">
        <v>3</v>
      </c>
      <c r="H167" s="10" t="str">
        <f t="shared" si="10"/>
        <v>Déploiement technique</v>
      </c>
      <c r="I167" s="8">
        <v>10</v>
      </c>
      <c r="J167" s="10">
        <f t="shared" si="11"/>
        <v>1300</v>
      </c>
      <c r="K167" s="10">
        <f t="shared" si="13"/>
        <v>13000</v>
      </c>
      <c r="L167" s="10">
        <f>K167+K167*Feuil1!$B$1</f>
        <v>15600</v>
      </c>
      <c r="M167" s="8">
        <v>3</v>
      </c>
      <c r="N167" s="10" t="str">
        <f t="shared" si="12"/>
        <v>Espèce</v>
      </c>
      <c r="O167" s="11">
        <v>951.66</v>
      </c>
      <c r="P167" s="10" cm="1">
        <f t="array" ref="P167">_xlfn.IFS(K167&gt;=30000,K167*0.02,K167&gt;15000,K167*0.01,K167&gt;=8000,K167*0.005,K167&lt;7999,K167*0)</f>
        <v>65</v>
      </c>
      <c r="Q167" s="10" t="s">
        <v>8</v>
      </c>
      <c r="R167" s="8">
        <v>5</v>
      </c>
      <c r="S167" s="12">
        <v>27562</v>
      </c>
      <c r="T167" s="19">
        <f t="shared" ca="1" si="14"/>
        <v>48.169444444444444</v>
      </c>
    </row>
    <row r="168" spans="1:20" x14ac:dyDescent="0.25">
      <c r="A168" s="8" t="s">
        <v>203</v>
      </c>
      <c r="B168" s="8" t="s">
        <v>204</v>
      </c>
      <c r="C168" s="8">
        <v>3969</v>
      </c>
      <c r="D168" s="8" t="s">
        <v>467</v>
      </c>
      <c r="E168" s="8" t="s">
        <v>16</v>
      </c>
      <c r="F168" s="9">
        <v>44114</v>
      </c>
      <c r="G168" s="8">
        <v>5</v>
      </c>
      <c r="H168" s="10" t="str">
        <f t="shared" si="10"/>
        <v>Audit sécurité</v>
      </c>
      <c r="I168" s="8">
        <v>4</v>
      </c>
      <c r="J168" s="10">
        <f t="shared" si="11"/>
        <v>2000</v>
      </c>
      <c r="K168" s="10">
        <f t="shared" si="13"/>
        <v>8000</v>
      </c>
      <c r="L168" s="10">
        <f>K168+K168*Feuil1!$B$1</f>
        <v>9600</v>
      </c>
      <c r="M168" s="8">
        <v>3</v>
      </c>
      <c r="N168" s="10" t="str">
        <f t="shared" si="12"/>
        <v>Espèce</v>
      </c>
      <c r="O168" s="11">
        <v>1273.2</v>
      </c>
      <c r="P168" s="10" cm="1">
        <f t="array" ref="P168">_xlfn.IFS(K168&gt;=30000,K168*0.02,K168&gt;15000,K168*0.01,K168&gt;=8000,K168*0.005,K168&lt;7999,K168*0)</f>
        <v>40</v>
      </c>
      <c r="Q168" s="10" t="s">
        <v>11</v>
      </c>
      <c r="R168" s="8">
        <v>4</v>
      </c>
      <c r="S168" s="12">
        <v>27318</v>
      </c>
      <c r="T168" s="19">
        <f t="shared" ca="1" si="14"/>
        <v>48.838888888888889</v>
      </c>
    </row>
    <row r="169" spans="1:20" x14ac:dyDescent="0.25">
      <c r="A169" s="8" t="s">
        <v>202</v>
      </c>
      <c r="B169" s="8" t="s">
        <v>60</v>
      </c>
      <c r="C169" s="8">
        <v>3007</v>
      </c>
      <c r="D169" s="8" t="s">
        <v>467</v>
      </c>
      <c r="E169" s="8" t="s">
        <v>16</v>
      </c>
      <c r="F169" s="9">
        <v>44156</v>
      </c>
      <c r="G169" s="8">
        <v>10</v>
      </c>
      <c r="H169" s="10" t="str">
        <f t="shared" si="10"/>
        <v>Gestion projet Agile</v>
      </c>
      <c r="I169" s="8">
        <v>3</v>
      </c>
      <c r="J169" s="10">
        <f t="shared" si="11"/>
        <v>1000</v>
      </c>
      <c r="K169" s="10">
        <f t="shared" si="13"/>
        <v>3000</v>
      </c>
      <c r="L169" s="10">
        <f>K169+K169*Feuil1!$B$1</f>
        <v>3600</v>
      </c>
      <c r="M169" s="8">
        <v>1</v>
      </c>
      <c r="N169" s="10" t="str">
        <f t="shared" si="12"/>
        <v>Chèque</v>
      </c>
      <c r="O169" s="11">
        <v>3494.59</v>
      </c>
      <c r="P169" s="10" cm="1">
        <f t="array" ref="P169">_xlfn.IFS(K169&gt;=30000,K169*0.02,K169&gt;15000,K169*0.01,K169&gt;=8000,K169*0.005,K169&lt;7999,K169*0)</f>
        <v>0</v>
      </c>
      <c r="Q169" s="10" t="s">
        <v>8</v>
      </c>
      <c r="R169" s="8">
        <v>1</v>
      </c>
      <c r="S169" s="12">
        <v>20545</v>
      </c>
      <c r="T169" s="19">
        <f t="shared" ca="1" si="14"/>
        <v>67.38333333333334</v>
      </c>
    </row>
    <row r="170" spans="1:20" x14ac:dyDescent="0.25">
      <c r="A170" s="8" t="s">
        <v>201</v>
      </c>
      <c r="B170" s="8" t="s">
        <v>115</v>
      </c>
      <c r="C170" s="8">
        <v>3093</v>
      </c>
      <c r="D170" s="8" t="s">
        <v>467</v>
      </c>
      <c r="E170" s="8" t="s">
        <v>16</v>
      </c>
      <c r="F170" s="9">
        <v>44102</v>
      </c>
      <c r="G170" s="8">
        <v>9</v>
      </c>
      <c r="H170" s="10" t="str">
        <f t="shared" si="10"/>
        <v>Support et TMA</v>
      </c>
      <c r="I170" s="8">
        <v>4</v>
      </c>
      <c r="J170" s="10">
        <f t="shared" si="11"/>
        <v>500</v>
      </c>
      <c r="K170" s="10">
        <f t="shared" si="13"/>
        <v>2000</v>
      </c>
      <c r="L170" s="10">
        <f>K170+K170*Feuil1!$B$1</f>
        <v>2400</v>
      </c>
      <c r="M170" s="8">
        <v>2</v>
      </c>
      <c r="N170" s="10" t="str">
        <f t="shared" si="12"/>
        <v>Virement</v>
      </c>
      <c r="O170" s="11">
        <v>2762.58</v>
      </c>
      <c r="P170" s="10" cm="1">
        <f t="array" ref="P170">_xlfn.IFS(K170&gt;=30000,K170*0.02,K170&gt;15000,K170*0.01,K170&gt;=8000,K170*0.005,K170&lt;7999,K170*0)</f>
        <v>0</v>
      </c>
      <c r="Q170" s="10" t="s">
        <v>8</v>
      </c>
      <c r="R170" s="8">
        <v>2</v>
      </c>
      <c r="S170" s="12">
        <v>29921</v>
      </c>
      <c r="T170" s="19">
        <f t="shared" ca="1" si="14"/>
        <v>41.713888888888889</v>
      </c>
    </row>
    <row r="171" spans="1:20" x14ac:dyDescent="0.25">
      <c r="A171" s="8" t="s">
        <v>200</v>
      </c>
      <c r="B171" s="8" t="s">
        <v>46</v>
      </c>
      <c r="C171" s="8">
        <v>3182</v>
      </c>
      <c r="D171" s="8" t="s">
        <v>465</v>
      </c>
      <c r="E171" s="8" t="s">
        <v>16</v>
      </c>
      <c r="F171" s="9">
        <v>44164</v>
      </c>
      <c r="G171" s="8">
        <v>2</v>
      </c>
      <c r="H171" s="10" t="str">
        <f t="shared" si="10"/>
        <v>Formation CRM</v>
      </c>
      <c r="I171" s="8">
        <v>1</v>
      </c>
      <c r="J171" s="10">
        <f t="shared" si="11"/>
        <v>700</v>
      </c>
      <c r="K171" s="10">
        <f t="shared" si="13"/>
        <v>700</v>
      </c>
      <c r="L171" s="10">
        <f>K171+K171*Feuil1!$B$1</f>
        <v>840</v>
      </c>
      <c r="M171" s="8">
        <v>1</v>
      </c>
      <c r="N171" s="10" t="str">
        <f t="shared" si="12"/>
        <v>Chèque</v>
      </c>
      <c r="O171" s="11">
        <v>2761.53</v>
      </c>
      <c r="P171" s="10" cm="1">
        <f t="array" ref="P171">_xlfn.IFS(K171&gt;=30000,K171*0.02,K171&gt;15000,K171*0.01,K171&gt;=8000,K171*0.005,K171&lt;7999,K171*0)</f>
        <v>0</v>
      </c>
      <c r="Q171" s="10" t="s">
        <v>8</v>
      </c>
      <c r="R171" s="8">
        <v>1</v>
      </c>
      <c r="S171" s="12">
        <v>26963</v>
      </c>
      <c r="T171" s="19">
        <f t="shared" ca="1" si="14"/>
        <v>49.81111111111111</v>
      </c>
    </row>
    <row r="172" spans="1:20" x14ac:dyDescent="0.25">
      <c r="A172" s="8" t="s">
        <v>198</v>
      </c>
      <c r="B172" s="8" t="s">
        <v>199</v>
      </c>
      <c r="C172" s="8">
        <v>3554</v>
      </c>
      <c r="D172" s="8" t="s">
        <v>463</v>
      </c>
      <c r="E172" s="8" t="s">
        <v>16</v>
      </c>
      <c r="F172" s="9">
        <v>44076</v>
      </c>
      <c r="G172" s="8">
        <v>7</v>
      </c>
      <c r="H172" s="10" t="str">
        <f t="shared" si="10"/>
        <v>Compétence Back</v>
      </c>
      <c r="I172" s="8">
        <v>8</v>
      </c>
      <c r="J172" s="10">
        <f t="shared" si="11"/>
        <v>600</v>
      </c>
      <c r="K172" s="10">
        <f t="shared" si="13"/>
        <v>4800</v>
      </c>
      <c r="L172" s="10">
        <f>K172+K172*Feuil1!$B$1</f>
        <v>5760</v>
      </c>
      <c r="M172" s="8">
        <v>3</v>
      </c>
      <c r="N172" s="10" t="str">
        <f t="shared" si="12"/>
        <v>Espèce</v>
      </c>
      <c r="O172" s="11">
        <v>4017.52</v>
      </c>
      <c r="P172" s="10" cm="1">
        <f t="array" ref="P172">_xlfn.IFS(K172&gt;=30000,K172*0.02,K172&gt;15000,K172*0.01,K172&gt;=8000,K172*0.005,K172&lt;7999,K172*0)</f>
        <v>0</v>
      </c>
      <c r="Q172" s="10" t="s">
        <v>11</v>
      </c>
      <c r="R172" s="8">
        <v>5</v>
      </c>
      <c r="S172" s="12">
        <v>21657</v>
      </c>
      <c r="T172" s="19">
        <f t="shared" ca="1" si="14"/>
        <v>64.336111111111109</v>
      </c>
    </row>
    <row r="173" spans="1:20" x14ac:dyDescent="0.25">
      <c r="A173" s="8" t="s">
        <v>196</v>
      </c>
      <c r="B173" s="8" t="s">
        <v>197</v>
      </c>
      <c r="C173" s="8">
        <v>3137</v>
      </c>
      <c r="D173" s="8" t="s">
        <v>463</v>
      </c>
      <c r="E173" s="8" t="s">
        <v>16</v>
      </c>
      <c r="F173" s="9">
        <v>44285</v>
      </c>
      <c r="G173" s="8">
        <v>4</v>
      </c>
      <c r="H173" s="10" t="str">
        <f t="shared" si="10"/>
        <v>Conseil et architecture</v>
      </c>
      <c r="I173" s="8">
        <v>5</v>
      </c>
      <c r="J173" s="10">
        <f t="shared" si="11"/>
        <v>5000</v>
      </c>
      <c r="K173" s="10">
        <f t="shared" si="13"/>
        <v>25000</v>
      </c>
      <c r="L173" s="10">
        <f>K173+K173*Feuil1!$B$1</f>
        <v>30000</v>
      </c>
      <c r="M173" s="8">
        <v>3</v>
      </c>
      <c r="N173" s="10" t="str">
        <f t="shared" si="12"/>
        <v>Espèce</v>
      </c>
      <c r="O173" s="11">
        <v>3002.62</v>
      </c>
      <c r="P173" s="10" cm="1">
        <f t="array" ref="P173">_xlfn.IFS(K173&gt;=30000,K173*0.02,K173&gt;15000,K173*0.01,K173&gt;=8000,K173*0.005,K173&lt;7999,K173*0)</f>
        <v>250</v>
      </c>
      <c r="Q173" s="10" t="s">
        <v>8</v>
      </c>
      <c r="R173" s="8">
        <v>2</v>
      </c>
      <c r="S173" s="12">
        <v>22631</v>
      </c>
      <c r="T173" s="19">
        <f t="shared" ca="1" si="14"/>
        <v>61.672222222222224</v>
      </c>
    </row>
    <row r="174" spans="1:20" x14ac:dyDescent="0.25">
      <c r="A174" s="8" t="s">
        <v>194</v>
      </c>
      <c r="B174" s="8" t="s">
        <v>195</v>
      </c>
      <c r="C174" s="8">
        <v>3122</v>
      </c>
      <c r="D174" s="8" t="s">
        <v>467</v>
      </c>
      <c r="E174" s="8" t="s">
        <v>16</v>
      </c>
      <c r="F174" s="9">
        <v>44117</v>
      </c>
      <c r="G174" s="8">
        <v>6</v>
      </c>
      <c r="H174" s="10" t="str">
        <f t="shared" si="10"/>
        <v>Compétence Front</v>
      </c>
      <c r="I174" s="8">
        <v>3</v>
      </c>
      <c r="J174" s="10">
        <f t="shared" si="11"/>
        <v>500</v>
      </c>
      <c r="K174" s="10">
        <f t="shared" si="13"/>
        <v>1500</v>
      </c>
      <c r="L174" s="10">
        <f>K174+K174*Feuil1!$B$1</f>
        <v>1800</v>
      </c>
      <c r="M174" s="8">
        <v>3</v>
      </c>
      <c r="N174" s="10" t="str">
        <f t="shared" si="12"/>
        <v>Espèce</v>
      </c>
      <c r="O174" s="11">
        <v>1841.58</v>
      </c>
      <c r="P174" s="10" cm="1">
        <f t="array" ref="P174">_xlfn.IFS(K174&gt;=30000,K174*0.02,K174&gt;15000,K174*0.01,K174&gt;=8000,K174*0.005,K174&lt;7999,K174*0)</f>
        <v>0</v>
      </c>
      <c r="Q174" s="10" t="s">
        <v>8</v>
      </c>
      <c r="R174" s="8">
        <v>0</v>
      </c>
      <c r="S174" s="12">
        <v>29779</v>
      </c>
      <c r="T174" s="19">
        <f t="shared" ca="1" si="14"/>
        <v>42.1</v>
      </c>
    </row>
    <row r="175" spans="1:20" x14ac:dyDescent="0.25">
      <c r="A175" s="8" t="s">
        <v>191</v>
      </c>
      <c r="B175" s="8" t="s">
        <v>193</v>
      </c>
      <c r="C175" s="8">
        <v>3736</v>
      </c>
      <c r="D175" s="8" t="s">
        <v>466</v>
      </c>
      <c r="E175" s="8" t="s">
        <v>16</v>
      </c>
      <c r="F175" s="9">
        <v>44199</v>
      </c>
      <c r="G175" s="8">
        <v>6</v>
      </c>
      <c r="H175" s="10" t="str">
        <f t="shared" si="10"/>
        <v>Compétence Front</v>
      </c>
      <c r="I175" s="8">
        <v>3</v>
      </c>
      <c r="J175" s="10">
        <f t="shared" si="11"/>
        <v>500</v>
      </c>
      <c r="K175" s="10">
        <f t="shared" si="13"/>
        <v>1500</v>
      </c>
      <c r="L175" s="10">
        <f>K175+K175*Feuil1!$B$1</f>
        <v>1800</v>
      </c>
      <c r="M175" s="8">
        <v>1</v>
      </c>
      <c r="N175" s="10" t="str">
        <f t="shared" si="12"/>
        <v>Chèque</v>
      </c>
      <c r="O175" s="11">
        <v>2752.62</v>
      </c>
      <c r="P175" s="10" cm="1">
        <f t="array" ref="P175">_xlfn.IFS(K175&gt;=30000,K175*0.02,K175&gt;15000,K175*0.01,K175&gt;=8000,K175*0.005,K175&lt;7999,K175*0)</f>
        <v>0</v>
      </c>
      <c r="Q175" s="10" t="s">
        <v>8</v>
      </c>
      <c r="R175" s="8">
        <v>0</v>
      </c>
      <c r="S175" s="12">
        <v>22010</v>
      </c>
      <c r="T175" s="19">
        <f t="shared" ca="1" si="14"/>
        <v>63.37222222222222</v>
      </c>
    </row>
    <row r="176" spans="1:20" x14ac:dyDescent="0.25">
      <c r="A176" s="8" t="s">
        <v>191</v>
      </c>
      <c r="B176" s="8" t="s">
        <v>192</v>
      </c>
      <c r="C176" s="8">
        <v>3984</v>
      </c>
      <c r="D176" s="8" t="s">
        <v>466</v>
      </c>
      <c r="E176" s="8" t="s">
        <v>16</v>
      </c>
      <c r="F176" s="9">
        <v>44181</v>
      </c>
      <c r="G176" s="8">
        <v>10</v>
      </c>
      <c r="H176" s="10" t="str">
        <f t="shared" si="10"/>
        <v>Gestion projet Agile</v>
      </c>
      <c r="I176" s="8">
        <v>6</v>
      </c>
      <c r="J176" s="10">
        <f t="shared" si="11"/>
        <v>1000</v>
      </c>
      <c r="K176" s="10">
        <f t="shared" si="13"/>
        <v>6000</v>
      </c>
      <c r="L176" s="10">
        <f>K176+K176*Feuil1!$B$1</f>
        <v>7200</v>
      </c>
      <c r="M176" s="8">
        <v>2</v>
      </c>
      <c r="N176" s="10" t="str">
        <f t="shared" si="12"/>
        <v>Virement</v>
      </c>
      <c r="O176" s="11">
        <v>3691.57</v>
      </c>
      <c r="P176" s="10" cm="1">
        <f t="array" ref="P176">_xlfn.IFS(K176&gt;=30000,K176*0.02,K176&gt;15000,K176*0.01,K176&gt;=8000,K176*0.005,K176&lt;7999,K176*0)</f>
        <v>0</v>
      </c>
      <c r="Q176" s="10" t="s">
        <v>8</v>
      </c>
      <c r="R176" s="8">
        <v>2</v>
      </c>
      <c r="S176" s="12">
        <v>18203</v>
      </c>
      <c r="T176" s="19">
        <f t="shared" ca="1" si="14"/>
        <v>73.797222222222217</v>
      </c>
    </row>
    <row r="177" spans="1:20" x14ac:dyDescent="0.25">
      <c r="A177" s="8" t="s">
        <v>189</v>
      </c>
      <c r="B177" s="8" t="s">
        <v>190</v>
      </c>
      <c r="C177" s="8">
        <v>3157</v>
      </c>
      <c r="D177" s="8" t="s">
        <v>465</v>
      </c>
      <c r="E177" s="8" t="s">
        <v>16</v>
      </c>
      <c r="F177" s="9">
        <v>44150</v>
      </c>
      <c r="G177" s="8">
        <v>1</v>
      </c>
      <c r="H177" s="10" t="str">
        <f t="shared" si="10"/>
        <v>Intervention sur site</v>
      </c>
      <c r="I177" s="8">
        <v>5</v>
      </c>
      <c r="J177" s="10">
        <f t="shared" si="11"/>
        <v>1200</v>
      </c>
      <c r="K177" s="10">
        <f t="shared" si="13"/>
        <v>6000</v>
      </c>
      <c r="L177" s="10">
        <f>K177+K177*Feuil1!$B$1</f>
        <v>7200</v>
      </c>
      <c r="M177" s="8">
        <v>3</v>
      </c>
      <c r="N177" s="10" t="str">
        <f t="shared" si="12"/>
        <v>Espèce</v>
      </c>
      <c r="O177" s="11">
        <v>1285.6600000000001</v>
      </c>
      <c r="P177" s="10" cm="1">
        <f t="array" ref="P177">_xlfn.IFS(K177&gt;=30000,K177*0.02,K177&gt;15000,K177*0.01,K177&gt;=8000,K177*0.005,K177&lt;7999,K177*0)</f>
        <v>0</v>
      </c>
      <c r="Q177" s="10" t="s">
        <v>8</v>
      </c>
      <c r="R177" s="8">
        <v>1</v>
      </c>
      <c r="S177" s="12">
        <v>19745</v>
      </c>
      <c r="T177" s="19">
        <f t="shared" ca="1" si="14"/>
        <v>69.575000000000003</v>
      </c>
    </row>
    <row r="178" spans="1:20" x14ac:dyDescent="0.25">
      <c r="A178" s="8" t="s">
        <v>187</v>
      </c>
      <c r="B178" s="8" t="s">
        <v>188</v>
      </c>
      <c r="C178" s="8">
        <v>3118</v>
      </c>
      <c r="D178" s="8" t="s">
        <v>467</v>
      </c>
      <c r="E178" s="8" t="s">
        <v>16</v>
      </c>
      <c r="F178" s="9">
        <v>44202</v>
      </c>
      <c r="G178" s="8">
        <v>1</v>
      </c>
      <c r="H178" s="10" t="str">
        <f t="shared" si="10"/>
        <v>Intervention sur site</v>
      </c>
      <c r="I178" s="8">
        <v>3</v>
      </c>
      <c r="J178" s="10">
        <f t="shared" si="11"/>
        <v>1200</v>
      </c>
      <c r="K178" s="10">
        <f t="shared" si="13"/>
        <v>3600</v>
      </c>
      <c r="L178" s="10">
        <f>K178+K178*Feuil1!$B$1</f>
        <v>4320</v>
      </c>
      <c r="M178" s="8">
        <v>1</v>
      </c>
      <c r="N178" s="10" t="str">
        <f t="shared" si="12"/>
        <v>Chèque</v>
      </c>
      <c r="O178" s="11">
        <v>2330.92</v>
      </c>
      <c r="P178" s="10" cm="1">
        <f t="array" ref="P178">_xlfn.IFS(K178&gt;=30000,K178*0.02,K178&gt;15000,K178*0.01,K178&gt;=8000,K178*0.005,K178&lt;7999,K178*0)</f>
        <v>0</v>
      </c>
      <c r="Q178" s="10" t="s">
        <v>8</v>
      </c>
      <c r="R178" s="8">
        <v>2</v>
      </c>
      <c r="S178" s="12">
        <v>19427</v>
      </c>
      <c r="T178" s="19">
        <f t="shared" ca="1" si="14"/>
        <v>70.441666666666663</v>
      </c>
    </row>
    <row r="179" spans="1:20" x14ac:dyDescent="0.25">
      <c r="A179" s="8" t="s">
        <v>185</v>
      </c>
      <c r="B179" s="8" t="s">
        <v>186</v>
      </c>
      <c r="C179" s="8">
        <v>3983</v>
      </c>
      <c r="D179" s="8" t="s">
        <v>463</v>
      </c>
      <c r="E179" s="8" t="s">
        <v>16</v>
      </c>
      <c r="F179" s="9">
        <v>44129</v>
      </c>
      <c r="G179" s="8">
        <v>6</v>
      </c>
      <c r="H179" s="10" t="str">
        <f t="shared" si="10"/>
        <v>Compétence Front</v>
      </c>
      <c r="I179" s="8">
        <v>9</v>
      </c>
      <c r="J179" s="10">
        <f t="shared" si="11"/>
        <v>500</v>
      </c>
      <c r="K179" s="10">
        <f t="shared" si="13"/>
        <v>4500</v>
      </c>
      <c r="L179" s="10">
        <f>K179+K179*Feuil1!$B$1</f>
        <v>5400</v>
      </c>
      <c r="M179" s="8">
        <v>3</v>
      </c>
      <c r="N179" s="10" t="str">
        <f t="shared" si="12"/>
        <v>Espèce</v>
      </c>
      <c r="O179" s="11">
        <v>1114.68</v>
      </c>
      <c r="P179" s="10" cm="1">
        <f t="array" ref="P179">_xlfn.IFS(K179&gt;=30000,K179*0.02,K179&gt;15000,K179*0.01,K179&gt;=8000,K179*0.005,K179&lt;7999,K179*0)</f>
        <v>0</v>
      </c>
      <c r="Q179" s="10" t="s">
        <v>8</v>
      </c>
      <c r="R179" s="8">
        <v>5</v>
      </c>
      <c r="S179" s="12">
        <v>18377</v>
      </c>
      <c r="T179" s="19">
        <f t="shared" ca="1" si="14"/>
        <v>73.316666666666663</v>
      </c>
    </row>
    <row r="180" spans="1:20" x14ac:dyDescent="0.25">
      <c r="A180" s="8" t="s">
        <v>183</v>
      </c>
      <c r="B180" s="8" t="s">
        <v>184</v>
      </c>
      <c r="C180" s="8">
        <v>3417</v>
      </c>
      <c r="D180" s="8" t="s">
        <v>466</v>
      </c>
      <c r="E180" s="8" t="s">
        <v>16</v>
      </c>
      <c r="F180" s="9">
        <v>44126</v>
      </c>
      <c r="G180" s="8">
        <v>4</v>
      </c>
      <c r="H180" s="10" t="str">
        <f t="shared" si="10"/>
        <v>Conseil et architecture</v>
      </c>
      <c r="I180" s="8">
        <v>5</v>
      </c>
      <c r="J180" s="10">
        <f t="shared" si="11"/>
        <v>5000</v>
      </c>
      <c r="K180" s="10">
        <f t="shared" si="13"/>
        <v>25000</v>
      </c>
      <c r="L180" s="10">
        <f>K180+K180*Feuil1!$B$1</f>
        <v>30000</v>
      </c>
      <c r="M180" s="8">
        <v>1</v>
      </c>
      <c r="N180" s="10" t="str">
        <f t="shared" si="12"/>
        <v>Chèque</v>
      </c>
      <c r="O180" s="11">
        <v>1942.56</v>
      </c>
      <c r="P180" s="10" cm="1">
        <f t="array" ref="P180">_xlfn.IFS(K180&gt;=30000,K180*0.02,K180&gt;15000,K180*0.01,K180&gt;=8000,K180*0.005,K180&lt;7999,K180*0)</f>
        <v>250</v>
      </c>
      <c r="Q180" s="10" t="s">
        <v>8</v>
      </c>
      <c r="R180" s="8">
        <v>2</v>
      </c>
      <c r="S180" s="12">
        <v>19643</v>
      </c>
      <c r="T180" s="19">
        <f t="shared" ca="1" si="14"/>
        <v>69.852777777777774</v>
      </c>
    </row>
    <row r="181" spans="1:20" x14ac:dyDescent="0.25">
      <c r="A181" s="8" t="s">
        <v>182</v>
      </c>
      <c r="B181" s="8" t="s">
        <v>136</v>
      </c>
      <c r="C181" s="8">
        <v>3557</v>
      </c>
      <c r="D181" s="8" t="s">
        <v>466</v>
      </c>
      <c r="E181" s="8" t="s">
        <v>16</v>
      </c>
      <c r="F181" s="9">
        <v>44034</v>
      </c>
      <c r="G181" s="8">
        <v>1</v>
      </c>
      <c r="H181" s="10" t="str">
        <f t="shared" si="10"/>
        <v>Intervention sur site</v>
      </c>
      <c r="I181" s="8">
        <v>4</v>
      </c>
      <c r="J181" s="10">
        <f t="shared" si="11"/>
        <v>1200</v>
      </c>
      <c r="K181" s="10">
        <f t="shared" si="13"/>
        <v>4800</v>
      </c>
      <c r="L181" s="10">
        <f>K181+K181*Feuil1!$B$1</f>
        <v>5760</v>
      </c>
      <c r="M181" s="8">
        <v>1</v>
      </c>
      <c r="N181" s="10" t="str">
        <f t="shared" si="12"/>
        <v>Chèque</v>
      </c>
      <c r="O181" s="11">
        <v>1831.73</v>
      </c>
      <c r="P181" s="10" cm="1">
        <f t="array" ref="P181">_xlfn.IFS(K181&gt;=30000,K181*0.02,K181&gt;15000,K181*0.01,K181&gt;=8000,K181*0.005,K181&lt;7999,K181*0)</f>
        <v>0</v>
      </c>
      <c r="Q181" s="10" t="s">
        <v>11</v>
      </c>
      <c r="R181" s="8">
        <v>4</v>
      </c>
      <c r="S181" s="12">
        <v>23434</v>
      </c>
      <c r="T181" s="19">
        <f t="shared" ca="1" si="14"/>
        <v>59.475000000000001</v>
      </c>
    </row>
    <row r="182" spans="1:20" x14ac:dyDescent="0.25">
      <c r="A182" s="8" t="s">
        <v>181</v>
      </c>
      <c r="B182" s="8" t="s">
        <v>130</v>
      </c>
      <c r="C182" s="8">
        <v>3861</v>
      </c>
      <c r="D182" s="8" t="s">
        <v>466</v>
      </c>
      <c r="E182" s="8" t="s">
        <v>16</v>
      </c>
      <c r="F182" s="9">
        <v>44279</v>
      </c>
      <c r="G182" s="8">
        <v>4</v>
      </c>
      <c r="H182" s="10" t="str">
        <f t="shared" si="10"/>
        <v>Conseil et architecture</v>
      </c>
      <c r="I182" s="8">
        <v>8</v>
      </c>
      <c r="J182" s="10">
        <f t="shared" si="11"/>
        <v>5000</v>
      </c>
      <c r="K182" s="10">
        <f t="shared" si="13"/>
        <v>40000</v>
      </c>
      <c r="L182" s="10">
        <f>K182+K182*Feuil1!$B$1</f>
        <v>48000</v>
      </c>
      <c r="M182" s="8">
        <v>1</v>
      </c>
      <c r="N182" s="10" t="str">
        <f t="shared" si="12"/>
        <v>Chèque</v>
      </c>
      <c r="O182" s="11">
        <v>3228.89</v>
      </c>
      <c r="P182" s="10" cm="1">
        <f t="array" ref="P182">_xlfn.IFS(K182&gt;=30000,K182*0.02,K182&gt;15000,K182*0.01,K182&gt;=8000,K182*0.005,K182&lt;7999,K182*0)</f>
        <v>800</v>
      </c>
      <c r="Q182" s="10" t="s">
        <v>8</v>
      </c>
      <c r="R182" s="8">
        <v>4</v>
      </c>
      <c r="S182" s="12">
        <v>23573</v>
      </c>
      <c r="T182" s="19">
        <f t="shared" ca="1" si="14"/>
        <v>59.091666666666669</v>
      </c>
    </row>
    <row r="183" spans="1:20" x14ac:dyDescent="0.25">
      <c r="A183" s="8" t="s">
        <v>179</v>
      </c>
      <c r="B183" s="8" t="s">
        <v>180</v>
      </c>
      <c r="C183" s="8">
        <v>3673</v>
      </c>
      <c r="D183" s="8" t="s">
        <v>466</v>
      </c>
      <c r="E183" s="8" t="s">
        <v>16</v>
      </c>
      <c r="F183" s="9">
        <v>44111</v>
      </c>
      <c r="G183" s="8">
        <v>3</v>
      </c>
      <c r="H183" s="10" t="str">
        <f t="shared" si="10"/>
        <v>Déploiement technique</v>
      </c>
      <c r="I183" s="8">
        <v>2</v>
      </c>
      <c r="J183" s="10">
        <f t="shared" si="11"/>
        <v>1300</v>
      </c>
      <c r="K183" s="10">
        <f t="shared" si="13"/>
        <v>2600</v>
      </c>
      <c r="L183" s="10">
        <f>K183+K183*Feuil1!$B$1</f>
        <v>3120</v>
      </c>
      <c r="M183" s="8">
        <v>1</v>
      </c>
      <c r="N183" s="10" t="str">
        <f t="shared" si="12"/>
        <v>Chèque</v>
      </c>
      <c r="O183" s="11">
        <v>1626.76</v>
      </c>
      <c r="P183" s="10" cm="1">
        <f t="array" ref="P183">_xlfn.IFS(K183&gt;=30000,K183*0.02,K183&gt;15000,K183*0.01,K183&gt;=8000,K183*0.005,K183&lt;7999,K183*0)</f>
        <v>0</v>
      </c>
      <c r="Q183" s="10" t="s">
        <v>8</v>
      </c>
      <c r="R183" s="8">
        <v>5</v>
      </c>
      <c r="S183" s="12">
        <v>21131</v>
      </c>
      <c r="T183" s="19">
        <f t="shared" ca="1" si="14"/>
        <v>65.780555555555551</v>
      </c>
    </row>
    <row r="184" spans="1:20" x14ac:dyDescent="0.25">
      <c r="A184" s="8" t="s">
        <v>177</v>
      </c>
      <c r="B184" s="8" t="s">
        <v>178</v>
      </c>
      <c r="C184" s="8">
        <v>3717</v>
      </c>
      <c r="D184" s="8" t="s">
        <v>462</v>
      </c>
      <c r="E184" s="8" t="s">
        <v>16</v>
      </c>
      <c r="F184" s="9">
        <v>44210</v>
      </c>
      <c r="G184" s="8">
        <v>9</v>
      </c>
      <c r="H184" s="10" t="str">
        <f t="shared" si="10"/>
        <v>Support et TMA</v>
      </c>
      <c r="I184" s="8">
        <v>1</v>
      </c>
      <c r="J184" s="10">
        <f t="shared" si="11"/>
        <v>500</v>
      </c>
      <c r="K184" s="10">
        <f t="shared" si="13"/>
        <v>500</v>
      </c>
      <c r="L184" s="10">
        <f>K184+K184*Feuil1!$B$1</f>
        <v>600</v>
      </c>
      <c r="M184" s="8">
        <v>1</v>
      </c>
      <c r="N184" s="10" t="str">
        <f t="shared" si="12"/>
        <v>Chèque</v>
      </c>
      <c r="O184" s="11">
        <v>3966.25</v>
      </c>
      <c r="P184" s="10" cm="1">
        <f t="array" ref="P184">_xlfn.IFS(K184&gt;=30000,K184*0.02,K184&gt;15000,K184*0.01,K184&gt;=8000,K184*0.005,K184&lt;7999,K184*0)</f>
        <v>0</v>
      </c>
      <c r="Q184" s="10" t="s">
        <v>11</v>
      </c>
      <c r="R184" s="8">
        <v>1</v>
      </c>
      <c r="S184" s="12">
        <v>22819</v>
      </c>
      <c r="T184" s="19">
        <f t="shared" ca="1" si="14"/>
        <v>61.155555555555559</v>
      </c>
    </row>
    <row r="185" spans="1:20" x14ac:dyDescent="0.25">
      <c r="A185" s="8" t="s">
        <v>176</v>
      </c>
      <c r="B185" s="8" t="s">
        <v>117</v>
      </c>
      <c r="C185" s="8">
        <v>3172</v>
      </c>
      <c r="D185" s="8" t="s">
        <v>466</v>
      </c>
      <c r="E185" s="8" t="s">
        <v>16</v>
      </c>
      <c r="F185" s="9">
        <v>44070</v>
      </c>
      <c r="G185" s="8">
        <v>8</v>
      </c>
      <c r="H185" s="10" t="str">
        <f t="shared" si="10"/>
        <v>Compétence Fullstack</v>
      </c>
      <c r="I185" s="8">
        <v>4</v>
      </c>
      <c r="J185" s="10">
        <f t="shared" si="11"/>
        <v>800</v>
      </c>
      <c r="K185" s="10">
        <f t="shared" si="13"/>
        <v>3200</v>
      </c>
      <c r="L185" s="10">
        <f>K185+K185*Feuil1!$B$1</f>
        <v>3840</v>
      </c>
      <c r="M185" s="8">
        <v>1</v>
      </c>
      <c r="N185" s="10" t="str">
        <f t="shared" si="12"/>
        <v>Chèque</v>
      </c>
      <c r="O185" s="11">
        <v>2106.5</v>
      </c>
      <c r="P185" s="10" cm="1">
        <f t="array" ref="P185">_xlfn.IFS(K185&gt;=30000,K185*0.02,K185&gt;15000,K185*0.01,K185&gt;=8000,K185*0.005,K185&lt;7999,K185*0)</f>
        <v>0</v>
      </c>
      <c r="Q185" s="10" t="s">
        <v>8</v>
      </c>
      <c r="R185" s="8">
        <v>4</v>
      </c>
      <c r="S185" s="12">
        <v>21971</v>
      </c>
      <c r="T185" s="19">
        <f t="shared" ca="1" si="14"/>
        <v>63.480555555555554</v>
      </c>
    </row>
    <row r="186" spans="1:20" x14ac:dyDescent="0.25">
      <c r="A186" s="8" t="s">
        <v>174</v>
      </c>
      <c r="B186" s="8" t="s">
        <v>175</v>
      </c>
      <c r="C186" s="8">
        <v>3819</v>
      </c>
      <c r="D186" s="8" t="s">
        <v>464</v>
      </c>
      <c r="E186" s="8" t="s">
        <v>16</v>
      </c>
      <c r="F186" s="9">
        <v>44070</v>
      </c>
      <c r="G186" s="8">
        <v>2</v>
      </c>
      <c r="H186" s="10" t="str">
        <f t="shared" si="10"/>
        <v>Formation CRM</v>
      </c>
      <c r="I186" s="8">
        <v>7</v>
      </c>
      <c r="J186" s="10">
        <f t="shared" si="11"/>
        <v>700</v>
      </c>
      <c r="K186" s="10">
        <f t="shared" si="13"/>
        <v>4900</v>
      </c>
      <c r="L186" s="10">
        <f>K186+K186*Feuil1!$B$1</f>
        <v>5880</v>
      </c>
      <c r="M186" s="8">
        <v>3</v>
      </c>
      <c r="N186" s="10" t="str">
        <f t="shared" si="12"/>
        <v>Espèce</v>
      </c>
      <c r="O186" s="11">
        <v>2568.91</v>
      </c>
      <c r="P186" s="10" cm="1">
        <f t="array" ref="P186">_xlfn.IFS(K186&gt;=30000,K186*0.02,K186&gt;15000,K186*0.01,K186&gt;=8000,K186*0.005,K186&lt;7999,K186*0)</f>
        <v>0</v>
      </c>
      <c r="Q186" s="10" t="s">
        <v>8</v>
      </c>
      <c r="R186" s="8">
        <v>0</v>
      </c>
      <c r="S186" s="12">
        <v>18986</v>
      </c>
      <c r="T186" s="19">
        <f t="shared" ca="1" si="14"/>
        <v>71.650000000000006</v>
      </c>
    </row>
    <row r="187" spans="1:20" x14ac:dyDescent="0.25">
      <c r="A187" s="8" t="s">
        <v>173</v>
      </c>
      <c r="B187" s="8" t="s">
        <v>165</v>
      </c>
      <c r="C187" s="8">
        <v>3667</v>
      </c>
      <c r="D187" s="8" t="s">
        <v>462</v>
      </c>
      <c r="E187" s="8" t="s">
        <v>16</v>
      </c>
      <c r="F187" s="9">
        <v>44040</v>
      </c>
      <c r="G187" s="8">
        <v>2</v>
      </c>
      <c r="H187" s="10" t="str">
        <f t="shared" si="10"/>
        <v>Formation CRM</v>
      </c>
      <c r="I187" s="8">
        <v>9</v>
      </c>
      <c r="J187" s="10">
        <f t="shared" si="11"/>
        <v>700</v>
      </c>
      <c r="K187" s="10">
        <f t="shared" si="13"/>
        <v>6300</v>
      </c>
      <c r="L187" s="10">
        <f>K187+K187*Feuil1!$B$1</f>
        <v>7560</v>
      </c>
      <c r="M187" s="8">
        <v>2</v>
      </c>
      <c r="N187" s="10" t="str">
        <f t="shared" si="12"/>
        <v>Virement</v>
      </c>
      <c r="O187" s="11">
        <v>2122.38</v>
      </c>
      <c r="P187" s="10" cm="1">
        <f t="array" ref="P187">_xlfn.IFS(K187&gt;=30000,K187*0.02,K187&gt;15000,K187*0.01,K187&gt;=8000,K187*0.005,K187&lt;7999,K187*0)</f>
        <v>0</v>
      </c>
      <c r="Q187" s="10" t="s">
        <v>11</v>
      </c>
      <c r="R187" s="8">
        <v>2</v>
      </c>
      <c r="S187" s="12">
        <v>17453</v>
      </c>
      <c r="T187" s="19">
        <f t="shared" ca="1" si="14"/>
        <v>75.847222222222229</v>
      </c>
    </row>
    <row r="188" spans="1:20" x14ac:dyDescent="0.25">
      <c r="A188" s="8" t="s">
        <v>172</v>
      </c>
      <c r="B188" s="8" t="s">
        <v>27</v>
      </c>
      <c r="C188" s="8">
        <v>3592</v>
      </c>
      <c r="D188" s="8" t="s">
        <v>462</v>
      </c>
      <c r="E188" s="8" t="s">
        <v>16</v>
      </c>
      <c r="F188" s="9">
        <v>44214</v>
      </c>
      <c r="G188" s="8">
        <v>10</v>
      </c>
      <c r="H188" s="10" t="str">
        <f t="shared" si="10"/>
        <v>Gestion projet Agile</v>
      </c>
      <c r="I188" s="8">
        <v>10</v>
      </c>
      <c r="J188" s="10">
        <f t="shared" si="11"/>
        <v>1000</v>
      </c>
      <c r="K188" s="10">
        <f t="shared" si="13"/>
        <v>10000</v>
      </c>
      <c r="L188" s="10">
        <f>K188+K188*Feuil1!$B$1</f>
        <v>12000</v>
      </c>
      <c r="M188" s="8">
        <v>1</v>
      </c>
      <c r="N188" s="10" t="str">
        <f t="shared" si="12"/>
        <v>Chèque</v>
      </c>
      <c r="O188" s="11">
        <v>1993.66</v>
      </c>
      <c r="P188" s="10" cm="1">
        <f t="array" ref="P188">_xlfn.IFS(K188&gt;=30000,K188*0.02,K188&gt;15000,K188*0.01,K188&gt;=8000,K188*0.005,K188&lt;7999,K188*0)</f>
        <v>50</v>
      </c>
      <c r="Q188" s="10" t="s">
        <v>11</v>
      </c>
      <c r="R188" s="8">
        <v>1</v>
      </c>
      <c r="S188" s="12">
        <v>26802</v>
      </c>
      <c r="T188" s="19">
        <f t="shared" ca="1" si="14"/>
        <v>50.25</v>
      </c>
    </row>
    <row r="189" spans="1:20" x14ac:dyDescent="0.25">
      <c r="A189" s="8" t="s">
        <v>172</v>
      </c>
      <c r="B189" s="8" t="s">
        <v>33</v>
      </c>
      <c r="C189" s="8">
        <v>3637</v>
      </c>
      <c r="D189" s="8" t="s">
        <v>462</v>
      </c>
      <c r="E189" s="8" t="s">
        <v>16</v>
      </c>
      <c r="F189" s="9">
        <v>44336</v>
      </c>
      <c r="G189" s="8">
        <v>7</v>
      </c>
      <c r="H189" s="10" t="str">
        <f t="shared" si="10"/>
        <v>Compétence Back</v>
      </c>
      <c r="I189" s="8">
        <v>4</v>
      </c>
      <c r="J189" s="10">
        <f t="shared" si="11"/>
        <v>600</v>
      </c>
      <c r="K189" s="10">
        <f t="shared" si="13"/>
        <v>2400</v>
      </c>
      <c r="L189" s="10">
        <f>K189+K189*Feuil1!$B$1</f>
        <v>2880</v>
      </c>
      <c r="M189" s="8">
        <v>1</v>
      </c>
      <c r="N189" s="10" t="str">
        <f t="shared" si="12"/>
        <v>Chèque</v>
      </c>
      <c r="O189" s="11">
        <v>3398.36</v>
      </c>
      <c r="P189" s="10" cm="1">
        <f t="array" ref="P189">_xlfn.IFS(K189&gt;=30000,K189*0.02,K189&gt;15000,K189*0.01,K189&gt;=8000,K189*0.005,K189&lt;7999,K189*0)</f>
        <v>0</v>
      </c>
      <c r="Q189" s="10" t="s">
        <v>8</v>
      </c>
      <c r="R189" s="8">
        <v>3</v>
      </c>
      <c r="S189" s="12">
        <v>21234</v>
      </c>
      <c r="T189" s="19">
        <f t="shared" ca="1" si="14"/>
        <v>65.5</v>
      </c>
    </row>
    <row r="190" spans="1:20" x14ac:dyDescent="0.25">
      <c r="A190" s="8" t="s">
        <v>170</v>
      </c>
      <c r="B190" s="8" t="s">
        <v>171</v>
      </c>
      <c r="C190" s="8">
        <v>3075</v>
      </c>
      <c r="D190" s="8" t="s">
        <v>467</v>
      </c>
      <c r="E190" s="8" t="s">
        <v>16</v>
      </c>
      <c r="F190" s="9">
        <v>44133</v>
      </c>
      <c r="G190" s="8">
        <v>10</v>
      </c>
      <c r="H190" s="10" t="str">
        <f t="shared" si="10"/>
        <v>Gestion projet Agile</v>
      </c>
      <c r="I190" s="8">
        <v>9</v>
      </c>
      <c r="J190" s="10">
        <f t="shared" si="11"/>
        <v>1000</v>
      </c>
      <c r="K190" s="10">
        <f t="shared" si="13"/>
        <v>9000</v>
      </c>
      <c r="L190" s="10">
        <f>K190+K190*Feuil1!$B$1</f>
        <v>10800</v>
      </c>
      <c r="M190" s="8">
        <v>3</v>
      </c>
      <c r="N190" s="10" t="str">
        <f t="shared" si="12"/>
        <v>Espèce</v>
      </c>
      <c r="O190" s="11">
        <v>2459.87</v>
      </c>
      <c r="P190" s="10" cm="1">
        <f t="array" ref="P190">_xlfn.IFS(K190&gt;=30000,K190*0.02,K190&gt;15000,K190*0.01,K190&gt;=8000,K190*0.005,K190&lt;7999,K190*0)</f>
        <v>45</v>
      </c>
      <c r="Q190" s="10" t="s">
        <v>8</v>
      </c>
      <c r="R190" s="8">
        <v>4</v>
      </c>
      <c r="S190" s="12">
        <v>17436</v>
      </c>
      <c r="T190" s="19">
        <f t="shared" ca="1" si="14"/>
        <v>75.894444444444446</v>
      </c>
    </row>
    <row r="191" spans="1:20" x14ac:dyDescent="0.25">
      <c r="A191" s="8" t="s">
        <v>168</v>
      </c>
      <c r="B191" s="8" t="s">
        <v>169</v>
      </c>
      <c r="C191" s="8">
        <v>3114</v>
      </c>
      <c r="D191" s="8" t="s">
        <v>467</v>
      </c>
      <c r="E191" s="8" t="s">
        <v>16</v>
      </c>
      <c r="F191" s="9">
        <v>44157</v>
      </c>
      <c r="G191" s="8">
        <v>6</v>
      </c>
      <c r="H191" s="10" t="str">
        <f t="shared" si="10"/>
        <v>Compétence Front</v>
      </c>
      <c r="I191" s="8">
        <v>6</v>
      </c>
      <c r="J191" s="10">
        <f t="shared" si="11"/>
        <v>500</v>
      </c>
      <c r="K191" s="10">
        <f t="shared" si="13"/>
        <v>3000</v>
      </c>
      <c r="L191" s="10">
        <f>K191+K191*Feuil1!$B$1</f>
        <v>3600</v>
      </c>
      <c r="M191" s="8">
        <v>1</v>
      </c>
      <c r="N191" s="10" t="str">
        <f t="shared" si="12"/>
        <v>Chèque</v>
      </c>
      <c r="O191" s="11">
        <v>1136.8900000000001</v>
      </c>
      <c r="P191" s="10" cm="1">
        <f t="array" ref="P191">_xlfn.IFS(K191&gt;=30000,K191*0.02,K191&gt;15000,K191*0.01,K191&gt;=8000,K191*0.005,K191&lt;7999,K191*0)</f>
        <v>0</v>
      </c>
      <c r="Q191" s="10" t="s">
        <v>11</v>
      </c>
      <c r="R191" s="8">
        <v>3</v>
      </c>
      <c r="S191" s="12">
        <v>28125</v>
      </c>
      <c r="T191" s="19">
        <f t="shared" ca="1" si="14"/>
        <v>46.633333333333333</v>
      </c>
    </row>
    <row r="192" spans="1:20" x14ac:dyDescent="0.25">
      <c r="A192" s="8" t="s">
        <v>166</v>
      </c>
      <c r="B192" s="8" t="s">
        <v>167</v>
      </c>
      <c r="C192" s="8">
        <v>3647</v>
      </c>
      <c r="D192" s="8" t="s">
        <v>467</v>
      </c>
      <c r="E192" s="8" t="s">
        <v>16</v>
      </c>
      <c r="F192" s="9">
        <v>44356</v>
      </c>
      <c r="G192" s="8">
        <v>8</v>
      </c>
      <c r="H192" s="10" t="str">
        <f t="shared" si="10"/>
        <v>Compétence Fullstack</v>
      </c>
      <c r="I192" s="8">
        <v>6</v>
      </c>
      <c r="J192" s="10">
        <f t="shared" si="11"/>
        <v>800</v>
      </c>
      <c r="K192" s="10">
        <f t="shared" si="13"/>
        <v>4800</v>
      </c>
      <c r="L192" s="10">
        <f>K192+K192*Feuil1!$B$1</f>
        <v>5760</v>
      </c>
      <c r="M192" s="8">
        <v>3</v>
      </c>
      <c r="N192" s="10" t="str">
        <f t="shared" si="12"/>
        <v>Espèce</v>
      </c>
      <c r="O192" s="11">
        <v>2338.21</v>
      </c>
      <c r="P192" s="10" cm="1">
        <f t="array" ref="P192">_xlfn.IFS(K192&gt;=30000,K192*0.02,K192&gt;15000,K192*0.01,K192&gt;=8000,K192*0.005,K192&lt;7999,K192*0)</f>
        <v>0</v>
      </c>
      <c r="Q192" s="10" t="s">
        <v>8</v>
      </c>
      <c r="R192" s="8">
        <v>2</v>
      </c>
      <c r="S192" s="12">
        <v>27925</v>
      </c>
      <c r="T192" s="19">
        <f t="shared" ca="1" si="14"/>
        <v>47.177777777777777</v>
      </c>
    </row>
    <row r="193" spans="1:20" x14ac:dyDescent="0.25">
      <c r="A193" s="8" t="s">
        <v>164</v>
      </c>
      <c r="B193" s="8" t="s">
        <v>165</v>
      </c>
      <c r="C193" s="8">
        <v>3113</v>
      </c>
      <c r="D193" s="8" t="s">
        <v>464</v>
      </c>
      <c r="E193" s="8" t="s">
        <v>16</v>
      </c>
      <c r="F193" s="9">
        <v>44232</v>
      </c>
      <c r="G193" s="8">
        <v>2</v>
      </c>
      <c r="H193" s="10" t="str">
        <f t="shared" si="10"/>
        <v>Formation CRM</v>
      </c>
      <c r="I193" s="8">
        <v>1</v>
      </c>
      <c r="J193" s="10">
        <f t="shared" si="11"/>
        <v>700</v>
      </c>
      <c r="K193" s="10">
        <f t="shared" si="13"/>
        <v>700</v>
      </c>
      <c r="L193" s="10">
        <f>K193+K193*Feuil1!$B$1</f>
        <v>840</v>
      </c>
      <c r="M193" s="8">
        <v>1</v>
      </c>
      <c r="N193" s="10" t="str">
        <f t="shared" si="12"/>
        <v>Chèque</v>
      </c>
      <c r="O193" s="11">
        <v>1208.69</v>
      </c>
      <c r="P193" s="10" cm="1">
        <f t="array" ref="P193">_xlfn.IFS(K193&gt;=30000,K193*0.02,K193&gt;15000,K193*0.01,K193&gt;=8000,K193*0.005,K193&lt;7999,K193*0)</f>
        <v>0</v>
      </c>
      <c r="Q193" s="10" t="s">
        <v>11</v>
      </c>
      <c r="R193" s="8">
        <v>0</v>
      </c>
      <c r="S193" s="12">
        <v>30932</v>
      </c>
      <c r="T193" s="19">
        <f t="shared" ca="1" si="14"/>
        <v>38.947222222222223</v>
      </c>
    </row>
    <row r="194" spans="1:20" x14ac:dyDescent="0.25">
      <c r="A194" s="8" t="s">
        <v>163</v>
      </c>
      <c r="B194" s="8" t="s">
        <v>151</v>
      </c>
      <c r="C194" s="8">
        <v>3727</v>
      </c>
      <c r="D194" s="8" t="s">
        <v>465</v>
      </c>
      <c r="E194" s="8" t="s">
        <v>16</v>
      </c>
      <c r="F194" s="9">
        <v>44279</v>
      </c>
      <c r="G194" s="8">
        <v>3</v>
      </c>
      <c r="H194" s="10" t="str">
        <f t="shared" ref="H194:H257" si="15">VLOOKUP(G194,produit,2,FALSE)</f>
        <v>Déploiement technique</v>
      </c>
      <c r="I194" s="8">
        <v>9</v>
      </c>
      <c r="J194" s="10">
        <f t="shared" ref="J194:J257" si="16">VLOOKUP(G194,puht,3,FALSE)</f>
        <v>1300</v>
      </c>
      <c r="K194" s="10">
        <f t="shared" si="13"/>
        <v>11700</v>
      </c>
      <c r="L194" s="10">
        <f>K194+K194*Feuil1!$B$1</f>
        <v>14040</v>
      </c>
      <c r="M194" s="8">
        <v>1</v>
      </c>
      <c r="N194" s="10" t="str">
        <f t="shared" ref="N194:N257" si="17">VLOOKUP(M194,pay,2,FALSE)</f>
        <v>Chèque</v>
      </c>
      <c r="O194" s="11">
        <v>1512.91</v>
      </c>
      <c r="P194" s="10" cm="1">
        <f t="array" ref="P194">_xlfn.IFS(K194&gt;=30000,K194*0.02,K194&gt;15000,K194*0.01,K194&gt;=8000,K194*0.005,K194&lt;7999,K194*0)</f>
        <v>58.5</v>
      </c>
      <c r="Q194" s="10" t="s">
        <v>8</v>
      </c>
      <c r="R194" s="8">
        <v>1</v>
      </c>
      <c r="S194" s="12">
        <v>21300</v>
      </c>
      <c r="T194" s="19">
        <f t="shared" ca="1" si="14"/>
        <v>65.313888888888883</v>
      </c>
    </row>
    <row r="195" spans="1:20" x14ac:dyDescent="0.25">
      <c r="A195" s="8" t="s">
        <v>161</v>
      </c>
      <c r="B195" s="8" t="s">
        <v>162</v>
      </c>
      <c r="C195" s="8">
        <v>3259</v>
      </c>
      <c r="D195" s="8" t="s">
        <v>467</v>
      </c>
      <c r="E195" s="8" t="s">
        <v>16</v>
      </c>
      <c r="F195" s="9">
        <v>44130</v>
      </c>
      <c r="G195" s="8">
        <v>9</v>
      </c>
      <c r="H195" s="10" t="str">
        <f t="shared" si="15"/>
        <v>Support et TMA</v>
      </c>
      <c r="I195" s="8">
        <v>7</v>
      </c>
      <c r="J195" s="10">
        <f t="shared" si="16"/>
        <v>500</v>
      </c>
      <c r="K195" s="10">
        <f t="shared" ref="K195:K258" si="18">I195*J195</f>
        <v>3500</v>
      </c>
      <c r="L195" s="10">
        <f>K195+K195*Feuil1!$B$1</f>
        <v>4200</v>
      </c>
      <c r="M195" s="8">
        <v>2</v>
      </c>
      <c r="N195" s="10" t="str">
        <f t="shared" si="17"/>
        <v>Virement</v>
      </c>
      <c r="O195" s="11">
        <v>2192.35</v>
      </c>
      <c r="P195" s="10" cm="1">
        <f t="array" ref="P195">_xlfn.IFS(K195&gt;=30000,K195*0.02,K195&gt;15000,K195*0.01,K195&gt;=8000,K195*0.005,K195&lt;7999,K195*0)</f>
        <v>0</v>
      </c>
      <c r="Q195" s="10" t="s">
        <v>8</v>
      </c>
      <c r="R195" s="8">
        <v>3</v>
      </c>
      <c r="S195" s="12">
        <v>19398</v>
      </c>
      <c r="T195" s="19">
        <f t="shared" ref="T195:T258" ca="1" si="19">YEARFRAC(S195,TODAY())</f>
        <v>70.527777777777771</v>
      </c>
    </row>
    <row r="196" spans="1:20" x14ac:dyDescent="0.25">
      <c r="A196" s="8" t="s">
        <v>159</v>
      </c>
      <c r="B196" s="8" t="s">
        <v>160</v>
      </c>
      <c r="C196" s="8">
        <v>3152</v>
      </c>
      <c r="D196" s="8" t="s">
        <v>465</v>
      </c>
      <c r="E196" s="8" t="s">
        <v>16</v>
      </c>
      <c r="F196" s="9">
        <v>44257</v>
      </c>
      <c r="G196" s="8">
        <v>4</v>
      </c>
      <c r="H196" s="10" t="str">
        <f t="shared" si="15"/>
        <v>Conseil et architecture</v>
      </c>
      <c r="I196" s="8">
        <v>4</v>
      </c>
      <c r="J196" s="10">
        <f t="shared" si="16"/>
        <v>5000</v>
      </c>
      <c r="K196" s="10">
        <f t="shared" si="18"/>
        <v>20000</v>
      </c>
      <c r="L196" s="10">
        <f>K196+K196*Feuil1!$B$1</f>
        <v>24000</v>
      </c>
      <c r="M196" s="8">
        <v>3</v>
      </c>
      <c r="N196" s="10" t="str">
        <f t="shared" si="17"/>
        <v>Espèce</v>
      </c>
      <c r="O196" s="11">
        <v>1946.89</v>
      </c>
      <c r="P196" s="10" cm="1">
        <f t="array" ref="P196">_xlfn.IFS(K196&gt;=30000,K196*0.02,K196&gt;15000,K196*0.01,K196&gt;=8000,K196*0.005,K196&lt;7999,K196*0)</f>
        <v>200</v>
      </c>
      <c r="Q196" s="10" t="s">
        <v>8</v>
      </c>
      <c r="R196" s="8">
        <v>4</v>
      </c>
      <c r="S196" s="12">
        <v>21608</v>
      </c>
      <c r="T196" s="19">
        <f t="shared" ca="1" si="19"/>
        <v>64.474999999999994</v>
      </c>
    </row>
    <row r="197" spans="1:20" x14ac:dyDescent="0.25">
      <c r="A197" s="8" t="s">
        <v>158</v>
      </c>
      <c r="B197" s="8" t="s">
        <v>82</v>
      </c>
      <c r="C197" s="8">
        <v>3119</v>
      </c>
      <c r="D197" s="8" t="s">
        <v>466</v>
      </c>
      <c r="E197" s="8" t="s">
        <v>16</v>
      </c>
      <c r="F197" s="9">
        <v>44306</v>
      </c>
      <c r="G197" s="8">
        <v>10</v>
      </c>
      <c r="H197" s="10" t="str">
        <f t="shared" si="15"/>
        <v>Gestion projet Agile</v>
      </c>
      <c r="I197" s="8">
        <v>7</v>
      </c>
      <c r="J197" s="10">
        <f t="shared" si="16"/>
        <v>1000</v>
      </c>
      <c r="K197" s="10">
        <f t="shared" si="18"/>
        <v>7000</v>
      </c>
      <c r="L197" s="10">
        <f>K197+K197*Feuil1!$B$1</f>
        <v>8400</v>
      </c>
      <c r="M197" s="8">
        <v>1</v>
      </c>
      <c r="N197" s="10" t="str">
        <f t="shared" si="17"/>
        <v>Chèque</v>
      </c>
      <c r="O197" s="11">
        <v>2860.6</v>
      </c>
      <c r="P197" s="10" cm="1">
        <f t="array" ref="P197">_xlfn.IFS(K197&gt;=30000,K197*0.02,K197&gt;15000,K197*0.01,K197&gt;=8000,K197*0.005,K197&lt;7999,K197*0)</f>
        <v>0</v>
      </c>
      <c r="Q197" s="10" t="s">
        <v>8</v>
      </c>
      <c r="R197" s="8">
        <v>4</v>
      </c>
      <c r="S197" s="12">
        <v>26080</v>
      </c>
      <c r="T197" s="19">
        <f t="shared" ca="1" si="19"/>
        <v>52.225000000000001</v>
      </c>
    </row>
    <row r="198" spans="1:20" x14ac:dyDescent="0.25">
      <c r="A198" s="8" t="s">
        <v>157</v>
      </c>
      <c r="B198" s="8" t="s">
        <v>50</v>
      </c>
      <c r="C198" s="8">
        <v>3822</v>
      </c>
      <c r="D198" s="8" t="s">
        <v>467</v>
      </c>
      <c r="E198" s="8" t="s">
        <v>16</v>
      </c>
      <c r="F198" s="9">
        <v>44021</v>
      </c>
      <c r="G198" s="8">
        <v>6</v>
      </c>
      <c r="H198" s="10" t="str">
        <f t="shared" si="15"/>
        <v>Compétence Front</v>
      </c>
      <c r="I198" s="8">
        <v>2</v>
      </c>
      <c r="J198" s="10">
        <f t="shared" si="16"/>
        <v>500</v>
      </c>
      <c r="K198" s="10">
        <f t="shared" si="18"/>
        <v>1000</v>
      </c>
      <c r="L198" s="10">
        <f>K198+K198*Feuil1!$B$1</f>
        <v>1200</v>
      </c>
      <c r="M198" s="8">
        <v>1</v>
      </c>
      <c r="N198" s="10" t="str">
        <f t="shared" si="17"/>
        <v>Chèque</v>
      </c>
      <c r="O198" s="11">
        <v>1328.38</v>
      </c>
      <c r="P198" s="10" cm="1">
        <f t="array" ref="P198">_xlfn.IFS(K198&gt;=30000,K198*0.02,K198&gt;15000,K198*0.01,K198&gt;=8000,K198*0.005,K198&lt;7999,K198*0)</f>
        <v>0</v>
      </c>
      <c r="Q198" s="10" t="s">
        <v>8</v>
      </c>
      <c r="R198" s="8">
        <v>5</v>
      </c>
      <c r="S198" s="12">
        <v>22033</v>
      </c>
      <c r="T198" s="19">
        <f t="shared" ca="1" si="19"/>
        <v>63.30833333333333</v>
      </c>
    </row>
    <row r="199" spans="1:20" x14ac:dyDescent="0.25">
      <c r="A199" s="8" t="s">
        <v>155</v>
      </c>
      <c r="B199" s="8" t="s">
        <v>156</v>
      </c>
      <c r="C199" s="8">
        <v>3669</v>
      </c>
      <c r="D199" s="8" t="s">
        <v>467</v>
      </c>
      <c r="E199" s="8" t="s">
        <v>16</v>
      </c>
      <c r="F199" s="9">
        <v>44237</v>
      </c>
      <c r="G199" s="8">
        <v>6</v>
      </c>
      <c r="H199" s="10" t="str">
        <f t="shared" si="15"/>
        <v>Compétence Front</v>
      </c>
      <c r="I199" s="8">
        <v>2</v>
      </c>
      <c r="J199" s="10">
        <f t="shared" si="16"/>
        <v>500</v>
      </c>
      <c r="K199" s="10">
        <f t="shared" si="18"/>
        <v>1000</v>
      </c>
      <c r="L199" s="10">
        <f>K199+K199*Feuil1!$B$1</f>
        <v>1200</v>
      </c>
      <c r="M199" s="8">
        <v>3</v>
      </c>
      <c r="N199" s="10" t="str">
        <f t="shared" si="17"/>
        <v>Espèce</v>
      </c>
      <c r="O199" s="11">
        <v>1240.75</v>
      </c>
      <c r="P199" s="10" cm="1">
        <f t="array" ref="P199">_xlfn.IFS(K199&gt;=30000,K199*0.02,K199&gt;15000,K199*0.01,K199&gt;=8000,K199*0.005,K199&lt;7999,K199*0)</f>
        <v>0</v>
      </c>
      <c r="Q199" s="10" t="s">
        <v>8</v>
      </c>
      <c r="R199" s="8">
        <v>5</v>
      </c>
      <c r="S199" s="12">
        <v>23723</v>
      </c>
      <c r="T199" s="19">
        <f t="shared" ca="1" si="19"/>
        <v>58.68333333333333</v>
      </c>
    </row>
    <row r="200" spans="1:20" x14ac:dyDescent="0.25">
      <c r="A200" s="8" t="s">
        <v>154</v>
      </c>
      <c r="B200" s="8" t="s">
        <v>56</v>
      </c>
      <c r="C200" s="8">
        <v>3068</v>
      </c>
      <c r="D200" s="8" t="s">
        <v>465</v>
      </c>
      <c r="E200" s="8" t="s">
        <v>16</v>
      </c>
      <c r="F200" s="9">
        <v>44157</v>
      </c>
      <c r="G200" s="8">
        <v>1</v>
      </c>
      <c r="H200" s="10" t="str">
        <f t="shared" si="15"/>
        <v>Intervention sur site</v>
      </c>
      <c r="I200" s="8">
        <v>10</v>
      </c>
      <c r="J200" s="10">
        <f t="shared" si="16"/>
        <v>1200</v>
      </c>
      <c r="K200" s="10">
        <f t="shared" si="18"/>
        <v>12000</v>
      </c>
      <c r="L200" s="10">
        <f>K200+K200*Feuil1!$B$1</f>
        <v>14400</v>
      </c>
      <c r="M200" s="8">
        <v>2</v>
      </c>
      <c r="N200" s="10" t="str">
        <f t="shared" si="17"/>
        <v>Virement</v>
      </c>
      <c r="O200" s="11">
        <v>3932.18</v>
      </c>
      <c r="P200" s="10" cm="1">
        <f t="array" ref="P200">_xlfn.IFS(K200&gt;=30000,K200*0.02,K200&gt;15000,K200*0.01,K200&gt;=8000,K200*0.005,K200&lt;7999,K200*0)</f>
        <v>60</v>
      </c>
      <c r="Q200" s="10" t="s">
        <v>11</v>
      </c>
      <c r="R200" s="8">
        <v>1</v>
      </c>
      <c r="S200" s="12">
        <v>20700</v>
      </c>
      <c r="T200" s="19">
        <f t="shared" ca="1" si="19"/>
        <v>66.961111111111109</v>
      </c>
    </row>
    <row r="201" spans="1:20" x14ac:dyDescent="0.25">
      <c r="A201" s="8" t="s">
        <v>152</v>
      </c>
      <c r="B201" s="8" t="s">
        <v>153</v>
      </c>
      <c r="C201" s="8">
        <v>3108</v>
      </c>
      <c r="D201" s="8" t="s">
        <v>462</v>
      </c>
      <c r="E201" s="8" t="s">
        <v>16</v>
      </c>
      <c r="F201" s="9">
        <v>44224</v>
      </c>
      <c r="G201" s="8">
        <v>2</v>
      </c>
      <c r="H201" s="10" t="str">
        <f t="shared" si="15"/>
        <v>Formation CRM</v>
      </c>
      <c r="I201" s="8">
        <v>5</v>
      </c>
      <c r="J201" s="10">
        <f t="shared" si="16"/>
        <v>700</v>
      </c>
      <c r="K201" s="10">
        <f t="shared" si="18"/>
        <v>3500</v>
      </c>
      <c r="L201" s="10">
        <f>K201+K201*Feuil1!$B$1</f>
        <v>4200</v>
      </c>
      <c r="M201" s="8">
        <v>2</v>
      </c>
      <c r="N201" s="10" t="str">
        <f t="shared" si="17"/>
        <v>Virement</v>
      </c>
      <c r="O201" s="11">
        <v>1192.17</v>
      </c>
      <c r="P201" s="10" cm="1">
        <f t="array" ref="P201">_xlfn.IFS(K201&gt;=30000,K201*0.02,K201&gt;15000,K201*0.01,K201&gt;=8000,K201*0.005,K201&lt;7999,K201*0)</f>
        <v>0</v>
      </c>
      <c r="Q201" s="10" t="s">
        <v>11</v>
      </c>
      <c r="R201" s="8">
        <v>0</v>
      </c>
      <c r="S201" s="12">
        <v>26433</v>
      </c>
      <c r="T201" s="19">
        <f t="shared" ca="1" si="19"/>
        <v>51.261111111111113</v>
      </c>
    </row>
    <row r="202" spans="1:20" x14ac:dyDescent="0.25">
      <c r="A202" s="8" t="s">
        <v>150</v>
      </c>
      <c r="B202" s="8" t="s">
        <v>151</v>
      </c>
      <c r="C202" s="8">
        <v>3631</v>
      </c>
      <c r="D202" s="8" t="s">
        <v>465</v>
      </c>
      <c r="E202" s="8" t="s">
        <v>16</v>
      </c>
      <c r="F202" s="9">
        <v>44352</v>
      </c>
      <c r="G202" s="8">
        <v>10</v>
      </c>
      <c r="H202" s="10" t="str">
        <f t="shared" si="15"/>
        <v>Gestion projet Agile</v>
      </c>
      <c r="I202" s="8">
        <v>9</v>
      </c>
      <c r="J202" s="10">
        <f t="shared" si="16"/>
        <v>1000</v>
      </c>
      <c r="K202" s="10">
        <f t="shared" si="18"/>
        <v>9000</v>
      </c>
      <c r="L202" s="10">
        <f>K202+K202*Feuil1!$B$1</f>
        <v>10800</v>
      </c>
      <c r="M202" s="8">
        <v>3</v>
      </c>
      <c r="N202" s="10" t="str">
        <f t="shared" si="17"/>
        <v>Espèce</v>
      </c>
      <c r="O202" s="11">
        <v>1191.97</v>
      </c>
      <c r="P202" s="10" cm="1">
        <f t="array" ref="P202">_xlfn.IFS(K202&gt;=30000,K202*0.02,K202&gt;15000,K202*0.01,K202&gt;=8000,K202*0.005,K202&lt;7999,K202*0)</f>
        <v>45</v>
      </c>
      <c r="Q202" s="10" t="s">
        <v>8</v>
      </c>
      <c r="R202" s="8">
        <v>4</v>
      </c>
      <c r="S202" s="12">
        <v>23409</v>
      </c>
      <c r="T202" s="19">
        <f t="shared" ca="1" si="19"/>
        <v>59.544444444444444</v>
      </c>
    </row>
    <row r="203" spans="1:20" x14ac:dyDescent="0.25">
      <c r="A203" s="8" t="s">
        <v>148</v>
      </c>
      <c r="B203" s="8" t="s">
        <v>149</v>
      </c>
      <c r="C203" s="8">
        <v>3780</v>
      </c>
      <c r="D203" s="8" t="s">
        <v>467</v>
      </c>
      <c r="E203" s="8" t="s">
        <v>16</v>
      </c>
      <c r="F203" s="9">
        <v>44167</v>
      </c>
      <c r="G203" s="8">
        <v>2</v>
      </c>
      <c r="H203" s="10" t="str">
        <f t="shared" si="15"/>
        <v>Formation CRM</v>
      </c>
      <c r="I203" s="8">
        <v>1</v>
      </c>
      <c r="J203" s="10">
        <f t="shared" si="16"/>
        <v>700</v>
      </c>
      <c r="K203" s="10">
        <f t="shared" si="18"/>
        <v>700</v>
      </c>
      <c r="L203" s="10">
        <f>K203+K203*Feuil1!$B$1</f>
        <v>840</v>
      </c>
      <c r="M203" s="8">
        <v>1</v>
      </c>
      <c r="N203" s="10" t="str">
        <f t="shared" si="17"/>
        <v>Chèque</v>
      </c>
      <c r="O203" s="11">
        <v>2613.0100000000002</v>
      </c>
      <c r="P203" s="10" cm="1">
        <f t="array" ref="P203">_xlfn.IFS(K203&gt;=30000,K203*0.02,K203&gt;15000,K203*0.01,K203&gt;=8000,K203*0.005,K203&lt;7999,K203*0)</f>
        <v>0</v>
      </c>
      <c r="Q203" s="10" t="s">
        <v>11</v>
      </c>
      <c r="R203" s="8">
        <v>0</v>
      </c>
      <c r="S203" s="12">
        <v>28757</v>
      </c>
      <c r="T203" s="19">
        <f t="shared" ca="1" si="19"/>
        <v>44.9</v>
      </c>
    </row>
    <row r="204" spans="1:20" x14ac:dyDescent="0.25">
      <c r="A204" s="8" t="s">
        <v>146</v>
      </c>
      <c r="B204" s="8" t="s">
        <v>147</v>
      </c>
      <c r="C204" s="8">
        <v>3005</v>
      </c>
      <c r="D204" s="8" t="s">
        <v>463</v>
      </c>
      <c r="E204" s="8" t="s">
        <v>16</v>
      </c>
      <c r="F204" s="9">
        <v>44042</v>
      </c>
      <c r="G204" s="8">
        <v>8</v>
      </c>
      <c r="H204" s="10" t="str">
        <f t="shared" si="15"/>
        <v>Compétence Fullstack</v>
      </c>
      <c r="I204" s="8">
        <v>5</v>
      </c>
      <c r="J204" s="10">
        <f t="shared" si="16"/>
        <v>800</v>
      </c>
      <c r="K204" s="10">
        <f t="shared" si="18"/>
        <v>4000</v>
      </c>
      <c r="L204" s="10">
        <f>K204+K204*Feuil1!$B$1</f>
        <v>4800</v>
      </c>
      <c r="M204" s="8">
        <v>3</v>
      </c>
      <c r="N204" s="10" t="str">
        <f t="shared" si="17"/>
        <v>Espèce</v>
      </c>
      <c r="O204" s="11">
        <v>2785.03</v>
      </c>
      <c r="P204" s="10" cm="1">
        <f t="array" ref="P204">_xlfn.IFS(K204&gt;=30000,K204*0.02,K204&gt;15000,K204*0.01,K204&gt;=8000,K204*0.005,K204&lt;7999,K204*0)</f>
        <v>0</v>
      </c>
      <c r="Q204" s="10" t="s">
        <v>8</v>
      </c>
      <c r="R204" s="8">
        <v>4</v>
      </c>
      <c r="S204" s="12">
        <v>20236</v>
      </c>
      <c r="T204" s="19">
        <f t="shared" ca="1" si="19"/>
        <v>68.224999999999994</v>
      </c>
    </row>
    <row r="205" spans="1:20" x14ac:dyDescent="0.25">
      <c r="A205" s="8" t="s">
        <v>144</v>
      </c>
      <c r="B205" s="8" t="s">
        <v>145</v>
      </c>
      <c r="C205" s="8">
        <v>3712</v>
      </c>
      <c r="D205" s="8" t="s">
        <v>464</v>
      </c>
      <c r="E205" s="8" t="s">
        <v>16</v>
      </c>
      <c r="F205" s="9">
        <v>44137</v>
      </c>
      <c r="G205" s="8">
        <v>2</v>
      </c>
      <c r="H205" s="10" t="str">
        <f t="shared" si="15"/>
        <v>Formation CRM</v>
      </c>
      <c r="I205" s="8">
        <v>8</v>
      </c>
      <c r="J205" s="10">
        <f t="shared" si="16"/>
        <v>700</v>
      </c>
      <c r="K205" s="10">
        <f t="shared" si="18"/>
        <v>5600</v>
      </c>
      <c r="L205" s="10">
        <f>K205+K205*Feuil1!$B$1</f>
        <v>6720</v>
      </c>
      <c r="M205" s="8">
        <v>2</v>
      </c>
      <c r="N205" s="10" t="str">
        <f t="shared" si="17"/>
        <v>Virement</v>
      </c>
      <c r="O205" s="11">
        <v>2354.0700000000002</v>
      </c>
      <c r="P205" s="10" cm="1">
        <f t="array" ref="P205">_xlfn.IFS(K205&gt;=30000,K205*0.02,K205&gt;15000,K205*0.01,K205&gt;=8000,K205*0.005,K205&lt;7999,K205*0)</f>
        <v>0</v>
      </c>
      <c r="Q205" s="10" t="s">
        <v>8</v>
      </c>
      <c r="R205" s="8">
        <v>3</v>
      </c>
      <c r="S205" s="12">
        <v>28889</v>
      </c>
      <c r="T205" s="19">
        <f t="shared" ca="1" si="19"/>
        <v>44.541666666666664</v>
      </c>
    </row>
    <row r="206" spans="1:20" x14ac:dyDescent="0.25">
      <c r="A206" s="8" t="s">
        <v>143</v>
      </c>
      <c r="B206" s="8" t="s">
        <v>102</v>
      </c>
      <c r="C206" s="8">
        <v>3082</v>
      </c>
      <c r="D206" s="8" t="s">
        <v>462</v>
      </c>
      <c r="E206" s="8" t="s">
        <v>16</v>
      </c>
      <c r="F206" s="9">
        <v>44084</v>
      </c>
      <c r="G206" s="8">
        <v>2</v>
      </c>
      <c r="H206" s="10" t="str">
        <f t="shared" si="15"/>
        <v>Formation CRM</v>
      </c>
      <c r="I206" s="8">
        <v>6</v>
      </c>
      <c r="J206" s="10">
        <f t="shared" si="16"/>
        <v>700</v>
      </c>
      <c r="K206" s="10">
        <f t="shared" si="18"/>
        <v>4200</v>
      </c>
      <c r="L206" s="10">
        <f>K206+K206*Feuil1!$B$1</f>
        <v>5040</v>
      </c>
      <c r="M206" s="8">
        <v>3</v>
      </c>
      <c r="N206" s="10" t="str">
        <f t="shared" si="17"/>
        <v>Espèce</v>
      </c>
      <c r="O206" s="11">
        <v>3408.83</v>
      </c>
      <c r="P206" s="10" cm="1">
        <f t="array" ref="P206">_xlfn.IFS(K206&gt;=30000,K206*0.02,K206&gt;15000,K206*0.01,K206&gt;=8000,K206*0.005,K206&lt;7999,K206*0)</f>
        <v>0</v>
      </c>
      <c r="Q206" s="10" t="s">
        <v>8</v>
      </c>
      <c r="R206" s="8">
        <v>2</v>
      </c>
      <c r="S206" s="12">
        <v>19997</v>
      </c>
      <c r="T206" s="19">
        <f t="shared" ca="1" si="19"/>
        <v>68.88333333333334</v>
      </c>
    </row>
    <row r="207" spans="1:20" x14ac:dyDescent="0.25">
      <c r="A207" s="8" t="s">
        <v>142</v>
      </c>
      <c r="B207" s="8" t="s">
        <v>132</v>
      </c>
      <c r="C207" s="8">
        <v>3633</v>
      </c>
      <c r="D207" s="8" t="s">
        <v>464</v>
      </c>
      <c r="E207" s="8" t="s">
        <v>16</v>
      </c>
      <c r="F207" s="9">
        <v>44021</v>
      </c>
      <c r="G207" s="8">
        <v>10</v>
      </c>
      <c r="H207" s="10" t="str">
        <f t="shared" si="15"/>
        <v>Gestion projet Agile</v>
      </c>
      <c r="I207" s="8">
        <v>5</v>
      </c>
      <c r="J207" s="10">
        <f t="shared" si="16"/>
        <v>1000</v>
      </c>
      <c r="K207" s="10">
        <f t="shared" si="18"/>
        <v>5000</v>
      </c>
      <c r="L207" s="10">
        <f>K207+K207*Feuil1!$B$1</f>
        <v>6000</v>
      </c>
      <c r="M207" s="8">
        <v>3</v>
      </c>
      <c r="N207" s="10" t="str">
        <f t="shared" si="17"/>
        <v>Espèce</v>
      </c>
      <c r="O207" s="11">
        <v>1683.53</v>
      </c>
      <c r="P207" s="10" cm="1">
        <f t="array" ref="P207">_xlfn.IFS(K207&gt;=30000,K207*0.02,K207&gt;15000,K207*0.01,K207&gt;=8000,K207*0.005,K207&lt;7999,K207*0)</f>
        <v>0</v>
      </c>
      <c r="Q207" s="10" t="s">
        <v>8</v>
      </c>
      <c r="R207" s="8">
        <v>5</v>
      </c>
      <c r="S207" s="12">
        <v>26883</v>
      </c>
      <c r="T207" s="19">
        <f t="shared" ca="1" si="19"/>
        <v>50.030555555555559</v>
      </c>
    </row>
    <row r="208" spans="1:20" x14ac:dyDescent="0.25">
      <c r="A208" s="8" t="s">
        <v>141</v>
      </c>
      <c r="B208" s="8" t="s">
        <v>76</v>
      </c>
      <c r="C208" s="8">
        <v>3076</v>
      </c>
      <c r="D208" s="8" t="s">
        <v>463</v>
      </c>
      <c r="E208" s="8" t="s">
        <v>16</v>
      </c>
      <c r="F208" s="9">
        <v>44076</v>
      </c>
      <c r="G208" s="8">
        <v>8</v>
      </c>
      <c r="H208" s="10" t="str">
        <f t="shared" si="15"/>
        <v>Compétence Fullstack</v>
      </c>
      <c r="I208" s="8">
        <v>1</v>
      </c>
      <c r="J208" s="10">
        <f t="shared" si="16"/>
        <v>800</v>
      </c>
      <c r="K208" s="10">
        <f t="shared" si="18"/>
        <v>800</v>
      </c>
      <c r="L208" s="10">
        <f>K208+K208*Feuil1!$B$1</f>
        <v>960</v>
      </c>
      <c r="M208" s="8">
        <v>3</v>
      </c>
      <c r="N208" s="10" t="str">
        <f t="shared" si="17"/>
        <v>Espèce</v>
      </c>
      <c r="O208" s="11">
        <v>1562.37</v>
      </c>
      <c r="P208" s="10" cm="1">
        <f t="array" ref="P208">_xlfn.IFS(K208&gt;=30000,K208*0.02,K208&gt;15000,K208*0.01,K208&gt;=8000,K208*0.005,K208&lt;7999,K208*0)</f>
        <v>0</v>
      </c>
      <c r="Q208" s="10" t="s">
        <v>11</v>
      </c>
      <c r="R208" s="8">
        <v>0</v>
      </c>
      <c r="S208" s="12">
        <v>23007</v>
      </c>
      <c r="T208" s="19">
        <f t="shared" ca="1" si="19"/>
        <v>60.641666666666666</v>
      </c>
    </row>
    <row r="209" spans="1:20" x14ac:dyDescent="0.25">
      <c r="A209" s="8" t="s">
        <v>140</v>
      </c>
      <c r="B209" s="8" t="s">
        <v>48</v>
      </c>
      <c r="C209" s="8">
        <v>3270</v>
      </c>
      <c r="D209" s="8" t="s">
        <v>462</v>
      </c>
      <c r="E209" s="8" t="s">
        <v>16</v>
      </c>
      <c r="F209" s="9">
        <v>44119</v>
      </c>
      <c r="G209" s="8">
        <v>4</v>
      </c>
      <c r="H209" s="10" t="str">
        <f t="shared" si="15"/>
        <v>Conseil et architecture</v>
      </c>
      <c r="I209" s="8">
        <v>8</v>
      </c>
      <c r="J209" s="10">
        <f t="shared" si="16"/>
        <v>5000</v>
      </c>
      <c r="K209" s="10">
        <f t="shared" si="18"/>
        <v>40000</v>
      </c>
      <c r="L209" s="10">
        <f>K209+K209*Feuil1!$B$1</f>
        <v>48000</v>
      </c>
      <c r="M209" s="8">
        <v>3</v>
      </c>
      <c r="N209" s="10" t="str">
        <f t="shared" si="17"/>
        <v>Espèce</v>
      </c>
      <c r="O209" s="11">
        <v>1355.58</v>
      </c>
      <c r="P209" s="10" cm="1">
        <f t="array" ref="P209">_xlfn.IFS(K209&gt;=30000,K209*0.02,K209&gt;15000,K209*0.01,K209&gt;=8000,K209*0.005,K209&lt;7999,K209*0)</f>
        <v>800</v>
      </c>
      <c r="Q209" s="10" t="s">
        <v>11</v>
      </c>
      <c r="R209" s="8">
        <v>3</v>
      </c>
      <c r="S209" s="12">
        <v>22031</v>
      </c>
      <c r="T209" s="19">
        <f t="shared" ca="1" si="19"/>
        <v>63.31388888888889</v>
      </c>
    </row>
    <row r="210" spans="1:20" x14ac:dyDescent="0.25">
      <c r="A210" s="8" t="s">
        <v>139</v>
      </c>
      <c r="B210" s="8" t="s">
        <v>132</v>
      </c>
      <c r="C210" s="8">
        <v>3794</v>
      </c>
      <c r="D210" s="8" t="s">
        <v>462</v>
      </c>
      <c r="E210" s="8" t="s">
        <v>16</v>
      </c>
      <c r="F210" s="9">
        <v>44375</v>
      </c>
      <c r="G210" s="8">
        <v>8</v>
      </c>
      <c r="H210" s="10" t="str">
        <f t="shared" si="15"/>
        <v>Compétence Fullstack</v>
      </c>
      <c r="I210" s="8">
        <v>7</v>
      </c>
      <c r="J210" s="10">
        <f t="shared" si="16"/>
        <v>800</v>
      </c>
      <c r="K210" s="10">
        <f t="shared" si="18"/>
        <v>5600</v>
      </c>
      <c r="L210" s="10">
        <f>K210+K210*Feuil1!$B$1</f>
        <v>6720</v>
      </c>
      <c r="M210" s="8">
        <v>2</v>
      </c>
      <c r="N210" s="10" t="str">
        <f t="shared" si="17"/>
        <v>Virement</v>
      </c>
      <c r="O210" s="11">
        <v>1771.62</v>
      </c>
      <c r="P210" s="10" cm="1">
        <f t="array" ref="P210">_xlfn.IFS(K210&gt;=30000,K210*0.02,K210&gt;15000,K210*0.01,K210&gt;=8000,K210*0.005,K210&lt;7999,K210*0)</f>
        <v>0</v>
      </c>
      <c r="Q210" s="10" t="s">
        <v>8</v>
      </c>
      <c r="R210" s="8">
        <v>5</v>
      </c>
      <c r="S210" s="12">
        <v>26982</v>
      </c>
      <c r="T210" s="19">
        <f t="shared" ca="1" si="19"/>
        <v>49.761111111111113</v>
      </c>
    </row>
    <row r="211" spans="1:20" x14ac:dyDescent="0.25">
      <c r="A211" s="8" t="s">
        <v>137</v>
      </c>
      <c r="B211" s="8" t="s">
        <v>138</v>
      </c>
      <c r="C211" s="8">
        <v>3200</v>
      </c>
      <c r="D211" s="8" t="s">
        <v>464</v>
      </c>
      <c r="E211" s="8" t="s">
        <v>16</v>
      </c>
      <c r="F211" s="9">
        <v>44199</v>
      </c>
      <c r="G211" s="8">
        <v>1</v>
      </c>
      <c r="H211" s="10" t="str">
        <f t="shared" si="15"/>
        <v>Intervention sur site</v>
      </c>
      <c r="I211" s="8">
        <v>5</v>
      </c>
      <c r="J211" s="10">
        <f t="shared" si="16"/>
        <v>1200</v>
      </c>
      <c r="K211" s="10">
        <f t="shared" si="18"/>
        <v>6000</v>
      </c>
      <c r="L211" s="10">
        <f>K211+K211*Feuil1!$B$1</f>
        <v>7200</v>
      </c>
      <c r="M211" s="8">
        <v>3</v>
      </c>
      <c r="N211" s="10" t="str">
        <f t="shared" si="17"/>
        <v>Espèce</v>
      </c>
      <c r="O211" s="11">
        <v>2447.2600000000002</v>
      </c>
      <c r="P211" s="10" cm="1">
        <f t="array" ref="P211">_xlfn.IFS(K211&gt;=30000,K211*0.02,K211&gt;15000,K211*0.01,K211&gt;=8000,K211*0.005,K211&lt;7999,K211*0)</f>
        <v>0</v>
      </c>
      <c r="Q211" s="10" t="s">
        <v>8</v>
      </c>
      <c r="R211" s="8">
        <v>5</v>
      </c>
      <c r="S211" s="12">
        <v>28384</v>
      </c>
      <c r="T211" s="19">
        <f t="shared" ca="1" si="19"/>
        <v>45.922222222222224</v>
      </c>
    </row>
    <row r="212" spans="1:20" x14ac:dyDescent="0.25">
      <c r="A212" s="8" t="s">
        <v>135</v>
      </c>
      <c r="B212" s="8" t="s">
        <v>136</v>
      </c>
      <c r="C212" s="8">
        <v>3946</v>
      </c>
      <c r="D212" s="8" t="s">
        <v>465</v>
      </c>
      <c r="E212" s="8" t="s">
        <v>16</v>
      </c>
      <c r="F212" s="9">
        <v>44226</v>
      </c>
      <c r="G212" s="8">
        <v>6</v>
      </c>
      <c r="H212" s="10" t="str">
        <f t="shared" si="15"/>
        <v>Compétence Front</v>
      </c>
      <c r="I212" s="8">
        <v>6</v>
      </c>
      <c r="J212" s="10">
        <f t="shared" si="16"/>
        <v>500</v>
      </c>
      <c r="K212" s="10">
        <f t="shared" si="18"/>
        <v>3000</v>
      </c>
      <c r="L212" s="10">
        <f>K212+K212*Feuil1!$B$1</f>
        <v>3600</v>
      </c>
      <c r="M212" s="8">
        <v>2</v>
      </c>
      <c r="N212" s="10" t="str">
        <f t="shared" si="17"/>
        <v>Virement</v>
      </c>
      <c r="O212" s="11">
        <v>3915.04</v>
      </c>
      <c r="P212" s="10" cm="1">
        <f t="array" ref="P212">_xlfn.IFS(K212&gt;=30000,K212*0.02,K212&gt;15000,K212*0.01,K212&gt;=8000,K212*0.005,K212&lt;7999,K212*0)</f>
        <v>0</v>
      </c>
      <c r="Q212" s="10" t="s">
        <v>11</v>
      </c>
      <c r="R212" s="8">
        <v>2</v>
      </c>
      <c r="S212" s="12">
        <v>17916</v>
      </c>
      <c r="T212" s="19">
        <f t="shared" ca="1" si="19"/>
        <v>74.583333333333329</v>
      </c>
    </row>
    <row r="213" spans="1:20" x14ac:dyDescent="0.25">
      <c r="A213" s="8" t="s">
        <v>133</v>
      </c>
      <c r="B213" s="8" t="s">
        <v>134</v>
      </c>
      <c r="C213" s="8">
        <v>3730</v>
      </c>
      <c r="D213" s="8" t="s">
        <v>467</v>
      </c>
      <c r="E213" s="8" t="s">
        <v>16</v>
      </c>
      <c r="F213" s="9">
        <v>44020</v>
      </c>
      <c r="G213" s="8">
        <v>4</v>
      </c>
      <c r="H213" s="10" t="str">
        <f t="shared" si="15"/>
        <v>Conseil et architecture</v>
      </c>
      <c r="I213" s="8">
        <v>5</v>
      </c>
      <c r="J213" s="10">
        <f t="shared" si="16"/>
        <v>5000</v>
      </c>
      <c r="K213" s="10">
        <f t="shared" si="18"/>
        <v>25000</v>
      </c>
      <c r="L213" s="10">
        <f>K213+K213*Feuil1!$B$1</f>
        <v>30000</v>
      </c>
      <c r="M213" s="8">
        <v>1</v>
      </c>
      <c r="N213" s="10" t="str">
        <f t="shared" si="17"/>
        <v>Chèque</v>
      </c>
      <c r="O213" s="11">
        <v>2184.54</v>
      </c>
      <c r="P213" s="10" cm="1">
        <f t="array" ref="P213">_xlfn.IFS(K213&gt;=30000,K213*0.02,K213&gt;15000,K213*0.01,K213&gt;=8000,K213*0.005,K213&lt;7999,K213*0)</f>
        <v>250</v>
      </c>
      <c r="Q213" s="10" t="s">
        <v>8</v>
      </c>
      <c r="R213" s="8">
        <v>3</v>
      </c>
      <c r="S213" s="12">
        <v>27342</v>
      </c>
      <c r="T213" s="19">
        <f t="shared" ca="1" si="19"/>
        <v>48.774999999999999</v>
      </c>
    </row>
    <row r="214" spans="1:20" x14ac:dyDescent="0.25">
      <c r="A214" s="8" t="s">
        <v>131</v>
      </c>
      <c r="B214" s="8" t="s">
        <v>132</v>
      </c>
      <c r="C214" s="8">
        <v>3627</v>
      </c>
      <c r="D214" s="8" t="s">
        <v>462</v>
      </c>
      <c r="E214" s="8" t="s">
        <v>16</v>
      </c>
      <c r="F214" s="9">
        <v>44106</v>
      </c>
      <c r="G214" s="8">
        <v>9</v>
      </c>
      <c r="H214" s="10" t="str">
        <f t="shared" si="15"/>
        <v>Support et TMA</v>
      </c>
      <c r="I214" s="8">
        <v>9</v>
      </c>
      <c r="J214" s="10">
        <f t="shared" si="16"/>
        <v>500</v>
      </c>
      <c r="K214" s="10">
        <f t="shared" si="18"/>
        <v>4500</v>
      </c>
      <c r="L214" s="10">
        <f>K214+K214*Feuil1!$B$1</f>
        <v>5400</v>
      </c>
      <c r="M214" s="8">
        <v>3</v>
      </c>
      <c r="N214" s="10" t="str">
        <f t="shared" si="17"/>
        <v>Espèce</v>
      </c>
      <c r="O214" s="11">
        <v>3146.16</v>
      </c>
      <c r="P214" s="10" cm="1">
        <f t="array" ref="P214">_xlfn.IFS(K214&gt;=30000,K214*0.02,K214&gt;15000,K214*0.01,K214&gt;=8000,K214*0.005,K214&lt;7999,K214*0)</f>
        <v>0</v>
      </c>
      <c r="Q214" s="10" t="s">
        <v>8</v>
      </c>
      <c r="R214" s="8">
        <v>1</v>
      </c>
      <c r="S214" s="12">
        <v>23602</v>
      </c>
      <c r="T214" s="19">
        <f t="shared" ca="1" si="19"/>
        <v>59.013888888888886</v>
      </c>
    </row>
    <row r="215" spans="1:20" x14ac:dyDescent="0.25">
      <c r="A215" s="8" t="s">
        <v>129</v>
      </c>
      <c r="B215" s="8" t="s">
        <v>130</v>
      </c>
      <c r="C215" s="8">
        <v>3149</v>
      </c>
      <c r="D215" s="8" t="s">
        <v>466</v>
      </c>
      <c r="E215" s="8" t="s">
        <v>16</v>
      </c>
      <c r="F215" s="9">
        <v>44018</v>
      </c>
      <c r="G215" s="8">
        <v>2</v>
      </c>
      <c r="H215" s="10" t="str">
        <f t="shared" si="15"/>
        <v>Formation CRM</v>
      </c>
      <c r="I215" s="8">
        <v>3</v>
      </c>
      <c r="J215" s="10">
        <f t="shared" si="16"/>
        <v>700</v>
      </c>
      <c r="K215" s="10">
        <f t="shared" si="18"/>
        <v>2100</v>
      </c>
      <c r="L215" s="10">
        <f>K215+K215*Feuil1!$B$1</f>
        <v>2520</v>
      </c>
      <c r="M215" s="8">
        <v>3</v>
      </c>
      <c r="N215" s="10" t="str">
        <f t="shared" si="17"/>
        <v>Espèce</v>
      </c>
      <c r="O215" s="11">
        <v>870.69</v>
      </c>
      <c r="P215" s="10" cm="1">
        <f t="array" ref="P215">_xlfn.IFS(K215&gt;=30000,K215*0.02,K215&gt;15000,K215*0.01,K215&gt;=8000,K215*0.005,K215&lt;7999,K215*0)</f>
        <v>0</v>
      </c>
      <c r="Q215" s="10" t="s">
        <v>8</v>
      </c>
      <c r="R215" s="8">
        <v>1</v>
      </c>
      <c r="S215" s="12">
        <v>28068</v>
      </c>
      <c r="T215" s="19">
        <f t="shared" ca="1" si="19"/>
        <v>46.788888888888891</v>
      </c>
    </row>
    <row r="216" spans="1:20" x14ac:dyDescent="0.25">
      <c r="A216" s="8" t="s">
        <v>127</v>
      </c>
      <c r="B216" s="8" t="s">
        <v>128</v>
      </c>
      <c r="C216" s="8">
        <v>3054</v>
      </c>
      <c r="D216" s="8" t="s">
        <v>466</v>
      </c>
      <c r="E216" s="8" t="s">
        <v>16</v>
      </c>
      <c r="F216" s="9">
        <v>44085</v>
      </c>
      <c r="G216" s="8">
        <v>10</v>
      </c>
      <c r="H216" s="10" t="str">
        <f t="shared" si="15"/>
        <v>Gestion projet Agile</v>
      </c>
      <c r="I216" s="8">
        <v>3</v>
      </c>
      <c r="J216" s="10">
        <f t="shared" si="16"/>
        <v>1000</v>
      </c>
      <c r="K216" s="10">
        <f t="shared" si="18"/>
        <v>3000</v>
      </c>
      <c r="L216" s="10">
        <f>K216+K216*Feuil1!$B$1</f>
        <v>3600</v>
      </c>
      <c r="M216" s="8">
        <v>3</v>
      </c>
      <c r="N216" s="10" t="str">
        <f t="shared" si="17"/>
        <v>Espèce</v>
      </c>
      <c r="O216" s="11">
        <v>1208.1099999999999</v>
      </c>
      <c r="P216" s="10" cm="1">
        <f t="array" ref="P216">_xlfn.IFS(K216&gt;=30000,K216*0.02,K216&gt;15000,K216*0.01,K216&gt;=8000,K216*0.005,K216&lt;7999,K216*0)</f>
        <v>0</v>
      </c>
      <c r="Q216" s="10" t="s">
        <v>11</v>
      </c>
      <c r="R216" s="8">
        <v>1</v>
      </c>
      <c r="S216" s="12">
        <v>24356</v>
      </c>
      <c r="T216" s="19">
        <f t="shared" ca="1" si="19"/>
        <v>56.95</v>
      </c>
    </row>
    <row r="217" spans="1:20" x14ac:dyDescent="0.25">
      <c r="A217" s="8" t="s">
        <v>125</v>
      </c>
      <c r="B217" s="8" t="s">
        <v>48</v>
      </c>
      <c r="C217" s="8">
        <v>3087</v>
      </c>
      <c r="D217" s="8" t="s">
        <v>467</v>
      </c>
      <c r="E217" s="8" t="s">
        <v>16</v>
      </c>
      <c r="F217" s="9">
        <v>44102</v>
      </c>
      <c r="G217" s="8">
        <v>8</v>
      </c>
      <c r="H217" s="10" t="str">
        <f t="shared" si="15"/>
        <v>Compétence Fullstack</v>
      </c>
      <c r="I217" s="8">
        <v>5</v>
      </c>
      <c r="J217" s="10">
        <f t="shared" si="16"/>
        <v>800</v>
      </c>
      <c r="K217" s="10">
        <f t="shared" si="18"/>
        <v>4000</v>
      </c>
      <c r="L217" s="10">
        <f>K217+K217*Feuil1!$B$1</f>
        <v>4800</v>
      </c>
      <c r="M217" s="8">
        <v>1</v>
      </c>
      <c r="N217" s="10" t="str">
        <f t="shared" si="17"/>
        <v>Chèque</v>
      </c>
      <c r="O217" s="11">
        <v>2572.44</v>
      </c>
      <c r="P217" s="10" cm="1">
        <f t="array" ref="P217">_xlfn.IFS(K217&gt;=30000,K217*0.02,K217&gt;15000,K217*0.01,K217&gt;=8000,K217*0.005,K217&lt;7999,K217*0)</f>
        <v>0</v>
      </c>
      <c r="Q217" s="10" t="s">
        <v>11</v>
      </c>
      <c r="R217" s="8">
        <v>3</v>
      </c>
      <c r="S217" s="12">
        <v>28525</v>
      </c>
      <c r="T217" s="19">
        <f t="shared" ca="1" si="19"/>
        <v>45.538888888888891</v>
      </c>
    </row>
    <row r="218" spans="1:20" x14ac:dyDescent="0.25">
      <c r="A218" s="8" t="s">
        <v>125</v>
      </c>
      <c r="B218" s="8" t="s">
        <v>126</v>
      </c>
      <c r="C218" s="8">
        <v>3173</v>
      </c>
      <c r="D218" s="8" t="s">
        <v>464</v>
      </c>
      <c r="E218" s="8" t="s">
        <v>16</v>
      </c>
      <c r="F218" s="9">
        <v>44053</v>
      </c>
      <c r="G218" s="8">
        <v>1</v>
      </c>
      <c r="H218" s="10" t="str">
        <f t="shared" si="15"/>
        <v>Intervention sur site</v>
      </c>
      <c r="I218" s="8">
        <v>8</v>
      </c>
      <c r="J218" s="10">
        <f t="shared" si="16"/>
        <v>1200</v>
      </c>
      <c r="K218" s="10">
        <f t="shared" si="18"/>
        <v>9600</v>
      </c>
      <c r="L218" s="10">
        <f>K218+K218*Feuil1!$B$1</f>
        <v>11520</v>
      </c>
      <c r="M218" s="8">
        <v>3</v>
      </c>
      <c r="N218" s="10" t="str">
        <f t="shared" si="17"/>
        <v>Espèce</v>
      </c>
      <c r="O218" s="11">
        <v>2276.77</v>
      </c>
      <c r="P218" s="10" cm="1">
        <f t="array" ref="P218">_xlfn.IFS(K218&gt;=30000,K218*0.02,K218&gt;15000,K218*0.01,K218&gt;=8000,K218*0.005,K218&lt;7999,K218*0)</f>
        <v>48</v>
      </c>
      <c r="Q218" s="10" t="s">
        <v>11</v>
      </c>
      <c r="R218" s="8">
        <v>4</v>
      </c>
      <c r="S218" s="12">
        <v>25841</v>
      </c>
      <c r="T218" s="19">
        <f t="shared" ca="1" si="19"/>
        <v>52.883333333333333</v>
      </c>
    </row>
    <row r="219" spans="1:20" x14ac:dyDescent="0.25">
      <c r="A219" s="8" t="s">
        <v>123</v>
      </c>
      <c r="B219" s="8" t="s">
        <v>124</v>
      </c>
      <c r="C219" s="8">
        <v>3168</v>
      </c>
      <c r="D219" s="8" t="s">
        <v>462</v>
      </c>
      <c r="E219" s="8" t="s">
        <v>16</v>
      </c>
      <c r="F219" s="9">
        <v>44230</v>
      </c>
      <c r="G219" s="8">
        <v>9</v>
      </c>
      <c r="H219" s="10" t="str">
        <f t="shared" si="15"/>
        <v>Support et TMA</v>
      </c>
      <c r="I219" s="8">
        <v>1</v>
      </c>
      <c r="J219" s="10">
        <f t="shared" si="16"/>
        <v>500</v>
      </c>
      <c r="K219" s="10">
        <f t="shared" si="18"/>
        <v>500</v>
      </c>
      <c r="L219" s="10">
        <f>K219+K219*Feuil1!$B$1</f>
        <v>600</v>
      </c>
      <c r="M219" s="8">
        <v>3</v>
      </c>
      <c r="N219" s="10" t="str">
        <f t="shared" si="17"/>
        <v>Espèce</v>
      </c>
      <c r="O219" s="11">
        <v>2281.23</v>
      </c>
      <c r="P219" s="10" cm="1">
        <f t="array" ref="P219">_xlfn.IFS(K219&gt;=30000,K219*0.02,K219&gt;15000,K219*0.01,K219&gt;=8000,K219*0.005,K219&lt;7999,K219*0)</f>
        <v>0</v>
      </c>
      <c r="Q219" s="10" t="s">
        <v>8</v>
      </c>
      <c r="R219" s="8">
        <v>4</v>
      </c>
      <c r="S219" s="12">
        <v>21698</v>
      </c>
      <c r="T219" s="19">
        <f t="shared" ca="1" si="19"/>
        <v>64.222222222222229</v>
      </c>
    </row>
    <row r="220" spans="1:20" x14ac:dyDescent="0.25">
      <c r="A220" s="8" t="s">
        <v>122</v>
      </c>
      <c r="B220" s="8" t="s">
        <v>60</v>
      </c>
      <c r="C220" s="8">
        <v>3185</v>
      </c>
      <c r="D220" s="8" t="s">
        <v>462</v>
      </c>
      <c r="E220" s="8" t="s">
        <v>16</v>
      </c>
      <c r="F220" s="9">
        <v>44197</v>
      </c>
      <c r="G220" s="8">
        <v>2</v>
      </c>
      <c r="H220" s="10" t="str">
        <f t="shared" si="15"/>
        <v>Formation CRM</v>
      </c>
      <c r="I220" s="8">
        <v>5</v>
      </c>
      <c r="J220" s="10">
        <f t="shared" si="16"/>
        <v>700</v>
      </c>
      <c r="K220" s="10">
        <f t="shared" si="18"/>
        <v>3500</v>
      </c>
      <c r="L220" s="10">
        <f>K220+K220*Feuil1!$B$1</f>
        <v>4200</v>
      </c>
      <c r="M220" s="8">
        <v>3</v>
      </c>
      <c r="N220" s="10" t="str">
        <f t="shared" si="17"/>
        <v>Espèce</v>
      </c>
      <c r="O220" s="11">
        <v>2359.9499999999998</v>
      </c>
      <c r="P220" s="10" cm="1">
        <f t="array" ref="P220">_xlfn.IFS(K220&gt;=30000,K220*0.02,K220&gt;15000,K220*0.01,K220&gt;=8000,K220*0.005,K220&lt;7999,K220*0)</f>
        <v>0</v>
      </c>
      <c r="Q220" s="10" t="s">
        <v>8</v>
      </c>
      <c r="R220" s="8">
        <v>2</v>
      </c>
      <c r="S220" s="12">
        <v>30839</v>
      </c>
      <c r="T220" s="19">
        <f t="shared" ca="1" si="19"/>
        <v>39.200000000000003</v>
      </c>
    </row>
    <row r="221" spans="1:20" x14ac:dyDescent="0.25">
      <c r="A221" s="8" t="s">
        <v>120</v>
      </c>
      <c r="B221" s="8" t="s">
        <v>121</v>
      </c>
      <c r="C221" s="8">
        <v>3417</v>
      </c>
      <c r="D221" s="8" t="s">
        <v>462</v>
      </c>
      <c r="E221" s="8" t="s">
        <v>16</v>
      </c>
      <c r="F221" s="9">
        <v>44188</v>
      </c>
      <c r="G221" s="8">
        <v>9</v>
      </c>
      <c r="H221" s="10" t="str">
        <f t="shared" si="15"/>
        <v>Support et TMA</v>
      </c>
      <c r="I221" s="8">
        <v>6</v>
      </c>
      <c r="J221" s="10">
        <f t="shared" si="16"/>
        <v>500</v>
      </c>
      <c r="K221" s="10">
        <f t="shared" si="18"/>
        <v>3000</v>
      </c>
      <c r="L221" s="10">
        <f>K221+K221*Feuil1!$B$1</f>
        <v>3600</v>
      </c>
      <c r="M221" s="8">
        <v>1</v>
      </c>
      <c r="N221" s="10" t="str">
        <f t="shared" si="17"/>
        <v>Chèque</v>
      </c>
      <c r="O221" s="11">
        <v>2801</v>
      </c>
      <c r="P221" s="10" cm="1">
        <f t="array" ref="P221">_xlfn.IFS(K221&gt;=30000,K221*0.02,K221&gt;15000,K221*0.01,K221&gt;=8000,K221*0.005,K221&lt;7999,K221*0)</f>
        <v>0</v>
      </c>
      <c r="Q221" s="10" t="s">
        <v>8</v>
      </c>
      <c r="R221" s="8">
        <v>1</v>
      </c>
      <c r="S221" s="12">
        <v>27840</v>
      </c>
      <c r="T221" s="19">
        <f t="shared" ca="1" si="19"/>
        <v>47.408333333333331</v>
      </c>
    </row>
    <row r="222" spans="1:20" x14ac:dyDescent="0.25">
      <c r="A222" s="8" t="s">
        <v>118</v>
      </c>
      <c r="B222" s="8" t="s">
        <v>119</v>
      </c>
      <c r="C222" s="8">
        <v>3041</v>
      </c>
      <c r="D222" s="8" t="s">
        <v>465</v>
      </c>
      <c r="E222" s="8" t="s">
        <v>16</v>
      </c>
      <c r="F222" s="9">
        <v>44321</v>
      </c>
      <c r="G222" s="8">
        <v>10</v>
      </c>
      <c r="H222" s="10" t="str">
        <f t="shared" si="15"/>
        <v>Gestion projet Agile</v>
      </c>
      <c r="I222" s="8">
        <v>10</v>
      </c>
      <c r="J222" s="10">
        <f t="shared" si="16"/>
        <v>1000</v>
      </c>
      <c r="K222" s="10">
        <f t="shared" si="18"/>
        <v>10000</v>
      </c>
      <c r="L222" s="10">
        <f>K222+K222*Feuil1!$B$1</f>
        <v>12000</v>
      </c>
      <c r="M222" s="8">
        <v>1</v>
      </c>
      <c r="N222" s="10" t="str">
        <f t="shared" si="17"/>
        <v>Chèque</v>
      </c>
      <c r="O222" s="11">
        <v>3704.49</v>
      </c>
      <c r="P222" s="10" cm="1">
        <f t="array" ref="P222">_xlfn.IFS(K222&gt;=30000,K222*0.02,K222&gt;15000,K222*0.01,K222&gt;=8000,K222*0.005,K222&lt;7999,K222*0)</f>
        <v>50</v>
      </c>
      <c r="Q222" s="10" t="s">
        <v>11</v>
      </c>
      <c r="R222" s="8">
        <v>3</v>
      </c>
      <c r="S222" s="12">
        <v>21830</v>
      </c>
      <c r="T222" s="19">
        <f t="shared" ca="1" si="19"/>
        <v>63.863888888888887</v>
      </c>
    </row>
    <row r="223" spans="1:20" x14ac:dyDescent="0.25">
      <c r="A223" s="8" t="s">
        <v>116</v>
      </c>
      <c r="B223" s="8" t="s">
        <v>117</v>
      </c>
      <c r="C223" s="8">
        <v>3778</v>
      </c>
      <c r="D223" s="8" t="s">
        <v>466</v>
      </c>
      <c r="E223" s="8" t="s">
        <v>16</v>
      </c>
      <c r="F223" s="9">
        <v>44071</v>
      </c>
      <c r="G223" s="8">
        <v>2</v>
      </c>
      <c r="H223" s="10" t="str">
        <f t="shared" si="15"/>
        <v>Formation CRM</v>
      </c>
      <c r="I223" s="8">
        <v>5</v>
      </c>
      <c r="J223" s="10">
        <f t="shared" si="16"/>
        <v>700</v>
      </c>
      <c r="K223" s="10">
        <f t="shared" si="18"/>
        <v>3500</v>
      </c>
      <c r="L223" s="10">
        <f>K223+K223*Feuil1!$B$1</f>
        <v>4200</v>
      </c>
      <c r="M223" s="8">
        <v>1</v>
      </c>
      <c r="N223" s="10" t="str">
        <f t="shared" si="17"/>
        <v>Chèque</v>
      </c>
      <c r="O223" s="11">
        <v>2739.1</v>
      </c>
      <c r="P223" s="10" cm="1">
        <f t="array" ref="P223">_xlfn.IFS(K223&gt;=30000,K223*0.02,K223&gt;15000,K223*0.01,K223&gt;=8000,K223*0.005,K223&lt;7999,K223*0)</f>
        <v>0</v>
      </c>
      <c r="Q223" s="10" t="s">
        <v>8</v>
      </c>
      <c r="R223" s="8">
        <v>4</v>
      </c>
      <c r="S223" s="12">
        <v>22737</v>
      </c>
      <c r="T223" s="19">
        <f t="shared" ca="1" si="19"/>
        <v>61.380555555555553</v>
      </c>
    </row>
    <row r="224" spans="1:20" x14ac:dyDescent="0.25">
      <c r="A224" s="8" t="s">
        <v>114</v>
      </c>
      <c r="B224" s="8" t="s">
        <v>115</v>
      </c>
      <c r="C224" s="8">
        <v>3247</v>
      </c>
      <c r="D224" s="8" t="s">
        <v>467</v>
      </c>
      <c r="E224" s="8" t="s">
        <v>16</v>
      </c>
      <c r="F224" s="9">
        <v>44227</v>
      </c>
      <c r="G224" s="8">
        <v>5</v>
      </c>
      <c r="H224" s="10" t="str">
        <f t="shared" si="15"/>
        <v>Audit sécurité</v>
      </c>
      <c r="I224" s="8">
        <v>5</v>
      </c>
      <c r="J224" s="10">
        <f t="shared" si="16"/>
        <v>2000</v>
      </c>
      <c r="K224" s="10">
        <f t="shared" si="18"/>
        <v>10000</v>
      </c>
      <c r="L224" s="10">
        <f>K224+K224*Feuil1!$B$1</f>
        <v>12000</v>
      </c>
      <c r="M224" s="8">
        <v>3</v>
      </c>
      <c r="N224" s="10" t="str">
        <f t="shared" si="17"/>
        <v>Espèce</v>
      </c>
      <c r="O224" s="11">
        <v>3630.04</v>
      </c>
      <c r="P224" s="10" cm="1">
        <f t="array" ref="P224">_xlfn.IFS(K224&gt;=30000,K224*0.02,K224&gt;15000,K224*0.01,K224&gt;=8000,K224*0.005,K224&lt;7999,K224*0)</f>
        <v>50</v>
      </c>
      <c r="Q224" s="10" t="s">
        <v>8</v>
      </c>
      <c r="R224" s="8">
        <v>2</v>
      </c>
      <c r="S224" s="12">
        <v>18507</v>
      </c>
      <c r="T224" s="19">
        <f t="shared" ca="1" si="19"/>
        <v>72.963888888888889</v>
      </c>
    </row>
    <row r="225" spans="1:20" x14ac:dyDescent="0.25">
      <c r="A225" s="8" t="s">
        <v>113</v>
      </c>
      <c r="B225" s="8" t="s">
        <v>100</v>
      </c>
      <c r="C225" s="8">
        <v>3062</v>
      </c>
      <c r="D225" s="8" t="s">
        <v>464</v>
      </c>
      <c r="E225" s="8" t="s">
        <v>16</v>
      </c>
      <c r="F225" s="9">
        <v>44211</v>
      </c>
      <c r="G225" s="8">
        <v>1</v>
      </c>
      <c r="H225" s="10" t="str">
        <f t="shared" si="15"/>
        <v>Intervention sur site</v>
      </c>
      <c r="I225" s="8">
        <v>6</v>
      </c>
      <c r="J225" s="10">
        <f t="shared" si="16"/>
        <v>1200</v>
      </c>
      <c r="K225" s="10">
        <f t="shared" si="18"/>
        <v>7200</v>
      </c>
      <c r="L225" s="10">
        <f>K225+K225*Feuil1!$B$1</f>
        <v>8640</v>
      </c>
      <c r="M225" s="8">
        <v>2</v>
      </c>
      <c r="N225" s="10" t="str">
        <f t="shared" si="17"/>
        <v>Virement</v>
      </c>
      <c r="O225" s="11">
        <v>2289.6999999999998</v>
      </c>
      <c r="P225" s="10" cm="1">
        <f t="array" ref="P225">_xlfn.IFS(K225&gt;=30000,K225*0.02,K225&gt;15000,K225*0.01,K225&gt;=8000,K225*0.005,K225&lt;7999,K225*0)</f>
        <v>0</v>
      </c>
      <c r="Q225" s="10" t="s">
        <v>8</v>
      </c>
      <c r="R225" s="8">
        <v>2</v>
      </c>
      <c r="S225" s="12">
        <v>17238</v>
      </c>
      <c r="T225" s="19">
        <f t="shared" ca="1" si="19"/>
        <v>76.433333333333337</v>
      </c>
    </row>
    <row r="226" spans="1:20" x14ac:dyDescent="0.25">
      <c r="A226" s="8" t="s">
        <v>112</v>
      </c>
      <c r="B226" s="8" t="s">
        <v>43</v>
      </c>
      <c r="C226" s="8">
        <v>3879</v>
      </c>
      <c r="D226" s="8" t="s">
        <v>466</v>
      </c>
      <c r="E226" s="8" t="s">
        <v>16</v>
      </c>
      <c r="F226" s="9">
        <v>44078</v>
      </c>
      <c r="G226" s="8">
        <v>6</v>
      </c>
      <c r="H226" s="10" t="str">
        <f t="shared" si="15"/>
        <v>Compétence Front</v>
      </c>
      <c r="I226" s="8">
        <v>6</v>
      </c>
      <c r="J226" s="10">
        <f t="shared" si="16"/>
        <v>500</v>
      </c>
      <c r="K226" s="10">
        <f t="shared" si="18"/>
        <v>3000</v>
      </c>
      <c r="L226" s="10">
        <f>K226+K226*Feuil1!$B$1</f>
        <v>3600</v>
      </c>
      <c r="M226" s="8">
        <v>3</v>
      </c>
      <c r="N226" s="10" t="str">
        <f t="shared" si="17"/>
        <v>Espèce</v>
      </c>
      <c r="O226" s="11">
        <v>2224.27</v>
      </c>
      <c r="P226" s="10" cm="1">
        <f t="array" ref="P226">_xlfn.IFS(K226&gt;=30000,K226*0.02,K226&gt;15000,K226*0.01,K226&gt;=8000,K226*0.005,K226&lt;7999,K226*0)</f>
        <v>0</v>
      </c>
      <c r="Q226" s="10" t="s">
        <v>11</v>
      </c>
      <c r="R226" s="8">
        <v>5</v>
      </c>
      <c r="S226" s="12">
        <v>26055</v>
      </c>
      <c r="T226" s="19">
        <f t="shared" ca="1" si="19"/>
        <v>52.294444444444444</v>
      </c>
    </row>
    <row r="227" spans="1:20" x14ac:dyDescent="0.25">
      <c r="A227" s="8" t="s">
        <v>110</v>
      </c>
      <c r="B227" s="8" t="s">
        <v>111</v>
      </c>
      <c r="C227" s="8">
        <v>3171</v>
      </c>
      <c r="D227" s="8" t="s">
        <v>464</v>
      </c>
      <c r="E227" s="8" t="s">
        <v>16</v>
      </c>
      <c r="F227" s="9">
        <v>44277</v>
      </c>
      <c r="G227" s="8">
        <v>1</v>
      </c>
      <c r="H227" s="10" t="str">
        <f t="shared" si="15"/>
        <v>Intervention sur site</v>
      </c>
      <c r="I227" s="8">
        <v>1</v>
      </c>
      <c r="J227" s="10">
        <f t="shared" si="16"/>
        <v>1200</v>
      </c>
      <c r="K227" s="10">
        <f t="shared" si="18"/>
        <v>1200</v>
      </c>
      <c r="L227" s="10">
        <f>K227+K227*Feuil1!$B$1</f>
        <v>1440</v>
      </c>
      <c r="M227" s="8">
        <v>3</v>
      </c>
      <c r="N227" s="10" t="str">
        <f t="shared" si="17"/>
        <v>Espèce</v>
      </c>
      <c r="O227" s="11">
        <v>2837.3</v>
      </c>
      <c r="P227" s="10" cm="1">
        <f t="array" ref="P227">_xlfn.IFS(K227&gt;=30000,K227*0.02,K227&gt;15000,K227*0.01,K227&gt;=8000,K227*0.005,K227&lt;7999,K227*0)</f>
        <v>0</v>
      </c>
      <c r="Q227" s="10" t="s">
        <v>11</v>
      </c>
      <c r="R227" s="8">
        <v>3</v>
      </c>
      <c r="S227" s="12">
        <v>30256</v>
      </c>
      <c r="T227" s="19">
        <f t="shared" ca="1" si="19"/>
        <v>40.797222222222224</v>
      </c>
    </row>
    <row r="228" spans="1:20" x14ac:dyDescent="0.25">
      <c r="A228" s="8" t="s">
        <v>108</v>
      </c>
      <c r="B228" s="8" t="s">
        <v>109</v>
      </c>
      <c r="C228" s="8">
        <v>3129</v>
      </c>
      <c r="D228" s="8" t="s">
        <v>467</v>
      </c>
      <c r="E228" s="8" t="s">
        <v>16</v>
      </c>
      <c r="F228" s="9">
        <v>44109</v>
      </c>
      <c r="G228" s="8">
        <v>3</v>
      </c>
      <c r="H228" s="10" t="str">
        <f t="shared" si="15"/>
        <v>Déploiement technique</v>
      </c>
      <c r="I228" s="8">
        <v>5</v>
      </c>
      <c r="J228" s="10">
        <f t="shared" si="16"/>
        <v>1300</v>
      </c>
      <c r="K228" s="10">
        <f t="shared" si="18"/>
        <v>6500</v>
      </c>
      <c r="L228" s="10">
        <f>K228+K228*Feuil1!$B$1</f>
        <v>7800</v>
      </c>
      <c r="M228" s="8">
        <v>2</v>
      </c>
      <c r="N228" s="10" t="str">
        <f t="shared" si="17"/>
        <v>Virement</v>
      </c>
      <c r="O228" s="11">
        <v>2340.7199999999998</v>
      </c>
      <c r="P228" s="10" cm="1">
        <f t="array" ref="P228">_xlfn.IFS(K228&gt;=30000,K228*0.02,K228&gt;15000,K228*0.01,K228&gt;=8000,K228*0.005,K228&lt;7999,K228*0)</f>
        <v>0</v>
      </c>
      <c r="Q228" s="10" t="s">
        <v>8</v>
      </c>
      <c r="R228" s="8">
        <v>4</v>
      </c>
      <c r="S228" s="12">
        <v>28722</v>
      </c>
      <c r="T228" s="19">
        <f t="shared" ca="1" si="19"/>
        <v>44.994444444444447</v>
      </c>
    </row>
    <row r="229" spans="1:20" x14ac:dyDescent="0.25">
      <c r="A229" s="8" t="s">
        <v>107</v>
      </c>
      <c r="B229" s="8" t="s">
        <v>35</v>
      </c>
      <c r="C229" s="8">
        <v>3657</v>
      </c>
      <c r="D229" s="8" t="s">
        <v>466</v>
      </c>
      <c r="E229" s="8" t="s">
        <v>16</v>
      </c>
      <c r="F229" s="9">
        <v>44234</v>
      </c>
      <c r="G229" s="8">
        <v>6</v>
      </c>
      <c r="H229" s="10" t="str">
        <f t="shared" si="15"/>
        <v>Compétence Front</v>
      </c>
      <c r="I229" s="8">
        <v>8</v>
      </c>
      <c r="J229" s="10">
        <f t="shared" si="16"/>
        <v>500</v>
      </c>
      <c r="K229" s="10">
        <f t="shared" si="18"/>
        <v>4000</v>
      </c>
      <c r="L229" s="10">
        <f>K229+K229*Feuil1!$B$1</f>
        <v>4800</v>
      </c>
      <c r="M229" s="8">
        <v>1</v>
      </c>
      <c r="N229" s="10" t="str">
        <f t="shared" si="17"/>
        <v>Chèque</v>
      </c>
      <c r="O229" s="11">
        <v>1516.61</v>
      </c>
      <c r="P229" s="10" cm="1">
        <f t="array" ref="P229">_xlfn.IFS(K229&gt;=30000,K229*0.02,K229&gt;15000,K229*0.01,K229&gt;=8000,K229*0.005,K229&lt;7999,K229*0)</f>
        <v>0</v>
      </c>
      <c r="Q229" s="10" t="s">
        <v>8</v>
      </c>
      <c r="R229" s="8">
        <v>4</v>
      </c>
      <c r="S229" s="12">
        <v>27093</v>
      </c>
      <c r="T229" s="19">
        <f t="shared" ca="1" si="19"/>
        <v>49.452777777777776</v>
      </c>
    </row>
    <row r="230" spans="1:20" x14ac:dyDescent="0.25">
      <c r="A230" s="8" t="s">
        <v>105</v>
      </c>
      <c r="B230" s="8" t="s">
        <v>106</v>
      </c>
      <c r="C230" s="8">
        <v>3016</v>
      </c>
      <c r="D230" s="8" t="s">
        <v>465</v>
      </c>
      <c r="E230" s="8" t="s">
        <v>16</v>
      </c>
      <c r="F230" s="9">
        <v>44055</v>
      </c>
      <c r="G230" s="8">
        <v>4</v>
      </c>
      <c r="H230" s="10" t="str">
        <f t="shared" si="15"/>
        <v>Conseil et architecture</v>
      </c>
      <c r="I230" s="8">
        <v>6</v>
      </c>
      <c r="J230" s="10">
        <f t="shared" si="16"/>
        <v>5000</v>
      </c>
      <c r="K230" s="10">
        <f t="shared" si="18"/>
        <v>30000</v>
      </c>
      <c r="L230" s="10">
        <f>K230+K230*Feuil1!$B$1</f>
        <v>36000</v>
      </c>
      <c r="M230" s="8">
        <v>3</v>
      </c>
      <c r="N230" s="10" t="str">
        <f t="shared" si="17"/>
        <v>Espèce</v>
      </c>
      <c r="O230" s="11">
        <v>1474.7</v>
      </c>
      <c r="P230" s="10" cm="1">
        <f t="array" ref="P230">_xlfn.IFS(K230&gt;=30000,K230*0.02,K230&gt;15000,K230*0.01,K230&gt;=8000,K230*0.005,K230&lt;7999,K230*0)</f>
        <v>600</v>
      </c>
      <c r="Q230" s="10" t="s">
        <v>11</v>
      </c>
      <c r="R230" s="8">
        <v>1</v>
      </c>
      <c r="S230" s="12">
        <v>17979</v>
      </c>
      <c r="T230" s="19">
        <f t="shared" ca="1" si="19"/>
        <v>74.405555555555551</v>
      </c>
    </row>
    <row r="231" spans="1:20" x14ac:dyDescent="0.25">
      <c r="A231" s="8" t="s">
        <v>103</v>
      </c>
      <c r="B231" s="8" t="s">
        <v>104</v>
      </c>
      <c r="C231" s="8">
        <v>3162</v>
      </c>
      <c r="D231" s="8" t="s">
        <v>462</v>
      </c>
      <c r="E231" s="8" t="s">
        <v>16</v>
      </c>
      <c r="F231" s="9">
        <v>44115</v>
      </c>
      <c r="G231" s="8">
        <v>6</v>
      </c>
      <c r="H231" s="10" t="str">
        <f t="shared" si="15"/>
        <v>Compétence Front</v>
      </c>
      <c r="I231" s="8">
        <v>6</v>
      </c>
      <c r="J231" s="10">
        <f t="shared" si="16"/>
        <v>500</v>
      </c>
      <c r="K231" s="10">
        <f t="shared" si="18"/>
        <v>3000</v>
      </c>
      <c r="L231" s="10">
        <f>K231+K231*Feuil1!$B$1</f>
        <v>3600</v>
      </c>
      <c r="M231" s="8">
        <v>3</v>
      </c>
      <c r="N231" s="10" t="str">
        <f t="shared" si="17"/>
        <v>Espèce</v>
      </c>
      <c r="O231" s="11">
        <v>3043.17</v>
      </c>
      <c r="P231" s="10" cm="1">
        <f t="array" ref="P231">_xlfn.IFS(K231&gt;=30000,K231*0.02,K231&gt;15000,K231*0.01,K231&gt;=8000,K231*0.005,K231&lt;7999,K231*0)</f>
        <v>0</v>
      </c>
      <c r="Q231" s="10" t="s">
        <v>11</v>
      </c>
      <c r="R231" s="8">
        <v>5</v>
      </c>
      <c r="S231" s="12">
        <v>16672</v>
      </c>
      <c r="T231" s="19">
        <f t="shared" ca="1" si="19"/>
        <v>77.986111111111114</v>
      </c>
    </row>
    <row r="232" spans="1:20" x14ac:dyDescent="0.25">
      <c r="A232" s="8" t="s">
        <v>101</v>
      </c>
      <c r="B232" s="8" t="s">
        <v>102</v>
      </c>
      <c r="C232" s="8">
        <v>3666</v>
      </c>
      <c r="D232" s="8" t="s">
        <v>464</v>
      </c>
      <c r="E232" s="8" t="s">
        <v>16</v>
      </c>
      <c r="F232" s="9">
        <v>44063</v>
      </c>
      <c r="G232" s="8">
        <v>1</v>
      </c>
      <c r="H232" s="10" t="str">
        <f t="shared" si="15"/>
        <v>Intervention sur site</v>
      </c>
      <c r="I232" s="8">
        <v>9</v>
      </c>
      <c r="J232" s="10">
        <f t="shared" si="16"/>
        <v>1200</v>
      </c>
      <c r="K232" s="10">
        <f t="shared" si="18"/>
        <v>10800</v>
      </c>
      <c r="L232" s="10">
        <f>K232+K232*Feuil1!$B$1</f>
        <v>12960</v>
      </c>
      <c r="M232" s="8">
        <v>3</v>
      </c>
      <c r="N232" s="10" t="str">
        <f t="shared" si="17"/>
        <v>Espèce</v>
      </c>
      <c r="O232" s="11">
        <v>2510.19</v>
      </c>
      <c r="P232" s="10" cm="1">
        <f t="array" ref="P232">_xlfn.IFS(K232&gt;=30000,K232*0.02,K232&gt;15000,K232*0.01,K232&gt;=8000,K232*0.005,K232&lt;7999,K232*0)</f>
        <v>54</v>
      </c>
      <c r="Q232" s="10" t="s">
        <v>8</v>
      </c>
      <c r="R232" s="8">
        <v>0</v>
      </c>
      <c r="S232" s="12">
        <v>27486</v>
      </c>
      <c r="T232" s="19">
        <f t="shared" ca="1" si="19"/>
        <v>48.37777777777778</v>
      </c>
    </row>
    <row r="233" spans="1:20" x14ac:dyDescent="0.25">
      <c r="A233" s="8" t="s">
        <v>99</v>
      </c>
      <c r="B233" s="8" t="s">
        <v>100</v>
      </c>
      <c r="C233" s="8">
        <v>3021</v>
      </c>
      <c r="D233" s="8" t="s">
        <v>464</v>
      </c>
      <c r="E233" s="8" t="s">
        <v>16</v>
      </c>
      <c r="F233" s="9">
        <v>44118</v>
      </c>
      <c r="G233" s="8">
        <v>1</v>
      </c>
      <c r="H233" s="10" t="str">
        <f t="shared" si="15"/>
        <v>Intervention sur site</v>
      </c>
      <c r="I233" s="8">
        <v>3</v>
      </c>
      <c r="J233" s="10">
        <f t="shared" si="16"/>
        <v>1200</v>
      </c>
      <c r="K233" s="10">
        <f t="shared" si="18"/>
        <v>3600</v>
      </c>
      <c r="L233" s="10">
        <f>K233+K233*Feuil1!$B$1</f>
        <v>4320</v>
      </c>
      <c r="M233" s="8">
        <v>2</v>
      </c>
      <c r="N233" s="10" t="str">
        <f t="shared" si="17"/>
        <v>Virement</v>
      </c>
      <c r="O233" s="11">
        <v>2671.42</v>
      </c>
      <c r="P233" s="10" cm="1">
        <f t="array" ref="P233">_xlfn.IFS(K233&gt;=30000,K233*0.02,K233&gt;15000,K233*0.01,K233&gt;=8000,K233*0.005,K233&lt;7999,K233*0)</f>
        <v>0</v>
      </c>
      <c r="Q233" s="10" t="s">
        <v>8</v>
      </c>
      <c r="R233" s="8">
        <v>5</v>
      </c>
      <c r="S233" s="12">
        <v>20476</v>
      </c>
      <c r="T233" s="19">
        <f t="shared" ca="1" si="19"/>
        <v>67.572222222222223</v>
      </c>
    </row>
    <row r="234" spans="1:20" x14ac:dyDescent="0.25">
      <c r="A234" s="8" t="s">
        <v>97</v>
      </c>
      <c r="B234" s="8" t="s">
        <v>98</v>
      </c>
      <c r="C234" s="8">
        <v>3769</v>
      </c>
      <c r="D234" s="8" t="s">
        <v>466</v>
      </c>
      <c r="E234" s="8" t="s">
        <v>16</v>
      </c>
      <c r="F234" s="9">
        <v>44338</v>
      </c>
      <c r="G234" s="8">
        <v>9</v>
      </c>
      <c r="H234" s="10" t="str">
        <f t="shared" si="15"/>
        <v>Support et TMA</v>
      </c>
      <c r="I234" s="8">
        <v>10</v>
      </c>
      <c r="J234" s="10">
        <f t="shared" si="16"/>
        <v>500</v>
      </c>
      <c r="K234" s="10">
        <f t="shared" si="18"/>
        <v>5000</v>
      </c>
      <c r="L234" s="10">
        <f>K234+K234*Feuil1!$B$1</f>
        <v>6000</v>
      </c>
      <c r="M234" s="8">
        <v>1</v>
      </c>
      <c r="N234" s="10" t="str">
        <f t="shared" si="17"/>
        <v>Chèque</v>
      </c>
      <c r="O234" s="11">
        <v>2193.2600000000002</v>
      </c>
      <c r="P234" s="10" cm="1">
        <f t="array" ref="P234">_xlfn.IFS(K234&gt;=30000,K234*0.02,K234&gt;15000,K234*0.01,K234&gt;=8000,K234*0.005,K234&lt;7999,K234*0)</f>
        <v>0</v>
      </c>
      <c r="Q234" s="10" t="s">
        <v>8</v>
      </c>
      <c r="R234" s="8">
        <v>3</v>
      </c>
      <c r="S234" s="12">
        <v>27273</v>
      </c>
      <c r="T234" s="19">
        <f t="shared" ca="1" si="19"/>
        <v>48.963888888888889</v>
      </c>
    </row>
    <row r="235" spans="1:20" x14ac:dyDescent="0.25">
      <c r="A235" s="8" t="s">
        <v>95</v>
      </c>
      <c r="B235" s="8" t="s">
        <v>96</v>
      </c>
      <c r="C235" s="8">
        <v>3715</v>
      </c>
      <c r="D235" s="8" t="s">
        <v>462</v>
      </c>
      <c r="E235" s="8" t="s">
        <v>16</v>
      </c>
      <c r="F235" s="9">
        <v>44318</v>
      </c>
      <c r="G235" s="8">
        <v>8</v>
      </c>
      <c r="H235" s="10" t="str">
        <f t="shared" si="15"/>
        <v>Compétence Fullstack</v>
      </c>
      <c r="I235" s="8">
        <v>6</v>
      </c>
      <c r="J235" s="10">
        <f t="shared" si="16"/>
        <v>800</v>
      </c>
      <c r="K235" s="10">
        <f t="shared" si="18"/>
        <v>4800</v>
      </c>
      <c r="L235" s="10">
        <f>K235+K235*Feuil1!$B$1</f>
        <v>5760</v>
      </c>
      <c r="M235" s="8">
        <v>3</v>
      </c>
      <c r="N235" s="10" t="str">
        <f t="shared" si="17"/>
        <v>Espèce</v>
      </c>
      <c r="O235" s="11">
        <v>973.96</v>
      </c>
      <c r="P235" s="10" cm="1">
        <f t="array" ref="P235">_xlfn.IFS(K235&gt;=30000,K235*0.02,K235&gt;15000,K235*0.01,K235&gt;=8000,K235*0.005,K235&lt;7999,K235*0)</f>
        <v>0</v>
      </c>
      <c r="Q235" s="10" t="s">
        <v>8</v>
      </c>
      <c r="R235" s="8">
        <v>1</v>
      </c>
      <c r="S235" s="12">
        <v>30235</v>
      </c>
      <c r="T235" s="19">
        <f t="shared" ca="1" si="19"/>
        <v>40.852777777777774</v>
      </c>
    </row>
    <row r="236" spans="1:20" x14ac:dyDescent="0.25">
      <c r="A236" s="8" t="s">
        <v>93</v>
      </c>
      <c r="B236" s="8" t="s">
        <v>94</v>
      </c>
      <c r="C236" s="8">
        <v>3009</v>
      </c>
      <c r="D236" s="8" t="s">
        <v>462</v>
      </c>
      <c r="E236" s="8" t="s">
        <v>16</v>
      </c>
      <c r="F236" s="9">
        <v>44282</v>
      </c>
      <c r="G236" s="8">
        <v>4</v>
      </c>
      <c r="H236" s="10" t="str">
        <f t="shared" si="15"/>
        <v>Conseil et architecture</v>
      </c>
      <c r="I236" s="8">
        <v>3</v>
      </c>
      <c r="J236" s="10">
        <f t="shared" si="16"/>
        <v>5000</v>
      </c>
      <c r="K236" s="10">
        <f t="shared" si="18"/>
        <v>15000</v>
      </c>
      <c r="L236" s="10">
        <f>K236+K236*Feuil1!$B$1</f>
        <v>18000</v>
      </c>
      <c r="M236" s="8">
        <v>3</v>
      </c>
      <c r="N236" s="10" t="str">
        <f t="shared" si="17"/>
        <v>Espèce</v>
      </c>
      <c r="O236" s="11">
        <v>2233.44</v>
      </c>
      <c r="P236" s="10" cm="1">
        <f t="array" ref="P236">_xlfn.IFS(K236&gt;=30000,K236*0.02,K236&gt;15000,K236*0.01,K236&gt;=8000,K236*0.005,K236&lt;7999,K236*0)</f>
        <v>75</v>
      </c>
      <c r="Q236" s="10" t="s">
        <v>8</v>
      </c>
      <c r="R236" s="8">
        <v>0</v>
      </c>
      <c r="S236" s="12">
        <v>23445</v>
      </c>
      <c r="T236" s="19">
        <f t="shared" ca="1" si="19"/>
        <v>59.44166666666667</v>
      </c>
    </row>
    <row r="237" spans="1:20" x14ac:dyDescent="0.25">
      <c r="A237" s="8" t="s">
        <v>92</v>
      </c>
      <c r="B237" s="8" t="s">
        <v>70</v>
      </c>
      <c r="C237" s="8">
        <v>3002</v>
      </c>
      <c r="D237" s="8" t="s">
        <v>467</v>
      </c>
      <c r="E237" s="8" t="s">
        <v>16</v>
      </c>
      <c r="F237" s="9">
        <v>44126</v>
      </c>
      <c r="G237" s="8">
        <v>7</v>
      </c>
      <c r="H237" s="10" t="str">
        <f t="shared" si="15"/>
        <v>Compétence Back</v>
      </c>
      <c r="I237" s="8">
        <v>9</v>
      </c>
      <c r="J237" s="10">
        <f t="shared" si="16"/>
        <v>600</v>
      </c>
      <c r="K237" s="10">
        <f t="shared" si="18"/>
        <v>5400</v>
      </c>
      <c r="L237" s="10">
        <f>K237+K237*Feuil1!$B$1</f>
        <v>6480</v>
      </c>
      <c r="M237" s="8">
        <v>2</v>
      </c>
      <c r="N237" s="10" t="str">
        <f t="shared" si="17"/>
        <v>Virement</v>
      </c>
      <c r="O237" s="11">
        <v>2860.27</v>
      </c>
      <c r="P237" s="10" cm="1">
        <f t="array" ref="P237">_xlfn.IFS(K237&gt;=30000,K237*0.02,K237&gt;15000,K237*0.01,K237&gt;=8000,K237*0.005,K237&lt;7999,K237*0)</f>
        <v>0</v>
      </c>
      <c r="Q237" s="10" t="s">
        <v>11</v>
      </c>
      <c r="R237" s="8">
        <v>5</v>
      </c>
      <c r="S237" s="12">
        <v>28484</v>
      </c>
      <c r="T237" s="19">
        <f t="shared" ca="1" si="19"/>
        <v>45.647222222222226</v>
      </c>
    </row>
    <row r="238" spans="1:20" x14ac:dyDescent="0.25">
      <c r="A238" s="8" t="s">
        <v>90</v>
      </c>
      <c r="B238" s="8" t="s">
        <v>91</v>
      </c>
      <c r="C238" s="8">
        <v>3456</v>
      </c>
      <c r="D238" s="8" t="s">
        <v>462</v>
      </c>
      <c r="E238" s="8" t="s">
        <v>16</v>
      </c>
      <c r="F238" s="9">
        <v>44277</v>
      </c>
      <c r="G238" s="8">
        <v>7</v>
      </c>
      <c r="H238" s="10" t="str">
        <f t="shared" si="15"/>
        <v>Compétence Back</v>
      </c>
      <c r="I238" s="8">
        <v>4</v>
      </c>
      <c r="J238" s="10">
        <f t="shared" si="16"/>
        <v>600</v>
      </c>
      <c r="K238" s="10">
        <f t="shared" si="18"/>
        <v>2400</v>
      </c>
      <c r="L238" s="10">
        <f>K238+K238*Feuil1!$B$1</f>
        <v>2880</v>
      </c>
      <c r="M238" s="8">
        <v>3</v>
      </c>
      <c r="N238" s="10" t="str">
        <f t="shared" si="17"/>
        <v>Espèce</v>
      </c>
      <c r="O238" s="11">
        <v>3392.87</v>
      </c>
      <c r="P238" s="10" cm="1">
        <f t="array" ref="P238">_xlfn.IFS(K238&gt;=30000,K238*0.02,K238&gt;15000,K238*0.01,K238&gt;=8000,K238*0.005,K238&lt;7999,K238*0)</f>
        <v>0</v>
      </c>
      <c r="Q238" s="10" t="s">
        <v>11</v>
      </c>
      <c r="R238" s="8">
        <v>1</v>
      </c>
      <c r="S238" s="12">
        <v>21880</v>
      </c>
      <c r="T238" s="19">
        <f t="shared" ca="1" si="19"/>
        <v>63.727777777777774</v>
      </c>
    </row>
    <row r="239" spans="1:20" x14ac:dyDescent="0.25">
      <c r="A239" s="8" t="s">
        <v>88</v>
      </c>
      <c r="B239" s="8" t="s">
        <v>89</v>
      </c>
      <c r="C239" s="8">
        <v>3801</v>
      </c>
      <c r="D239" s="8" t="s">
        <v>462</v>
      </c>
      <c r="E239" s="8" t="s">
        <v>16</v>
      </c>
      <c r="F239" s="9">
        <v>44237</v>
      </c>
      <c r="G239" s="8">
        <v>4</v>
      </c>
      <c r="H239" s="10" t="str">
        <f t="shared" si="15"/>
        <v>Conseil et architecture</v>
      </c>
      <c r="I239" s="8">
        <v>4</v>
      </c>
      <c r="J239" s="10">
        <f t="shared" si="16"/>
        <v>5000</v>
      </c>
      <c r="K239" s="10">
        <f t="shared" si="18"/>
        <v>20000</v>
      </c>
      <c r="L239" s="10">
        <f>K239+K239*Feuil1!$B$1</f>
        <v>24000</v>
      </c>
      <c r="M239" s="8">
        <v>1</v>
      </c>
      <c r="N239" s="10" t="str">
        <f t="shared" si="17"/>
        <v>Chèque</v>
      </c>
      <c r="O239" s="11">
        <v>4172.59</v>
      </c>
      <c r="P239" s="10" cm="1">
        <f t="array" ref="P239">_xlfn.IFS(K239&gt;=30000,K239*0.02,K239&gt;15000,K239*0.01,K239&gt;=8000,K239*0.005,K239&lt;7999,K239*0)</f>
        <v>200</v>
      </c>
      <c r="Q239" s="10" t="s">
        <v>8</v>
      </c>
      <c r="R239" s="8">
        <v>2</v>
      </c>
      <c r="S239" s="12">
        <v>17741</v>
      </c>
      <c r="T239" s="19">
        <f t="shared" ca="1" si="19"/>
        <v>75.058333333333337</v>
      </c>
    </row>
    <row r="240" spans="1:20" x14ac:dyDescent="0.25">
      <c r="A240" s="8" t="s">
        <v>86</v>
      </c>
      <c r="B240" s="8" t="s">
        <v>87</v>
      </c>
      <c r="C240" s="8">
        <v>3111</v>
      </c>
      <c r="D240" s="8" t="s">
        <v>467</v>
      </c>
      <c r="E240" s="8" t="s">
        <v>16</v>
      </c>
      <c r="F240" s="9">
        <v>44023</v>
      </c>
      <c r="G240" s="8">
        <v>6</v>
      </c>
      <c r="H240" s="10" t="str">
        <f t="shared" si="15"/>
        <v>Compétence Front</v>
      </c>
      <c r="I240" s="8">
        <v>3</v>
      </c>
      <c r="J240" s="10">
        <f t="shared" si="16"/>
        <v>500</v>
      </c>
      <c r="K240" s="10">
        <f t="shared" si="18"/>
        <v>1500</v>
      </c>
      <c r="L240" s="10">
        <f>K240+K240*Feuil1!$B$1</f>
        <v>1800</v>
      </c>
      <c r="M240" s="8">
        <v>1</v>
      </c>
      <c r="N240" s="10" t="str">
        <f t="shared" si="17"/>
        <v>Chèque</v>
      </c>
      <c r="O240" s="11">
        <v>1850.98</v>
      </c>
      <c r="P240" s="10" cm="1">
        <f t="array" ref="P240">_xlfn.IFS(K240&gt;=30000,K240*0.02,K240&gt;15000,K240*0.01,K240&gt;=8000,K240*0.005,K240&lt;7999,K240*0)</f>
        <v>0</v>
      </c>
      <c r="Q240" s="10" t="s">
        <v>11</v>
      </c>
      <c r="R240" s="8">
        <v>0</v>
      </c>
      <c r="S240" s="12">
        <v>21319</v>
      </c>
      <c r="T240" s="19">
        <f t="shared" ca="1" si="19"/>
        <v>65.261111111111106</v>
      </c>
    </row>
    <row r="241" spans="1:20" x14ac:dyDescent="0.25">
      <c r="A241" s="8" t="s">
        <v>85</v>
      </c>
      <c r="B241" s="8" t="s">
        <v>54</v>
      </c>
      <c r="C241" s="8">
        <v>3080</v>
      </c>
      <c r="D241" s="8" t="s">
        <v>465</v>
      </c>
      <c r="E241" s="8" t="s">
        <v>16</v>
      </c>
      <c r="F241" s="9">
        <v>44226</v>
      </c>
      <c r="G241" s="8">
        <v>3</v>
      </c>
      <c r="H241" s="10" t="str">
        <f t="shared" si="15"/>
        <v>Déploiement technique</v>
      </c>
      <c r="I241" s="8">
        <v>2</v>
      </c>
      <c r="J241" s="10">
        <f t="shared" si="16"/>
        <v>1300</v>
      </c>
      <c r="K241" s="10">
        <f t="shared" si="18"/>
        <v>2600</v>
      </c>
      <c r="L241" s="10">
        <f>K241+K241*Feuil1!$B$1</f>
        <v>3120</v>
      </c>
      <c r="M241" s="8">
        <v>1</v>
      </c>
      <c r="N241" s="10" t="str">
        <f t="shared" si="17"/>
        <v>Chèque</v>
      </c>
      <c r="O241" s="11">
        <v>2328.06</v>
      </c>
      <c r="P241" s="10" cm="1">
        <f t="array" ref="P241">_xlfn.IFS(K241&gt;=30000,K241*0.02,K241&gt;15000,K241*0.01,K241&gt;=8000,K241*0.005,K241&lt;7999,K241*0)</f>
        <v>0</v>
      </c>
      <c r="Q241" s="10" t="s">
        <v>8</v>
      </c>
      <c r="R241" s="8">
        <v>3</v>
      </c>
      <c r="S241" s="12">
        <v>23745</v>
      </c>
      <c r="T241" s="19">
        <f t="shared" ca="1" si="19"/>
        <v>58.625</v>
      </c>
    </row>
    <row r="242" spans="1:20" x14ac:dyDescent="0.25">
      <c r="A242" s="8" t="s">
        <v>83</v>
      </c>
      <c r="B242" s="8" t="s">
        <v>84</v>
      </c>
      <c r="C242" s="8">
        <v>3095</v>
      </c>
      <c r="D242" s="8" t="s">
        <v>464</v>
      </c>
      <c r="E242" s="8" t="s">
        <v>16</v>
      </c>
      <c r="F242" s="9">
        <v>44154</v>
      </c>
      <c r="G242" s="8">
        <v>1</v>
      </c>
      <c r="H242" s="10" t="str">
        <f t="shared" si="15"/>
        <v>Intervention sur site</v>
      </c>
      <c r="I242" s="8">
        <v>2</v>
      </c>
      <c r="J242" s="10">
        <f t="shared" si="16"/>
        <v>1200</v>
      </c>
      <c r="K242" s="10">
        <f t="shared" si="18"/>
        <v>2400</v>
      </c>
      <c r="L242" s="10">
        <f>K242+K242*Feuil1!$B$1</f>
        <v>2880</v>
      </c>
      <c r="M242" s="8">
        <v>2</v>
      </c>
      <c r="N242" s="10" t="str">
        <f t="shared" si="17"/>
        <v>Virement</v>
      </c>
      <c r="O242" s="11">
        <v>2620.16</v>
      </c>
      <c r="P242" s="10" cm="1">
        <f t="array" ref="P242">_xlfn.IFS(K242&gt;=30000,K242*0.02,K242&gt;15000,K242*0.01,K242&gt;=8000,K242*0.005,K242&lt;7999,K242*0)</f>
        <v>0</v>
      </c>
      <c r="Q242" s="10" t="s">
        <v>11</v>
      </c>
      <c r="R242" s="8">
        <v>5</v>
      </c>
      <c r="S242" s="12">
        <v>27696</v>
      </c>
      <c r="T242" s="19">
        <f t="shared" ca="1" si="19"/>
        <v>47.802777777777777</v>
      </c>
    </row>
    <row r="243" spans="1:20" x14ac:dyDescent="0.25">
      <c r="A243" s="8" t="s">
        <v>81</v>
      </c>
      <c r="B243" s="8" t="s">
        <v>82</v>
      </c>
      <c r="C243" s="8">
        <v>3586</v>
      </c>
      <c r="D243" s="8" t="s">
        <v>465</v>
      </c>
      <c r="E243" s="8" t="s">
        <v>16</v>
      </c>
      <c r="F243" s="9">
        <v>44219</v>
      </c>
      <c r="G243" s="8">
        <v>7</v>
      </c>
      <c r="H243" s="10" t="str">
        <f t="shared" si="15"/>
        <v>Compétence Back</v>
      </c>
      <c r="I243" s="8">
        <v>8</v>
      </c>
      <c r="J243" s="10">
        <f t="shared" si="16"/>
        <v>600</v>
      </c>
      <c r="K243" s="10">
        <f t="shared" si="18"/>
        <v>4800</v>
      </c>
      <c r="L243" s="10">
        <f>K243+K243*Feuil1!$B$1</f>
        <v>5760</v>
      </c>
      <c r="M243" s="8">
        <v>2</v>
      </c>
      <c r="N243" s="10" t="str">
        <f t="shared" si="17"/>
        <v>Virement</v>
      </c>
      <c r="O243" s="11">
        <v>2878.71</v>
      </c>
      <c r="P243" s="10" cm="1">
        <f t="array" ref="P243">_xlfn.IFS(K243&gt;=30000,K243*0.02,K243&gt;15000,K243*0.01,K243&gt;=8000,K243*0.005,K243&lt;7999,K243*0)</f>
        <v>0</v>
      </c>
      <c r="Q243" s="10" t="s">
        <v>8</v>
      </c>
      <c r="R243" s="8">
        <v>3</v>
      </c>
      <c r="S243" s="12">
        <v>28638</v>
      </c>
      <c r="T243" s="19">
        <f t="shared" ca="1" si="19"/>
        <v>45.222222222222221</v>
      </c>
    </row>
    <row r="244" spans="1:20" x14ac:dyDescent="0.25">
      <c r="A244" s="8" t="s">
        <v>79</v>
      </c>
      <c r="B244" s="8" t="s">
        <v>78</v>
      </c>
      <c r="C244" s="8">
        <v>3059</v>
      </c>
      <c r="D244" s="8" t="s">
        <v>465</v>
      </c>
      <c r="E244" s="8" t="s">
        <v>16</v>
      </c>
      <c r="F244" s="9">
        <v>44202</v>
      </c>
      <c r="G244" s="8">
        <v>6</v>
      </c>
      <c r="H244" s="10" t="str">
        <f t="shared" si="15"/>
        <v>Compétence Front</v>
      </c>
      <c r="I244" s="8">
        <v>6</v>
      </c>
      <c r="J244" s="10">
        <f t="shared" si="16"/>
        <v>500</v>
      </c>
      <c r="K244" s="10">
        <f t="shared" si="18"/>
        <v>3000</v>
      </c>
      <c r="L244" s="10">
        <f>K244+K244*Feuil1!$B$1</f>
        <v>3600</v>
      </c>
      <c r="M244" s="8">
        <v>3</v>
      </c>
      <c r="N244" s="10" t="str">
        <f t="shared" si="17"/>
        <v>Espèce</v>
      </c>
      <c r="O244" s="11">
        <v>2128.59</v>
      </c>
      <c r="P244" s="10" cm="1">
        <f t="array" ref="P244">_xlfn.IFS(K244&gt;=30000,K244*0.02,K244&gt;15000,K244*0.01,K244&gt;=8000,K244*0.005,K244&lt;7999,K244*0)</f>
        <v>0</v>
      </c>
      <c r="Q244" s="10" t="s">
        <v>8</v>
      </c>
      <c r="R244" s="8">
        <v>5</v>
      </c>
      <c r="S244" s="12">
        <v>30457</v>
      </c>
      <c r="T244" s="19">
        <f t="shared" ca="1" si="19"/>
        <v>40.241666666666667</v>
      </c>
    </row>
    <row r="245" spans="1:20" x14ac:dyDescent="0.25">
      <c r="A245" s="8" t="s">
        <v>79</v>
      </c>
      <c r="B245" s="8" t="s">
        <v>80</v>
      </c>
      <c r="C245" s="8">
        <v>3170</v>
      </c>
      <c r="D245" s="8" t="s">
        <v>465</v>
      </c>
      <c r="E245" s="8" t="s">
        <v>16</v>
      </c>
      <c r="F245" s="9">
        <v>44177</v>
      </c>
      <c r="G245" s="8">
        <v>6</v>
      </c>
      <c r="H245" s="10" t="str">
        <f t="shared" si="15"/>
        <v>Compétence Front</v>
      </c>
      <c r="I245" s="8">
        <v>3</v>
      </c>
      <c r="J245" s="10">
        <f t="shared" si="16"/>
        <v>500</v>
      </c>
      <c r="K245" s="10">
        <f t="shared" si="18"/>
        <v>1500</v>
      </c>
      <c r="L245" s="10">
        <f>K245+K245*Feuil1!$B$1</f>
        <v>1800</v>
      </c>
      <c r="M245" s="8">
        <v>1</v>
      </c>
      <c r="N245" s="10" t="str">
        <f t="shared" si="17"/>
        <v>Chèque</v>
      </c>
      <c r="O245" s="11">
        <v>2258.7800000000002</v>
      </c>
      <c r="P245" s="10" cm="1">
        <f t="array" ref="P245">_xlfn.IFS(K245&gt;=30000,K245*0.02,K245&gt;15000,K245*0.01,K245&gt;=8000,K245*0.005,K245&lt;7999,K245*0)</f>
        <v>0</v>
      </c>
      <c r="Q245" s="10" t="s">
        <v>8</v>
      </c>
      <c r="R245" s="8">
        <v>4</v>
      </c>
      <c r="S245" s="12">
        <v>21904</v>
      </c>
      <c r="T245" s="19">
        <f t="shared" ca="1" si="19"/>
        <v>63.661111111111111</v>
      </c>
    </row>
    <row r="246" spans="1:20" x14ac:dyDescent="0.25">
      <c r="A246" s="8" t="s">
        <v>77</v>
      </c>
      <c r="B246" s="8" t="s">
        <v>78</v>
      </c>
      <c r="C246" s="8">
        <v>3214</v>
      </c>
      <c r="D246" s="8" t="s">
        <v>463</v>
      </c>
      <c r="E246" s="8" t="s">
        <v>16</v>
      </c>
      <c r="F246" s="9">
        <v>44142</v>
      </c>
      <c r="G246" s="8">
        <v>6</v>
      </c>
      <c r="H246" s="10" t="str">
        <f t="shared" si="15"/>
        <v>Compétence Front</v>
      </c>
      <c r="I246" s="8">
        <v>7</v>
      </c>
      <c r="J246" s="10">
        <f t="shared" si="16"/>
        <v>500</v>
      </c>
      <c r="K246" s="10">
        <f t="shared" si="18"/>
        <v>3500</v>
      </c>
      <c r="L246" s="10">
        <f>K246+K246*Feuil1!$B$1</f>
        <v>4200</v>
      </c>
      <c r="M246" s="8">
        <v>1</v>
      </c>
      <c r="N246" s="10" t="str">
        <f t="shared" si="17"/>
        <v>Chèque</v>
      </c>
      <c r="O246" s="11">
        <v>1703.72</v>
      </c>
      <c r="P246" s="10" cm="1">
        <f t="array" ref="P246">_xlfn.IFS(K246&gt;=30000,K246*0.02,K246&gt;15000,K246*0.01,K246&gt;=8000,K246*0.005,K246&lt;7999,K246*0)</f>
        <v>0</v>
      </c>
      <c r="Q246" s="10" t="s">
        <v>8</v>
      </c>
      <c r="R246" s="8">
        <v>5</v>
      </c>
      <c r="S246" s="12">
        <v>28760</v>
      </c>
      <c r="T246" s="19">
        <f t="shared" ca="1" si="19"/>
        <v>44.891666666666666</v>
      </c>
    </row>
    <row r="247" spans="1:20" x14ac:dyDescent="0.25">
      <c r="A247" s="8" t="s">
        <v>75</v>
      </c>
      <c r="B247" s="8" t="s">
        <v>76</v>
      </c>
      <c r="C247" s="8">
        <v>3568</v>
      </c>
      <c r="D247" s="8" t="s">
        <v>462</v>
      </c>
      <c r="E247" s="8" t="s">
        <v>16</v>
      </c>
      <c r="F247" s="9">
        <v>44244</v>
      </c>
      <c r="G247" s="8">
        <v>4</v>
      </c>
      <c r="H247" s="10" t="str">
        <f t="shared" si="15"/>
        <v>Conseil et architecture</v>
      </c>
      <c r="I247" s="8">
        <v>2</v>
      </c>
      <c r="J247" s="10">
        <f t="shared" si="16"/>
        <v>5000</v>
      </c>
      <c r="K247" s="10">
        <f t="shared" si="18"/>
        <v>10000</v>
      </c>
      <c r="L247" s="10">
        <f>K247+K247*Feuil1!$B$1</f>
        <v>12000</v>
      </c>
      <c r="M247" s="8">
        <v>1</v>
      </c>
      <c r="N247" s="10" t="str">
        <f t="shared" si="17"/>
        <v>Chèque</v>
      </c>
      <c r="O247" s="11">
        <v>1088.1500000000001</v>
      </c>
      <c r="P247" s="10" cm="1">
        <f t="array" ref="P247">_xlfn.IFS(K247&gt;=30000,K247*0.02,K247&gt;15000,K247*0.01,K247&gt;=8000,K247*0.005,K247&lt;7999,K247*0)</f>
        <v>50</v>
      </c>
      <c r="Q247" s="10" t="s">
        <v>11</v>
      </c>
      <c r="R247" s="8">
        <v>5</v>
      </c>
      <c r="S247" s="12">
        <v>26948</v>
      </c>
      <c r="T247" s="19">
        <f t="shared" ca="1" si="19"/>
        <v>49.852777777777774</v>
      </c>
    </row>
    <row r="248" spans="1:20" x14ac:dyDescent="0.25">
      <c r="A248" s="8" t="s">
        <v>73</v>
      </c>
      <c r="B248" s="8" t="s">
        <v>74</v>
      </c>
      <c r="C248" s="8">
        <v>3089</v>
      </c>
      <c r="D248" s="8" t="s">
        <v>464</v>
      </c>
      <c r="E248" s="8" t="s">
        <v>16</v>
      </c>
      <c r="F248" s="9">
        <v>44082</v>
      </c>
      <c r="G248" s="8">
        <v>3</v>
      </c>
      <c r="H248" s="10" t="str">
        <f t="shared" si="15"/>
        <v>Déploiement technique</v>
      </c>
      <c r="I248" s="8">
        <v>9</v>
      </c>
      <c r="J248" s="10">
        <f t="shared" si="16"/>
        <v>1300</v>
      </c>
      <c r="K248" s="10">
        <f t="shared" si="18"/>
        <v>11700</v>
      </c>
      <c r="L248" s="10">
        <f>K248+K248*Feuil1!$B$1</f>
        <v>14040</v>
      </c>
      <c r="M248" s="8">
        <v>2</v>
      </c>
      <c r="N248" s="10" t="str">
        <f t="shared" si="17"/>
        <v>Virement</v>
      </c>
      <c r="O248" s="11">
        <v>3383.69</v>
      </c>
      <c r="P248" s="10" cm="1">
        <f t="array" ref="P248">_xlfn.IFS(K248&gt;=30000,K248*0.02,K248&gt;15000,K248*0.01,K248&gt;=8000,K248*0.005,K248&lt;7999,K248*0)</f>
        <v>58.5</v>
      </c>
      <c r="Q248" s="10" t="s">
        <v>11</v>
      </c>
      <c r="R248" s="8">
        <v>2</v>
      </c>
      <c r="S248" s="12">
        <v>19876</v>
      </c>
      <c r="T248" s="19">
        <f t="shared" ca="1" si="19"/>
        <v>69.213888888888889</v>
      </c>
    </row>
    <row r="249" spans="1:20" x14ac:dyDescent="0.25">
      <c r="A249" s="8" t="s">
        <v>72</v>
      </c>
      <c r="B249" s="8" t="s">
        <v>60</v>
      </c>
      <c r="C249" s="8">
        <v>3650</v>
      </c>
      <c r="D249" s="8" t="s">
        <v>462</v>
      </c>
      <c r="E249" s="8" t="s">
        <v>16</v>
      </c>
      <c r="F249" s="9">
        <v>44251</v>
      </c>
      <c r="G249" s="8">
        <v>8</v>
      </c>
      <c r="H249" s="10" t="str">
        <f t="shared" si="15"/>
        <v>Compétence Fullstack</v>
      </c>
      <c r="I249" s="8">
        <v>4</v>
      </c>
      <c r="J249" s="10">
        <f t="shared" si="16"/>
        <v>800</v>
      </c>
      <c r="K249" s="10">
        <f t="shared" si="18"/>
        <v>3200</v>
      </c>
      <c r="L249" s="10">
        <f>K249+K249*Feuil1!$B$1</f>
        <v>3840</v>
      </c>
      <c r="M249" s="8">
        <v>3</v>
      </c>
      <c r="N249" s="10" t="str">
        <f t="shared" si="17"/>
        <v>Espèce</v>
      </c>
      <c r="O249" s="11">
        <v>3224.07</v>
      </c>
      <c r="P249" s="10" cm="1">
        <f t="array" ref="P249">_xlfn.IFS(K249&gt;=30000,K249*0.02,K249&gt;15000,K249*0.01,K249&gt;=8000,K249*0.005,K249&lt;7999,K249*0)</f>
        <v>0</v>
      </c>
      <c r="Q249" s="10" t="s">
        <v>8</v>
      </c>
      <c r="R249" s="8">
        <v>5</v>
      </c>
      <c r="S249" s="12">
        <v>19041</v>
      </c>
      <c r="T249" s="19">
        <f t="shared" ca="1" si="19"/>
        <v>71.50277777777778</v>
      </c>
    </row>
    <row r="250" spans="1:20" x14ac:dyDescent="0.25">
      <c r="A250" s="8" t="s">
        <v>69</v>
      </c>
      <c r="B250" s="8" t="s">
        <v>70</v>
      </c>
      <c r="C250" s="8">
        <v>3023</v>
      </c>
      <c r="D250" s="8" t="s">
        <v>462</v>
      </c>
      <c r="E250" s="8" t="s">
        <v>16</v>
      </c>
      <c r="F250" s="9">
        <v>44022</v>
      </c>
      <c r="G250" s="8">
        <v>4</v>
      </c>
      <c r="H250" s="10" t="str">
        <f t="shared" si="15"/>
        <v>Conseil et architecture</v>
      </c>
      <c r="I250" s="8">
        <v>8</v>
      </c>
      <c r="J250" s="10">
        <f t="shared" si="16"/>
        <v>5000</v>
      </c>
      <c r="K250" s="10">
        <f t="shared" si="18"/>
        <v>40000</v>
      </c>
      <c r="L250" s="10">
        <f>K250+K250*Feuil1!$B$1</f>
        <v>48000</v>
      </c>
      <c r="M250" s="8">
        <v>1</v>
      </c>
      <c r="N250" s="10" t="str">
        <f t="shared" si="17"/>
        <v>Chèque</v>
      </c>
      <c r="O250" s="11">
        <v>2306.9299999999998</v>
      </c>
      <c r="P250" s="10" cm="1">
        <f t="array" ref="P250">_xlfn.IFS(K250&gt;=30000,K250*0.02,K250&gt;15000,K250*0.01,K250&gt;=8000,K250*0.005,K250&lt;7999,K250*0)</f>
        <v>800</v>
      </c>
      <c r="Q250" s="10" t="s">
        <v>11</v>
      </c>
      <c r="R250" s="8">
        <v>5</v>
      </c>
      <c r="S250" s="12">
        <v>29789</v>
      </c>
      <c r="T250" s="19">
        <f t="shared" ca="1" si="19"/>
        <v>42.072222222222223</v>
      </c>
    </row>
    <row r="251" spans="1:20" x14ac:dyDescent="0.25">
      <c r="A251" s="8" t="s">
        <v>69</v>
      </c>
      <c r="B251" s="8" t="s">
        <v>71</v>
      </c>
      <c r="C251" s="8">
        <v>3703</v>
      </c>
      <c r="D251" s="8" t="s">
        <v>462</v>
      </c>
      <c r="E251" s="8" t="s">
        <v>16</v>
      </c>
      <c r="F251" s="9">
        <v>44120</v>
      </c>
      <c r="G251" s="8">
        <v>3</v>
      </c>
      <c r="H251" s="10" t="str">
        <f t="shared" si="15"/>
        <v>Déploiement technique</v>
      </c>
      <c r="I251" s="8">
        <v>9</v>
      </c>
      <c r="J251" s="10">
        <f t="shared" si="16"/>
        <v>1300</v>
      </c>
      <c r="K251" s="10">
        <f t="shared" si="18"/>
        <v>11700</v>
      </c>
      <c r="L251" s="10">
        <f>K251+K251*Feuil1!$B$1</f>
        <v>14040</v>
      </c>
      <c r="M251" s="8">
        <v>1</v>
      </c>
      <c r="N251" s="10" t="str">
        <f t="shared" si="17"/>
        <v>Chèque</v>
      </c>
      <c r="O251" s="11">
        <v>2521.54</v>
      </c>
      <c r="P251" s="10" cm="1">
        <f t="array" ref="P251">_xlfn.IFS(K251&gt;=30000,K251*0.02,K251&gt;15000,K251*0.01,K251&gt;=8000,K251*0.005,K251&lt;7999,K251*0)</f>
        <v>58.5</v>
      </c>
      <c r="Q251" s="10" t="s">
        <v>11</v>
      </c>
      <c r="R251" s="8">
        <v>3</v>
      </c>
      <c r="S251" s="12">
        <v>20690</v>
      </c>
      <c r="T251" s="19">
        <f t="shared" ca="1" si="19"/>
        <v>66.986111111111114</v>
      </c>
    </row>
    <row r="252" spans="1:20" x14ac:dyDescent="0.25">
      <c r="A252" s="8" t="s">
        <v>67</v>
      </c>
      <c r="B252" s="8" t="s">
        <v>68</v>
      </c>
      <c r="C252" s="8">
        <v>3733</v>
      </c>
      <c r="D252" s="8" t="s">
        <v>464</v>
      </c>
      <c r="E252" s="8" t="s">
        <v>16</v>
      </c>
      <c r="F252" s="9">
        <v>44198</v>
      </c>
      <c r="G252" s="8">
        <v>8</v>
      </c>
      <c r="H252" s="10" t="str">
        <f t="shared" si="15"/>
        <v>Compétence Fullstack</v>
      </c>
      <c r="I252" s="8">
        <v>10</v>
      </c>
      <c r="J252" s="10">
        <f t="shared" si="16"/>
        <v>800</v>
      </c>
      <c r="K252" s="10">
        <f t="shared" si="18"/>
        <v>8000</v>
      </c>
      <c r="L252" s="10">
        <f>K252+K252*Feuil1!$B$1</f>
        <v>9600</v>
      </c>
      <c r="M252" s="8">
        <v>2</v>
      </c>
      <c r="N252" s="10" t="str">
        <f t="shared" si="17"/>
        <v>Virement</v>
      </c>
      <c r="O252" s="11">
        <v>2142.83</v>
      </c>
      <c r="P252" s="10" cm="1">
        <f t="array" ref="P252">_xlfn.IFS(K252&gt;=30000,K252*0.02,K252&gt;15000,K252*0.01,K252&gt;=8000,K252*0.005,K252&lt;7999,K252*0)</f>
        <v>40</v>
      </c>
      <c r="Q252" s="10" t="s">
        <v>8</v>
      </c>
      <c r="R252" s="8">
        <v>3</v>
      </c>
      <c r="S252" s="12">
        <v>15518</v>
      </c>
      <c r="T252" s="19">
        <f t="shared" ca="1" si="19"/>
        <v>81.144444444444446</v>
      </c>
    </row>
    <row r="253" spans="1:20" x14ac:dyDescent="0.25">
      <c r="A253" s="8" t="s">
        <v>65</v>
      </c>
      <c r="B253" s="8" t="s">
        <v>66</v>
      </c>
      <c r="C253" s="8">
        <v>3626</v>
      </c>
      <c r="D253" s="8" t="s">
        <v>463</v>
      </c>
      <c r="E253" s="8" t="s">
        <v>16</v>
      </c>
      <c r="F253" s="9">
        <v>44369</v>
      </c>
      <c r="G253" s="8">
        <v>5</v>
      </c>
      <c r="H253" s="10" t="str">
        <f t="shared" si="15"/>
        <v>Audit sécurité</v>
      </c>
      <c r="I253" s="8">
        <v>10</v>
      </c>
      <c r="J253" s="10">
        <f t="shared" si="16"/>
        <v>2000</v>
      </c>
      <c r="K253" s="10">
        <f t="shared" si="18"/>
        <v>20000</v>
      </c>
      <c r="L253" s="10">
        <f>K253+K253*Feuil1!$B$1</f>
        <v>24000</v>
      </c>
      <c r="M253" s="8">
        <v>1</v>
      </c>
      <c r="N253" s="10" t="str">
        <f t="shared" si="17"/>
        <v>Chèque</v>
      </c>
      <c r="O253" s="11">
        <v>2529.6999999999998</v>
      </c>
      <c r="P253" s="10" cm="1">
        <f t="array" ref="P253">_xlfn.IFS(K253&gt;=30000,K253*0.02,K253&gt;15000,K253*0.01,K253&gt;=8000,K253*0.005,K253&lt;7999,K253*0)</f>
        <v>200</v>
      </c>
      <c r="Q253" s="10" t="s">
        <v>11</v>
      </c>
      <c r="R253" s="8">
        <v>2</v>
      </c>
      <c r="S253" s="12">
        <v>21561</v>
      </c>
      <c r="T253" s="19">
        <f t="shared" ca="1" si="19"/>
        <v>64.602777777777774</v>
      </c>
    </row>
    <row r="254" spans="1:20" x14ac:dyDescent="0.25">
      <c r="A254" s="8" t="s">
        <v>63</v>
      </c>
      <c r="B254" s="8" t="s">
        <v>64</v>
      </c>
      <c r="C254" s="8">
        <v>3012</v>
      </c>
      <c r="D254" s="8" t="s">
        <v>462</v>
      </c>
      <c r="E254" s="8" t="s">
        <v>16</v>
      </c>
      <c r="F254" s="9">
        <v>44084</v>
      </c>
      <c r="G254" s="8">
        <v>7</v>
      </c>
      <c r="H254" s="10" t="str">
        <f t="shared" si="15"/>
        <v>Compétence Back</v>
      </c>
      <c r="I254" s="8">
        <v>1</v>
      </c>
      <c r="J254" s="10">
        <f t="shared" si="16"/>
        <v>600</v>
      </c>
      <c r="K254" s="10">
        <f t="shared" si="18"/>
        <v>600</v>
      </c>
      <c r="L254" s="10">
        <f>K254+K254*Feuil1!$B$1</f>
        <v>720</v>
      </c>
      <c r="M254" s="8">
        <v>2</v>
      </c>
      <c r="N254" s="10" t="str">
        <f t="shared" si="17"/>
        <v>Virement</v>
      </c>
      <c r="O254" s="11">
        <v>1898.66</v>
      </c>
      <c r="P254" s="10" cm="1">
        <f t="array" ref="P254">_xlfn.IFS(K254&gt;=30000,K254*0.02,K254&gt;15000,K254*0.01,K254&gt;=8000,K254*0.005,K254&lt;7999,K254*0)</f>
        <v>0</v>
      </c>
      <c r="Q254" s="10" t="s">
        <v>8</v>
      </c>
      <c r="R254" s="8">
        <v>3</v>
      </c>
      <c r="S254" s="12">
        <v>19465</v>
      </c>
      <c r="T254" s="19">
        <f t="shared" ca="1" si="19"/>
        <v>70.338888888888889</v>
      </c>
    </row>
    <row r="255" spans="1:20" x14ac:dyDescent="0.25">
      <c r="A255" s="8" t="s">
        <v>61</v>
      </c>
      <c r="B255" s="8" t="s">
        <v>62</v>
      </c>
      <c r="C255" s="8">
        <v>3710</v>
      </c>
      <c r="D255" s="8" t="s">
        <v>464</v>
      </c>
      <c r="E255" s="8" t="s">
        <v>16</v>
      </c>
      <c r="F255" s="9">
        <v>44166</v>
      </c>
      <c r="G255" s="8">
        <v>6</v>
      </c>
      <c r="H255" s="10" t="str">
        <f t="shared" si="15"/>
        <v>Compétence Front</v>
      </c>
      <c r="I255" s="8">
        <v>10</v>
      </c>
      <c r="J255" s="10">
        <f t="shared" si="16"/>
        <v>500</v>
      </c>
      <c r="K255" s="10">
        <f t="shared" si="18"/>
        <v>5000</v>
      </c>
      <c r="L255" s="10">
        <f>K255+K255*Feuil1!$B$1</f>
        <v>6000</v>
      </c>
      <c r="M255" s="8">
        <v>3</v>
      </c>
      <c r="N255" s="10" t="str">
        <f t="shared" si="17"/>
        <v>Espèce</v>
      </c>
      <c r="O255" s="11">
        <v>2658.19</v>
      </c>
      <c r="P255" s="10" cm="1">
        <f t="array" ref="P255">_xlfn.IFS(K255&gt;=30000,K255*0.02,K255&gt;15000,K255*0.01,K255&gt;=8000,K255*0.005,K255&lt;7999,K255*0)</f>
        <v>0</v>
      </c>
      <c r="Q255" s="10" t="s">
        <v>8</v>
      </c>
      <c r="R255" s="8">
        <v>3</v>
      </c>
      <c r="S255" s="12">
        <v>16892</v>
      </c>
      <c r="T255" s="19">
        <f t="shared" ca="1" si="19"/>
        <v>77.38333333333334</v>
      </c>
    </row>
    <row r="256" spans="1:20" x14ac:dyDescent="0.25">
      <c r="A256" s="8" t="s">
        <v>59</v>
      </c>
      <c r="B256" s="8" t="s">
        <v>60</v>
      </c>
      <c r="C256" s="8">
        <v>3141</v>
      </c>
      <c r="D256" s="8" t="s">
        <v>462</v>
      </c>
      <c r="E256" s="8" t="s">
        <v>16</v>
      </c>
      <c r="F256" s="9">
        <v>44128</v>
      </c>
      <c r="G256" s="8">
        <v>1</v>
      </c>
      <c r="H256" s="10" t="str">
        <f t="shared" si="15"/>
        <v>Intervention sur site</v>
      </c>
      <c r="I256" s="8">
        <v>8</v>
      </c>
      <c r="J256" s="10">
        <f t="shared" si="16"/>
        <v>1200</v>
      </c>
      <c r="K256" s="10">
        <f t="shared" si="18"/>
        <v>9600</v>
      </c>
      <c r="L256" s="10">
        <f>K256+K256*Feuil1!$B$1</f>
        <v>11520</v>
      </c>
      <c r="M256" s="8">
        <v>3</v>
      </c>
      <c r="N256" s="10" t="str">
        <f t="shared" si="17"/>
        <v>Espèce</v>
      </c>
      <c r="O256" s="11">
        <v>1624.02</v>
      </c>
      <c r="P256" s="10" cm="1">
        <f t="array" ref="P256">_xlfn.IFS(K256&gt;=30000,K256*0.02,K256&gt;15000,K256*0.01,K256&gt;=8000,K256*0.005,K256&lt;7999,K256*0)</f>
        <v>48</v>
      </c>
      <c r="Q256" s="10" t="s">
        <v>8</v>
      </c>
      <c r="R256" s="8">
        <v>4</v>
      </c>
      <c r="S256" s="12">
        <v>27586</v>
      </c>
      <c r="T256" s="19">
        <f t="shared" ca="1" si="19"/>
        <v>48.102777777777774</v>
      </c>
    </row>
    <row r="257" spans="1:20" x14ac:dyDescent="0.25">
      <c r="A257" s="8" t="s">
        <v>57</v>
      </c>
      <c r="B257" s="8" t="s">
        <v>58</v>
      </c>
      <c r="C257" s="8">
        <v>3287</v>
      </c>
      <c r="D257" s="8" t="s">
        <v>464</v>
      </c>
      <c r="E257" s="8" t="s">
        <v>16</v>
      </c>
      <c r="F257" s="9">
        <v>44248</v>
      </c>
      <c r="G257" s="8">
        <v>2</v>
      </c>
      <c r="H257" s="10" t="str">
        <f t="shared" si="15"/>
        <v>Formation CRM</v>
      </c>
      <c r="I257" s="8">
        <v>7</v>
      </c>
      <c r="J257" s="10">
        <f t="shared" si="16"/>
        <v>700</v>
      </c>
      <c r="K257" s="10">
        <f t="shared" si="18"/>
        <v>4900</v>
      </c>
      <c r="L257" s="10">
        <f>K257+K257*Feuil1!$B$1</f>
        <v>5880</v>
      </c>
      <c r="M257" s="8">
        <v>1</v>
      </c>
      <c r="N257" s="10" t="str">
        <f t="shared" si="17"/>
        <v>Chèque</v>
      </c>
      <c r="O257" s="11">
        <v>2347.59</v>
      </c>
      <c r="P257" s="10" cm="1">
        <f t="array" ref="P257">_xlfn.IFS(K257&gt;=30000,K257*0.02,K257&gt;15000,K257*0.01,K257&gt;=8000,K257*0.005,K257&lt;7999,K257*0)</f>
        <v>0</v>
      </c>
      <c r="Q257" s="10" t="s">
        <v>8</v>
      </c>
      <c r="R257" s="8">
        <v>0</v>
      </c>
      <c r="S257" s="12">
        <v>17279</v>
      </c>
      <c r="T257" s="19">
        <f t="shared" ca="1" si="19"/>
        <v>76.322222222222223</v>
      </c>
    </row>
    <row r="258" spans="1:20" x14ac:dyDescent="0.25">
      <c r="A258" s="8" t="s">
        <v>55</v>
      </c>
      <c r="B258" s="8" t="s">
        <v>56</v>
      </c>
      <c r="C258" s="8">
        <v>3636</v>
      </c>
      <c r="D258" s="8" t="s">
        <v>466</v>
      </c>
      <c r="E258" s="8" t="s">
        <v>16</v>
      </c>
      <c r="F258" s="9">
        <v>44099</v>
      </c>
      <c r="G258" s="8">
        <v>6</v>
      </c>
      <c r="H258" s="10" t="str">
        <f t="shared" ref="H258:H318" si="20">VLOOKUP(G258,produit,2,FALSE)</f>
        <v>Compétence Front</v>
      </c>
      <c r="I258" s="8">
        <v>9</v>
      </c>
      <c r="J258" s="10">
        <f t="shared" ref="J258:J318" si="21">VLOOKUP(G258,puht,3,FALSE)</f>
        <v>500</v>
      </c>
      <c r="K258" s="10">
        <f t="shared" si="18"/>
        <v>4500</v>
      </c>
      <c r="L258" s="10">
        <f>K258+K258*Feuil1!$B$1</f>
        <v>5400</v>
      </c>
      <c r="M258" s="8">
        <v>3</v>
      </c>
      <c r="N258" s="10" t="str">
        <f t="shared" ref="N258:N318" si="22">VLOOKUP(M258,pay,2,FALSE)</f>
        <v>Espèce</v>
      </c>
      <c r="O258" s="11">
        <v>3123.4</v>
      </c>
      <c r="P258" s="10" cm="1">
        <f t="array" ref="P258">_xlfn.IFS(K258&gt;=30000,K258*0.02,K258&gt;15000,K258*0.01,K258&gt;=8000,K258*0.005,K258&lt;7999,K258*0)</f>
        <v>0</v>
      </c>
      <c r="Q258" s="10" t="s">
        <v>11</v>
      </c>
      <c r="R258" s="8">
        <v>3</v>
      </c>
      <c r="S258" s="12">
        <v>20696</v>
      </c>
      <c r="T258" s="19">
        <f t="shared" ca="1" si="19"/>
        <v>66.969444444444449</v>
      </c>
    </row>
    <row r="259" spans="1:20" x14ac:dyDescent="0.25">
      <c r="A259" s="8" t="s">
        <v>53</v>
      </c>
      <c r="B259" s="8" t="s">
        <v>54</v>
      </c>
      <c r="C259" s="8">
        <v>3486</v>
      </c>
      <c r="D259" s="8" t="s">
        <v>462</v>
      </c>
      <c r="E259" s="8" t="s">
        <v>16</v>
      </c>
      <c r="F259" s="9">
        <v>44226</v>
      </c>
      <c r="G259" s="8">
        <v>7</v>
      </c>
      <c r="H259" s="10" t="str">
        <f t="shared" si="20"/>
        <v>Compétence Back</v>
      </c>
      <c r="I259" s="8">
        <v>9</v>
      </c>
      <c r="J259" s="10">
        <f t="shared" si="21"/>
        <v>600</v>
      </c>
      <c r="K259" s="10">
        <f t="shared" ref="K259:K318" si="23">I259*J259</f>
        <v>5400</v>
      </c>
      <c r="L259" s="10">
        <f>K259+K259*Feuil1!$B$1</f>
        <v>6480</v>
      </c>
      <c r="M259" s="8">
        <v>1</v>
      </c>
      <c r="N259" s="10" t="str">
        <f t="shared" si="22"/>
        <v>Chèque</v>
      </c>
      <c r="O259" s="11">
        <v>1971.84</v>
      </c>
      <c r="P259" s="10" cm="1">
        <f t="array" ref="P259">_xlfn.IFS(K259&gt;=30000,K259*0.02,K259&gt;15000,K259*0.01,K259&gt;=8000,K259*0.005,K259&lt;7999,K259*0)</f>
        <v>0</v>
      </c>
      <c r="Q259" s="10" t="s">
        <v>8</v>
      </c>
      <c r="R259" s="8">
        <v>2</v>
      </c>
      <c r="S259" s="12">
        <v>25773</v>
      </c>
      <c r="T259" s="19">
        <f t="shared" ref="T259:T318" ca="1" si="24">YEARFRAC(S259,TODAY())</f>
        <v>53.06666666666667</v>
      </c>
    </row>
    <row r="260" spans="1:20" x14ac:dyDescent="0.25">
      <c r="A260" s="8" t="s">
        <v>52</v>
      </c>
      <c r="B260" s="8" t="s">
        <v>46</v>
      </c>
      <c r="C260" s="8">
        <v>3013</v>
      </c>
      <c r="D260" s="8" t="s">
        <v>463</v>
      </c>
      <c r="E260" s="8" t="s">
        <v>16</v>
      </c>
      <c r="F260" s="9">
        <v>44258</v>
      </c>
      <c r="G260" s="8">
        <v>6</v>
      </c>
      <c r="H260" s="10" t="str">
        <f t="shared" si="20"/>
        <v>Compétence Front</v>
      </c>
      <c r="I260" s="8">
        <v>2</v>
      </c>
      <c r="J260" s="10">
        <f t="shared" si="21"/>
        <v>500</v>
      </c>
      <c r="K260" s="10">
        <f t="shared" si="23"/>
        <v>1000</v>
      </c>
      <c r="L260" s="10">
        <f>K260+K260*Feuil1!$B$1</f>
        <v>1200</v>
      </c>
      <c r="M260" s="8">
        <v>2</v>
      </c>
      <c r="N260" s="10" t="str">
        <f t="shared" si="22"/>
        <v>Virement</v>
      </c>
      <c r="O260" s="11">
        <v>1240.06</v>
      </c>
      <c r="P260" s="10" cm="1">
        <f t="array" ref="P260">_xlfn.IFS(K260&gt;=30000,K260*0.02,K260&gt;15000,K260*0.01,K260&gt;=8000,K260*0.005,K260&lt;7999,K260*0)</f>
        <v>0</v>
      </c>
      <c r="Q260" s="10" t="s">
        <v>8</v>
      </c>
      <c r="R260" s="8">
        <v>0</v>
      </c>
      <c r="S260" s="12">
        <v>20874</v>
      </c>
      <c r="T260" s="19">
        <f t="shared" ca="1" si="24"/>
        <v>66.486111111111114</v>
      </c>
    </row>
    <row r="261" spans="1:20" x14ac:dyDescent="0.25">
      <c r="A261" s="8" t="s">
        <v>51</v>
      </c>
      <c r="B261" s="8" t="s">
        <v>18</v>
      </c>
      <c r="C261" s="8">
        <v>3008</v>
      </c>
      <c r="D261" s="8" t="s">
        <v>467</v>
      </c>
      <c r="E261" s="8" t="s">
        <v>16</v>
      </c>
      <c r="F261" s="9">
        <v>44078</v>
      </c>
      <c r="G261" s="8">
        <v>3</v>
      </c>
      <c r="H261" s="10" t="str">
        <f t="shared" si="20"/>
        <v>Déploiement technique</v>
      </c>
      <c r="I261" s="8">
        <v>6</v>
      </c>
      <c r="J261" s="10">
        <f t="shared" si="21"/>
        <v>1300</v>
      </c>
      <c r="K261" s="10">
        <f t="shared" si="23"/>
        <v>7800</v>
      </c>
      <c r="L261" s="10">
        <f>K261+K261*Feuil1!$B$1</f>
        <v>9360</v>
      </c>
      <c r="M261" s="8">
        <v>3</v>
      </c>
      <c r="N261" s="10" t="str">
        <f t="shared" si="22"/>
        <v>Espèce</v>
      </c>
      <c r="O261" s="11">
        <v>1580.22</v>
      </c>
      <c r="P261" s="10" cm="1">
        <f t="array" ref="P261">_xlfn.IFS(K261&gt;=30000,K261*0.02,K261&gt;15000,K261*0.01,K261&gt;=8000,K261*0.005,K261&lt;7999,K261*0)</f>
        <v>0</v>
      </c>
      <c r="Q261" s="10" t="s">
        <v>11</v>
      </c>
      <c r="R261" s="8">
        <v>1</v>
      </c>
      <c r="S261" s="12">
        <v>28734</v>
      </c>
      <c r="T261" s="19">
        <f t="shared" ca="1" si="24"/>
        <v>44.963888888888889</v>
      </c>
    </row>
    <row r="262" spans="1:20" x14ac:dyDescent="0.25">
      <c r="A262" s="8" t="s">
        <v>49</v>
      </c>
      <c r="B262" s="8" t="s">
        <v>50</v>
      </c>
      <c r="C262" s="8">
        <v>3595</v>
      </c>
      <c r="D262" s="8" t="s">
        <v>467</v>
      </c>
      <c r="E262" s="8" t="s">
        <v>16</v>
      </c>
      <c r="F262" s="9">
        <v>44340</v>
      </c>
      <c r="G262" s="8">
        <v>9</v>
      </c>
      <c r="H262" s="10" t="str">
        <f t="shared" si="20"/>
        <v>Support et TMA</v>
      </c>
      <c r="I262" s="8">
        <v>1</v>
      </c>
      <c r="J262" s="10">
        <f t="shared" si="21"/>
        <v>500</v>
      </c>
      <c r="K262" s="10">
        <f t="shared" si="23"/>
        <v>500</v>
      </c>
      <c r="L262" s="10">
        <f>K262+K262*Feuil1!$B$1</f>
        <v>600</v>
      </c>
      <c r="M262" s="8">
        <v>2</v>
      </c>
      <c r="N262" s="10" t="str">
        <f t="shared" si="22"/>
        <v>Virement</v>
      </c>
      <c r="O262" s="11">
        <v>1275.6400000000001</v>
      </c>
      <c r="P262" s="10" cm="1">
        <f t="array" ref="P262">_xlfn.IFS(K262&gt;=30000,K262*0.02,K262&gt;15000,K262*0.01,K262&gt;=8000,K262*0.005,K262&lt;7999,K262*0)</f>
        <v>0</v>
      </c>
      <c r="Q262" s="10" t="s">
        <v>8</v>
      </c>
      <c r="R262" s="8">
        <v>4</v>
      </c>
      <c r="S262" s="12">
        <v>26276</v>
      </c>
      <c r="T262" s="19">
        <f t="shared" ca="1" si="24"/>
        <v>51.69166666666667</v>
      </c>
    </row>
    <row r="263" spans="1:20" x14ac:dyDescent="0.25">
      <c r="A263" s="8" t="s">
        <v>47</v>
      </c>
      <c r="B263" s="8" t="s">
        <v>48</v>
      </c>
      <c r="C263" s="8">
        <v>3541</v>
      </c>
      <c r="D263" s="8" t="s">
        <v>467</v>
      </c>
      <c r="E263" s="8" t="s">
        <v>16</v>
      </c>
      <c r="F263" s="9">
        <v>44202</v>
      </c>
      <c r="G263" s="8">
        <v>5</v>
      </c>
      <c r="H263" s="10" t="str">
        <f t="shared" si="20"/>
        <v>Audit sécurité</v>
      </c>
      <c r="I263" s="8">
        <v>4</v>
      </c>
      <c r="J263" s="10">
        <f t="shared" si="21"/>
        <v>2000</v>
      </c>
      <c r="K263" s="10">
        <f t="shared" si="23"/>
        <v>8000</v>
      </c>
      <c r="L263" s="10">
        <f>K263+K263*Feuil1!$B$1</f>
        <v>9600</v>
      </c>
      <c r="M263" s="8">
        <v>1</v>
      </c>
      <c r="N263" s="10" t="str">
        <f t="shared" si="22"/>
        <v>Chèque</v>
      </c>
      <c r="O263" s="11">
        <v>1541.11</v>
      </c>
      <c r="P263" s="10" cm="1">
        <f t="array" ref="P263">_xlfn.IFS(K263&gt;=30000,K263*0.02,K263&gt;15000,K263*0.01,K263&gt;=8000,K263*0.005,K263&lt;7999,K263*0)</f>
        <v>40</v>
      </c>
      <c r="Q263" s="10" t="s">
        <v>11</v>
      </c>
      <c r="R263" s="8">
        <v>4</v>
      </c>
      <c r="S263" s="12">
        <v>28584</v>
      </c>
      <c r="T263" s="19">
        <f t="shared" ca="1" si="24"/>
        <v>45.37222222222222</v>
      </c>
    </row>
    <row r="264" spans="1:20" x14ac:dyDescent="0.25">
      <c r="A264" s="8" t="s">
        <v>44</v>
      </c>
      <c r="B264" s="8" t="s">
        <v>45</v>
      </c>
      <c r="C264" s="8">
        <v>3632</v>
      </c>
      <c r="D264" s="8" t="s">
        <v>464</v>
      </c>
      <c r="E264" s="8" t="s">
        <v>16</v>
      </c>
      <c r="F264" s="9">
        <v>44071</v>
      </c>
      <c r="G264" s="8">
        <v>6</v>
      </c>
      <c r="H264" s="10" t="str">
        <f t="shared" si="20"/>
        <v>Compétence Front</v>
      </c>
      <c r="I264" s="8">
        <v>6</v>
      </c>
      <c r="J264" s="10">
        <f t="shared" si="21"/>
        <v>500</v>
      </c>
      <c r="K264" s="10">
        <f t="shared" si="23"/>
        <v>3000</v>
      </c>
      <c r="L264" s="10">
        <f>K264+K264*Feuil1!$B$1</f>
        <v>3600</v>
      </c>
      <c r="M264" s="8">
        <v>2</v>
      </c>
      <c r="N264" s="10" t="str">
        <f t="shared" si="22"/>
        <v>Virement</v>
      </c>
      <c r="O264" s="11">
        <v>3092.88</v>
      </c>
      <c r="P264" s="10" cm="1">
        <f t="array" ref="P264">_xlfn.IFS(K264&gt;=30000,K264*0.02,K264&gt;15000,K264*0.01,K264&gt;=8000,K264*0.005,K264&lt;7999,K264*0)</f>
        <v>0</v>
      </c>
      <c r="Q264" s="10" t="s">
        <v>8</v>
      </c>
      <c r="R264" s="8">
        <v>3</v>
      </c>
      <c r="S264" s="12">
        <v>21895</v>
      </c>
      <c r="T264" s="19">
        <f t="shared" ca="1" si="24"/>
        <v>63.68611111111111</v>
      </c>
    </row>
    <row r="265" spans="1:20" x14ac:dyDescent="0.25">
      <c r="A265" s="8" t="s">
        <v>44</v>
      </c>
      <c r="B265" s="8" t="s">
        <v>46</v>
      </c>
      <c r="C265" s="8">
        <v>3880</v>
      </c>
      <c r="D265" s="8" t="s">
        <v>465</v>
      </c>
      <c r="E265" s="8" t="s">
        <v>16</v>
      </c>
      <c r="F265" s="9">
        <v>44122</v>
      </c>
      <c r="G265" s="8">
        <v>4</v>
      </c>
      <c r="H265" s="10" t="str">
        <f t="shared" si="20"/>
        <v>Conseil et architecture</v>
      </c>
      <c r="I265" s="8">
        <v>10</v>
      </c>
      <c r="J265" s="10">
        <f t="shared" si="21"/>
        <v>5000</v>
      </c>
      <c r="K265" s="10">
        <f t="shared" si="23"/>
        <v>50000</v>
      </c>
      <c r="L265" s="10">
        <f>K265+K265*Feuil1!$B$1</f>
        <v>60000</v>
      </c>
      <c r="M265" s="8">
        <v>2</v>
      </c>
      <c r="N265" s="10" t="str">
        <f t="shared" si="22"/>
        <v>Virement</v>
      </c>
      <c r="O265" s="11">
        <v>3018.26</v>
      </c>
      <c r="P265" s="10" cm="1">
        <f t="array" ref="P265">_xlfn.IFS(K265&gt;=30000,K265*0.02,K265&gt;15000,K265*0.01,K265&gt;=8000,K265*0.005,K265&lt;7999,K265*0)</f>
        <v>1000</v>
      </c>
      <c r="Q265" s="10" t="s">
        <v>8</v>
      </c>
      <c r="R265" s="8">
        <v>1</v>
      </c>
      <c r="S265" s="12">
        <v>24566</v>
      </c>
      <c r="T265" s="19">
        <f t="shared" ca="1" si="24"/>
        <v>56.37222222222222</v>
      </c>
    </row>
    <row r="266" spans="1:20" x14ac:dyDescent="0.25">
      <c r="A266" s="8" t="s">
        <v>42</v>
      </c>
      <c r="B266" s="8" t="s">
        <v>43</v>
      </c>
      <c r="C266" s="8">
        <v>3090</v>
      </c>
      <c r="D266" s="8" t="s">
        <v>465</v>
      </c>
      <c r="E266" s="8" t="s">
        <v>16</v>
      </c>
      <c r="F266" s="9">
        <v>44221</v>
      </c>
      <c r="G266" s="8">
        <v>2</v>
      </c>
      <c r="H266" s="10" t="str">
        <f t="shared" si="20"/>
        <v>Formation CRM</v>
      </c>
      <c r="I266" s="8">
        <v>4</v>
      </c>
      <c r="J266" s="10">
        <f t="shared" si="21"/>
        <v>700</v>
      </c>
      <c r="K266" s="10">
        <f t="shared" si="23"/>
        <v>2800</v>
      </c>
      <c r="L266" s="10">
        <f>K266+K266*Feuil1!$B$1</f>
        <v>3360</v>
      </c>
      <c r="M266" s="8">
        <v>2</v>
      </c>
      <c r="N266" s="10" t="str">
        <f t="shared" si="22"/>
        <v>Virement</v>
      </c>
      <c r="O266" s="11">
        <v>2271.34</v>
      </c>
      <c r="P266" s="10" cm="1">
        <f t="array" ref="P266">_xlfn.IFS(K266&gt;=30000,K266*0.02,K266&gt;15000,K266*0.01,K266&gt;=8000,K266*0.005,K266&lt;7999,K266*0)</f>
        <v>0</v>
      </c>
      <c r="Q266" s="10" t="s">
        <v>11</v>
      </c>
      <c r="R266" s="8">
        <v>5</v>
      </c>
      <c r="S266" s="12">
        <v>23411</v>
      </c>
      <c r="T266" s="19">
        <f t="shared" ca="1" si="24"/>
        <v>59.538888888888891</v>
      </c>
    </row>
    <row r="267" spans="1:20" x14ac:dyDescent="0.25">
      <c r="A267" s="8" t="s">
        <v>40</v>
      </c>
      <c r="B267" s="8" t="s">
        <v>41</v>
      </c>
      <c r="C267" s="8">
        <v>3280</v>
      </c>
      <c r="D267" s="8" t="s">
        <v>464</v>
      </c>
      <c r="E267" s="8" t="s">
        <v>16</v>
      </c>
      <c r="F267" s="9">
        <v>44150</v>
      </c>
      <c r="G267" s="8">
        <v>1</v>
      </c>
      <c r="H267" s="10" t="str">
        <f t="shared" si="20"/>
        <v>Intervention sur site</v>
      </c>
      <c r="I267" s="8">
        <v>8</v>
      </c>
      <c r="J267" s="10">
        <f t="shared" si="21"/>
        <v>1200</v>
      </c>
      <c r="K267" s="10">
        <f t="shared" si="23"/>
        <v>9600</v>
      </c>
      <c r="L267" s="10">
        <f>K267+K267*Feuil1!$B$1</f>
        <v>11520</v>
      </c>
      <c r="M267" s="8">
        <v>3</v>
      </c>
      <c r="N267" s="10" t="str">
        <f t="shared" si="22"/>
        <v>Espèce</v>
      </c>
      <c r="O267" s="11">
        <v>1586.58</v>
      </c>
      <c r="P267" s="10" cm="1">
        <f t="array" ref="P267">_xlfn.IFS(K267&gt;=30000,K267*0.02,K267&gt;15000,K267*0.01,K267&gt;=8000,K267*0.005,K267&lt;7999,K267*0)</f>
        <v>48</v>
      </c>
      <c r="Q267" s="10" t="s">
        <v>8</v>
      </c>
      <c r="R267" s="8">
        <v>5</v>
      </c>
      <c r="S267" s="12">
        <v>31073</v>
      </c>
      <c r="T267" s="19">
        <f t="shared" ca="1" si="24"/>
        <v>38.56111111111111</v>
      </c>
    </row>
    <row r="268" spans="1:20" x14ac:dyDescent="0.25">
      <c r="A268" s="8" t="s">
        <v>38</v>
      </c>
      <c r="B268" s="8" t="s">
        <v>39</v>
      </c>
      <c r="C268" s="8">
        <v>3070</v>
      </c>
      <c r="D268" s="8" t="s">
        <v>463</v>
      </c>
      <c r="E268" s="8" t="s">
        <v>16</v>
      </c>
      <c r="F268" s="9">
        <v>44041</v>
      </c>
      <c r="G268" s="8">
        <v>7</v>
      </c>
      <c r="H268" s="10" t="str">
        <f t="shared" si="20"/>
        <v>Compétence Back</v>
      </c>
      <c r="I268" s="8">
        <v>5</v>
      </c>
      <c r="J268" s="10">
        <f t="shared" si="21"/>
        <v>600</v>
      </c>
      <c r="K268" s="10">
        <f t="shared" si="23"/>
        <v>3000</v>
      </c>
      <c r="L268" s="10">
        <f>K268+K268*Feuil1!$B$1</f>
        <v>3600</v>
      </c>
      <c r="M268" s="8">
        <v>2</v>
      </c>
      <c r="N268" s="10" t="str">
        <f t="shared" si="22"/>
        <v>Virement</v>
      </c>
      <c r="O268" s="11">
        <v>1624.94</v>
      </c>
      <c r="P268" s="10" cm="1">
        <f t="array" ref="P268">_xlfn.IFS(K268&gt;=30000,K268*0.02,K268&gt;15000,K268*0.01,K268&gt;=8000,K268*0.005,K268&lt;7999,K268*0)</f>
        <v>0</v>
      </c>
      <c r="Q268" s="10" t="s">
        <v>8</v>
      </c>
      <c r="R268" s="8">
        <v>0</v>
      </c>
      <c r="S268" s="12">
        <v>24627</v>
      </c>
      <c r="T268" s="19">
        <f t="shared" ca="1" si="24"/>
        <v>56.205555555555556</v>
      </c>
    </row>
    <row r="269" spans="1:20" x14ac:dyDescent="0.25">
      <c r="A269" s="8" t="s">
        <v>36</v>
      </c>
      <c r="B269" s="8" t="s">
        <v>37</v>
      </c>
      <c r="C269" s="8">
        <v>3725</v>
      </c>
      <c r="D269" s="8" t="s">
        <v>467</v>
      </c>
      <c r="E269" s="8" t="s">
        <v>16</v>
      </c>
      <c r="F269" s="9">
        <v>44264</v>
      </c>
      <c r="G269" s="8">
        <v>2</v>
      </c>
      <c r="H269" s="10" t="str">
        <f t="shared" si="20"/>
        <v>Formation CRM</v>
      </c>
      <c r="I269" s="8">
        <v>10</v>
      </c>
      <c r="J269" s="10">
        <f t="shared" si="21"/>
        <v>700</v>
      </c>
      <c r="K269" s="10">
        <f t="shared" si="23"/>
        <v>7000</v>
      </c>
      <c r="L269" s="10">
        <f>K269+K269*Feuil1!$B$1</f>
        <v>8400</v>
      </c>
      <c r="M269" s="8">
        <v>1</v>
      </c>
      <c r="N269" s="10" t="str">
        <f t="shared" si="22"/>
        <v>Chèque</v>
      </c>
      <c r="O269" s="11">
        <v>2362.52</v>
      </c>
      <c r="P269" s="10" cm="1">
        <f t="array" ref="P269">_xlfn.IFS(K269&gt;=30000,K269*0.02,K269&gt;15000,K269*0.01,K269&gt;=8000,K269*0.005,K269&lt;7999,K269*0)</f>
        <v>0</v>
      </c>
      <c r="Q269" s="10" t="s">
        <v>8</v>
      </c>
      <c r="R269" s="8">
        <v>5</v>
      </c>
      <c r="S269" s="12">
        <v>17463</v>
      </c>
      <c r="T269" s="19">
        <f t="shared" ca="1" si="24"/>
        <v>75.819444444444443</v>
      </c>
    </row>
    <row r="270" spans="1:20" x14ac:dyDescent="0.25">
      <c r="A270" s="8" t="s">
        <v>34</v>
      </c>
      <c r="B270" s="8" t="s">
        <v>35</v>
      </c>
      <c r="C270" s="8">
        <v>3795</v>
      </c>
      <c r="D270" s="8" t="s">
        <v>466</v>
      </c>
      <c r="E270" s="8" t="s">
        <v>16</v>
      </c>
      <c r="F270" s="9">
        <v>44063</v>
      </c>
      <c r="G270" s="8">
        <v>5</v>
      </c>
      <c r="H270" s="10" t="str">
        <f t="shared" si="20"/>
        <v>Audit sécurité</v>
      </c>
      <c r="I270" s="8">
        <v>3</v>
      </c>
      <c r="J270" s="10">
        <f t="shared" si="21"/>
        <v>2000</v>
      </c>
      <c r="K270" s="10">
        <f t="shared" si="23"/>
        <v>6000</v>
      </c>
      <c r="L270" s="10">
        <f>K270+K270*Feuil1!$B$1</f>
        <v>7200</v>
      </c>
      <c r="M270" s="8">
        <v>1</v>
      </c>
      <c r="N270" s="10" t="str">
        <f t="shared" si="22"/>
        <v>Chèque</v>
      </c>
      <c r="O270" s="11">
        <v>1187.42</v>
      </c>
      <c r="P270" s="10" cm="1">
        <f t="array" ref="P270">_xlfn.IFS(K270&gt;=30000,K270*0.02,K270&gt;15000,K270*0.01,K270&gt;=8000,K270*0.005,K270&lt;7999,K270*0)</f>
        <v>0</v>
      </c>
      <c r="Q270" s="10" t="s">
        <v>8</v>
      </c>
      <c r="R270" s="8">
        <v>1</v>
      </c>
      <c r="S270" s="12">
        <v>21883</v>
      </c>
      <c r="T270" s="19">
        <f t="shared" ca="1" si="24"/>
        <v>63.719444444444441</v>
      </c>
    </row>
    <row r="271" spans="1:20" x14ac:dyDescent="0.25">
      <c r="A271" s="8" t="s">
        <v>32</v>
      </c>
      <c r="B271" s="8" t="s">
        <v>33</v>
      </c>
      <c r="C271" s="8">
        <v>3147</v>
      </c>
      <c r="D271" s="8" t="s">
        <v>462</v>
      </c>
      <c r="E271" s="8" t="s">
        <v>16</v>
      </c>
      <c r="F271" s="9">
        <v>44025</v>
      </c>
      <c r="G271" s="8">
        <v>1</v>
      </c>
      <c r="H271" s="10" t="str">
        <f t="shared" si="20"/>
        <v>Intervention sur site</v>
      </c>
      <c r="I271" s="8">
        <v>10</v>
      </c>
      <c r="J271" s="10">
        <f t="shared" si="21"/>
        <v>1200</v>
      </c>
      <c r="K271" s="10">
        <f t="shared" si="23"/>
        <v>12000</v>
      </c>
      <c r="L271" s="10">
        <f>K271+K271*Feuil1!$B$1</f>
        <v>14400</v>
      </c>
      <c r="M271" s="8">
        <v>3</v>
      </c>
      <c r="N271" s="10" t="str">
        <f t="shared" si="22"/>
        <v>Espèce</v>
      </c>
      <c r="O271" s="11">
        <v>3114.45</v>
      </c>
      <c r="P271" s="10" cm="1">
        <f t="array" ref="P271">_xlfn.IFS(K271&gt;=30000,K271*0.02,K271&gt;15000,K271*0.01,K271&gt;=8000,K271*0.005,K271&lt;7999,K271*0)</f>
        <v>60</v>
      </c>
      <c r="Q271" s="10" t="s">
        <v>8</v>
      </c>
      <c r="R271" s="8">
        <v>4</v>
      </c>
      <c r="S271" s="12">
        <v>21570</v>
      </c>
      <c r="T271" s="19">
        <f t="shared" ca="1" si="24"/>
        <v>64.577777777777783</v>
      </c>
    </row>
    <row r="272" spans="1:20" x14ac:dyDescent="0.25">
      <c r="A272" s="8" t="s">
        <v>30</v>
      </c>
      <c r="B272" s="8" t="s">
        <v>31</v>
      </c>
      <c r="C272" s="8">
        <v>3060</v>
      </c>
      <c r="D272" s="8" t="s">
        <v>463</v>
      </c>
      <c r="E272" s="8" t="s">
        <v>16</v>
      </c>
      <c r="F272" s="9">
        <v>44347</v>
      </c>
      <c r="G272" s="8">
        <v>1</v>
      </c>
      <c r="H272" s="10" t="str">
        <f t="shared" si="20"/>
        <v>Intervention sur site</v>
      </c>
      <c r="I272" s="8">
        <v>2</v>
      </c>
      <c r="J272" s="10">
        <f t="shared" si="21"/>
        <v>1200</v>
      </c>
      <c r="K272" s="10">
        <f t="shared" si="23"/>
        <v>2400</v>
      </c>
      <c r="L272" s="10">
        <f>K272+K272*Feuil1!$B$1</f>
        <v>2880</v>
      </c>
      <c r="M272" s="8">
        <v>2</v>
      </c>
      <c r="N272" s="10" t="str">
        <f t="shared" si="22"/>
        <v>Virement</v>
      </c>
      <c r="O272" s="11">
        <v>1767.37</v>
      </c>
      <c r="P272" s="10" cm="1">
        <f t="array" ref="P272">_xlfn.IFS(K272&gt;=30000,K272*0.02,K272&gt;15000,K272*0.01,K272&gt;=8000,K272*0.005,K272&lt;7999,K272*0)</f>
        <v>0</v>
      </c>
      <c r="Q272" s="10" t="s">
        <v>8</v>
      </c>
      <c r="R272" s="8">
        <v>3</v>
      </c>
      <c r="S272" s="12">
        <v>21937</v>
      </c>
      <c r="T272" s="19">
        <f t="shared" ca="1" si="24"/>
        <v>63.572222222222223</v>
      </c>
    </row>
    <row r="273" spans="1:20" x14ac:dyDescent="0.25">
      <c r="A273" s="8" t="s">
        <v>28</v>
      </c>
      <c r="B273" s="8" t="s">
        <v>29</v>
      </c>
      <c r="C273" s="8">
        <v>3127</v>
      </c>
      <c r="D273" s="8" t="s">
        <v>465</v>
      </c>
      <c r="E273" s="8" t="s">
        <v>16</v>
      </c>
      <c r="F273" s="9">
        <v>44339</v>
      </c>
      <c r="G273" s="8">
        <v>4</v>
      </c>
      <c r="H273" s="10" t="str">
        <f t="shared" si="20"/>
        <v>Conseil et architecture</v>
      </c>
      <c r="I273" s="8">
        <v>7</v>
      </c>
      <c r="J273" s="10">
        <f t="shared" si="21"/>
        <v>5000</v>
      </c>
      <c r="K273" s="10">
        <f t="shared" si="23"/>
        <v>35000</v>
      </c>
      <c r="L273" s="10">
        <f>K273+K273*Feuil1!$B$1</f>
        <v>42000</v>
      </c>
      <c r="M273" s="8">
        <v>2</v>
      </c>
      <c r="N273" s="10" t="str">
        <f t="shared" si="22"/>
        <v>Virement</v>
      </c>
      <c r="O273" s="11">
        <v>3342.41</v>
      </c>
      <c r="P273" s="10" cm="1">
        <f t="array" ref="P273">_xlfn.IFS(K273&gt;=30000,K273*0.02,K273&gt;15000,K273*0.01,K273&gt;=8000,K273*0.005,K273&lt;7999,K273*0)</f>
        <v>700</v>
      </c>
      <c r="Q273" s="10" t="s">
        <v>8</v>
      </c>
      <c r="R273" s="8">
        <v>5</v>
      </c>
      <c r="S273" s="12">
        <v>22383</v>
      </c>
      <c r="T273" s="19">
        <f t="shared" ca="1" si="24"/>
        <v>62.35</v>
      </c>
    </row>
    <row r="274" spans="1:20" x14ac:dyDescent="0.25">
      <c r="A274" s="8" t="s">
        <v>26</v>
      </c>
      <c r="B274" s="8" t="s">
        <v>27</v>
      </c>
      <c r="C274" s="8">
        <v>3419</v>
      </c>
      <c r="D274" s="8" t="s">
        <v>464</v>
      </c>
      <c r="E274" s="8" t="s">
        <v>16</v>
      </c>
      <c r="F274" s="9">
        <v>44181</v>
      </c>
      <c r="G274" s="8">
        <v>8</v>
      </c>
      <c r="H274" s="10" t="str">
        <f t="shared" si="20"/>
        <v>Compétence Fullstack</v>
      </c>
      <c r="I274" s="8">
        <v>5</v>
      </c>
      <c r="J274" s="10">
        <f t="shared" si="21"/>
        <v>800</v>
      </c>
      <c r="K274" s="10">
        <f t="shared" si="23"/>
        <v>4000</v>
      </c>
      <c r="L274" s="10">
        <f>K274+K274*Feuil1!$B$1</f>
        <v>4800</v>
      </c>
      <c r="M274" s="8">
        <v>2</v>
      </c>
      <c r="N274" s="10" t="str">
        <f t="shared" si="22"/>
        <v>Virement</v>
      </c>
      <c r="O274" s="11">
        <v>2990.65</v>
      </c>
      <c r="P274" s="10" cm="1">
        <f t="array" ref="P274">_xlfn.IFS(K274&gt;=30000,K274*0.02,K274&gt;15000,K274*0.01,K274&gt;=8000,K274*0.005,K274&lt;7999,K274*0)</f>
        <v>0</v>
      </c>
      <c r="Q274" s="10" t="s">
        <v>11</v>
      </c>
      <c r="R274" s="8">
        <v>5</v>
      </c>
      <c r="S274" s="12">
        <v>21447</v>
      </c>
      <c r="T274" s="19">
        <f t="shared" ca="1" si="24"/>
        <v>64.913888888888891</v>
      </c>
    </row>
    <row r="275" spans="1:20" x14ac:dyDescent="0.25">
      <c r="A275" s="8" t="s">
        <v>21</v>
      </c>
      <c r="B275" s="8" t="s">
        <v>25</v>
      </c>
      <c r="C275" s="8">
        <v>3132</v>
      </c>
      <c r="D275" s="8" t="s">
        <v>462</v>
      </c>
      <c r="E275" s="8" t="s">
        <v>16</v>
      </c>
      <c r="F275" s="9">
        <v>44228</v>
      </c>
      <c r="G275" s="8">
        <v>7</v>
      </c>
      <c r="H275" s="10" t="str">
        <f t="shared" si="20"/>
        <v>Compétence Back</v>
      </c>
      <c r="I275" s="8">
        <v>2</v>
      </c>
      <c r="J275" s="10">
        <f t="shared" si="21"/>
        <v>600</v>
      </c>
      <c r="K275" s="10">
        <f t="shared" si="23"/>
        <v>1200</v>
      </c>
      <c r="L275" s="10">
        <f>K275+K275*Feuil1!$B$1</f>
        <v>1440</v>
      </c>
      <c r="M275" s="8">
        <v>3</v>
      </c>
      <c r="N275" s="10" t="str">
        <f t="shared" si="22"/>
        <v>Espèce</v>
      </c>
      <c r="O275" s="11">
        <v>4417.57</v>
      </c>
      <c r="P275" s="10" cm="1">
        <f t="array" ref="P275">_xlfn.IFS(K275&gt;=30000,K275*0.02,K275&gt;15000,K275*0.01,K275&gt;=8000,K275*0.005,K275&lt;7999,K275*0)</f>
        <v>0</v>
      </c>
      <c r="Q275" s="10" t="s">
        <v>11</v>
      </c>
      <c r="R275" s="8">
        <v>5</v>
      </c>
      <c r="S275" s="12">
        <v>17526</v>
      </c>
      <c r="T275" s="19">
        <f t="shared" ca="1" si="24"/>
        <v>75.647222222222226</v>
      </c>
    </row>
    <row r="276" spans="1:20" x14ac:dyDescent="0.25">
      <c r="A276" s="8" t="s">
        <v>21</v>
      </c>
      <c r="B276" s="8" t="s">
        <v>23</v>
      </c>
      <c r="C276" s="8">
        <v>3421</v>
      </c>
      <c r="D276" s="8" t="s">
        <v>465</v>
      </c>
      <c r="E276" s="8" t="s">
        <v>16</v>
      </c>
      <c r="F276" s="9">
        <v>44270</v>
      </c>
      <c r="G276" s="8">
        <v>7</v>
      </c>
      <c r="H276" s="10" t="str">
        <f t="shared" si="20"/>
        <v>Compétence Back</v>
      </c>
      <c r="I276" s="8">
        <v>6</v>
      </c>
      <c r="J276" s="10">
        <f t="shared" si="21"/>
        <v>600</v>
      </c>
      <c r="K276" s="10">
        <f t="shared" si="23"/>
        <v>3600</v>
      </c>
      <c r="L276" s="10">
        <f>K276+K276*Feuil1!$B$1</f>
        <v>4320</v>
      </c>
      <c r="M276" s="8">
        <v>1</v>
      </c>
      <c r="N276" s="10" t="str">
        <f t="shared" si="22"/>
        <v>Chèque</v>
      </c>
      <c r="O276" s="11">
        <v>2808.82</v>
      </c>
      <c r="P276" s="10" cm="1">
        <f t="array" ref="P276">_xlfn.IFS(K276&gt;=30000,K276*0.02,K276&gt;15000,K276*0.01,K276&gt;=8000,K276*0.005,K276&lt;7999,K276*0)</f>
        <v>0</v>
      </c>
      <c r="Q276" s="10" t="s">
        <v>8</v>
      </c>
      <c r="R276" s="8">
        <v>2</v>
      </c>
      <c r="S276" s="12">
        <v>22786</v>
      </c>
      <c r="T276" s="19">
        <f t="shared" ca="1" si="24"/>
        <v>61.244444444444447</v>
      </c>
    </row>
    <row r="277" spans="1:20" x14ac:dyDescent="0.25">
      <c r="A277" s="8" t="s">
        <v>21</v>
      </c>
      <c r="B277" s="8" t="s">
        <v>22</v>
      </c>
      <c r="C277" s="8">
        <v>3766</v>
      </c>
      <c r="D277" s="8" t="s">
        <v>462</v>
      </c>
      <c r="E277" s="8" t="s">
        <v>16</v>
      </c>
      <c r="F277" s="9">
        <v>44066</v>
      </c>
      <c r="G277" s="8">
        <v>4</v>
      </c>
      <c r="H277" s="10" t="str">
        <f t="shared" si="20"/>
        <v>Conseil et architecture</v>
      </c>
      <c r="I277" s="8">
        <v>1</v>
      </c>
      <c r="J277" s="10">
        <f t="shared" si="21"/>
        <v>5000</v>
      </c>
      <c r="K277" s="10">
        <f t="shared" si="23"/>
        <v>5000</v>
      </c>
      <c r="L277" s="10">
        <f>K277+K277*Feuil1!$B$1</f>
        <v>6000</v>
      </c>
      <c r="M277" s="8">
        <v>3</v>
      </c>
      <c r="N277" s="10" t="str">
        <f t="shared" si="22"/>
        <v>Espèce</v>
      </c>
      <c r="O277" s="11">
        <v>2051.91</v>
      </c>
      <c r="P277" s="10" cm="1">
        <f t="array" ref="P277">_xlfn.IFS(K277&gt;=30000,K277*0.02,K277&gt;15000,K277*0.01,K277&gt;=8000,K277*0.005,K277&lt;7999,K277*0)</f>
        <v>0</v>
      </c>
      <c r="Q277" s="10" t="s">
        <v>11</v>
      </c>
      <c r="R277" s="8">
        <v>5</v>
      </c>
      <c r="S277" s="12">
        <v>21569</v>
      </c>
      <c r="T277" s="19">
        <f t="shared" ca="1" si="24"/>
        <v>64.580555555555549</v>
      </c>
    </row>
    <row r="278" spans="1:20" x14ac:dyDescent="0.25">
      <c r="A278" s="8" t="s">
        <v>19</v>
      </c>
      <c r="B278" s="8" t="s">
        <v>20</v>
      </c>
      <c r="C278" s="8">
        <v>3098</v>
      </c>
      <c r="D278" s="8" t="s">
        <v>466</v>
      </c>
      <c r="E278" s="8" t="s">
        <v>16</v>
      </c>
      <c r="F278" s="9">
        <v>44112</v>
      </c>
      <c r="G278" s="8">
        <v>2</v>
      </c>
      <c r="H278" s="10" t="str">
        <f t="shared" si="20"/>
        <v>Formation CRM</v>
      </c>
      <c r="I278" s="8">
        <v>10</v>
      </c>
      <c r="J278" s="10">
        <f t="shared" si="21"/>
        <v>700</v>
      </c>
      <c r="K278" s="10">
        <f t="shared" si="23"/>
        <v>7000</v>
      </c>
      <c r="L278" s="10">
        <f>K278+K278*Feuil1!$B$1</f>
        <v>8400</v>
      </c>
      <c r="M278" s="8">
        <v>1</v>
      </c>
      <c r="N278" s="10" t="str">
        <f t="shared" si="22"/>
        <v>Chèque</v>
      </c>
      <c r="O278" s="11">
        <v>5646.65</v>
      </c>
      <c r="P278" s="10" cm="1">
        <f t="array" ref="P278">_xlfn.IFS(K278&gt;=30000,K278*0.02,K278&gt;15000,K278*0.01,K278&gt;=8000,K278*0.005,K278&lt;7999,K278*0)</f>
        <v>0</v>
      </c>
      <c r="Q278" s="10" t="s">
        <v>11</v>
      </c>
      <c r="R278" s="8">
        <v>5</v>
      </c>
      <c r="S278" s="12">
        <v>18191</v>
      </c>
      <c r="T278" s="19">
        <f t="shared" ca="1" si="24"/>
        <v>73.827777777777783</v>
      </c>
    </row>
    <row r="279" spans="1:20" x14ac:dyDescent="0.25">
      <c r="A279" s="8" t="s">
        <v>17</v>
      </c>
      <c r="B279" s="8" t="s">
        <v>18</v>
      </c>
      <c r="C279" s="8">
        <v>3408</v>
      </c>
      <c r="D279" s="8" t="s">
        <v>465</v>
      </c>
      <c r="E279" s="8" t="s">
        <v>16</v>
      </c>
      <c r="F279" s="9">
        <v>44074</v>
      </c>
      <c r="G279" s="8">
        <v>1</v>
      </c>
      <c r="H279" s="10" t="str">
        <f t="shared" si="20"/>
        <v>Intervention sur site</v>
      </c>
      <c r="I279" s="8">
        <v>2</v>
      </c>
      <c r="J279" s="10">
        <f t="shared" si="21"/>
        <v>1200</v>
      </c>
      <c r="K279" s="10">
        <f t="shared" si="23"/>
        <v>2400</v>
      </c>
      <c r="L279" s="10">
        <f>K279+K279*Feuil1!$B$1</f>
        <v>2880</v>
      </c>
      <c r="M279" s="8">
        <v>1</v>
      </c>
      <c r="N279" s="10" t="str">
        <f t="shared" si="22"/>
        <v>Chèque</v>
      </c>
      <c r="O279" s="11">
        <v>1325.97</v>
      </c>
      <c r="P279" s="10" cm="1">
        <f t="array" ref="P279">_xlfn.IFS(K279&gt;=30000,K279*0.02,K279&gt;15000,K279*0.01,K279&gt;=8000,K279*0.005,K279&lt;7999,K279*0)</f>
        <v>0</v>
      </c>
      <c r="Q279" s="10" t="s">
        <v>11</v>
      </c>
      <c r="R279" s="8">
        <v>2</v>
      </c>
      <c r="S279" s="12">
        <v>27041</v>
      </c>
      <c r="T279" s="19">
        <f t="shared" ca="1" si="24"/>
        <v>49.6</v>
      </c>
    </row>
    <row r="280" spans="1:20" x14ac:dyDescent="0.25">
      <c r="A280" s="8" t="s">
        <v>14</v>
      </c>
      <c r="B280" s="8" t="s">
        <v>15</v>
      </c>
      <c r="C280" s="8">
        <v>3033</v>
      </c>
      <c r="D280" s="8" t="s">
        <v>462</v>
      </c>
      <c r="E280" s="8" t="s">
        <v>16</v>
      </c>
      <c r="F280" s="9">
        <v>44306</v>
      </c>
      <c r="G280" s="8">
        <v>3</v>
      </c>
      <c r="H280" s="10" t="str">
        <f t="shared" si="20"/>
        <v>Déploiement technique</v>
      </c>
      <c r="I280" s="8">
        <v>7</v>
      </c>
      <c r="J280" s="10">
        <f t="shared" si="21"/>
        <v>1300</v>
      </c>
      <c r="K280" s="10">
        <f t="shared" si="23"/>
        <v>9100</v>
      </c>
      <c r="L280" s="10">
        <f>K280+K280*Feuil1!$B$1</f>
        <v>10920</v>
      </c>
      <c r="M280" s="8">
        <v>3</v>
      </c>
      <c r="N280" s="10" t="str">
        <f t="shared" si="22"/>
        <v>Espèce</v>
      </c>
      <c r="O280" s="11">
        <v>926.67</v>
      </c>
      <c r="P280" s="10" cm="1">
        <f t="array" ref="P280">_xlfn.IFS(K280&gt;=30000,K280*0.02,K280&gt;15000,K280*0.01,K280&gt;=8000,K280*0.005,K280&lt;7999,K280*0)</f>
        <v>45.5</v>
      </c>
      <c r="Q280" s="10" t="s">
        <v>8</v>
      </c>
      <c r="R280" s="8">
        <v>3</v>
      </c>
      <c r="S280" s="12">
        <v>27843</v>
      </c>
      <c r="T280" s="19">
        <f t="shared" ca="1" si="24"/>
        <v>47.4</v>
      </c>
    </row>
    <row r="281" spans="1:20" x14ac:dyDescent="0.25">
      <c r="A281" s="8" t="s">
        <v>12</v>
      </c>
      <c r="B281" s="8" t="s">
        <v>13</v>
      </c>
      <c r="C281" s="8">
        <v>3055</v>
      </c>
      <c r="D281" s="8" t="s">
        <v>463</v>
      </c>
      <c r="E281" s="8" t="s">
        <v>393</v>
      </c>
      <c r="F281" s="9">
        <v>44298</v>
      </c>
      <c r="G281" s="8">
        <v>5</v>
      </c>
      <c r="H281" s="10" t="str">
        <f t="shared" si="20"/>
        <v>Audit sécurité</v>
      </c>
      <c r="I281" s="8">
        <v>2</v>
      </c>
      <c r="J281" s="10">
        <f t="shared" si="21"/>
        <v>2000</v>
      </c>
      <c r="K281" s="10">
        <f t="shared" si="23"/>
        <v>4000</v>
      </c>
      <c r="L281" s="10">
        <f>K281+K281*Feuil1!$B$1</f>
        <v>4800</v>
      </c>
      <c r="M281" s="8">
        <v>2</v>
      </c>
      <c r="N281" s="10" t="str">
        <f t="shared" si="22"/>
        <v>Virement</v>
      </c>
      <c r="O281" s="11">
        <v>2982.68</v>
      </c>
      <c r="P281" s="10" cm="1">
        <f t="array" ref="P281">_xlfn.IFS(K281&gt;=30000,K281*0.02,K281&gt;15000,K281*0.01,K281&gt;=8000,K281*0.005,K281&lt;7999,K281*0)</f>
        <v>0</v>
      </c>
      <c r="Q281" s="10" t="s">
        <v>11</v>
      </c>
      <c r="R281" s="8">
        <v>5</v>
      </c>
      <c r="S281" s="12">
        <v>23361</v>
      </c>
      <c r="T281" s="19">
        <f t="shared" ca="1" si="24"/>
        <v>59.672222222222224</v>
      </c>
    </row>
    <row r="282" spans="1:20" x14ac:dyDescent="0.25">
      <c r="A282" s="8" t="s">
        <v>9</v>
      </c>
      <c r="B282" s="8" t="s">
        <v>10</v>
      </c>
      <c r="C282" s="8">
        <v>3186</v>
      </c>
      <c r="D282" s="8" t="s">
        <v>466</v>
      </c>
      <c r="E282" s="8" t="s">
        <v>393</v>
      </c>
      <c r="F282" s="9">
        <v>44232</v>
      </c>
      <c r="G282" s="8">
        <v>3</v>
      </c>
      <c r="H282" s="10" t="str">
        <f t="shared" si="20"/>
        <v>Déploiement technique</v>
      </c>
      <c r="I282" s="8">
        <v>5</v>
      </c>
      <c r="J282" s="10">
        <f t="shared" si="21"/>
        <v>1300</v>
      </c>
      <c r="K282" s="10">
        <f t="shared" si="23"/>
        <v>6500</v>
      </c>
      <c r="L282" s="10">
        <f>K282+K282*Feuil1!$B$1</f>
        <v>7800</v>
      </c>
      <c r="M282" s="8">
        <v>3</v>
      </c>
      <c r="N282" s="10" t="str">
        <f t="shared" si="22"/>
        <v>Espèce</v>
      </c>
      <c r="O282" s="11">
        <v>2746.46</v>
      </c>
      <c r="P282" s="10" cm="1">
        <f t="array" ref="P282">_xlfn.IFS(K282&gt;=30000,K282*0.02,K282&gt;15000,K282*0.01,K282&gt;=8000,K282*0.005,K282&lt;7999,K282*0)</f>
        <v>0</v>
      </c>
      <c r="Q282" s="10" t="s">
        <v>11</v>
      </c>
      <c r="R282" s="8">
        <v>1</v>
      </c>
      <c r="S282" s="12">
        <v>27344</v>
      </c>
      <c r="T282" s="19">
        <f t="shared" ca="1" si="24"/>
        <v>48.769444444444446</v>
      </c>
    </row>
    <row r="283" spans="1:20" x14ac:dyDescent="0.25">
      <c r="A283" s="8" t="s">
        <v>5</v>
      </c>
      <c r="B283" s="8" t="s">
        <v>6</v>
      </c>
      <c r="C283" s="8">
        <v>3091</v>
      </c>
      <c r="D283" s="8" t="s">
        <v>465</v>
      </c>
      <c r="E283" s="8" t="s">
        <v>393</v>
      </c>
      <c r="F283" s="9">
        <v>44149</v>
      </c>
      <c r="G283" s="8">
        <v>6</v>
      </c>
      <c r="H283" s="10" t="str">
        <f t="shared" si="20"/>
        <v>Compétence Front</v>
      </c>
      <c r="I283" s="8">
        <v>9</v>
      </c>
      <c r="J283" s="10">
        <f t="shared" si="21"/>
        <v>500</v>
      </c>
      <c r="K283" s="10">
        <f t="shared" si="23"/>
        <v>4500</v>
      </c>
      <c r="L283" s="10">
        <f>K283+K283*Feuil1!$B$1</f>
        <v>5400</v>
      </c>
      <c r="M283" s="8">
        <v>3</v>
      </c>
      <c r="N283" s="10" t="str">
        <f t="shared" si="22"/>
        <v>Espèce</v>
      </c>
      <c r="O283" s="11">
        <v>2257.4</v>
      </c>
      <c r="P283" s="10" cm="1">
        <f t="array" ref="P283">_xlfn.IFS(K283&gt;=30000,K283*0.02,K283&gt;15000,K283*0.01,K283&gt;=8000,K283*0.005,K283&lt;7999,K283*0)</f>
        <v>0</v>
      </c>
      <c r="Q283" s="10" t="s">
        <v>8</v>
      </c>
      <c r="R283" s="8">
        <v>3</v>
      </c>
      <c r="S283" s="12">
        <v>19661</v>
      </c>
      <c r="T283" s="19">
        <f t="shared" ca="1" si="24"/>
        <v>69.802777777777777</v>
      </c>
    </row>
    <row r="284" spans="1:20" x14ac:dyDescent="0.25">
      <c r="A284" s="8" t="s">
        <v>435</v>
      </c>
      <c r="B284" s="8" t="s">
        <v>338</v>
      </c>
      <c r="C284" s="8">
        <v>3703</v>
      </c>
      <c r="D284" s="8" t="s">
        <v>463</v>
      </c>
      <c r="E284" s="8" t="s">
        <v>24</v>
      </c>
      <c r="F284" s="9">
        <v>44183</v>
      </c>
      <c r="G284" s="8">
        <v>1</v>
      </c>
      <c r="H284" s="10" t="str">
        <f t="shared" si="20"/>
        <v>Intervention sur site</v>
      </c>
      <c r="I284" s="8">
        <v>7</v>
      </c>
      <c r="J284" s="10">
        <f t="shared" si="21"/>
        <v>1200</v>
      </c>
      <c r="K284" s="10">
        <f t="shared" si="23"/>
        <v>8400</v>
      </c>
      <c r="L284" s="10">
        <f>K284+K284*Feuil1!$B$1</f>
        <v>10080</v>
      </c>
      <c r="M284" s="8">
        <v>1</v>
      </c>
      <c r="N284" s="10" t="str">
        <f t="shared" si="22"/>
        <v>Chèque</v>
      </c>
      <c r="O284" s="11">
        <v>2189.39</v>
      </c>
      <c r="P284" s="10" cm="1">
        <f t="array" ref="P284">_xlfn.IFS(K284&gt;=30000,K284*0.02,K284&gt;15000,K284*0.01,K284&gt;=8000,K284*0.005,K284&lt;7999,K284*0)</f>
        <v>42</v>
      </c>
      <c r="Q284" s="10" t="s">
        <v>11</v>
      </c>
      <c r="R284" s="8">
        <v>3</v>
      </c>
      <c r="S284" s="12">
        <v>20235</v>
      </c>
      <c r="T284" s="19">
        <f t="shared" ca="1" si="24"/>
        <v>68.227777777777774</v>
      </c>
    </row>
    <row r="285" spans="1:20" x14ac:dyDescent="0.25">
      <c r="A285" s="8" t="s">
        <v>433</v>
      </c>
      <c r="B285" s="8" t="s">
        <v>434</v>
      </c>
      <c r="C285" s="8">
        <v>3096</v>
      </c>
      <c r="D285" s="8" t="s">
        <v>464</v>
      </c>
      <c r="E285" s="8" t="s">
        <v>24</v>
      </c>
      <c r="F285" s="9">
        <v>44181</v>
      </c>
      <c r="G285" s="8">
        <v>4</v>
      </c>
      <c r="H285" s="10" t="str">
        <f t="shared" si="20"/>
        <v>Conseil et architecture</v>
      </c>
      <c r="I285" s="8">
        <v>1</v>
      </c>
      <c r="J285" s="10">
        <f t="shared" si="21"/>
        <v>5000</v>
      </c>
      <c r="K285" s="10">
        <f t="shared" si="23"/>
        <v>5000</v>
      </c>
      <c r="L285" s="10">
        <f>K285+K285*Feuil1!$B$1</f>
        <v>6000</v>
      </c>
      <c r="M285" s="8">
        <v>2</v>
      </c>
      <c r="N285" s="10" t="str">
        <f t="shared" si="22"/>
        <v>Virement</v>
      </c>
      <c r="O285" s="11">
        <v>1602.13</v>
      </c>
      <c r="P285" s="10" cm="1">
        <f t="array" ref="P285">_xlfn.IFS(K285&gt;=30000,K285*0.02,K285&gt;15000,K285*0.01,K285&gt;=8000,K285*0.005,K285&lt;7999,K285*0)</f>
        <v>0</v>
      </c>
      <c r="Q285" s="10" t="s">
        <v>8</v>
      </c>
      <c r="R285" s="8">
        <v>1</v>
      </c>
      <c r="S285" s="12">
        <v>18179</v>
      </c>
      <c r="T285" s="19">
        <f t="shared" ca="1" si="24"/>
        <v>73.861111111111114</v>
      </c>
    </row>
    <row r="286" spans="1:20" x14ac:dyDescent="0.25">
      <c r="A286" s="8" t="s">
        <v>432</v>
      </c>
      <c r="B286" s="8" t="s">
        <v>39</v>
      </c>
      <c r="C286" s="8">
        <v>3161</v>
      </c>
      <c r="D286" s="8" t="s">
        <v>463</v>
      </c>
      <c r="E286" s="8" t="s">
        <v>24</v>
      </c>
      <c r="F286" s="9">
        <v>44327</v>
      </c>
      <c r="G286" s="8">
        <v>4</v>
      </c>
      <c r="H286" s="10" t="str">
        <f t="shared" si="20"/>
        <v>Conseil et architecture</v>
      </c>
      <c r="I286" s="8">
        <v>3</v>
      </c>
      <c r="J286" s="10">
        <f t="shared" si="21"/>
        <v>5000</v>
      </c>
      <c r="K286" s="10">
        <f t="shared" si="23"/>
        <v>15000</v>
      </c>
      <c r="L286" s="10">
        <f>K286+K286*Feuil1!$B$1</f>
        <v>18000</v>
      </c>
      <c r="M286" s="8">
        <v>3</v>
      </c>
      <c r="N286" s="10" t="str">
        <f t="shared" si="22"/>
        <v>Espèce</v>
      </c>
      <c r="O286" s="11">
        <v>2720.17</v>
      </c>
      <c r="P286" s="10" cm="1">
        <f t="array" ref="P286">_xlfn.IFS(K286&gt;=30000,K286*0.02,K286&gt;15000,K286*0.01,K286&gt;=8000,K286*0.005,K286&lt;7999,K286*0)</f>
        <v>75</v>
      </c>
      <c r="Q286" s="10" t="s">
        <v>8</v>
      </c>
      <c r="R286" s="8">
        <v>5</v>
      </c>
      <c r="S286" s="12">
        <v>17018</v>
      </c>
      <c r="T286" s="19">
        <f t="shared" ca="1" si="24"/>
        <v>77.038888888888891</v>
      </c>
    </row>
    <row r="287" spans="1:20" x14ac:dyDescent="0.25">
      <c r="A287" s="8" t="s">
        <v>430</v>
      </c>
      <c r="B287" s="8" t="s">
        <v>431</v>
      </c>
      <c r="C287" s="8">
        <v>3559</v>
      </c>
      <c r="D287" s="8" t="s">
        <v>465</v>
      </c>
      <c r="E287" s="8" t="s">
        <v>24</v>
      </c>
      <c r="F287" s="9">
        <v>44334</v>
      </c>
      <c r="G287" s="8">
        <v>3</v>
      </c>
      <c r="H287" s="10" t="str">
        <f t="shared" si="20"/>
        <v>Déploiement technique</v>
      </c>
      <c r="I287" s="8">
        <v>2</v>
      </c>
      <c r="J287" s="10">
        <f t="shared" si="21"/>
        <v>1300</v>
      </c>
      <c r="K287" s="10">
        <f t="shared" si="23"/>
        <v>2600</v>
      </c>
      <c r="L287" s="10">
        <f>K287+K287*Feuil1!$B$1</f>
        <v>3120</v>
      </c>
      <c r="M287" s="8">
        <v>1</v>
      </c>
      <c r="N287" s="10" t="str">
        <f t="shared" si="22"/>
        <v>Chèque</v>
      </c>
      <c r="O287" s="11">
        <v>3465.59</v>
      </c>
      <c r="P287" s="10" cm="1">
        <f t="array" ref="P287">_xlfn.IFS(K287&gt;=30000,K287*0.02,K287&gt;15000,K287*0.01,K287&gt;=8000,K287*0.005,K287&lt;7999,K287*0)</f>
        <v>0</v>
      </c>
      <c r="Q287" s="10" t="s">
        <v>8</v>
      </c>
      <c r="R287" s="8">
        <v>1</v>
      </c>
      <c r="S287" s="12">
        <v>17827</v>
      </c>
      <c r="T287" s="19">
        <f t="shared" ca="1" si="24"/>
        <v>74.825000000000003</v>
      </c>
    </row>
    <row r="288" spans="1:20" x14ac:dyDescent="0.25">
      <c r="A288" s="8" t="s">
        <v>429</v>
      </c>
      <c r="B288" s="8" t="s">
        <v>132</v>
      </c>
      <c r="C288" s="8">
        <v>3018</v>
      </c>
      <c r="D288" s="8" t="s">
        <v>464</v>
      </c>
      <c r="E288" s="8" t="s">
        <v>24</v>
      </c>
      <c r="F288" s="9">
        <v>44051</v>
      </c>
      <c r="G288" s="8">
        <v>1</v>
      </c>
      <c r="H288" s="10" t="str">
        <f t="shared" si="20"/>
        <v>Intervention sur site</v>
      </c>
      <c r="I288" s="8">
        <v>7</v>
      </c>
      <c r="J288" s="10">
        <f t="shared" si="21"/>
        <v>1200</v>
      </c>
      <c r="K288" s="10">
        <f t="shared" si="23"/>
        <v>8400</v>
      </c>
      <c r="L288" s="10">
        <f>K288+K288*Feuil1!$B$1</f>
        <v>10080</v>
      </c>
      <c r="M288" s="8">
        <v>2</v>
      </c>
      <c r="N288" s="10" t="str">
        <f t="shared" si="22"/>
        <v>Virement</v>
      </c>
      <c r="O288" s="11">
        <v>1994.49</v>
      </c>
      <c r="P288" s="10" cm="1">
        <f t="array" ref="P288">_xlfn.IFS(K288&gt;=30000,K288*0.02,K288&gt;15000,K288*0.01,K288&gt;=8000,K288*0.005,K288&lt;7999,K288*0)</f>
        <v>42</v>
      </c>
      <c r="Q288" s="10" t="s">
        <v>8</v>
      </c>
      <c r="R288" s="8">
        <v>1</v>
      </c>
      <c r="S288" s="12">
        <v>16785</v>
      </c>
      <c r="T288" s="19">
        <f t="shared" ca="1" si="24"/>
        <v>77.677777777777777</v>
      </c>
    </row>
    <row r="289" spans="1:20" x14ac:dyDescent="0.25">
      <c r="A289" s="8" t="s">
        <v>428</v>
      </c>
      <c r="B289" s="8" t="s">
        <v>39</v>
      </c>
      <c r="C289" s="8">
        <v>3081</v>
      </c>
      <c r="D289" s="8" t="s">
        <v>464</v>
      </c>
      <c r="E289" s="8" t="s">
        <v>24</v>
      </c>
      <c r="F289" s="9">
        <v>44197</v>
      </c>
      <c r="G289" s="8">
        <v>2</v>
      </c>
      <c r="H289" s="10" t="str">
        <f t="shared" si="20"/>
        <v>Formation CRM</v>
      </c>
      <c r="I289" s="8">
        <v>3</v>
      </c>
      <c r="J289" s="10">
        <f t="shared" si="21"/>
        <v>700</v>
      </c>
      <c r="K289" s="10">
        <f t="shared" si="23"/>
        <v>2100</v>
      </c>
      <c r="L289" s="10">
        <f>K289+K289*Feuil1!$B$1</f>
        <v>2520</v>
      </c>
      <c r="M289" s="8">
        <v>1</v>
      </c>
      <c r="N289" s="10" t="str">
        <f t="shared" si="22"/>
        <v>Chèque</v>
      </c>
      <c r="O289" s="11">
        <v>1891.47</v>
      </c>
      <c r="P289" s="10" cm="1">
        <f t="array" ref="P289">_xlfn.IFS(K289&gt;=30000,K289*0.02,K289&gt;15000,K289*0.01,K289&gt;=8000,K289*0.005,K289&lt;7999,K289*0)</f>
        <v>0</v>
      </c>
      <c r="Q289" s="10" t="s">
        <v>8</v>
      </c>
      <c r="R289" s="8">
        <v>4</v>
      </c>
      <c r="S289" s="12">
        <v>17213</v>
      </c>
      <c r="T289" s="19">
        <f t="shared" ca="1" si="24"/>
        <v>76.50833333333334</v>
      </c>
    </row>
    <row r="290" spans="1:20" x14ac:dyDescent="0.25">
      <c r="A290" s="8" t="s">
        <v>427</v>
      </c>
      <c r="B290" s="8" t="s">
        <v>298</v>
      </c>
      <c r="C290" s="8">
        <v>3064</v>
      </c>
      <c r="D290" s="8" t="s">
        <v>464</v>
      </c>
      <c r="E290" s="8" t="s">
        <v>24</v>
      </c>
      <c r="F290" s="9">
        <v>44085</v>
      </c>
      <c r="G290" s="8">
        <v>2</v>
      </c>
      <c r="H290" s="10" t="str">
        <f t="shared" si="20"/>
        <v>Formation CRM</v>
      </c>
      <c r="I290" s="8">
        <v>7</v>
      </c>
      <c r="J290" s="10">
        <f t="shared" si="21"/>
        <v>700</v>
      </c>
      <c r="K290" s="10">
        <f t="shared" si="23"/>
        <v>4900</v>
      </c>
      <c r="L290" s="10">
        <f>K290+K290*Feuil1!$B$1</f>
        <v>5880</v>
      </c>
      <c r="M290" s="8">
        <v>3</v>
      </c>
      <c r="N290" s="10" t="str">
        <f t="shared" si="22"/>
        <v>Espèce</v>
      </c>
      <c r="O290" s="11">
        <v>2181.9</v>
      </c>
      <c r="P290" s="10" cm="1">
        <f t="array" ref="P290">_xlfn.IFS(K290&gt;=30000,K290*0.02,K290&gt;15000,K290*0.01,K290&gt;=8000,K290*0.005,K290&lt;7999,K290*0)</f>
        <v>0</v>
      </c>
      <c r="Q290" s="10" t="s">
        <v>8</v>
      </c>
      <c r="R290" s="8">
        <v>4</v>
      </c>
      <c r="S290" s="12">
        <v>22035</v>
      </c>
      <c r="T290" s="19">
        <f t="shared" ca="1" si="24"/>
        <v>63.302777777777777</v>
      </c>
    </row>
    <row r="291" spans="1:20" x14ac:dyDescent="0.25">
      <c r="A291" s="8" t="s">
        <v>426</v>
      </c>
      <c r="B291" s="8" t="s">
        <v>234</v>
      </c>
      <c r="C291" s="8">
        <v>3333</v>
      </c>
      <c r="D291" s="8" t="s">
        <v>462</v>
      </c>
      <c r="E291" s="8" t="s">
        <v>24</v>
      </c>
      <c r="F291" s="9">
        <v>44053</v>
      </c>
      <c r="G291" s="8">
        <v>2</v>
      </c>
      <c r="H291" s="10" t="str">
        <f t="shared" si="20"/>
        <v>Formation CRM</v>
      </c>
      <c r="I291" s="8">
        <v>9</v>
      </c>
      <c r="J291" s="10">
        <f t="shared" si="21"/>
        <v>700</v>
      </c>
      <c r="K291" s="10">
        <f t="shared" si="23"/>
        <v>6300</v>
      </c>
      <c r="L291" s="10">
        <f>K291+K291*Feuil1!$B$1</f>
        <v>7560</v>
      </c>
      <c r="M291" s="8">
        <v>1</v>
      </c>
      <c r="N291" s="10" t="str">
        <f t="shared" si="22"/>
        <v>Chèque</v>
      </c>
      <c r="O291" s="11">
        <v>3578.47</v>
      </c>
      <c r="P291" s="10" cm="1">
        <f t="array" ref="P291">_xlfn.IFS(K291&gt;=30000,K291*0.02,K291&gt;15000,K291*0.01,K291&gt;=8000,K291*0.005,K291&lt;7999,K291*0)</f>
        <v>0</v>
      </c>
      <c r="Q291" s="10" t="s">
        <v>11</v>
      </c>
      <c r="R291" s="8">
        <v>5</v>
      </c>
      <c r="S291" s="12">
        <v>22471</v>
      </c>
      <c r="T291" s="19">
        <f t="shared" ca="1" si="24"/>
        <v>62.108333333333334</v>
      </c>
    </row>
    <row r="292" spans="1:20" x14ac:dyDescent="0.25">
      <c r="A292" s="8" t="s">
        <v>53</v>
      </c>
      <c r="B292" s="8" t="s">
        <v>54</v>
      </c>
      <c r="C292" s="8">
        <v>3486</v>
      </c>
      <c r="D292" s="8" t="s">
        <v>462</v>
      </c>
      <c r="E292" s="8" t="s">
        <v>16</v>
      </c>
      <c r="F292" s="9">
        <v>44053</v>
      </c>
      <c r="G292" s="8">
        <v>4</v>
      </c>
      <c r="H292" s="10" t="str">
        <f t="shared" si="20"/>
        <v>Conseil et architecture</v>
      </c>
      <c r="I292" s="8">
        <v>1</v>
      </c>
      <c r="J292" s="10">
        <f t="shared" si="21"/>
        <v>5000</v>
      </c>
      <c r="K292" s="10">
        <f t="shared" si="23"/>
        <v>5000</v>
      </c>
      <c r="L292" s="10">
        <f>K292+K292*Feuil1!$B$1</f>
        <v>6000</v>
      </c>
      <c r="M292" s="8">
        <v>1</v>
      </c>
      <c r="N292" s="10" t="str">
        <f t="shared" si="22"/>
        <v>Chèque</v>
      </c>
      <c r="O292" s="11">
        <v>1971.84</v>
      </c>
      <c r="P292" s="10" cm="1">
        <f t="array" ref="P292">_xlfn.IFS(K292&gt;=30000,K292*0.02,K292&gt;15000,K292*0.01,K292&gt;=8000,K292*0.005,K292&lt;7999,K292*0)</f>
        <v>0</v>
      </c>
      <c r="Q292" s="10" t="s">
        <v>8</v>
      </c>
      <c r="R292" s="8">
        <v>2</v>
      </c>
      <c r="S292" s="12">
        <v>25773</v>
      </c>
      <c r="T292" s="19">
        <f t="shared" ca="1" si="24"/>
        <v>53.06666666666667</v>
      </c>
    </row>
    <row r="293" spans="1:20" x14ac:dyDescent="0.25">
      <c r="A293" s="8" t="s">
        <v>52</v>
      </c>
      <c r="B293" s="8" t="s">
        <v>46</v>
      </c>
      <c r="C293" s="8">
        <v>3013</v>
      </c>
      <c r="D293" s="8" t="s">
        <v>463</v>
      </c>
      <c r="E293" s="8" t="s">
        <v>16</v>
      </c>
      <c r="F293" s="9">
        <v>44266</v>
      </c>
      <c r="G293" s="8">
        <v>5</v>
      </c>
      <c r="H293" s="10" t="str">
        <f t="shared" si="20"/>
        <v>Audit sécurité</v>
      </c>
      <c r="I293" s="8">
        <v>9</v>
      </c>
      <c r="J293" s="10">
        <f t="shared" si="21"/>
        <v>2000</v>
      </c>
      <c r="K293" s="10">
        <f t="shared" si="23"/>
        <v>18000</v>
      </c>
      <c r="L293" s="10">
        <f>K293+K293*Feuil1!$B$1</f>
        <v>21600</v>
      </c>
      <c r="M293" s="8">
        <v>3</v>
      </c>
      <c r="N293" s="10" t="str">
        <f t="shared" si="22"/>
        <v>Espèce</v>
      </c>
      <c r="O293" s="11">
        <v>1240.06</v>
      </c>
      <c r="P293" s="10" cm="1">
        <f t="array" ref="P293">_xlfn.IFS(K293&gt;=30000,K293*0.02,K293&gt;15000,K293*0.01,K293&gt;=8000,K293*0.005,K293&lt;7999,K293*0)</f>
        <v>180</v>
      </c>
      <c r="Q293" s="10" t="s">
        <v>8</v>
      </c>
      <c r="R293" s="8">
        <v>2</v>
      </c>
      <c r="S293" s="12">
        <v>20874</v>
      </c>
      <c r="T293" s="19">
        <f t="shared" ca="1" si="24"/>
        <v>66.486111111111114</v>
      </c>
    </row>
    <row r="294" spans="1:20" x14ac:dyDescent="0.25">
      <c r="A294" s="8" t="s">
        <v>51</v>
      </c>
      <c r="B294" s="8" t="s">
        <v>18</v>
      </c>
      <c r="C294" s="8">
        <v>3008</v>
      </c>
      <c r="D294" s="8" t="s">
        <v>467</v>
      </c>
      <c r="E294" s="8" t="s">
        <v>16</v>
      </c>
      <c r="F294" s="9">
        <v>44310</v>
      </c>
      <c r="G294" s="8">
        <v>5</v>
      </c>
      <c r="H294" s="10" t="str">
        <f t="shared" si="20"/>
        <v>Audit sécurité</v>
      </c>
      <c r="I294" s="8">
        <v>1</v>
      </c>
      <c r="J294" s="10">
        <f t="shared" si="21"/>
        <v>2000</v>
      </c>
      <c r="K294" s="10">
        <f t="shared" si="23"/>
        <v>2000</v>
      </c>
      <c r="L294" s="10">
        <f>K294+K294*Feuil1!$B$1</f>
        <v>2400</v>
      </c>
      <c r="M294" s="8">
        <v>1</v>
      </c>
      <c r="N294" s="10" t="str">
        <f t="shared" si="22"/>
        <v>Chèque</v>
      </c>
      <c r="O294" s="11">
        <v>1580.22</v>
      </c>
      <c r="P294" s="10" cm="1">
        <f t="array" ref="P294">_xlfn.IFS(K294&gt;=30000,K294*0.02,K294&gt;15000,K294*0.01,K294&gt;=8000,K294*0.005,K294&lt;7999,K294*0)</f>
        <v>0</v>
      </c>
      <c r="Q294" s="10" t="s">
        <v>11</v>
      </c>
      <c r="R294" s="8">
        <v>5</v>
      </c>
      <c r="S294" s="12">
        <v>28734</v>
      </c>
      <c r="T294" s="19">
        <f t="shared" ca="1" si="24"/>
        <v>44.963888888888889</v>
      </c>
    </row>
    <row r="295" spans="1:20" x14ac:dyDescent="0.25">
      <c r="A295" s="8" t="s">
        <v>49</v>
      </c>
      <c r="B295" s="8" t="s">
        <v>50</v>
      </c>
      <c r="C295" s="8">
        <v>3595</v>
      </c>
      <c r="D295" s="8" t="s">
        <v>467</v>
      </c>
      <c r="E295" s="8" t="s">
        <v>16</v>
      </c>
      <c r="F295" s="9">
        <v>44160</v>
      </c>
      <c r="G295" s="8">
        <v>5</v>
      </c>
      <c r="H295" s="10" t="str">
        <f t="shared" si="20"/>
        <v>Audit sécurité</v>
      </c>
      <c r="I295" s="8">
        <v>9</v>
      </c>
      <c r="J295" s="10">
        <f t="shared" si="21"/>
        <v>2000</v>
      </c>
      <c r="K295" s="10">
        <f t="shared" si="23"/>
        <v>18000</v>
      </c>
      <c r="L295" s="10">
        <f>K295+K295*Feuil1!$B$1</f>
        <v>21600</v>
      </c>
      <c r="M295" s="8">
        <v>1</v>
      </c>
      <c r="N295" s="10" t="str">
        <f t="shared" si="22"/>
        <v>Chèque</v>
      </c>
      <c r="O295" s="11">
        <v>1275.6400000000001</v>
      </c>
      <c r="P295" s="10" cm="1">
        <f t="array" ref="P295">_xlfn.IFS(K295&gt;=30000,K295*0.02,K295&gt;15000,K295*0.01,K295&gt;=8000,K295*0.005,K295&lt;7999,K295*0)</f>
        <v>180</v>
      </c>
      <c r="Q295" s="10" t="s">
        <v>8</v>
      </c>
      <c r="R295" s="8">
        <v>4</v>
      </c>
      <c r="S295" s="12">
        <v>26276</v>
      </c>
      <c r="T295" s="19">
        <f t="shared" ca="1" si="24"/>
        <v>51.69166666666667</v>
      </c>
    </row>
    <row r="296" spans="1:20" x14ac:dyDescent="0.25">
      <c r="A296" s="8" t="s">
        <v>47</v>
      </c>
      <c r="B296" s="8" t="s">
        <v>48</v>
      </c>
      <c r="C296" s="8">
        <v>3541</v>
      </c>
      <c r="D296" s="8" t="s">
        <v>467</v>
      </c>
      <c r="E296" s="8" t="s">
        <v>16</v>
      </c>
      <c r="F296" s="9">
        <v>44246</v>
      </c>
      <c r="G296" s="8">
        <v>9</v>
      </c>
      <c r="H296" s="10" t="str">
        <f t="shared" si="20"/>
        <v>Support et TMA</v>
      </c>
      <c r="I296" s="8">
        <v>9</v>
      </c>
      <c r="J296" s="10">
        <f t="shared" si="21"/>
        <v>500</v>
      </c>
      <c r="K296" s="10">
        <f t="shared" si="23"/>
        <v>4500</v>
      </c>
      <c r="L296" s="10">
        <f>K296+K296*Feuil1!$B$1</f>
        <v>5400</v>
      </c>
      <c r="M296" s="8">
        <v>1</v>
      </c>
      <c r="N296" s="10" t="str">
        <f t="shared" si="22"/>
        <v>Chèque</v>
      </c>
      <c r="O296" s="11">
        <v>1541.11</v>
      </c>
      <c r="P296" s="10" cm="1">
        <f t="array" ref="P296">_xlfn.IFS(K296&gt;=30000,K296*0.02,K296&gt;15000,K296*0.01,K296&gt;=8000,K296*0.005,K296&lt;7999,K296*0)</f>
        <v>0</v>
      </c>
      <c r="Q296" s="10" t="s">
        <v>11</v>
      </c>
      <c r="R296" s="8">
        <v>3</v>
      </c>
      <c r="S296" s="12">
        <v>28584</v>
      </c>
      <c r="T296" s="19">
        <f t="shared" ca="1" si="24"/>
        <v>45.37222222222222</v>
      </c>
    </row>
    <row r="297" spans="1:20" x14ac:dyDescent="0.25">
      <c r="A297" s="8" t="s">
        <v>44</v>
      </c>
      <c r="B297" s="8" t="s">
        <v>45</v>
      </c>
      <c r="C297" s="8">
        <v>3632</v>
      </c>
      <c r="D297" s="8" t="s">
        <v>464</v>
      </c>
      <c r="E297" s="8" t="s">
        <v>16</v>
      </c>
      <c r="F297" s="9">
        <v>44341</v>
      </c>
      <c r="G297" s="8">
        <v>2</v>
      </c>
      <c r="H297" s="10" t="str">
        <f t="shared" si="20"/>
        <v>Formation CRM</v>
      </c>
      <c r="I297" s="8">
        <v>7</v>
      </c>
      <c r="J297" s="10">
        <f t="shared" si="21"/>
        <v>700</v>
      </c>
      <c r="K297" s="10">
        <f t="shared" si="23"/>
        <v>4900</v>
      </c>
      <c r="L297" s="10">
        <f>K297+K297*Feuil1!$B$1</f>
        <v>5880</v>
      </c>
      <c r="M297" s="8">
        <v>1</v>
      </c>
      <c r="N297" s="10" t="str">
        <f t="shared" si="22"/>
        <v>Chèque</v>
      </c>
      <c r="O297" s="11">
        <v>3092.88</v>
      </c>
      <c r="P297" s="10" cm="1">
        <f t="array" ref="P297">_xlfn.IFS(K297&gt;=30000,K297*0.02,K297&gt;15000,K297*0.01,K297&gt;=8000,K297*0.005,K297&lt;7999,K297*0)</f>
        <v>0</v>
      </c>
      <c r="Q297" s="10" t="s">
        <v>8</v>
      </c>
      <c r="R297" s="8">
        <v>4</v>
      </c>
      <c r="S297" s="12">
        <v>21895</v>
      </c>
      <c r="T297" s="19">
        <f t="shared" ca="1" si="24"/>
        <v>63.68611111111111</v>
      </c>
    </row>
    <row r="298" spans="1:20" x14ac:dyDescent="0.25">
      <c r="A298" s="8" t="s">
        <v>44</v>
      </c>
      <c r="B298" s="8" t="s">
        <v>46</v>
      </c>
      <c r="C298" s="8">
        <v>3880</v>
      </c>
      <c r="D298" s="8" t="s">
        <v>465</v>
      </c>
      <c r="E298" s="8" t="s">
        <v>16</v>
      </c>
      <c r="F298" s="9">
        <v>44104</v>
      </c>
      <c r="G298" s="8">
        <v>2</v>
      </c>
      <c r="H298" s="10" t="str">
        <f t="shared" si="20"/>
        <v>Formation CRM</v>
      </c>
      <c r="I298" s="8">
        <v>2</v>
      </c>
      <c r="J298" s="10">
        <f t="shared" si="21"/>
        <v>700</v>
      </c>
      <c r="K298" s="10">
        <f t="shared" si="23"/>
        <v>1400</v>
      </c>
      <c r="L298" s="10">
        <f>K298+K298*Feuil1!$B$1</f>
        <v>1680</v>
      </c>
      <c r="M298" s="8">
        <v>3</v>
      </c>
      <c r="N298" s="10" t="str">
        <f t="shared" si="22"/>
        <v>Espèce</v>
      </c>
      <c r="O298" s="11">
        <v>3018.26</v>
      </c>
      <c r="P298" s="10" cm="1">
        <f t="array" ref="P298">_xlfn.IFS(K298&gt;=30000,K298*0.02,K298&gt;15000,K298*0.01,K298&gt;=8000,K298*0.005,K298&lt;7999,K298*0)</f>
        <v>0</v>
      </c>
      <c r="Q298" s="10" t="s">
        <v>8</v>
      </c>
      <c r="R298" s="8">
        <v>3</v>
      </c>
      <c r="S298" s="12">
        <v>24566</v>
      </c>
      <c r="T298" s="19">
        <f t="shared" ca="1" si="24"/>
        <v>56.37222222222222</v>
      </c>
    </row>
    <row r="299" spans="1:20" x14ac:dyDescent="0.25">
      <c r="A299" s="8" t="s">
        <v>42</v>
      </c>
      <c r="B299" s="8" t="s">
        <v>43</v>
      </c>
      <c r="C299" s="8">
        <v>3090</v>
      </c>
      <c r="D299" s="8" t="s">
        <v>465</v>
      </c>
      <c r="E299" s="8" t="s">
        <v>16</v>
      </c>
      <c r="F299" s="9">
        <v>44274</v>
      </c>
      <c r="G299" s="8">
        <v>5</v>
      </c>
      <c r="H299" s="10" t="str">
        <f t="shared" si="20"/>
        <v>Audit sécurité</v>
      </c>
      <c r="I299" s="8">
        <v>3</v>
      </c>
      <c r="J299" s="10">
        <f t="shared" si="21"/>
        <v>2000</v>
      </c>
      <c r="K299" s="10">
        <f t="shared" si="23"/>
        <v>6000</v>
      </c>
      <c r="L299" s="10">
        <f>K299+K299*Feuil1!$B$1</f>
        <v>7200</v>
      </c>
      <c r="M299" s="8">
        <v>3</v>
      </c>
      <c r="N299" s="10" t="str">
        <f t="shared" si="22"/>
        <v>Espèce</v>
      </c>
      <c r="O299" s="11">
        <v>2271.34</v>
      </c>
      <c r="P299" s="10" cm="1">
        <f t="array" ref="P299">_xlfn.IFS(K299&gt;=30000,K299*0.02,K299&gt;15000,K299*0.01,K299&gt;=8000,K299*0.005,K299&lt;7999,K299*0)</f>
        <v>0</v>
      </c>
      <c r="Q299" s="10" t="s">
        <v>11</v>
      </c>
      <c r="R299" s="8">
        <v>3</v>
      </c>
      <c r="S299" s="12">
        <v>23411</v>
      </c>
      <c r="T299" s="19">
        <f t="shared" ca="1" si="24"/>
        <v>59.538888888888891</v>
      </c>
    </row>
    <row r="300" spans="1:20" x14ac:dyDescent="0.25">
      <c r="A300" s="8" t="s">
        <v>40</v>
      </c>
      <c r="B300" s="8" t="s">
        <v>41</v>
      </c>
      <c r="C300" s="8">
        <v>3280</v>
      </c>
      <c r="D300" s="8" t="s">
        <v>464</v>
      </c>
      <c r="E300" s="8" t="s">
        <v>16</v>
      </c>
      <c r="F300" s="9">
        <v>44143</v>
      </c>
      <c r="G300" s="8">
        <v>3</v>
      </c>
      <c r="H300" s="10" t="str">
        <f t="shared" si="20"/>
        <v>Déploiement technique</v>
      </c>
      <c r="I300" s="8">
        <v>6</v>
      </c>
      <c r="J300" s="10">
        <f t="shared" si="21"/>
        <v>1300</v>
      </c>
      <c r="K300" s="10">
        <f t="shared" si="23"/>
        <v>7800</v>
      </c>
      <c r="L300" s="10">
        <f>K300+K300*Feuil1!$B$1</f>
        <v>9360</v>
      </c>
      <c r="M300" s="8">
        <v>2</v>
      </c>
      <c r="N300" s="10" t="str">
        <f t="shared" si="22"/>
        <v>Virement</v>
      </c>
      <c r="O300" s="11">
        <v>1586.58</v>
      </c>
      <c r="P300" s="10" cm="1">
        <f t="array" ref="P300">_xlfn.IFS(K300&gt;=30000,K300*0.02,K300&gt;15000,K300*0.01,K300&gt;=8000,K300*0.005,K300&lt;7999,K300*0)</f>
        <v>0</v>
      </c>
      <c r="Q300" s="10" t="s">
        <v>8</v>
      </c>
      <c r="R300" s="8">
        <v>4</v>
      </c>
      <c r="S300" s="12">
        <v>31073</v>
      </c>
      <c r="T300" s="19">
        <f t="shared" ca="1" si="24"/>
        <v>38.56111111111111</v>
      </c>
    </row>
    <row r="301" spans="1:20" x14ac:dyDescent="0.25">
      <c r="A301" s="8" t="s">
        <v>326</v>
      </c>
      <c r="B301" s="8" t="s">
        <v>327</v>
      </c>
      <c r="C301" s="8">
        <v>3584</v>
      </c>
      <c r="D301" s="8" t="s">
        <v>467</v>
      </c>
      <c r="E301" s="8" t="s">
        <v>7</v>
      </c>
      <c r="F301" s="9">
        <v>44047</v>
      </c>
      <c r="G301" s="8">
        <v>3</v>
      </c>
      <c r="H301" s="10" t="str">
        <f t="shared" si="20"/>
        <v>Déploiement technique</v>
      </c>
      <c r="I301" s="8">
        <v>3</v>
      </c>
      <c r="J301" s="10">
        <f t="shared" si="21"/>
        <v>1300</v>
      </c>
      <c r="K301" s="10">
        <f t="shared" si="23"/>
        <v>3900</v>
      </c>
      <c r="L301" s="10">
        <f>K301+K301*Feuil1!$B$1</f>
        <v>4680</v>
      </c>
      <c r="M301" s="8">
        <v>1</v>
      </c>
      <c r="N301" s="10" t="str">
        <f t="shared" si="22"/>
        <v>Chèque</v>
      </c>
      <c r="O301" s="11">
        <v>2273.6</v>
      </c>
      <c r="P301" s="10" cm="1">
        <f t="array" ref="P301">_xlfn.IFS(K301&gt;=30000,K301*0.02,K301&gt;15000,K301*0.01,K301&gt;=8000,K301*0.005,K301&lt;7999,K301*0)</f>
        <v>0</v>
      </c>
      <c r="Q301" s="10" t="s">
        <v>11</v>
      </c>
      <c r="R301" s="8">
        <v>2</v>
      </c>
      <c r="S301" s="12">
        <v>20652</v>
      </c>
      <c r="T301" s="19">
        <f t="shared" ca="1" si="24"/>
        <v>67.088888888888889</v>
      </c>
    </row>
    <row r="302" spans="1:20" x14ac:dyDescent="0.25">
      <c r="A302" s="8" t="s">
        <v>324</v>
      </c>
      <c r="B302" s="8" t="s">
        <v>325</v>
      </c>
      <c r="C302" s="8">
        <v>3626</v>
      </c>
      <c r="D302" s="8" t="s">
        <v>465</v>
      </c>
      <c r="E302" s="8" t="s">
        <v>7</v>
      </c>
      <c r="F302" s="9">
        <v>44254</v>
      </c>
      <c r="G302" s="8">
        <v>9</v>
      </c>
      <c r="H302" s="10" t="str">
        <f t="shared" si="20"/>
        <v>Support et TMA</v>
      </c>
      <c r="I302" s="8">
        <v>1</v>
      </c>
      <c r="J302" s="10">
        <f t="shared" si="21"/>
        <v>500</v>
      </c>
      <c r="K302" s="10">
        <f t="shared" si="23"/>
        <v>500</v>
      </c>
      <c r="L302" s="10">
        <f>K302+K302*Feuil1!$B$1</f>
        <v>600</v>
      </c>
      <c r="M302" s="8">
        <v>3</v>
      </c>
      <c r="N302" s="10" t="str">
        <f t="shared" si="22"/>
        <v>Espèce</v>
      </c>
      <c r="O302" s="11">
        <v>1658.65</v>
      </c>
      <c r="P302" s="10" cm="1">
        <f t="array" ref="P302">_xlfn.IFS(K302&gt;=30000,K302*0.02,K302&gt;15000,K302*0.01,K302&gt;=8000,K302*0.005,K302&lt;7999,K302*0)</f>
        <v>0</v>
      </c>
      <c r="Q302" s="10" t="s">
        <v>8</v>
      </c>
      <c r="R302" s="8">
        <v>3</v>
      </c>
      <c r="S302" s="12">
        <v>21302</v>
      </c>
      <c r="T302" s="19">
        <f t="shared" ca="1" si="24"/>
        <v>65.308333333333337</v>
      </c>
    </row>
    <row r="303" spans="1:20" x14ac:dyDescent="0.25">
      <c r="A303" s="8" t="s">
        <v>322</v>
      </c>
      <c r="B303" s="8" t="s">
        <v>323</v>
      </c>
      <c r="C303" s="8">
        <v>3150</v>
      </c>
      <c r="D303" s="8" t="s">
        <v>462</v>
      </c>
      <c r="E303" s="8" t="s">
        <v>7</v>
      </c>
      <c r="F303" s="9">
        <v>44080</v>
      </c>
      <c r="G303" s="8">
        <v>5</v>
      </c>
      <c r="H303" s="10" t="str">
        <f t="shared" si="20"/>
        <v>Audit sécurité</v>
      </c>
      <c r="I303" s="8">
        <v>3</v>
      </c>
      <c r="J303" s="10">
        <f t="shared" si="21"/>
        <v>2000</v>
      </c>
      <c r="K303" s="10">
        <f t="shared" si="23"/>
        <v>6000</v>
      </c>
      <c r="L303" s="10">
        <f>K303+K303*Feuil1!$B$1</f>
        <v>7200</v>
      </c>
      <c r="M303" s="8">
        <v>3</v>
      </c>
      <c r="N303" s="10" t="str">
        <f t="shared" si="22"/>
        <v>Espèce</v>
      </c>
      <c r="O303" s="11">
        <v>2113.58</v>
      </c>
      <c r="P303" s="10" cm="1">
        <f t="array" ref="P303">_xlfn.IFS(K303&gt;=30000,K303*0.02,K303&gt;15000,K303*0.01,K303&gt;=8000,K303*0.005,K303&lt;7999,K303*0)</f>
        <v>0</v>
      </c>
      <c r="Q303" s="10" t="s">
        <v>11</v>
      </c>
      <c r="R303" s="8">
        <v>5</v>
      </c>
      <c r="S303" s="12">
        <v>22603</v>
      </c>
      <c r="T303" s="19">
        <f t="shared" ca="1" si="24"/>
        <v>61.75</v>
      </c>
    </row>
    <row r="304" spans="1:20" x14ac:dyDescent="0.25">
      <c r="A304" s="8" t="s">
        <v>320</v>
      </c>
      <c r="B304" s="8" t="s">
        <v>321</v>
      </c>
      <c r="C304" s="8">
        <v>3618</v>
      </c>
      <c r="D304" s="8" t="s">
        <v>466</v>
      </c>
      <c r="E304" s="8" t="s">
        <v>7</v>
      </c>
      <c r="F304" s="9">
        <v>44356</v>
      </c>
      <c r="G304" s="8">
        <v>10</v>
      </c>
      <c r="H304" s="10" t="str">
        <f t="shared" si="20"/>
        <v>Gestion projet Agile</v>
      </c>
      <c r="I304" s="8">
        <v>6</v>
      </c>
      <c r="J304" s="10">
        <f t="shared" si="21"/>
        <v>1000</v>
      </c>
      <c r="K304" s="10">
        <f t="shared" si="23"/>
        <v>6000</v>
      </c>
      <c r="L304" s="10">
        <f>K304+K304*Feuil1!$B$1</f>
        <v>7200</v>
      </c>
      <c r="M304" s="8">
        <v>3</v>
      </c>
      <c r="N304" s="10" t="str">
        <f t="shared" si="22"/>
        <v>Espèce</v>
      </c>
      <c r="O304" s="11">
        <v>2355</v>
      </c>
      <c r="P304" s="10" cm="1">
        <f t="array" ref="P304">_xlfn.IFS(K304&gt;=30000,K304*0.02,K304&gt;15000,K304*0.01,K304&gt;=8000,K304*0.005,K304&lt;7999,K304*0)</f>
        <v>0</v>
      </c>
      <c r="Q304" s="10" t="s">
        <v>11</v>
      </c>
      <c r="R304" s="8">
        <v>0</v>
      </c>
      <c r="S304" s="12">
        <v>22301</v>
      </c>
      <c r="T304" s="19">
        <f t="shared" ca="1" si="24"/>
        <v>62.577777777777776</v>
      </c>
    </row>
    <row r="305" spans="1:20" x14ac:dyDescent="0.25">
      <c r="A305" s="8" t="s">
        <v>319</v>
      </c>
      <c r="B305" s="8" t="s">
        <v>13</v>
      </c>
      <c r="C305" s="8">
        <v>3588</v>
      </c>
      <c r="D305" s="8" t="s">
        <v>463</v>
      </c>
      <c r="E305" s="8" t="s">
        <v>7</v>
      </c>
      <c r="F305" s="9">
        <v>44252</v>
      </c>
      <c r="G305" s="8">
        <v>5</v>
      </c>
      <c r="H305" s="10" t="str">
        <f t="shared" si="20"/>
        <v>Audit sécurité</v>
      </c>
      <c r="I305" s="8">
        <v>5</v>
      </c>
      <c r="J305" s="10">
        <f t="shared" si="21"/>
        <v>2000</v>
      </c>
      <c r="K305" s="10">
        <f t="shared" si="23"/>
        <v>10000</v>
      </c>
      <c r="L305" s="10">
        <f>K305+K305*Feuil1!$B$1</f>
        <v>12000</v>
      </c>
      <c r="M305" s="8">
        <v>3</v>
      </c>
      <c r="N305" s="10" t="str">
        <f t="shared" si="22"/>
        <v>Espèce</v>
      </c>
      <c r="O305" s="11">
        <v>2748.01</v>
      </c>
      <c r="P305" s="10" cm="1">
        <f t="array" ref="P305">_xlfn.IFS(K305&gt;=30000,K305*0.02,K305&gt;15000,K305*0.01,K305&gt;=8000,K305*0.005,K305&lt;7999,K305*0)</f>
        <v>50</v>
      </c>
      <c r="Q305" s="10" t="s">
        <v>11</v>
      </c>
      <c r="R305" s="8">
        <v>3</v>
      </c>
      <c r="S305" s="12">
        <v>24980</v>
      </c>
      <c r="T305" s="19">
        <f t="shared" ca="1" si="24"/>
        <v>55.238888888888887</v>
      </c>
    </row>
    <row r="306" spans="1:20" x14ac:dyDescent="0.25">
      <c r="A306" s="8" t="s">
        <v>317</v>
      </c>
      <c r="B306" s="8" t="s">
        <v>318</v>
      </c>
      <c r="C306" s="8">
        <v>3110</v>
      </c>
      <c r="D306" s="8" t="s">
        <v>464</v>
      </c>
      <c r="E306" s="8" t="s">
        <v>7</v>
      </c>
      <c r="F306" s="9">
        <v>44155</v>
      </c>
      <c r="G306" s="8">
        <v>3</v>
      </c>
      <c r="H306" s="10" t="str">
        <f t="shared" si="20"/>
        <v>Déploiement technique</v>
      </c>
      <c r="I306" s="8">
        <v>8</v>
      </c>
      <c r="J306" s="10">
        <f t="shared" si="21"/>
        <v>1300</v>
      </c>
      <c r="K306" s="10">
        <f t="shared" si="23"/>
        <v>10400</v>
      </c>
      <c r="L306" s="10">
        <f>K306+K306*Feuil1!$B$1</f>
        <v>12480</v>
      </c>
      <c r="M306" s="8">
        <v>3</v>
      </c>
      <c r="N306" s="10" t="str">
        <f t="shared" si="22"/>
        <v>Espèce</v>
      </c>
      <c r="O306" s="11">
        <v>3733.85</v>
      </c>
      <c r="P306" s="10" cm="1">
        <f t="array" ref="P306">_xlfn.IFS(K306&gt;=30000,K306*0.02,K306&gt;15000,K306*0.01,K306&gt;=8000,K306*0.005,K306&lt;7999,K306*0)</f>
        <v>52</v>
      </c>
      <c r="Q306" s="10" t="s">
        <v>11</v>
      </c>
      <c r="R306" s="8">
        <v>1</v>
      </c>
      <c r="S306" s="12">
        <v>18377</v>
      </c>
      <c r="T306" s="19">
        <f t="shared" ca="1" si="24"/>
        <v>73.316666666666663</v>
      </c>
    </row>
    <row r="307" spans="1:20" x14ac:dyDescent="0.25">
      <c r="A307" s="8" t="s">
        <v>317</v>
      </c>
      <c r="B307" s="8" t="s">
        <v>130</v>
      </c>
      <c r="C307" s="8">
        <v>3148</v>
      </c>
      <c r="D307" s="8" t="s">
        <v>466</v>
      </c>
      <c r="E307" s="8" t="s">
        <v>7</v>
      </c>
      <c r="F307" s="9">
        <v>44122</v>
      </c>
      <c r="G307" s="8">
        <v>3</v>
      </c>
      <c r="H307" s="10" t="str">
        <f t="shared" si="20"/>
        <v>Déploiement technique</v>
      </c>
      <c r="I307" s="8">
        <v>5</v>
      </c>
      <c r="J307" s="10">
        <f t="shared" si="21"/>
        <v>1300</v>
      </c>
      <c r="K307" s="10">
        <f t="shared" si="23"/>
        <v>6500</v>
      </c>
      <c r="L307" s="10">
        <f>K307+K307*Feuil1!$B$1</f>
        <v>7800</v>
      </c>
      <c r="M307" s="8">
        <v>3</v>
      </c>
      <c r="N307" s="10" t="str">
        <f t="shared" si="22"/>
        <v>Espèce</v>
      </c>
      <c r="O307" s="11">
        <v>1039.52</v>
      </c>
      <c r="P307" s="10" cm="1">
        <f t="array" ref="P307">_xlfn.IFS(K307&gt;=30000,K307*0.02,K307&gt;15000,K307*0.01,K307&gt;=8000,K307*0.005,K307&lt;7999,K307*0)</f>
        <v>0</v>
      </c>
      <c r="Q307" s="10" t="s">
        <v>8</v>
      </c>
      <c r="R307" s="8">
        <v>3</v>
      </c>
      <c r="S307" s="12">
        <v>20681</v>
      </c>
      <c r="T307" s="19">
        <f t="shared" ca="1" si="24"/>
        <v>67.011111111111106</v>
      </c>
    </row>
    <row r="308" spans="1:20" x14ac:dyDescent="0.25">
      <c r="A308" s="8" t="s">
        <v>315</v>
      </c>
      <c r="B308" s="8" t="s">
        <v>316</v>
      </c>
      <c r="C308" s="8">
        <v>3154</v>
      </c>
      <c r="D308" s="8" t="s">
        <v>462</v>
      </c>
      <c r="E308" s="8" t="s">
        <v>7</v>
      </c>
      <c r="F308" s="9">
        <v>44168</v>
      </c>
      <c r="G308" s="8">
        <v>2</v>
      </c>
      <c r="H308" s="10" t="str">
        <f t="shared" si="20"/>
        <v>Formation CRM</v>
      </c>
      <c r="I308" s="8">
        <v>2</v>
      </c>
      <c r="J308" s="10">
        <f t="shared" si="21"/>
        <v>700</v>
      </c>
      <c r="K308" s="10">
        <f t="shared" si="23"/>
        <v>1400</v>
      </c>
      <c r="L308" s="10">
        <f>K308+K308*Feuil1!$B$1</f>
        <v>1680</v>
      </c>
      <c r="M308" s="8">
        <v>3</v>
      </c>
      <c r="N308" s="10" t="str">
        <f t="shared" si="22"/>
        <v>Espèce</v>
      </c>
      <c r="O308" s="11">
        <v>1407.03</v>
      </c>
      <c r="P308" s="10" cm="1">
        <f t="array" ref="P308">_xlfn.IFS(K308&gt;=30000,K308*0.02,K308&gt;15000,K308*0.01,K308&gt;=8000,K308*0.005,K308&lt;7999,K308*0)</f>
        <v>0</v>
      </c>
      <c r="Q308" s="10" t="s">
        <v>11</v>
      </c>
      <c r="R308" s="8">
        <v>0</v>
      </c>
      <c r="S308" s="12">
        <v>21192</v>
      </c>
      <c r="T308" s="19">
        <f t="shared" ca="1" si="24"/>
        <v>65.613888888888894</v>
      </c>
    </row>
    <row r="309" spans="1:20" x14ac:dyDescent="0.25">
      <c r="A309" s="8" t="s">
        <v>314</v>
      </c>
      <c r="B309" s="8" t="s">
        <v>309</v>
      </c>
      <c r="C309" s="8">
        <v>3057</v>
      </c>
      <c r="D309" s="8" t="s">
        <v>467</v>
      </c>
      <c r="E309" s="8" t="s">
        <v>7</v>
      </c>
      <c r="F309" s="9">
        <v>44018</v>
      </c>
      <c r="G309" s="8">
        <v>4</v>
      </c>
      <c r="H309" s="10" t="str">
        <f t="shared" si="20"/>
        <v>Conseil et architecture</v>
      </c>
      <c r="I309" s="8">
        <v>7</v>
      </c>
      <c r="J309" s="10">
        <f t="shared" si="21"/>
        <v>5000</v>
      </c>
      <c r="K309" s="10">
        <f t="shared" si="23"/>
        <v>35000</v>
      </c>
      <c r="L309" s="10">
        <f>K309+K309*Feuil1!$B$1</f>
        <v>42000</v>
      </c>
      <c r="M309" s="8">
        <v>1</v>
      </c>
      <c r="N309" s="10" t="str">
        <f t="shared" si="22"/>
        <v>Chèque</v>
      </c>
      <c r="O309" s="11">
        <v>1124.03</v>
      </c>
      <c r="P309" s="10" cm="1">
        <f t="array" ref="P309">_xlfn.IFS(K309&gt;=30000,K309*0.02,K309&gt;15000,K309*0.01,K309&gt;=8000,K309*0.005,K309&lt;7999,K309*0)</f>
        <v>700</v>
      </c>
      <c r="Q309" s="10" t="s">
        <v>8</v>
      </c>
      <c r="R309" s="8">
        <v>2</v>
      </c>
      <c r="S309" s="12">
        <v>19687</v>
      </c>
      <c r="T309" s="19">
        <f t="shared" ca="1" si="24"/>
        <v>69.733333333333334</v>
      </c>
    </row>
    <row r="310" spans="1:20" x14ac:dyDescent="0.25">
      <c r="A310" s="8" t="s">
        <v>326</v>
      </c>
      <c r="B310" s="8" t="s">
        <v>327</v>
      </c>
      <c r="C310" s="8">
        <v>3584</v>
      </c>
      <c r="D310" s="8" t="s">
        <v>467</v>
      </c>
      <c r="E310" s="8" t="s">
        <v>7</v>
      </c>
      <c r="F310" s="9">
        <v>44059</v>
      </c>
      <c r="G310" s="8">
        <v>2</v>
      </c>
      <c r="H310" s="10" t="str">
        <f t="shared" si="20"/>
        <v>Formation CRM</v>
      </c>
      <c r="I310" s="8">
        <v>8</v>
      </c>
      <c r="J310" s="10">
        <f t="shared" si="21"/>
        <v>700</v>
      </c>
      <c r="K310" s="10">
        <f t="shared" si="23"/>
        <v>5600</v>
      </c>
      <c r="L310" s="10">
        <f>K310+K310*Feuil1!$B$1</f>
        <v>6720</v>
      </c>
      <c r="M310" s="8">
        <v>1</v>
      </c>
      <c r="N310" s="10" t="str">
        <f t="shared" si="22"/>
        <v>Chèque</v>
      </c>
      <c r="O310" s="11">
        <v>2273.6</v>
      </c>
      <c r="P310" s="10" cm="1">
        <f t="array" ref="P310">_xlfn.IFS(K310&gt;=30000,K310*0.02,K310&gt;15000,K310*0.01,K310&gt;=8000,K310*0.005,K310&lt;7999,K310*0)</f>
        <v>0</v>
      </c>
      <c r="Q310" s="10" t="s">
        <v>11</v>
      </c>
      <c r="R310" s="8">
        <v>3</v>
      </c>
      <c r="S310" s="12">
        <v>20652</v>
      </c>
      <c r="T310" s="19">
        <f t="shared" ca="1" si="24"/>
        <v>67.088888888888889</v>
      </c>
    </row>
    <row r="311" spans="1:20" x14ac:dyDescent="0.25">
      <c r="A311" s="8" t="s">
        <v>324</v>
      </c>
      <c r="B311" s="8" t="s">
        <v>325</v>
      </c>
      <c r="C311" s="8">
        <v>3626</v>
      </c>
      <c r="D311" s="8" t="s">
        <v>465</v>
      </c>
      <c r="E311" s="8" t="s">
        <v>7</v>
      </c>
      <c r="F311" s="9">
        <v>44293</v>
      </c>
      <c r="G311" s="8">
        <v>6</v>
      </c>
      <c r="H311" s="10" t="str">
        <f t="shared" si="20"/>
        <v>Compétence Front</v>
      </c>
      <c r="I311" s="8">
        <v>8</v>
      </c>
      <c r="J311" s="10">
        <f t="shared" si="21"/>
        <v>500</v>
      </c>
      <c r="K311" s="10">
        <f t="shared" si="23"/>
        <v>4000</v>
      </c>
      <c r="L311" s="10">
        <f>K311+K311*Feuil1!$B$1</f>
        <v>4800</v>
      </c>
      <c r="M311" s="8">
        <v>1</v>
      </c>
      <c r="N311" s="10" t="str">
        <f t="shared" si="22"/>
        <v>Chèque</v>
      </c>
      <c r="O311" s="11">
        <v>1658.65</v>
      </c>
      <c r="P311" s="10" cm="1">
        <f t="array" ref="P311">_xlfn.IFS(K311&gt;=30000,K311*0.02,K311&gt;15000,K311*0.01,K311&gt;=8000,K311*0.005,K311&lt;7999,K311*0)</f>
        <v>0</v>
      </c>
      <c r="Q311" s="10" t="s">
        <v>8</v>
      </c>
      <c r="R311" s="8">
        <v>5</v>
      </c>
      <c r="S311" s="12">
        <v>21302</v>
      </c>
      <c r="T311" s="19">
        <f t="shared" ca="1" si="24"/>
        <v>65.308333333333337</v>
      </c>
    </row>
    <row r="312" spans="1:20" x14ac:dyDescent="0.25">
      <c r="A312" s="8" t="s">
        <v>322</v>
      </c>
      <c r="B312" s="8" t="s">
        <v>323</v>
      </c>
      <c r="C312" s="8">
        <v>3150</v>
      </c>
      <c r="D312" s="8" t="s">
        <v>462</v>
      </c>
      <c r="E312" s="8" t="s">
        <v>7</v>
      </c>
      <c r="F312" s="9">
        <v>44332</v>
      </c>
      <c r="G312" s="8">
        <v>5</v>
      </c>
      <c r="H312" s="10" t="str">
        <f t="shared" si="20"/>
        <v>Audit sécurité</v>
      </c>
      <c r="I312" s="8">
        <v>4</v>
      </c>
      <c r="J312" s="10">
        <f t="shared" si="21"/>
        <v>2000</v>
      </c>
      <c r="K312" s="10">
        <f t="shared" si="23"/>
        <v>8000</v>
      </c>
      <c r="L312" s="10">
        <f>K312+K312*Feuil1!$B$1</f>
        <v>9600</v>
      </c>
      <c r="M312" s="8">
        <v>1</v>
      </c>
      <c r="N312" s="10" t="str">
        <f t="shared" si="22"/>
        <v>Chèque</v>
      </c>
      <c r="O312" s="11">
        <v>2113.58</v>
      </c>
      <c r="P312" s="10" cm="1">
        <f t="array" ref="P312">_xlfn.IFS(K312&gt;=30000,K312*0.02,K312&gt;15000,K312*0.01,K312&gt;=8000,K312*0.005,K312&lt;7999,K312*0)</f>
        <v>40</v>
      </c>
      <c r="Q312" s="10" t="s">
        <v>11</v>
      </c>
      <c r="R312" s="8">
        <v>0</v>
      </c>
      <c r="S312" s="12">
        <v>22603</v>
      </c>
      <c r="T312" s="19">
        <f t="shared" ca="1" si="24"/>
        <v>61.75</v>
      </c>
    </row>
    <row r="313" spans="1:20" x14ac:dyDescent="0.25">
      <c r="A313" s="8" t="s">
        <v>320</v>
      </c>
      <c r="B313" s="8" t="s">
        <v>321</v>
      </c>
      <c r="C313" s="8">
        <v>3618</v>
      </c>
      <c r="D313" s="8" t="s">
        <v>466</v>
      </c>
      <c r="E313" s="8" t="s">
        <v>7</v>
      </c>
      <c r="F313" s="9">
        <v>44285</v>
      </c>
      <c r="G313" s="8">
        <v>5</v>
      </c>
      <c r="H313" s="10" t="str">
        <f t="shared" si="20"/>
        <v>Audit sécurité</v>
      </c>
      <c r="I313" s="8">
        <v>8</v>
      </c>
      <c r="J313" s="10">
        <f t="shared" si="21"/>
        <v>2000</v>
      </c>
      <c r="K313" s="10">
        <f t="shared" si="23"/>
        <v>16000</v>
      </c>
      <c r="L313" s="10">
        <f>K313+K313*Feuil1!$B$1</f>
        <v>19200</v>
      </c>
      <c r="M313" s="8">
        <v>1</v>
      </c>
      <c r="N313" s="10" t="str">
        <f t="shared" si="22"/>
        <v>Chèque</v>
      </c>
      <c r="O313" s="11">
        <v>2355</v>
      </c>
      <c r="P313" s="10" cm="1">
        <f t="array" ref="P313">_xlfn.IFS(K313&gt;=30000,K313*0.02,K313&gt;15000,K313*0.01,K313&gt;=8000,K313*0.005,K313&lt;7999,K313*0)</f>
        <v>160</v>
      </c>
      <c r="Q313" s="10" t="s">
        <v>11</v>
      </c>
      <c r="R313" s="8">
        <v>2</v>
      </c>
      <c r="S313" s="12">
        <v>22301</v>
      </c>
      <c r="T313" s="19">
        <f t="shared" ca="1" si="24"/>
        <v>62.577777777777776</v>
      </c>
    </row>
    <row r="314" spans="1:20" x14ac:dyDescent="0.25">
      <c r="A314" s="8" t="s">
        <v>319</v>
      </c>
      <c r="B314" s="8" t="s">
        <v>13</v>
      </c>
      <c r="C314" s="8">
        <v>3588</v>
      </c>
      <c r="D314" s="8" t="s">
        <v>463</v>
      </c>
      <c r="E314" s="8" t="s">
        <v>7</v>
      </c>
      <c r="F314" s="9">
        <v>44160</v>
      </c>
      <c r="G314" s="8">
        <v>6</v>
      </c>
      <c r="H314" s="10" t="str">
        <f t="shared" si="20"/>
        <v>Compétence Front</v>
      </c>
      <c r="I314" s="8">
        <v>3</v>
      </c>
      <c r="J314" s="10">
        <f t="shared" si="21"/>
        <v>500</v>
      </c>
      <c r="K314" s="10">
        <f t="shared" si="23"/>
        <v>1500</v>
      </c>
      <c r="L314" s="10">
        <f>K314+K314*Feuil1!$B$1</f>
        <v>1800</v>
      </c>
      <c r="M314" s="8">
        <v>2</v>
      </c>
      <c r="N314" s="10" t="str">
        <f t="shared" si="22"/>
        <v>Virement</v>
      </c>
      <c r="O314" s="11">
        <v>2748.01</v>
      </c>
      <c r="P314" s="10" cm="1">
        <f t="array" ref="P314">_xlfn.IFS(K314&gt;=30000,K314*0.02,K314&gt;15000,K314*0.01,K314&gt;=8000,K314*0.005,K314&lt;7999,K314*0)</f>
        <v>0</v>
      </c>
      <c r="Q314" s="10" t="s">
        <v>11</v>
      </c>
      <c r="R314" s="8">
        <v>4</v>
      </c>
      <c r="S314" s="12">
        <v>24980</v>
      </c>
      <c r="T314" s="19">
        <f t="shared" ca="1" si="24"/>
        <v>55.238888888888887</v>
      </c>
    </row>
    <row r="315" spans="1:20" x14ac:dyDescent="0.25">
      <c r="A315" s="8" t="s">
        <v>317</v>
      </c>
      <c r="B315" s="8" t="s">
        <v>318</v>
      </c>
      <c r="C315" s="8">
        <v>3110</v>
      </c>
      <c r="D315" s="8" t="s">
        <v>464</v>
      </c>
      <c r="E315" s="8" t="s">
        <v>7</v>
      </c>
      <c r="F315" s="9">
        <v>44356</v>
      </c>
      <c r="G315" s="8">
        <v>8</v>
      </c>
      <c r="H315" s="10" t="str">
        <f t="shared" si="20"/>
        <v>Compétence Fullstack</v>
      </c>
      <c r="I315" s="8">
        <v>1</v>
      </c>
      <c r="J315" s="10">
        <f t="shared" si="21"/>
        <v>800</v>
      </c>
      <c r="K315" s="10">
        <f t="shared" si="23"/>
        <v>800</v>
      </c>
      <c r="L315" s="10">
        <f>K315+K315*Feuil1!$B$1</f>
        <v>960</v>
      </c>
      <c r="M315" s="8">
        <v>2</v>
      </c>
      <c r="N315" s="10" t="str">
        <f t="shared" si="22"/>
        <v>Virement</v>
      </c>
      <c r="O315" s="11">
        <v>3733.85</v>
      </c>
      <c r="P315" s="10" cm="1">
        <f t="array" ref="P315">_xlfn.IFS(K315&gt;=30000,K315*0.02,K315&gt;15000,K315*0.01,K315&gt;=8000,K315*0.005,K315&lt;7999,K315*0)</f>
        <v>0</v>
      </c>
      <c r="Q315" s="10" t="s">
        <v>11</v>
      </c>
      <c r="R315" s="8">
        <v>3</v>
      </c>
      <c r="S315" s="12">
        <v>18377</v>
      </c>
      <c r="T315" s="19">
        <f t="shared" ca="1" si="24"/>
        <v>73.316666666666663</v>
      </c>
    </row>
    <row r="316" spans="1:20" x14ac:dyDescent="0.25">
      <c r="A316" s="8" t="s">
        <v>317</v>
      </c>
      <c r="B316" s="8" t="s">
        <v>130</v>
      </c>
      <c r="C316" s="8">
        <v>3148</v>
      </c>
      <c r="D316" s="8" t="s">
        <v>466</v>
      </c>
      <c r="E316" s="8" t="s">
        <v>7</v>
      </c>
      <c r="F316" s="9">
        <v>44345</v>
      </c>
      <c r="G316" s="8">
        <v>5</v>
      </c>
      <c r="H316" s="10" t="str">
        <f t="shared" si="20"/>
        <v>Audit sécurité</v>
      </c>
      <c r="I316" s="8">
        <v>2</v>
      </c>
      <c r="J316" s="10">
        <f t="shared" si="21"/>
        <v>2000</v>
      </c>
      <c r="K316" s="10">
        <f t="shared" si="23"/>
        <v>4000</v>
      </c>
      <c r="L316" s="10">
        <f>K316+K316*Feuil1!$B$1</f>
        <v>4800</v>
      </c>
      <c r="M316" s="8">
        <v>3</v>
      </c>
      <c r="N316" s="10" t="str">
        <f t="shared" si="22"/>
        <v>Espèce</v>
      </c>
      <c r="O316" s="11">
        <v>1039.52</v>
      </c>
      <c r="P316" s="10" cm="1">
        <f t="array" ref="P316">_xlfn.IFS(K316&gt;=30000,K316*0.02,K316&gt;15000,K316*0.01,K316&gt;=8000,K316*0.005,K316&lt;7999,K316*0)</f>
        <v>0</v>
      </c>
      <c r="Q316" s="10" t="s">
        <v>8</v>
      </c>
      <c r="R316" s="8">
        <v>5</v>
      </c>
      <c r="S316" s="12">
        <v>20681</v>
      </c>
      <c r="T316" s="19">
        <f t="shared" ca="1" si="24"/>
        <v>67.011111111111106</v>
      </c>
    </row>
    <row r="317" spans="1:20" x14ac:dyDescent="0.25">
      <c r="A317" s="8" t="s">
        <v>315</v>
      </c>
      <c r="B317" s="8" t="s">
        <v>316</v>
      </c>
      <c r="C317" s="8">
        <v>3154</v>
      </c>
      <c r="D317" s="8" t="s">
        <v>462</v>
      </c>
      <c r="E317" s="8" t="s">
        <v>7</v>
      </c>
      <c r="F317" s="9">
        <v>44315</v>
      </c>
      <c r="G317" s="8">
        <v>9</v>
      </c>
      <c r="H317" s="10" t="str">
        <f t="shared" si="20"/>
        <v>Support et TMA</v>
      </c>
      <c r="I317" s="8">
        <v>5</v>
      </c>
      <c r="J317" s="10">
        <f t="shared" si="21"/>
        <v>500</v>
      </c>
      <c r="K317" s="10">
        <f t="shared" si="23"/>
        <v>2500</v>
      </c>
      <c r="L317" s="10">
        <f>K317+K317*Feuil1!$B$1</f>
        <v>3000</v>
      </c>
      <c r="M317" s="8">
        <v>3</v>
      </c>
      <c r="N317" s="10" t="str">
        <f t="shared" si="22"/>
        <v>Espèce</v>
      </c>
      <c r="O317" s="11">
        <v>1407.03</v>
      </c>
      <c r="P317" s="10" cm="1">
        <f t="array" ref="P317">_xlfn.IFS(K317&gt;=30000,K317*0.02,K317&gt;15000,K317*0.01,K317&gt;=8000,K317*0.005,K317&lt;7999,K317*0)</f>
        <v>0</v>
      </c>
      <c r="Q317" s="10" t="s">
        <v>11</v>
      </c>
      <c r="R317" s="8">
        <v>1</v>
      </c>
      <c r="S317" s="12">
        <v>21192</v>
      </c>
      <c r="T317" s="19">
        <f t="shared" ca="1" si="24"/>
        <v>65.613888888888894</v>
      </c>
    </row>
    <row r="318" spans="1:20" x14ac:dyDescent="0.25">
      <c r="A318" s="8" t="s">
        <v>314</v>
      </c>
      <c r="B318" s="8" t="s">
        <v>309</v>
      </c>
      <c r="C318" s="8">
        <v>3057</v>
      </c>
      <c r="D318" s="8" t="s">
        <v>467</v>
      </c>
      <c r="E318" s="8" t="s">
        <v>7</v>
      </c>
      <c r="F318" s="9">
        <v>44146</v>
      </c>
      <c r="G318" s="8">
        <v>1</v>
      </c>
      <c r="H318" s="10" t="str">
        <f t="shared" si="20"/>
        <v>Intervention sur site</v>
      </c>
      <c r="I318" s="8">
        <v>6</v>
      </c>
      <c r="J318" s="10">
        <f t="shared" si="21"/>
        <v>1200</v>
      </c>
      <c r="K318" s="10">
        <f t="shared" si="23"/>
        <v>7200</v>
      </c>
      <c r="L318" s="10">
        <f>K318+K318*Feuil1!$B$1</f>
        <v>8640</v>
      </c>
      <c r="M318" s="8">
        <v>2</v>
      </c>
      <c r="N318" s="10" t="str">
        <f t="shared" si="22"/>
        <v>Virement</v>
      </c>
      <c r="O318" s="11">
        <v>1124.03</v>
      </c>
      <c r="P318" s="10" cm="1">
        <f t="array" ref="P318">_xlfn.IFS(K318&gt;=30000,K318*0.02,K318&gt;15000,K318*0.01,K318&gt;=8000,K318*0.005,K318&lt;7999,K318*0)</f>
        <v>0</v>
      </c>
      <c r="Q318" s="10" t="s">
        <v>8</v>
      </c>
      <c r="R318" s="8">
        <v>3</v>
      </c>
      <c r="S318" s="12">
        <v>19687</v>
      </c>
      <c r="T318" s="19">
        <f t="shared" ca="1" si="24"/>
        <v>69.733333333333334</v>
      </c>
    </row>
  </sheetData>
  <phoneticPr fontId="0" type="noConversion"/>
  <dataValidations count="3">
    <dataValidation type="list" allowBlank="1" showInputMessage="1" showErrorMessage="1" errorTitle="STOP" error="STOP" sqref="M2 M4:M318" xr:uid="{CC384AED-F478-4D87-8D6C-12F4D0B984F4}">
      <formula1>"1,2,3"</formula1>
    </dataValidation>
    <dataValidation type="list" allowBlank="1" showInputMessage="1" showErrorMessage="1" errorTitle="STOP" error="Les valeurs que tu peux choisir sont 1, 2 ou 3" sqref="M3" xr:uid="{B77C7EF3-2EB0-4F87-8E71-4A286B3274F0}">
      <formula1>"1,2,3"</formula1>
    </dataValidation>
    <dataValidation type="list" allowBlank="1" showInputMessage="1" showErrorMessage="1" promptTitle="Attention" prompt="Attention à bien saisir l'une des deux propositions" sqref="Q2:Q318" xr:uid="{580C9A37-1D36-47B9-9A83-94FB9F1D1712}">
      <formula1>"homme,femme"</formula1>
    </dataValidation>
  </dataValidations>
  <printOptions horizontalCentered="1"/>
  <pageMargins left="0.4" right="0.4" top="0.89999999999999991" bottom="0.6" header="0.5" footer="0.26"/>
  <pageSetup paperSize="9" scale="41" fitToHeight="2" orientation="portrait" horizontalDpi="300" verticalDpi="300" r:id="rId1"/>
  <headerFooter alignWithMargins="0">
    <oddHeader>&amp;Lhttp://doublevez.com&amp;C&amp;"Arial,Gras"&amp;14&amp;A&amp;R&amp;6jeanmarc.stoeffler</oddHeader>
    <oddFooter>&amp;L&amp;8imprimé le &amp;D à &amp;T&amp;Cpage &amp;P/&amp;N&amp;R&amp;8fichier : &amp;F
feuille : &amp;A</oddFooter>
  </headerFooter>
  <rowBreaks count="2" manualBreakCount="2">
    <brk id="99" max="16383" man="1"/>
    <brk id="1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692-2BA5-4D91-A461-57AC4747493C}">
  <dimension ref="A1:K31"/>
  <sheetViews>
    <sheetView workbookViewId="0">
      <selection activeCell="H28" sqref="H28"/>
    </sheetView>
  </sheetViews>
  <sheetFormatPr baseColWidth="10" defaultRowHeight="13.2" x14ac:dyDescent="0.25"/>
  <cols>
    <col min="1" max="1" width="23.6640625" bestFit="1" customWidth="1"/>
    <col min="2" max="6" width="12.88671875" bestFit="1" customWidth="1"/>
    <col min="9" max="9" width="19.5546875" bestFit="1" customWidth="1"/>
  </cols>
  <sheetData>
    <row r="1" spans="1:11" x14ac:dyDescent="0.25">
      <c r="A1" t="s">
        <v>473</v>
      </c>
      <c r="B1" s="13">
        <v>0.2</v>
      </c>
      <c r="H1" t="s">
        <v>454</v>
      </c>
      <c r="I1" t="s">
        <v>452</v>
      </c>
      <c r="J1" t="s">
        <v>470</v>
      </c>
    </row>
    <row r="2" spans="1:11" x14ac:dyDescent="0.25">
      <c r="H2">
        <v>1</v>
      </c>
      <c r="I2" t="s">
        <v>441</v>
      </c>
      <c r="J2">
        <v>1200</v>
      </c>
    </row>
    <row r="3" spans="1:11" x14ac:dyDescent="0.25">
      <c r="A3" t="s">
        <v>474</v>
      </c>
      <c r="B3" s="14">
        <f>COUNTIF(Feuil2!Q2:Q318,'base de données'!$Q$2)</f>
        <v>121</v>
      </c>
      <c r="H3">
        <v>2</v>
      </c>
      <c r="I3" t="s">
        <v>442</v>
      </c>
      <c r="J3">
        <v>700</v>
      </c>
    </row>
    <row r="4" spans="1:11" x14ac:dyDescent="0.25">
      <c r="A4" t="s">
        <v>475</v>
      </c>
      <c r="B4" s="14">
        <f>COUNTIF('base de données'!Q2:Q318,'base de données'!$Q$3)</f>
        <v>196</v>
      </c>
      <c r="H4">
        <v>3</v>
      </c>
      <c r="I4" t="s">
        <v>443</v>
      </c>
      <c r="J4">
        <v>1300</v>
      </c>
    </row>
    <row r="5" spans="1:11" x14ac:dyDescent="0.25">
      <c r="H5">
        <v>4</v>
      </c>
      <c r="I5" t="s">
        <v>444</v>
      </c>
      <c r="J5">
        <v>5000</v>
      </c>
    </row>
    <row r="6" spans="1:11" x14ac:dyDescent="0.25">
      <c r="A6" s="15" t="s">
        <v>476</v>
      </c>
      <c r="H6">
        <v>5</v>
      </c>
      <c r="I6" t="s">
        <v>445</v>
      </c>
      <c r="J6">
        <v>2000</v>
      </c>
    </row>
    <row r="7" spans="1:11" x14ac:dyDescent="0.25">
      <c r="B7" t="s">
        <v>456</v>
      </c>
      <c r="C7" t="s">
        <v>457</v>
      </c>
      <c r="D7" t="s">
        <v>458</v>
      </c>
      <c r="H7">
        <v>6</v>
      </c>
      <c r="I7" t="s">
        <v>446</v>
      </c>
      <c r="J7">
        <v>500</v>
      </c>
    </row>
    <row r="8" spans="1:11" x14ac:dyDescent="0.25">
      <c r="A8" t="s">
        <v>441</v>
      </c>
      <c r="B8" s="16">
        <f>SUMIFS('base de données'!$L$2:$L$318,'base de données'!$N$2:$N$318,Feuil1!$B$7,'base de données'!$H$2:$H$318,Feuil1!A8)</f>
        <v>70560</v>
      </c>
      <c r="C8" s="16">
        <f>SUMIFS('base de données'!$L$2:$L$318,'base de données'!$N$2:$N$318,Feuil1!$C$7,'base de données'!$H$2:$H$318,Feuil1!A8)</f>
        <v>86400</v>
      </c>
      <c r="D8" s="16">
        <f>SUMIFS('base de données'!$L$2:L318,'base de données'!$N$2:$N$318,Feuil1!$D$7,'base de données'!$H$2:$H$318,Feuil1!A8)</f>
        <v>108000</v>
      </c>
      <c r="H8">
        <v>7</v>
      </c>
      <c r="I8" t="s">
        <v>447</v>
      </c>
      <c r="J8">
        <v>600</v>
      </c>
    </row>
    <row r="9" spans="1:11" x14ac:dyDescent="0.25">
      <c r="A9" t="s">
        <v>442</v>
      </c>
      <c r="B9" s="16">
        <f>SUMIFS('base de données'!$L$2:$L$318,'base de données'!$N$2:$N$318,Feuil1!$B$7,'base de données'!$H$2:$H$318,Feuil1!A9)</f>
        <v>101640</v>
      </c>
      <c r="C9" s="16">
        <f>SUMIFS('base de données'!$L$2:$L$318,'base de données'!$N$2:$N$318,Feuil1!$C$7,'base de données'!$H$2:$H$318,Feuil1!A9)</f>
        <v>36960</v>
      </c>
      <c r="D9" s="16">
        <f>SUMIFS('base de données'!L3:L319,'base de données'!N3:N319,Feuil1!$D$7,'base de données'!H3:H319,Feuil1!A9)</f>
        <v>50400</v>
      </c>
      <c r="H9">
        <v>8</v>
      </c>
      <c r="I9" t="s">
        <v>448</v>
      </c>
      <c r="J9">
        <v>800</v>
      </c>
    </row>
    <row r="10" spans="1:11" x14ac:dyDescent="0.25">
      <c r="A10" t="s">
        <v>443</v>
      </c>
      <c r="B10" s="16">
        <f>SUMIFS('base de données'!$L$2:$L$318,'base de données'!$N$2:$N$318,Feuil1!$B$7,'base de données'!$H$2:$H$318,Feuil1!A10)</f>
        <v>74880</v>
      </c>
      <c r="C10" s="16">
        <f>SUMIFS('base de données'!$L$2:$L$318,'base de données'!$N$2:$N$318,Feuil1!$C$7,'base de données'!$H$2:$H$318,Feuil1!A10)</f>
        <v>71760</v>
      </c>
      <c r="D10" s="16">
        <f>SUMIFS('base de données'!L4:L320,'base de données'!N4:N320,Feuil1!$D$7,'base de données'!H4:H320,Feuil1!A10)</f>
        <v>140400</v>
      </c>
      <c r="H10">
        <v>9</v>
      </c>
      <c r="I10" t="s">
        <v>449</v>
      </c>
      <c r="J10">
        <v>500</v>
      </c>
    </row>
    <row r="11" spans="1:11" x14ac:dyDescent="0.25">
      <c r="A11" t="s">
        <v>444</v>
      </c>
      <c r="B11" s="16">
        <f>SUMIFS('base de données'!$L$2:$L$318,'base de données'!$N$2:$N$318,Feuil1!$B$7,'base de données'!$H$2:$H$318,Feuil1!A11)</f>
        <v>594000</v>
      </c>
      <c r="C11" s="16">
        <f>SUMIFS('base de données'!$L$2:$L$318,'base de données'!$N$2:$N$318,Feuil1!$C$7,'base de données'!$H$2:$H$318,Feuil1!A11)</f>
        <v>306000</v>
      </c>
      <c r="D11" s="16">
        <f>SUMIFS('base de données'!L5:L321,'base de données'!N5:N321,Feuil1!$D$7,'base de données'!H5:H321,Feuil1!A11)</f>
        <v>336000</v>
      </c>
      <c r="H11">
        <v>10</v>
      </c>
      <c r="I11" t="s">
        <v>450</v>
      </c>
      <c r="J11">
        <v>1000</v>
      </c>
    </row>
    <row r="12" spans="1:11" x14ac:dyDescent="0.25">
      <c r="A12" t="s">
        <v>445</v>
      </c>
      <c r="B12" s="16">
        <f>SUMIFS('base de données'!$L$2:$L$318,'base de données'!$N$2:$N$318,Feuil1!$B$7,'base de données'!$H$2:$H$318,Feuil1!A12)</f>
        <v>168000</v>
      </c>
      <c r="C12" s="16">
        <f>SUMIFS('base de données'!$L$2:$L$318,'base de données'!$N$2:$N$318,Feuil1!$C$7,'base de données'!$H$2:$H$318,Feuil1!A12)</f>
        <v>72000</v>
      </c>
      <c r="D12" s="16">
        <f>SUMIFS('base de données'!L6:L322,'base de données'!N6:N322,Feuil1!$D$7,'base de données'!H6:H322,Feuil1!A12)</f>
        <v>168000</v>
      </c>
    </row>
    <row r="13" spans="1:11" x14ac:dyDescent="0.25">
      <c r="A13" t="s">
        <v>446</v>
      </c>
      <c r="B13" s="16">
        <f>SUMIFS('base de données'!$L$2:$L$318,'base de données'!$N$2:$N$318,Feuil1!$B$7,'base de données'!$H$2:$H$318,Feuil1!A13)</f>
        <v>49800</v>
      </c>
      <c r="C13" s="16">
        <f>SUMIFS('base de données'!$L$2:$L$318,'base de données'!$N$2:$N$318,Feuil1!$C$7,'base de données'!$H$2:$H$318,Feuil1!A13)</f>
        <v>30000</v>
      </c>
      <c r="D13" s="16">
        <f>SUMIFS('base de données'!L7:L323,'base de données'!N7:N323,Feuil1!$D$7,'base de données'!H7:H323,Feuil1!A13)</f>
        <v>40800</v>
      </c>
    </row>
    <row r="14" spans="1:11" x14ac:dyDescent="0.25">
      <c r="A14" t="s">
        <v>447</v>
      </c>
      <c r="B14" s="16">
        <f>SUMIFS('base de données'!$L$2:$L$318,'base de données'!$N$2:$N$318,Feuil1!$B$7,'base de données'!$H$2:$H$318,Feuil1!A14)</f>
        <v>25920</v>
      </c>
      <c r="C14" s="16">
        <f>SUMIFS('base de données'!$L$2:$L$318,'base de données'!$N$2:$N$318,Feuil1!$C$7,'base de données'!$H$2:$H$318,Feuil1!A14)</f>
        <v>33840</v>
      </c>
      <c r="D14" s="16">
        <f>SUMIFS('base de données'!L8:L324,'base de données'!N8:N324,Feuil1!$D$7,'base de données'!H8:H324,Feuil1!A14)</f>
        <v>41760</v>
      </c>
    </row>
    <row r="15" spans="1:11" x14ac:dyDescent="0.25">
      <c r="A15" t="s">
        <v>448</v>
      </c>
      <c r="B15" s="16">
        <f>SUMIFS('base de données'!$L$2:$L$318,'base de données'!$N$2:$N$318,Feuil1!$B$7,'base de données'!$H$2:$H$318,Feuil1!A15)</f>
        <v>55680</v>
      </c>
      <c r="C15" s="16">
        <f>SUMIFS('base de données'!$L$2:$L$318,'base de données'!$N$2:$N$318,Feuil1!$C$7,'base de données'!$H$2:$H$318,Feuil1!A15)</f>
        <v>43200</v>
      </c>
      <c r="D15" s="16">
        <f>SUMIFS('base de données'!L9:L325,'base de données'!N9:N325,Feuil1!$D$7,'base de données'!H9:H325,Feuil1!A15)</f>
        <v>46080</v>
      </c>
      <c r="H15">
        <v>1</v>
      </c>
      <c r="I15" t="s">
        <v>456</v>
      </c>
      <c r="K15" s="4"/>
    </row>
    <row r="16" spans="1:11" x14ac:dyDescent="0.25">
      <c r="A16" t="s">
        <v>449</v>
      </c>
      <c r="B16" s="16">
        <f>SUMIFS('base de données'!$L$2:$L$318,'base de données'!$N$2:$N$318,Feuil1!$B$7,'base de données'!$H$2:$H$318,Feuil1!A16)</f>
        <v>21600</v>
      </c>
      <c r="C16" s="16">
        <f>SUMIFS('base de données'!$L$2:$L$318,'base de données'!$N$2:$N$318,Feuil1!$C$7,'base de données'!$H$2:$H$318,Feuil1!A16)</f>
        <v>21600</v>
      </c>
      <c r="D16" s="16">
        <f>SUMIFS('base de données'!L10:L326,'base de données'!N10:N326,Feuil1!$D$7,'base de données'!H10:H326,Feuil1!A16)</f>
        <v>24000</v>
      </c>
      <c r="H16">
        <v>2</v>
      </c>
      <c r="I16" t="s">
        <v>457</v>
      </c>
      <c r="K16" s="4"/>
    </row>
    <row r="17" spans="1:11" x14ac:dyDescent="0.25">
      <c r="A17" t="s">
        <v>450</v>
      </c>
      <c r="B17" s="16">
        <f>SUMIFS('base de données'!$L$2:$L$318,'base de données'!$N$2:$N$318,Feuil1!$B$7,'base de données'!$H$2:$H$318,Feuil1!A17)</f>
        <v>57600</v>
      </c>
      <c r="C17" s="16">
        <f>SUMIFS('base de données'!$L$2:$L$318,'base de données'!$N$2:$N$318,Feuil1!$C$7,'base de données'!$H$2:$H$318,Feuil1!A17)</f>
        <v>30000</v>
      </c>
      <c r="D17" s="16">
        <f>SUMIFS('base de données'!L11:L327,'base de données'!N11:N327,Feuil1!$D$7,'base de données'!H11:H327,Feuil1!A17)</f>
        <v>66000</v>
      </c>
      <c r="E17" t="s">
        <v>478</v>
      </c>
      <c r="F17">
        <f>SUM(B8:D17)</f>
        <v>2972880</v>
      </c>
      <c r="H17">
        <v>3</v>
      </c>
      <c r="I17" t="s">
        <v>458</v>
      </c>
    </row>
    <row r="19" spans="1:11" x14ac:dyDescent="0.25">
      <c r="A19" s="15" t="s">
        <v>477</v>
      </c>
      <c r="K19" s="4"/>
    </row>
    <row r="20" spans="1:11" x14ac:dyDescent="0.25">
      <c r="B20" s="1" t="s">
        <v>462</v>
      </c>
      <c r="C20" s="1" t="s">
        <v>463</v>
      </c>
      <c r="D20" s="1" t="s">
        <v>464</v>
      </c>
      <c r="E20" s="1" t="s">
        <v>465</v>
      </c>
      <c r="F20" s="1" t="s">
        <v>466</v>
      </c>
      <c r="K20" s="4"/>
    </row>
    <row r="21" spans="1:11" x14ac:dyDescent="0.25">
      <c r="A21" t="s">
        <v>441</v>
      </c>
      <c r="B21" s="17" t="e">
        <f>AVERAGEIFS('base de données'!K:K,'base de données'!E:E,Feuil1!$B$20,'base de données'!H:H,Feuil1!A21)</f>
        <v>#DIV/0!</v>
      </c>
      <c r="C21" s="20">
        <f>AVERAGEIFS('base de données'!K:K,'base de données'!D:D,Feuil1!$C$20,'base de données'!H:H,Feuil1!A21)</f>
        <v>6960</v>
      </c>
      <c r="D21" s="20">
        <f>AVERAGEIFS('base de données'!K:K,'base de données'!D:D,Feuil1!$D$20,'base de données'!H:H,Feuil1!A21)</f>
        <v>6533.333333333333</v>
      </c>
      <c r="E21" s="20">
        <f>AVERAGEIFS('base de données'!K:K,'base de données'!D:D,Feuil1!$E$20,'base de données'!H:H,Feuil1!A21)</f>
        <v>6000</v>
      </c>
      <c r="F21" s="20">
        <f>AVERAGEIFS('base de données'!K:K,'base de données'!D:D,Feuil1!$F$20,'base de données'!H:H,Feuil1!A21)</f>
        <v>6600</v>
      </c>
    </row>
    <row r="22" spans="1:11" x14ac:dyDescent="0.25">
      <c r="A22" t="s">
        <v>442</v>
      </c>
      <c r="B22" s="17" t="e">
        <f>AVERAGEIFS('base de données'!K:K,'base de données'!E:E,Feuil1!$B$20,'base de données'!H:H,Feuil1!A22)</f>
        <v>#DIV/0!</v>
      </c>
      <c r="C22" s="20">
        <f>AVERAGEIFS('base de données'!K:K,'base de données'!D:D,Feuil1!$C$20,'base de données'!H:H,Feuil1!A22)</f>
        <v>4200</v>
      </c>
      <c r="D22" s="20">
        <f>AVERAGEIFS('base de données'!K:K,'base de données'!D:D,Feuil1!$D$20,'base de données'!H:H,Feuil1!A22)</f>
        <v>3966.6666666666665</v>
      </c>
      <c r="E22" s="20">
        <f>AVERAGEIFS('base de données'!K:K,'base de données'!D:D,Feuil1!$E$20,'base de données'!H:H,Feuil1!A22)</f>
        <v>2100</v>
      </c>
      <c r="F22" s="20">
        <f>AVERAGEIFS('base de données'!K:K,'base de données'!D:D,Feuil1!$F$20,'base de données'!H:H,Feuil1!A22)</f>
        <v>3920</v>
      </c>
    </row>
    <row r="23" spans="1:11" x14ac:dyDescent="0.25">
      <c r="A23" t="s">
        <v>443</v>
      </c>
      <c r="B23" s="17" t="e">
        <f>AVERAGEIFS('base de données'!K:K,'base de données'!E:E,Feuil1!$B$20,'base de données'!H:H,Feuil1!A23)</f>
        <v>#DIV/0!</v>
      </c>
      <c r="C23" s="20">
        <f>AVERAGEIFS('base de données'!K:K,'base de données'!D:D,Feuil1!$C$20,'base de données'!H:H,Feuil1!A23)</f>
        <v>6500</v>
      </c>
      <c r="D23" s="20">
        <f>AVERAGEIFS('base de données'!K:K,'base de données'!D:D,Feuil1!$D$20,'base de données'!H:H,Feuil1!A23)</f>
        <v>9100</v>
      </c>
      <c r="E23" s="20">
        <f>AVERAGEIFS('base de données'!K:K,'base de données'!D:D,Feuil1!$E$20,'base de données'!H:H,Feuil1!A23)</f>
        <v>6128.5714285714284</v>
      </c>
      <c r="F23" s="20">
        <f>AVERAGEIFS('base de données'!K:K,'base de données'!D:D,Feuil1!$F$20,'base de données'!H:H,Feuil1!A23)</f>
        <v>5200</v>
      </c>
    </row>
    <row r="24" spans="1:11" x14ac:dyDescent="0.25">
      <c r="A24" t="s">
        <v>444</v>
      </c>
      <c r="B24" s="17" t="e">
        <f>AVERAGEIFS('base de données'!K:K,'base de données'!E:E,Feuil1!$B$20,'base de données'!H:H,Feuil1!A24)</f>
        <v>#DIV/0!</v>
      </c>
      <c r="C24" s="20">
        <f>AVERAGEIFS('base de données'!K:K,'base de données'!D:D,Feuil1!$C$20,'base de données'!H:H,Feuil1!A24)</f>
        <v>21428.571428571428</v>
      </c>
      <c r="D24" s="20">
        <f>AVERAGEIFS('base de données'!K:K,'base de données'!D:D,Feuil1!$D$20,'base de données'!H:H,Feuil1!A24)</f>
        <v>17500</v>
      </c>
      <c r="E24" s="20">
        <f>AVERAGEIFS('base de données'!K:K,'base de données'!D:D,Feuil1!$E$20,'base de données'!H:H,Feuil1!A24)</f>
        <v>35833.333333333336</v>
      </c>
      <c r="F24" s="20">
        <f>AVERAGEIFS('base de données'!K:K,'base de données'!D:D,Feuil1!$F$20,'base de données'!H:H,Feuil1!A24)</f>
        <v>23333.333333333332</v>
      </c>
    </row>
    <row r="25" spans="1:11" x14ac:dyDescent="0.25">
      <c r="A25" t="s">
        <v>445</v>
      </c>
      <c r="B25" s="17" t="e">
        <f>AVERAGEIFS('base de données'!K:K,'base de données'!E:E,Feuil1!$B$20,'base de données'!H:H,Feuil1!A25)</f>
        <v>#DIV/0!</v>
      </c>
      <c r="C25" s="20">
        <f>AVERAGEIFS('base de données'!K:K,'base de données'!D:D,Feuil1!$C$20,'base de données'!H:H,Feuil1!A25)</f>
        <v>12400</v>
      </c>
      <c r="D25" s="20">
        <f>AVERAGEIFS('base de données'!K:K,'base de données'!D:D,Feuil1!$D$20,'base de données'!H:H,Feuil1!A25)</f>
        <v>11200</v>
      </c>
      <c r="E25" s="20">
        <f>AVERAGEIFS('base de données'!K:K,'base de données'!D:D,Feuil1!$E$20,'base de données'!H:H,Feuil1!A25)</f>
        <v>6000</v>
      </c>
      <c r="F25" s="20">
        <f>AVERAGEIFS('base de données'!K:K,'base de données'!D:D,Feuil1!$F$20,'base de données'!H:H,Feuil1!A25)</f>
        <v>12800</v>
      </c>
    </row>
    <row r="26" spans="1:11" x14ac:dyDescent="0.25">
      <c r="A26" t="s">
        <v>446</v>
      </c>
      <c r="B26" s="17" t="e">
        <f>AVERAGEIFS('base de données'!K:K,'base de données'!E:E,Feuil1!$B$20,'base de données'!H:H,Feuil1!A26)</f>
        <v>#DIV/0!</v>
      </c>
      <c r="C26" s="20">
        <f>AVERAGEIFS('base de données'!K:K,'base de données'!D:D,Feuil1!$C$20,'base de données'!H:H,Feuil1!A26)</f>
        <v>3000</v>
      </c>
      <c r="D26" s="20">
        <f>AVERAGEIFS('base de données'!K:K,'base de données'!D:D,Feuil1!$D$20,'base de données'!H:H,Feuil1!A26)</f>
        <v>2571.4285714285716</v>
      </c>
      <c r="E26" s="20">
        <f>AVERAGEIFS('base de données'!K:K,'base de données'!D:D,Feuil1!$E$20,'base de données'!H:H,Feuil1!A26)</f>
        <v>2562.5</v>
      </c>
      <c r="F26" s="20">
        <f>AVERAGEIFS('base de données'!K:K,'base de données'!D:D,Feuil1!$F$20,'base de données'!H:H,Feuil1!A26)</f>
        <v>2937.5</v>
      </c>
    </row>
    <row r="27" spans="1:11" x14ac:dyDescent="0.25">
      <c r="A27" t="s">
        <v>447</v>
      </c>
      <c r="B27" s="17" t="e">
        <f>AVERAGEIFS('base de données'!K:K,'base de données'!E:E,Feuil1!$B$20,'base de données'!H:H,Feuil1!A27)</f>
        <v>#DIV/0!</v>
      </c>
      <c r="C27" s="20">
        <f>AVERAGEIFS('base de données'!K:K,'base de données'!D:D,Feuil1!$C$20,'base de données'!H:H,Feuil1!A27)</f>
        <v>2640</v>
      </c>
      <c r="D27" s="20">
        <f>AVERAGEIFS('base de données'!K:K,'base de données'!D:D,Feuil1!$D$20,'base de données'!H:H,Feuil1!A27)</f>
        <v>3500</v>
      </c>
      <c r="E27" s="20">
        <f>AVERAGEIFS('base de données'!K:K,'base de données'!D:D,Feuil1!$E$20,'base de données'!H:H,Feuil1!A27)</f>
        <v>4000</v>
      </c>
      <c r="F27" s="20">
        <f>AVERAGEIFS('base de données'!K:K,'base de données'!D:D,Feuil1!$F$20,'base de données'!H:H,Feuil1!A27)</f>
        <v>3900</v>
      </c>
    </row>
    <row r="28" spans="1:11" x14ac:dyDescent="0.25">
      <c r="A28" t="s">
        <v>448</v>
      </c>
      <c r="B28" s="17" t="e">
        <f>AVERAGEIFS('base de données'!K:K,'base de données'!E:E,Feuil1!$B$20,'base de données'!H:H,Feuil1!A28)</f>
        <v>#DIV/0!</v>
      </c>
      <c r="C28" s="20">
        <f>AVERAGEIFS('base de données'!K:K,'base de données'!D:D,Feuil1!$C$20,'base de données'!H:H,Feuil1!A28)</f>
        <v>4320</v>
      </c>
      <c r="D28" s="20">
        <f>AVERAGEIFS('base de données'!K:K,'base de données'!D:D,Feuil1!$D$20,'base de données'!H:H,Feuil1!A28)</f>
        <v>5511.1111111111113</v>
      </c>
      <c r="E28" s="20">
        <f>AVERAGEIFS('base de données'!K:K,'base de données'!D:D,Feuil1!$E$20,'base de données'!H:H,Feuil1!A28)</f>
        <v>4266.666666666667</v>
      </c>
      <c r="F28" s="20">
        <f>AVERAGEIFS('base de données'!K:K,'base de données'!D:D,Feuil1!$F$20,'base de données'!H:H,Feuil1!A28)</f>
        <v>1733.3333333333333</v>
      </c>
    </row>
    <row r="29" spans="1:11" x14ac:dyDescent="0.25">
      <c r="A29" t="s">
        <v>449</v>
      </c>
      <c r="B29" s="17" t="e">
        <f>AVERAGEIFS('base de données'!K:K,'base de données'!E:E,Feuil1!$B$20,'base de données'!H:H,Feuil1!A29)</f>
        <v>#DIV/0!</v>
      </c>
      <c r="C29" s="20">
        <f>AVERAGEIFS('base de données'!K:K,'base de données'!D:D,Feuil1!$C$20,'base de données'!H:H,Feuil1!A29)</f>
        <v>2500</v>
      </c>
      <c r="D29" s="20" t="e">
        <f>AVERAGEIFS('base de données'!K:K,'base de données'!D:D,Feuil1!$D$20,'base de données'!H:H,Feuil1!A29)</f>
        <v>#DIV/0!</v>
      </c>
      <c r="E29" s="20">
        <f>AVERAGEIFS('base de données'!K:K,'base de données'!D:D,Feuil1!$E$20,'base de données'!H:H,Feuil1!A29)</f>
        <v>1666.6666666666667</v>
      </c>
      <c r="F29" s="20">
        <f>AVERAGEIFS('base de données'!K:K,'base de données'!D:D,Feuil1!$F$20,'base de données'!H:H,Feuil1!A29)</f>
        <v>3750</v>
      </c>
    </row>
    <row r="30" spans="1:11" x14ac:dyDescent="0.25">
      <c r="A30" t="s">
        <v>450</v>
      </c>
      <c r="B30" s="17" t="e">
        <f>AVERAGEIFS('base de données'!K:K,'base de données'!E:E,Feuil1!$B$20,'base de données'!H:H,Feuil1!A30)</f>
        <v>#DIV/0!</v>
      </c>
      <c r="C30" s="20">
        <f>AVERAGEIFS('base de données'!K:K,'base de données'!D:D,Feuil1!$C$20,'base de données'!H:H,Feuil1!A30)</f>
        <v>6000</v>
      </c>
      <c r="D30" s="20">
        <f>AVERAGEIFS('base de données'!K:K,'base de données'!D:D,Feuil1!$D$20,'base de données'!H:H,Feuil1!A30)</f>
        <v>5000</v>
      </c>
      <c r="E30" s="20">
        <f>AVERAGEIFS('base de données'!K:K,'base de données'!D:D,Feuil1!$E$20,'base de données'!H:H,Feuil1!A30)</f>
        <v>6750</v>
      </c>
      <c r="F30" s="20">
        <f>AVERAGEIFS('base de données'!K:K,'base de données'!D:D,Feuil1!$F$20,'base de données'!H:H,Feuil1!A30)</f>
        <v>4500</v>
      </c>
    </row>
    <row r="31" spans="1:11" ht="43.8" customHeight="1" x14ac:dyDescent="0.25">
      <c r="B31" s="18" t="s">
        <v>480</v>
      </c>
      <c r="C31" s="18"/>
      <c r="D31" s="18"/>
      <c r="E31" s="18"/>
      <c r="F3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1028-39F7-452F-862A-1F71F30E8767}">
  <dimension ref="A1:U31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baseColWidth="10" defaultRowHeight="13.2" x14ac:dyDescent="0.25"/>
  <cols>
    <col min="4" max="4" width="12.6640625" customWidth="1"/>
    <col min="5" max="5" width="9.88671875" bestFit="1" customWidth="1"/>
    <col min="6" max="6" width="19.21875" customWidth="1"/>
    <col min="8" max="8" width="19.5546875" bestFit="1" customWidth="1"/>
    <col min="9" max="9" width="11.6640625" customWidth="1"/>
    <col min="11" max="11" width="18.109375" customWidth="1"/>
    <col min="12" max="12" width="19.21875" customWidth="1"/>
    <col min="13" max="13" width="12" customWidth="1"/>
    <col min="14" max="14" width="13" customWidth="1"/>
    <col min="16" max="16" width="15.44140625" customWidth="1"/>
    <col min="18" max="18" width="14.109375" customWidth="1"/>
    <col min="19" max="19" width="13.33203125" customWidth="1"/>
    <col min="20" max="20" width="12.5546875" bestFit="1" customWidth="1"/>
    <col min="21" max="21" width="56.21875" bestFit="1" customWidth="1"/>
  </cols>
  <sheetData>
    <row r="1" spans="1:21" x14ac:dyDescent="0.25">
      <c r="A1" t="s">
        <v>0</v>
      </c>
      <c r="B1" t="s">
        <v>1</v>
      </c>
      <c r="C1" t="s">
        <v>440</v>
      </c>
      <c r="D1" t="s">
        <v>2</v>
      </c>
      <c r="E1" t="s">
        <v>3</v>
      </c>
      <c r="F1" s="4" t="s">
        <v>451</v>
      </c>
      <c r="G1" t="s">
        <v>454</v>
      </c>
      <c r="H1" t="s">
        <v>452</v>
      </c>
      <c r="I1" t="s">
        <v>453</v>
      </c>
      <c r="J1" t="s">
        <v>470</v>
      </c>
      <c r="K1" t="s">
        <v>471</v>
      </c>
      <c r="L1" t="s">
        <v>472</v>
      </c>
      <c r="M1" t="s">
        <v>455</v>
      </c>
      <c r="N1" t="s">
        <v>479</v>
      </c>
      <c r="O1" t="s">
        <v>4</v>
      </c>
      <c r="P1" t="s">
        <v>469</v>
      </c>
      <c r="Q1" t="s">
        <v>460</v>
      </c>
      <c r="R1" t="s">
        <v>461</v>
      </c>
      <c r="S1" t="s">
        <v>459</v>
      </c>
      <c r="T1" t="s">
        <v>468</v>
      </c>
      <c r="U1" s="1" t="s">
        <v>505</v>
      </c>
    </row>
    <row r="2" spans="1:21" x14ac:dyDescent="0.25">
      <c r="A2" t="s">
        <v>438</v>
      </c>
      <c r="B2" t="s">
        <v>439</v>
      </c>
      <c r="C2">
        <v>3185</v>
      </c>
      <c r="D2" t="s">
        <v>462</v>
      </c>
      <c r="E2" t="s">
        <v>24</v>
      </c>
      <c r="F2" s="4">
        <v>44201</v>
      </c>
      <c r="G2">
        <v>4</v>
      </c>
      <c r="H2" t="s">
        <v>444</v>
      </c>
      <c r="I2">
        <v>8</v>
      </c>
      <c r="J2">
        <v>5000</v>
      </c>
      <c r="K2">
        <v>40000</v>
      </c>
      <c r="L2">
        <v>48000</v>
      </c>
      <c r="M2">
        <v>2</v>
      </c>
      <c r="N2" t="s">
        <v>457</v>
      </c>
      <c r="O2">
        <v>3552.19</v>
      </c>
      <c r="P2">
        <v>800</v>
      </c>
      <c r="Q2" t="s">
        <v>11</v>
      </c>
      <c r="R2">
        <v>1</v>
      </c>
      <c r="S2" s="4">
        <v>21101</v>
      </c>
      <c r="T2" s="26">
        <f ca="1">YEARFRAC(S2,TODAY())</f>
        <v>65.861111111111114</v>
      </c>
      <c r="U2" s="27" t="str">
        <f>CONCATENATE(Tableau2[[#This Row],[PAIEMENT2]]," de ",Tableau2[[#This Row],[FACTURATION TTC]]," € pour ",Tableau2[[#This Row],[QUANTITE]]," prestations de ",Tableau2[[#This Row],[PRODUIT]] )</f>
        <v>Virement de 48000 € pour 8 prestations de Conseil et architecture</v>
      </c>
    </row>
    <row r="3" spans="1:21" x14ac:dyDescent="0.25">
      <c r="A3" t="s">
        <v>426</v>
      </c>
      <c r="B3" t="s">
        <v>234</v>
      </c>
      <c r="C3">
        <v>3333</v>
      </c>
      <c r="D3" t="s">
        <v>462</v>
      </c>
      <c r="E3" t="s">
        <v>24</v>
      </c>
      <c r="F3" s="4">
        <v>44240</v>
      </c>
      <c r="G3">
        <v>6</v>
      </c>
      <c r="H3" t="s">
        <v>446</v>
      </c>
      <c r="I3">
        <v>1</v>
      </c>
      <c r="J3">
        <v>500</v>
      </c>
      <c r="K3">
        <v>500</v>
      </c>
      <c r="L3">
        <v>600</v>
      </c>
      <c r="M3">
        <v>1</v>
      </c>
      <c r="N3" t="s">
        <v>456</v>
      </c>
      <c r="O3">
        <v>3578.47</v>
      </c>
      <c r="P3">
        <v>0</v>
      </c>
      <c r="Q3" t="s">
        <v>11</v>
      </c>
      <c r="R3">
        <v>3</v>
      </c>
      <c r="S3" s="4">
        <v>22471</v>
      </c>
      <c r="T3" s="26">
        <f t="shared" ref="T3:T66" ca="1" si="0">YEARFRAC(S3,TODAY())</f>
        <v>62.108333333333334</v>
      </c>
      <c r="U3" s="25" t="str">
        <f>CONCATENATE(Tableau2[[#This Row],[PAIEMENT2]]," de ",Tableau2[[#This Row],[FACTURATION TTC]]," € pour ",Tableau2[[#This Row],[QUANTITE]]," prestations de ",Tableau2[[#This Row],[PRODUIT]] )</f>
        <v>Chèque de 600 € pour 1 prestations de Compétence Front</v>
      </c>
    </row>
    <row r="4" spans="1:21" x14ac:dyDescent="0.25">
      <c r="A4" t="s">
        <v>424</v>
      </c>
      <c r="B4" t="s">
        <v>425</v>
      </c>
      <c r="C4">
        <v>3864</v>
      </c>
      <c r="D4" t="s">
        <v>462</v>
      </c>
      <c r="E4" t="s">
        <v>7</v>
      </c>
      <c r="F4" s="4">
        <v>44212</v>
      </c>
      <c r="G4">
        <v>8</v>
      </c>
      <c r="H4" t="s">
        <v>448</v>
      </c>
      <c r="I4">
        <v>3</v>
      </c>
      <c r="J4">
        <v>800</v>
      </c>
      <c r="K4">
        <v>2400</v>
      </c>
      <c r="L4">
        <v>2880</v>
      </c>
      <c r="M4">
        <v>3</v>
      </c>
      <c r="N4" t="s">
        <v>458</v>
      </c>
      <c r="O4">
        <v>1307.6400000000001</v>
      </c>
      <c r="P4">
        <v>0</v>
      </c>
      <c r="Q4" t="s">
        <v>8</v>
      </c>
      <c r="R4">
        <v>5</v>
      </c>
      <c r="S4" s="4">
        <v>19212</v>
      </c>
      <c r="T4" s="26">
        <f t="shared" ca="1" si="0"/>
        <v>71.033333333333331</v>
      </c>
      <c r="U4" s="25" t="str">
        <f>CONCATENATE(Tableau2[[#This Row],[PAIEMENT2]]," de ",Tableau2[[#This Row],[FACTURATION TTC]]," € pour ",Tableau2[[#This Row],[QUANTITE]]," prestations de ",Tableau2[[#This Row],[PRODUIT]] )</f>
        <v>Espèce de 2880 € pour 3 prestations de Compétence Fullstack</v>
      </c>
    </row>
    <row r="5" spans="1:21" x14ac:dyDescent="0.25">
      <c r="A5" t="s">
        <v>398</v>
      </c>
      <c r="B5" t="s">
        <v>384</v>
      </c>
      <c r="C5">
        <v>3502</v>
      </c>
      <c r="D5" t="s">
        <v>462</v>
      </c>
      <c r="E5" t="s">
        <v>7</v>
      </c>
      <c r="F5" s="4">
        <v>44252</v>
      </c>
      <c r="G5">
        <v>5</v>
      </c>
      <c r="H5" t="s">
        <v>445</v>
      </c>
      <c r="I5">
        <v>10</v>
      </c>
      <c r="J5">
        <v>2000</v>
      </c>
      <c r="K5">
        <v>20000</v>
      </c>
      <c r="L5">
        <v>24000</v>
      </c>
      <c r="M5">
        <v>3</v>
      </c>
      <c r="N5" t="s">
        <v>458</v>
      </c>
      <c r="O5">
        <v>2035.99</v>
      </c>
      <c r="P5">
        <v>200</v>
      </c>
      <c r="Q5" t="s">
        <v>8</v>
      </c>
      <c r="R5">
        <v>3</v>
      </c>
      <c r="S5" s="4">
        <v>27350</v>
      </c>
      <c r="T5" s="26">
        <f t="shared" ca="1" si="0"/>
        <v>48.75277777777778</v>
      </c>
      <c r="U5" s="25" t="str">
        <f>CONCATENATE(Tableau2[[#This Row],[PAIEMENT2]]," de ",Tableau2[[#This Row],[FACTURATION TTC]]," € pour ",Tableau2[[#This Row],[QUANTITE]]," prestations de ",Tableau2[[#This Row],[PRODUIT]] )</f>
        <v>Espèce de 24000 € pour 10 prestations de Audit sécurité</v>
      </c>
    </row>
    <row r="6" spans="1:21" x14ac:dyDescent="0.25">
      <c r="A6" t="s">
        <v>383</v>
      </c>
      <c r="B6" t="s">
        <v>384</v>
      </c>
      <c r="C6">
        <v>3121</v>
      </c>
      <c r="D6" t="s">
        <v>462</v>
      </c>
      <c r="E6" t="s">
        <v>7</v>
      </c>
      <c r="F6" s="4">
        <v>44346</v>
      </c>
      <c r="G6">
        <v>4</v>
      </c>
      <c r="H6" t="s">
        <v>444</v>
      </c>
      <c r="I6">
        <v>9</v>
      </c>
      <c r="J6">
        <v>5000</v>
      </c>
      <c r="K6">
        <v>45000</v>
      </c>
      <c r="L6">
        <v>54000</v>
      </c>
      <c r="M6">
        <v>1</v>
      </c>
      <c r="N6" t="s">
        <v>456</v>
      </c>
      <c r="O6">
        <v>2240.9899999999998</v>
      </c>
      <c r="P6">
        <v>900</v>
      </c>
      <c r="Q6" t="s">
        <v>8</v>
      </c>
      <c r="R6">
        <v>3</v>
      </c>
      <c r="S6" s="4">
        <v>22082</v>
      </c>
      <c r="T6" s="26">
        <f t="shared" ca="1" si="0"/>
        <v>63.174999999999997</v>
      </c>
      <c r="U6" s="25" t="str">
        <f>CONCATENATE(Tableau2[[#This Row],[PAIEMENT2]]," de ",Tableau2[[#This Row],[FACTURATION TTC]]," € pour ",Tableau2[[#This Row],[QUANTITE]]," prestations de ",Tableau2[[#This Row],[PRODUIT]] )</f>
        <v>Chèque de 54000 € pour 9 prestations de Conseil et architecture</v>
      </c>
    </row>
    <row r="7" spans="1:21" x14ac:dyDescent="0.25">
      <c r="A7" t="s">
        <v>372</v>
      </c>
      <c r="B7" t="s">
        <v>373</v>
      </c>
      <c r="C7">
        <v>3629</v>
      </c>
      <c r="D7" t="s">
        <v>462</v>
      </c>
      <c r="E7" t="s">
        <v>7</v>
      </c>
      <c r="F7" s="4">
        <v>44205</v>
      </c>
      <c r="G7">
        <v>8</v>
      </c>
      <c r="H7" t="s">
        <v>448</v>
      </c>
      <c r="I7">
        <v>2</v>
      </c>
      <c r="J7">
        <v>800</v>
      </c>
      <c r="K7">
        <v>1600</v>
      </c>
      <c r="L7">
        <v>1920</v>
      </c>
      <c r="M7">
        <v>2</v>
      </c>
      <c r="N7" t="s">
        <v>457</v>
      </c>
      <c r="O7">
        <v>3546.74</v>
      </c>
      <c r="P7">
        <v>0</v>
      </c>
      <c r="Q7" t="s">
        <v>11</v>
      </c>
      <c r="R7">
        <v>1</v>
      </c>
      <c r="S7" s="4">
        <v>19327</v>
      </c>
      <c r="T7" s="26">
        <f t="shared" ca="1" si="0"/>
        <v>70.719444444444449</v>
      </c>
      <c r="U7" s="25" t="str">
        <f>CONCATENATE(Tableau2[[#This Row],[PAIEMENT2]]," de ",Tableau2[[#This Row],[FACTURATION TTC]]," € pour ",Tableau2[[#This Row],[QUANTITE]]," prestations de ",Tableau2[[#This Row],[PRODUIT]] )</f>
        <v>Virement de 1920 € pour 2 prestations de Compétence Fullstack</v>
      </c>
    </row>
    <row r="8" spans="1:21" x14ac:dyDescent="0.25">
      <c r="A8" t="s">
        <v>358</v>
      </c>
      <c r="B8" t="s">
        <v>126</v>
      </c>
      <c r="C8">
        <v>3198</v>
      </c>
      <c r="D8" t="s">
        <v>462</v>
      </c>
      <c r="E8" t="s">
        <v>7</v>
      </c>
      <c r="F8" s="4">
        <v>44299</v>
      </c>
      <c r="G8">
        <v>1</v>
      </c>
      <c r="H8" t="s">
        <v>441</v>
      </c>
      <c r="I8">
        <v>10</v>
      </c>
      <c r="J8">
        <v>1200</v>
      </c>
      <c r="K8">
        <v>12000</v>
      </c>
      <c r="L8">
        <v>14400</v>
      </c>
      <c r="M8">
        <v>2</v>
      </c>
      <c r="N8" t="s">
        <v>457</v>
      </c>
      <c r="O8">
        <v>3586.33</v>
      </c>
      <c r="P8">
        <v>60</v>
      </c>
      <c r="Q8" t="s">
        <v>11</v>
      </c>
      <c r="R8">
        <v>4</v>
      </c>
      <c r="S8" s="4">
        <v>22639</v>
      </c>
      <c r="T8" s="26">
        <f t="shared" ca="1" si="0"/>
        <v>61.65</v>
      </c>
      <c r="U8" s="25" t="str">
        <f>CONCATENATE(Tableau2[[#This Row],[PAIEMENT2]]," de ",Tableau2[[#This Row],[FACTURATION TTC]]," € pour ",Tableau2[[#This Row],[QUANTITE]]," prestations de ",Tableau2[[#This Row],[PRODUIT]] )</f>
        <v>Virement de 14400 € pour 10 prestations de Intervention sur site</v>
      </c>
    </row>
    <row r="9" spans="1:21" x14ac:dyDescent="0.25">
      <c r="A9" t="s">
        <v>354</v>
      </c>
      <c r="B9" t="s">
        <v>96</v>
      </c>
      <c r="C9">
        <v>3103</v>
      </c>
      <c r="D9" t="s">
        <v>462</v>
      </c>
      <c r="E9" t="s">
        <v>7</v>
      </c>
      <c r="F9" s="4">
        <v>44368</v>
      </c>
      <c r="G9">
        <v>7</v>
      </c>
      <c r="H9" t="s">
        <v>447</v>
      </c>
      <c r="I9">
        <v>2</v>
      </c>
      <c r="J9">
        <v>600</v>
      </c>
      <c r="K9">
        <v>1200</v>
      </c>
      <c r="L9">
        <v>1440</v>
      </c>
      <c r="M9">
        <v>3</v>
      </c>
      <c r="N9" t="s">
        <v>458</v>
      </c>
      <c r="O9">
        <v>2420.66</v>
      </c>
      <c r="P9">
        <v>0</v>
      </c>
      <c r="Q9" t="s">
        <v>8</v>
      </c>
      <c r="R9">
        <v>4</v>
      </c>
      <c r="S9" s="4">
        <v>20383</v>
      </c>
      <c r="T9" s="26">
        <f t="shared" ca="1" si="0"/>
        <v>67.825000000000003</v>
      </c>
      <c r="U9" s="25" t="str">
        <f>CONCATENATE(Tableau2[[#This Row],[PAIEMENT2]]," de ",Tableau2[[#This Row],[FACTURATION TTC]]," € pour ",Tableau2[[#This Row],[QUANTITE]]," prestations de ",Tableau2[[#This Row],[PRODUIT]] )</f>
        <v>Espèce de 1440 € pour 2 prestations de Compétence Back</v>
      </c>
    </row>
    <row r="10" spans="1:21" x14ac:dyDescent="0.25">
      <c r="A10" t="s">
        <v>350</v>
      </c>
      <c r="B10" t="s">
        <v>351</v>
      </c>
      <c r="C10">
        <v>3139</v>
      </c>
      <c r="D10" t="s">
        <v>462</v>
      </c>
      <c r="E10" t="s">
        <v>7</v>
      </c>
      <c r="F10" s="4">
        <v>44157</v>
      </c>
      <c r="G10">
        <v>3</v>
      </c>
      <c r="H10" t="s">
        <v>443</v>
      </c>
      <c r="I10">
        <v>9</v>
      </c>
      <c r="J10">
        <v>1300</v>
      </c>
      <c r="K10">
        <v>11700</v>
      </c>
      <c r="L10">
        <v>14040</v>
      </c>
      <c r="M10">
        <v>2</v>
      </c>
      <c r="N10" t="s">
        <v>457</v>
      </c>
      <c r="O10">
        <v>2310.34</v>
      </c>
      <c r="P10">
        <v>58.5</v>
      </c>
      <c r="Q10" t="s">
        <v>8</v>
      </c>
      <c r="R10">
        <v>4</v>
      </c>
      <c r="S10" s="4">
        <v>19262</v>
      </c>
      <c r="T10" s="26">
        <f t="shared" ca="1" si="0"/>
        <v>70.897222222222226</v>
      </c>
      <c r="U10" s="25" t="str">
        <f>CONCATENATE(Tableau2[[#This Row],[PAIEMENT2]]," de ",Tableau2[[#This Row],[FACTURATION TTC]]," € pour ",Tableau2[[#This Row],[QUANTITE]]," prestations de ",Tableau2[[#This Row],[PRODUIT]] )</f>
        <v>Virement de 14040 € pour 9 prestations de Déploiement technique</v>
      </c>
    </row>
    <row r="11" spans="1:21" x14ac:dyDescent="0.25">
      <c r="A11" t="s">
        <v>345</v>
      </c>
      <c r="B11" t="s">
        <v>308</v>
      </c>
      <c r="C11">
        <v>3142</v>
      </c>
      <c r="D11" t="s">
        <v>462</v>
      </c>
      <c r="E11" t="s">
        <v>7</v>
      </c>
      <c r="F11" s="4">
        <v>44352</v>
      </c>
      <c r="G11">
        <v>6</v>
      </c>
      <c r="H11" t="s">
        <v>446</v>
      </c>
      <c r="I11">
        <v>6</v>
      </c>
      <c r="J11">
        <v>500</v>
      </c>
      <c r="K11">
        <v>3000</v>
      </c>
      <c r="L11">
        <v>3600</v>
      </c>
      <c r="M11">
        <v>2</v>
      </c>
      <c r="N11" t="s">
        <v>457</v>
      </c>
      <c r="O11">
        <v>1694.55</v>
      </c>
      <c r="P11">
        <v>0</v>
      </c>
      <c r="Q11" t="s">
        <v>11</v>
      </c>
      <c r="R11">
        <v>1</v>
      </c>
      <c r="S11" s="4">
        <v>16621</v>
      </c>
      <c r="T11" s="26">
        <f t="shared" ca="1" si="0"/>
        <v>78.125</v>
      </c>
      <c r="U11" s="25" t="str">
        <f>CONCATENATE(Tableau2[[#This Row],[PAIEMENT2]]," de ",Tableau2[[#This Row],[FACTURATION TTC]]," € pour ",Tableau2[[#This Row],[QUANTITE]]," prestations de ",Tableau2[[#This Row],[PRODUIT]] )</f>
        <v>Virement de 3600 € pour 6 prestations de Compétence Front</v>
      </c>
    </row>
    <row r="12" spans="1:21" x14ac:dyDescent="0.25">
      <c r="A12" t="s">
        <v>343</v>
      </c>
      <c r="B12" t="s">
        <v>344</v>
      </c>
      <c r="C12">
        <v>3128</v>
      </c>
      <c r="D12" t="s">
        <v>462</v>
      </c>
      <c r="E12" t="s">
        <v>7</v>
      </c>
      <c r="F12" s="4">
        <v>44323</v>
      </c>
      <c r="G12">
        <v>3</v>
      </c>
      <c r="H12" t="s">
        <v>443</v>
      </c>
      <c r="I12">
        <v>5</v>
      </c>
      <c r="J12">
        <v>1300</v>
      </c>
      <c r="K12">
        <v>6500</v>
      </c>
      <c r="L12">
        <v>7800</v>
      </c>
      <c r="M12">
        <v>3</v>
      </c>
      <c r="N12" t="s">
        <v>458</v>
      </c>
      <c r="O12">
        <v>1235.1500000000001</v>
      </c>
      <c r="P12">
        <v>0</v>
      </c>
      <c r="Q12" t="s">
        <v>11</v>
      </c>
      <c r="R12">
        <v>0</v>
      </c>
      <c r="S12" s="4">
        <v>27079</v>
      </c>
      <c r="T12" s="26">
        <f t="shared" ca="1" si="0"/>
        <v>49.49722222222222</v>
      </c>
      <c r="U12" s="25" t="str">
        <f>CONCATENATE(Tableau2[[#This Row],[PAIEMENT2]]," de ",Tableau2[[#This Row],[FACTURATION TTC]]," € pour ",Tableau2[[#This Row],[QUANTITE]]," prestations de ",Tableau2[[#This Row],[PRODUIT]] )</f>
        <v>Espèce de 7800 € pour 5 prestations de Déploiement technique</v>
      </c>
    </row>
    <row r="13" spans="1:21" x14ac:dyDescent="0.25">
      <c r="A13" t="s">
        <v>340</v>
      </c>
      <c r="B13" t="s">
        <v>234</v>
      </c>
      <c r="C13">
        <v>3630</v>
      </c>
      <c r="D13" t="s">
        <v>462</v>
      </c>
      <c r="E13" t="s">
        <v>7</v>
      </c>
      <c r="F13" s="4">
        <v>44083</v>
      </c>
      <c r="G13">
        <v>2</v>
      </c>
      <c r="H13" t="s">
        <v>442</v>
      </c>
      <c r="I13">
        <v>2</v>
      </c>
      <c r="J13">
        <v>700</v>
      </c>
      <c r="K13">
        <v>1400</v>
      </c>
      <c r="L13">
        <v>1680</v>
      </c>
      <c r="M13">
        <v>3</v>
      </c>
      <c r="N13" t="s">
        <v>458</v>
      </c>
      <c r="O13">
        <v>2239.52</v>
      </c>
      <c r="P13">
        <v>0</v>
      </c>
      <c r="Q13" t="s">
        <v>11</v>
      </c>
      <c r="R13">
        <v>1</v>
      </c>
      <c r="S13" s="4">
        <v>21463</v>
      </c>
      <c r="T13" s="26">
        <f t="shared" ca="1" si="0"/>
        <v>64.86944444444444</v>
      </c>
      <c r="U13" s="25" t="str">
        <f>CONCATENATE(Tableau2[[#This Row],[PAIEMENT2]]," de ",Tableau2[[#This Row],[FACTURATION TTC]]," € pour ",Tableau2[[#This Row],[QUANTITE]]," prestations de ",Tableau2[[#This Row],[PRODUIT]] )</f>
        <v>Espèce de 1680 € pour 2 prestations de Formation CRM</v>
      </c>
    </row>
    <row r="14" spans="1:21" x14ac:dyDescent="0.25">
      <c r="A14" t="s">
        <v>329</v>
      </c>
      <c r="B14" t="s">
        <v>96</v>
      </c>
      <c r="C14">
        <v>3032</v>
      </c>
      <c r="D14" t="s">
        <v>462</v>
      </c>
      <c r="E14" t="s">
        <v>7</v>
      </c>
      <c r="F14" s="4">
        <v>44283</v>
      </c>
      <c r="G14">
        <v>9</v>
      </c>
      <c r="H14" t="s">
        <v>449</v>
      </c>
      <c r="I14">
        <v>7</v>
      </c>
      <c r="J14">
        <v>500</v>
      </c>
      <c r="K14">
        <v>3500</v>
      </c>
      <c r="L14">
        <v>4200</v>
      </c>
      <c r="M14">
        <v>2</v>
      </c>
      <c r="N14" t="s">
        <v>457</v>
      </c>
      <c r="O14">
        <v>1887.96</v>
      </c>
      <c r="P14">
        <v>0</v>
      </c>
      <c r="Q14" t="s">
        <v>8</v>
      </c>
      <c r="R14">
        <v>5</v>
      </c>
      <c r="S14" s="4">
        <v>31515</v>
      </c>
      <c r="T14" s="26">
        <f t="shared" ca="1" si="0"/>
        <v>37.347222222222221</v>
      </c>
      <c r="U14" s="25" t="str">
        <f>CONCATENATE(Tableau2[[#This Row],[PAIEMENT2]]," de ",Tableau2[[#This Row],[FACTURATION TTC]]," € pour ",Tableau2[[#This Row],[QUANTITE]]," prestations de ",Tableau2[[#This Row],[PRODUIT]] )</f>
        <v>Virement de 4200 € pour 7 prestations de Support et TMA</v>
      </c>
    </row>
    <row r="15" spans="1:21" x14ac:dyDescent="0.25">
      <c r="A15" t="s">
        <v>322</v>
      </c>
      <c r="B15" t="s">
        <v>323</v>
      </c>
      <c r="C15">
        <v>3150</v>
      </c>
      <c r="D15" t="s">
        <v>462</v>
      </c>
      <c r="E15" t="s">
        <v>7</v>
      </c>
      <c r="F15" s="4">
        <v>44160</v>
      </c>
      <c r="G15">
        <v>1</v>
      </c>
      <c r="H15" t="s">
        <v>441</v>
      </c>
      <c r="I15">
        <v>7</v>
      </c>
      <c r="J15">
        <v>1200</v>
      </c>
      <c r="K15">
        <v>8400</v>
      </c>
      <c r="L15">
        <v>10080</v>
      </c>
      <c r="M15">
        <v>2</v>
      </c>
      <c r="N15" t="s">
        <v>457</v>
      </c>
      <c r="O15">
        <v>2113.58</v>
      </c>
      <c r="P15">
        <v>42</v>
      </c>
      <c r="Q15" t="s">
        <v>11</v>
      </c>
      <c r="R15">
        <v>4</v>
      </c>
      <c r="S15" s="4">
        <v>22603</v>
      </c>
      <c r="T15" s="26">
        <f t="shared" ca="1" si="0"/>
        <v>61.75</v>
      </c>
      <c r="U15" s="25" t="str">
        <f>CONCATENATE(Tableau2[[#This Row],[PAIEMENT2]]," de ",Tableau2[[#This Row],[FACTURATION TTC]]," € pour ",Tableau2[[#This Row],[QUANTITE]]," prestations de ",Tableau2[[#This Row],[PRODUIT]] )</f>
        <v>Virement de 10080 € pour 7 prestations de Intervention sur site</v>
      </c>
    </row>
    <row r="16" spans="1:21" x14ac:dyDescent="0.25">
      <c r="A16" t="s">
        <v>315</v>
      </c>
      <c r="B16" t="s">
        <v>316</v>
      </c>
      <c r="C16">
        <v>3154</v>
      </c>
      <c r="D16" t="s">
        <v>462</v>
      </c>
      <c r="E16" t="s">
        <v>7</v>
      </c>
      <c r="F16" s="4">
        <v>44145</v>
      </c>
      <c r="G16">
        <v>5</v>
      </c>
      <c r="H16" t="s">
        <v>445</v>
      </c>
      <c r="I16">
        <v>1</v>
      </c>
      <c r="J16">
        <v>2000</v>
      </c>
      <c r="K16">
        <v>2000</v>
      </c>
      <c r="L16">
        <v>2400</v>
      </c>
      <c r="M16">
        <v>1</v>
      </c>
      <c r="N16" t="s">
        <v>456</v>
      </c>
      <c r="O16">
        <v>1407.03</v>
      </c>
      <c r="P16">
        <v>0</v>
      </c>
      <c r="Q16" t="s">
        <v>11</v>
      </c>
      <c r="R16">
        <v>1</v>
      </c>
      <c r="S16" s="4">
        <v>21192</v>
      </c>
      <c r="T16" s="26">
        <f t="shared" ca="1" si="0"/>
        <v>65.613888888888894</v>
      </c>
      <c r="U16" s="25" t="str">
        <f>CONCATENATE(Tableau2[[#This Row],[PAIEMENT2]]," de ",Tableau2[[#This Row],[FACTURATION TTC]]," € pour ",Tableau2[[#This Row],[QUANTITE]]," prestations de ",Tableau2[[#This Row],[PRODUIT]] )</f>
        <v>Chèque de 2400 € pour 1 prestations de Audit sécurité</v>
      </c>
    </row>
    <row r="17" spans="1:21" x14ac:dyDescent="0.25">
      <c r="A17" t="s">
        <v>305</v>
      </c>
      <c r="B17" t="s">
        <v>306</v>
      </c>
      <c r="C17">
        <v>3120</v>
      </c>
      <c r="D17" t="s">
        <v>462</v>
      </c>
      <c r="E17" t="s">
        <v>7</v>
      </c>
      <c r="F17" s="4">
        <v>44142</v>
      </c>
      <c r="G17">
        <v>6</v>
      </c>
      <c r="H17" t="s">
        <v>446</v>
      </c>
      <c r="I17">
        <v>4</v>
      </c>
      <c r="J17">
        <v>500</v>
      </c>
      <c r="K17">
        <v>2000</v>
      </c>
      <c r="L17">
        <v>2400</v>
      </c>
      <c r="M17">
        <v>2</v>
      </c>
      <c r="N17" t="s">
        <v>457</v>
      </c>
      <c r="O17">
        <v>2436.5100000000002</v>
      </c>
      <c r="P17">
        <v>0</v>
      </c>
      <c r="Q17" t="s">
        <v>11</v>
      </c>
      <c r="R17">
        <v>0</v>
      </c>
      <c r="S17" s="4">
        <v>18472</v>
      </c>
      <c r="T17" s="26">
        <f t="shared" ca="1" si="0"/>
        <v>73.055555555555557</v>
      </c>
      <c r="U17" s="25" t="str">
        <f>CONCATENATE(Tableau2[[#This Row],[PAIEMENT2]]," de ",Tableau2[[#This Row],[FACTURATION TTC]]," € pour ",Tableau2[[#This Row],[QUANTITE]]," prestations de ",Tableau2[[#This Row],[PRODUIT]] )</f>
        <v>Virement de 2400 € pour 4 prestations de Compétence Front</v>
      </c>
    </row>
    <row r="18" spans="1:21" x14ac:dyDescent="0.25">
      <c r="A18" t="s">
        <v>305</v>
      </c>
      <c r="B18" t="s">
        <v>307</v>
      </c>
      <c r="C18">
        <v>3913</v>
      </c>
      <c r="D18" t="s">
        <v>462</v>
      </c>
      <c r="E18" t="s">
        <v>7</v>
      </c>
      <c r="F18" s="4">
        <v>44038</v>
      </c>
      <c r="G18">
        <v>5</v>
      </c>
      <c r="H18" t="s">
        <v>445</v>
      </c>
      <c r="I18">
        <v>10</v>
      </c>
      <c r="J18">
        <v>2000</v>
      </c>
      <c r="K18">
        <v>20000</v>
      </c>
      <c r="L18">
        <v>24000</v>
      </c>
      <c r="M18">
        <v>1</v>
      </c>
      <c r="N18" t="s">
        <v>456</v>
      </c>
      <c r="O18">
        <v>1241.49</v>
      </c>
      <c r="P18">
        <v>200</v>
      </c>
      <c r="Q18" t="s">
        <v>8</v>
      </c>
      <c r="R18">
        <v>3</v>
      </c>
      <c r="S18" s="4">
        <v>20368</v>
      </c>
      <c r="T18" s="26">
        <f t="shared" ca="1" si="0"/>
        <v>67.86666666666666</v>
      </c>
      <c r="U18" s="25" t="str">
        <f>CONCATENATE(Tableau2[[#This Row],[PAIEMENT2]]," de ",Tableau2[[#This Row],[FACTURATION TTC]]," € pour ",Tableau2[[#This Row],[QUANTITE]]," prestations de ",Tableau2[[#This Row],[PRODUIT]] )</f>
        <v>Chèque de 24000 € pour 10 prestations de Audit sécurité</v>
      </c>
    </row>
    <row r="19" spans="1:21" x14ac:dyDescent="0.25">
      <c r="A19" t="s">
        <v>295</v>
      </c>
      <c r="B19" t="s">
        <v>94</v>
      </c>
      <c r="C19">
        <v>3206</v>
      </c>
      <c r="D19" t="s">
        <v>462</v>
      </c>
      <c r="E19" t="s">
        <v>7</v>
      </c>
      <c r="F19" s="4">
        <v>44289</v>
      </c>
      <c r="G19">
        <v>1</v>
      </c>
      <c r="H19" t="s">
        <v>441</v>
      </c>
      <c r="I19">
        <v>4</v>
      </c>
      <c r="J19">
        <v>1200</v>
      </c>
      <c r="K19">
        <v>4800</v>
      </c>
      <c r="L19">
        <v>5760</v>
      </c>
      <c r="M19">
        <v>1</v>
      </c>
      <c r="N19" t="s">
        <v>456</v>
      </c>
      <c r="O19">
        <v>1444.29</v>
      </c>
      <c r="P19">
        <v>0</v>
      </c>
      <c r="Q19" t="s">
        <v>8</v>
      </c>
      <c r="R19">
        <v>4</v>
      </c>
      <c r="S19" s="4">
        <v>22009</v>
      </c>
      <c r="T19" s="26">
        <f t="shared" ca="1" si="0"/>
        <v>63.375</v>
      </c>
      <c r="U19" s="25" t="str">
        <f>CONCATENATE(Tableau2[[#This Row],[PAIEMENT2]]," de ",Tableau2[[#This Row],[FACTURATION TTC]]," € pour ",Tableau2[[#This Row],[QUANTITE]]," prestations de ",Tableau2[[#This Row],[PRODUIT]] )</f>
        <v>Chèque de 5760 € pour 4 prestations de Intervention sur site</v>
      </c>
    </row>
    <row r="20" spans="1:21" x14ac:dyDescent="0.25">
      <c r="A20" t="s">
        <v>287</v>
      </c>
      <c r="B20" t="s">
        <v>288</v>
      </c>
      <c r="C20">
        <v>3844</v>
      </c>
      <c r="D20" t="s">
        <v>462</v>
      </c>
      <c r="E20" t="s">
        <v>7</v>
      </c>
      <c r="F20" s="4">
        <v>44121</v>
      </c>
      <c r="G20">
        <v>3</v>
      </c>
      <c r="H20" t="s">
        <v>443</v>
      </c>
      <c r="I20">
        <v>2</v>
      </c>
      <c r="J20">
        <v>1300</v>
      </c>
      <c r="K20">
        <v>2600</v>
      </c>
      <c r="L20">
        <v>3120</v>
      </c>
      <c r="M20">
        <v>2</v>
      </c>
      <c r="N20" t="s">
        <v>457</v>
      </c>
      <c r="O20">
        <v>2716.75</v>
      </c>
      <c r="P20">
        <v>0</v>
      </c>
      <c r="Q20" t="s">
        <v>8</v>
      </c>
      <c r="R20">
        <v>0</v>
      </c>
      <c r="S20" s="4">
        <v>22984</v>
      </c>
      <c r="T20" s="26">
        <f t="shared" ca="1" si="0"/>
        <v>60.705555555555556</v>
      </c>
      <c r="U20" s="25" t="str">
        <f>CONCATENATE(Tableau2[[#This Row],[PAIEMENT2]]," de ",Tableau2[[#This Row],[FACTURATION TTC]]," € pour ",Tableau2[[#This Row],[QUANTITE]]," prestations de ",Tableau2[[#This Row],[PRODUIT]] )</f>
        <v>Virement de 3120 € pour 2 prestations de Déploiement technique</v>
      </c>
    </row>
    <row r="21" spans="1:21" x14ac:dyDescent="0.25">
      <c r="A21" t="s">
        <v>282</v>
      </c>
      <c r="B21" t="s">
        <v>96</v>
      </c>
      <c r="C21">
        <v>3164</v>
      </c>
      <c r="D21" t="s">
        <v>462</v>
      </c>
      <c r="E21" t="s">
        <v>16</v>
      </c>
      <c r="F21" s="4">
        <v>44222</v>
      </c>
      <c r="G21">
        <v>6</v>
      </c>
      <c r="H21" t="s">
        <v>446</v>
      </c>
      <c r="I21">
        <v>3</v>
      </c>
      <c r="J21">
        <v>500</v>
      </c>
      <c r="K21">
        <v>1500</v>
      </c>
      <c r="L21">
        <v>1800</v>
      </c>
      <c r="M21">
        <v>1</v>
      </c>
      <c r="N21" t="s">
        <v>456</v>
      </c>
      <c r="O21">
        <v>1951.51</v>
      </c>
      <c r="P21">
        <v>0</v>
      </c>
      <c r="Q21" t="s">
        <v>8</v>
      </c>
      <c r="R21">
        <v>1</v>
      </c>
      <c r="S21" s="4">
        <v>28509</v>
      </c>
      <c r="T21" s="26">
        <f t="shared" ca="1" si="0"/>
        <v>45.580555555555556</v>
      </c>
      <c r="U21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22" spans="1:21" x14ac:dyDescent="0.25">
      <c r="A22" t="s">
        <v>275</v>
      </c>
      <c r="B22" t="s">
        <v>276</v>
      </c>
      <c r="C22">
        <v>3105</v>
      </c>
      <c r="D22" t="s">
        <v>462</v>
      </c>
      <c r="E22" t="s">
        <v>16</v>
      </c>
      <c r="F22" s="4">
        <v>44127</v>
      </c>
      <c r="G22">
        <v>3</v>
      </c>
      <c r="H22" t="s">
        <v>443</v>
      </c>
      <c r="I22">
        <v>6</v>
      </c>
      <c r="J22">
        <v>1300</v>
      </c>
      <c r="K22">
        <v>7800</v>
      </c>
      <c r="L22">
        <v>9360</v>
      </c>
      <c r="M22">
        <v>1</v>
      </c>
      <c r="N22" t="s">
        <v>456</v>
      </c>
      <c r="O22">
        <v>2695.35</v>
      </c>
      <c r="P22">
        <v>0</v>
      </c>
      <c r="Q22" t="s">
        <v>8</v>
      </c>
      <c r="R22">
        <v>2</v>
      </c>
      <c r="S22" s="4">
        <v>19070</v>
      </c>
      <c r="T22" s="26">
        <f t="shared" ca="1" si="0"/>
        <v>71.419444444444451</v>
      </c>
      <c r="U22" s="25" t="str">
        <f>CONCATENATE(Tableau2[[#This Row],[PAIEMENT2]]," de ",Tableau2[[#This Row],[FACTURATION TTC]]," € pour ",Tableau2[[#This Row],[QUANTITE]]," prestations de ",Tableau2[[#This Row],[PRODUIT]] )</f>
        <v>Chèque de 9360 € pour 6 prestations de Déploiement technique</v>
      </c>
    </row>
    <row r="23" spans="1:21" x14ac:dyDescent="0.25">
      <c r="A23" t="s">
        <v>274</v>
      </c>
      <c r="B23" t="s">
        <v>60</v>
      </c>
      <c r="C23">
        <v>3204</v>
      </c>
      <c r="D23" t="s">
        <v>462</v>
      </c>
      <c r="E23" t="s">
        <v>16</v>
      </c>
      <c r="F23" s="4">
        <v>44119</v>
      </c>
      <c r="G23">
        <v>4</v>
      </c>
      <c r="H23" t="s">
        <v>444</v>
      </c>
      <c r="I23">
        <v>3</v>
      </c>
      <c r="J23">
        <v>5000</v>
      </c>
      <c r="K23">
        <v>15000</v>
      </c>
      <c r="L23">
        <v>18000</v>
      </c>
      <c r="M23">
        <v>3</v>
      </c>
      <c r="N23" t="s">
        <v>458</v>
      </c>
      <c r="O23">
        <v>3412.05</v>
      </c>
      <c r="P23">
        <v>75</v>
      </c>
      <c r="Q23" t="s">
        <v>8</v>
      </c>
      <c r="R23">
        <v>4</v>
      </c>
      <c r="S23" s="4">
        <v>20362</v>
      </c>
      <c r="T23" s="26">
        <f t="shared" ca="1" si="0"/>
        <v>67.88333333333334</v>
      </c>
      <c r="U23" s="25" t="str">
        <f>CONCATENATE(Tableau2[[#This Row],[PAIEMENT2]]," de ",Tableau2[[#This Row],[FACTURATION TTC]]," € pour ",Tableau2[[#This Row],[QUANTITE]]," prestations de ",Tableau2[[#This Row],[PRODUIT]] )</f>
        <v>Espèce de 18000 € pour 3 prestations de Conseil et architecture</v>
      </c>
    </row>
    <row r="24" spans="1:21" x14ac:dyDescent="0.25">
      <c r="A24" t="s">
        <v>271</v>
      </c>
      <c r="B24" t="s">
        <v>54</v>
      </c>
      <c r="C24">
        <v>3590</v>
      </c>
      <c r="D24" t="s">
        <v>462</v>
      </c>
      <c r="E24" t="s">
        <v>16</v>
      </c>
      <c r="F24" s="4">
        <v>44197</v>
      </c>
      <c r="G24">
        <v>4</v>
      </c>
      <c r="H24" t="s">
        <v>444</v>
      </c>
      <c r="I24">
        <v>5</v>
      </c>
      <c r="J24">
        <v>5000</v>
      </c>
      <c r="K24">
        <v>25000</v>
      </c>
      <c r="L24">
        <v>30000</v>
      </c>
      <c r="M24">
        <v>1</v>
      </c>
      <c r="N24" t="s">
        <v>456</v>
      </c>
      <c r="O24">
        <v>3538.28</v>
      </c>
      <c r="P24">
        <v>250</v>
      </c>
      <c r="Q24" t="s">
        <v>8</v>
      </c>
      <c r="R24">
        <v>3</v>
      </c>
      <c r="S24" s="4">
        <v>20221</v>
      </c>
      <c r="T24" s="26">
        <f t="shared" ca="1" si="0"/>
        <v>68.266666666666666</v>
      </c>
      <c r="U24" s="25" t="str">
        <f>CONCATENATE(Tableau2[[#This Row],[PAIEMENT2]]," de ",Tableau2[[#This Row],[FACTURATION TTC]]," € pour ",Tableau2[[#This Row],[QUANTITE]]," prestations de ",Tableau2[[#This Row],[PRODUIT]] )</f>
        <v>Chèque de 30000 € pour 5 prestations de Conseil et architecture</v>
      </c>
    </row>
    <row r="25" spans="1:21" x14ac:dyDescent="0.25">
      <c r="A25" t="s">
        <v>268</v>
      </c>
      <c r="B25" t="s">
        <v>94</v>
      </c>
      <c r="C25">
        <v>3153</v>
      </c>
      <c r="D25" t="s">
        <v>462</v>
      </c>
      <c r="E25" t="s">
        <v>16</v>
      </c>
      <c r="F25" s="4">
        <v>44299</v>
      </c>
      <c r="G25">
        <v>6</v>
      </c>
      <c r="H25" t="s">
        <v>446</v>
      </c>
      <c r="I25">
        <v>5</v>
      </c>
      <c r="J25">
        <v>500</v>
      </c>
      <c r="K25">
        <v>2500</v>
      </c>
      <c r="L25">
        <v>3000</v>
      </c>
      <c r="M25">
        <v>2</v>
      </c>
      <c r="N25" t="s">
        <v>457</v>
      </c>
      <c r="O25">
        <v>1754.62</v>
      </c>
      <c r="P25">
        <v>0</v>
      </c>
      <c r="Q25" t="s">
        <v>8</v>
      </c>
      <c r="R25">
        <v>1</v>
      </c>
      <c r="S25" s="4">
        <v>23507</v>
      </c>
      <c r="T25" s="26">
        <f t="shared" ca="1" si="0"/>
        <v>59.272222222222226</v>
      </c>
      <c r="U25" s="25" t="str">
        <f>CONCATENATE(Tableau2[[#This Row],[PAIEMENT2]]," de ",Tableau2[[#This Row],[FACTURATION TTC]]," € pour ",Tableau2[[#This Row],[QUANTITE]]," prestations de ",Tableau2[[#This Row],[PRODUIT]] )</f>
        <v>Virement de 3000 € pour 5 prestations de Compétence Front</v>
      </c>
    </row>
    <row r="26" spans="1:21" x14ac:dyDescent="0.25">
      <c r="A26" t="s">
        <v>264</v>
      </c>
      <c r="B26" t="s">
        <v>104</v>
      </c>
      <c r="C26">
        <v>3130</v>
      </c>
      <c r="D26" t="s">
        <v>462</v>
      </c>
      <c r="E26" t="s">
        <v>16</v>
      </c>
      <c r="F26" s="4">
        <v>44231</v>
      </c>
      <c r="G26">
        <v>4</v>
      </c>
      <c r="H26" t="s">
        <v>444</v>
      </c>
      <c r="I26">
        <v>8</v>
      </c>
      <c r="J26">
        <v>5000</v>
      </c>
      <c r="K26">
        <v>40000</v>
      </c>
      <c r="L26">
        <v>48000</v>
      </c>
      <c r="M26">
        <v>2</v>
      </c>
      <c r="N26" t="s">
        <v>457</v>
      </c>
      <c r="O26">
        <v>1759.65</v>
      </c>
      <c r="P26">
        <v>800</v>
      </c>
      <c r="Q26" t="s">
        <v>8</v>
      </c>
      <c r="R26">
        <v>1</v>
      </c>
      <c r="S26" s="4">
        <v>21863</v>
      </c>
      <c r="T26" s="26">
        <f t="shared" ca="1" si="0"/>
        <v>63.774999999999999</v>
      </c>
      <c r="U26" s="25" t="str">
        <f>CONCATENATE(Tableau2[[#This Row],[PAIEMENT2]]," de ",Tableau2[[#This Row],[FACTURATION TTC]]," € pour ",Tableau2[[#This Row],[QUANTITE]]," prestations de ",Tableau2[[#This Row],[PRODUIT]] )</f>
        <v>Virement de 48000 € pour 8 prestations de Conseil et architecture</v>
      </c>
    </row>
    <row r="27" spans="1:21" x14ac:dyDescent="0.25">
      <c r="A27" t="s">
        <v>262</v>
      </c>
      <c r="B27" t="s">
        <v>175</v>
      </c>
      <c r="C27">
        <v>3668</v>
      </c>
      <c r="D27" t="s">
        <v>462</v>
      </c>
      <c r="E27" t="s">
        <v>16</v>
      </c>
      <c r="F27" s="4">
        <v>44144</v>
      </c>
      <c r="G27">
        <v>6</v>
      </c>
      <c r="H27" t="s">
        <v>446</v>
      </c>
      <c r="I27">
        <v>6</v>
      </c>
      <c r="J27">
        <v>500</v>
      </c>
      <c r="K27">
        <v>3000</v>
      </c>
      <c r="L27">
        <v>3600</v>
      </c>
      <c r="M27">
        <v>2</v>
      </c>
      <c r="N27" t="s">
        <v>457</v>
      </c>
      <c r="O27">
        <v>1189.06</v>
      </c>
      <c r="P27">
        <v>0</v>
      </c>
      <c r="Q27" t="s">
        <v>8</v>
      </c>
      <c r="R27">
        <v>0</v>
      </c>
      <c r="S27" s="4">
        <v>30206</v>
      </c>
      <c r="T27" s="26">
        <f t="shared" ca="1" si="0"/>
        <v>40.93333333333333</v>
      </c>
      <c r="U27" s="25" t="str">
        <f>CONCATENATE(Tableau2[[#This Row],[PAIEMENT2]]," de ",Tableau2[[#This Row],[FACTURATION TTC]]," € pour ",Tableau2[[#This Row],[QUANTITE]]," prestations de ",Tableau2[[#This Row],[PRODUIT]] )</f>
        <v>Virement de 3600 € pour 6 prestations de Compétence Front</v>
      </c>
    </row>
    <row r="28" spans="1:21" x14ac:dyDescent="0.25">
      <c r="A28" t="s">
        <v>255</v>
      </c>
      <c r="B28" t="s">
        <v>102</v>
      </c>
      <c r="C28">
        <v>3169</v>
      </c>
      <c r="D28" t="s">
        <v>462</v>
      </c>
      <c r="E28" t="s">
        <v>16</v>
      </c>
      <c r="F28" s="4">
        <v>44100</v>
      </c>
      <c r="G28">
        <v>10</v>
      </c>
      <c r="H28" t="s">
        <v>450</v>
      </c>
      <c r="I28">
        <v>7</v>
      </c>
      <c r="J28">
        <v>1000</v>
      </c>
      <c r="K28">
        <v>7000</v>
      </c>
      <c r="L28">
        <v>8400</v>
      </c>
      <c r="M28">
        <v>2</v>
      </c>
      <c r="N28" t="s">
        <v>457</v>
      </c>
      <c r="O28">
        <v>1599.85</v>
      </c>
      <c r="P28">
        <v>0</v>
      </c>
      <c r="Q28" t="s">
        <v>8</v>
      </c>
      <c r="R28">
        <v>2</v>
      </c>
      <c r="S28" s="4">
        <v>20578</v>
      </c>
      <c r="T28" s="26">
        <f t="shared" ca="1" si="0"/>
        <v>67.291666666666671</v>
      </c>
      <c r="U28" s="25" t="str">
        <f>CONCATENATE(Tableau2[[#This Row],[PAIEMENT2]]," de ",Tableau2[[#This Row],[FACTURATION TTC]]," € pour ",Tableau2[[#This Row],[QUANTITE]]," prestations de ",Tableau2[[#This Row],[PRODUIT]] )</f>
        <v>Virement de 8400 € pour 7 prestations de Gestion projet Agile</v>
      </c>
    </row>
    <row r="29" spans="1:21" x14ac:dyDescent="0.25">
      <c r="A29" t="s">
        <v>252</v>
      </c>
      <c r="B29" t="s">
        <v>204</v>
      </c>
      <c r="C29">
        <v>3156</v>
      </c>
      <c r="D29" t="s">
        <v>462</v>
      </c>
      <c r="E29" t="s">
        <v>16</v>
      </c>
      <c r="F29" s="4">
        <v>44216</v>
      </c>
      <c r="G29">
        <v>3</v>
      </c>
      <c r="H29" t="s">
        <v>443</v>
      </c>
      <c r="I29">
        <v>1</v>
      </c>
      <c r="J29">
        <v>1300</v>
      </c>
      <c r="K29">
        <v>1300</v>
      </c>
      <c r="L29">
        <v>1560</v>
      </c>
      <c r="M29">
        <v>3</v>
      </c>
      <c r="N29" t="s">
        <v>458</v>
      </c>
      <c r="O29">
        <v>3104.34</v>
      </c>
      <c r="P29">
        <v>0</v>
      </c>
      <c r="Q29" t="s">
        <v>11</v>
      </c>
      <c r="R29">
        <v>4</v>
      </c>
      <c r="S29" s="4">
        <v>29780</v>
      </c>
      <c r="T29" s="26">
        <f t="shared" ca="1" si="0"/>
        <v>42.097222222222221</v>
      </c>
      <c r="U29" s="25" t="str">
        <f>CONCATENATE(Tableau2[[#This Row],[PAIEMENT2]]," de ",Tableau2[[#This Row],[FACTURATION TTC]]," € pour ",Tableau2[[#This Row],[QUANTITE]]," prestations de ",Tableau2[[#This Row],[PRODUIT]] )</f>
        <v>Espèce de 1560 € pour 1 prestations de Déploiement technique</v>
      </c>
    </row>
    <row r="30" spans="1:21" x14ac:dyDescent="0.25">
      <c r="A30" t="s">
        <v>247</v>
      </c>
      <c r="B30" t="s">
        <v>248</v>
      </c>
      <c r="C30">
        <v>3691</v>
      </c>
      <c r="D30" t="s">
        <v>462</v>
      </c>
      <c r="E30" t="s">
        <v>16</v>
      </c>
      <c r="F30" s="4">
        <v>44161</v>
      </c>
      <c r="G30">
        <v>4</v>
      </c>
      <c r="H30" t="s">
        <v>444</v>
      </c>
      <c r="I30">
        <v>6</v>
      </c>
      <c r="J30">
        <v>5000</v>
      </c>
      <c r="K30">
        <v>30000</v>
      </c>
      <c r="L30">
        <v>36000</v>
      </c>
      <c r="M30">
        <v>1</v>
      </c>
      <c r="N30" t="s">
        <v>456</v>
      </c>
      <c r="O30">
        <v>1539.52</v>
      </c>
      <c r="P30">
        <v>600</v>
      </c>
      <c r="Q30" t="s">
        <v>8</v>
      </c>
      <c r="R30">
        <v>5</v>
      </c>
      <c r="S30" s="4">
        <v>21125</v>
      </c>
      <c r="T30" s="26">
        <f t="shared" ca="1" si="0"/>
        <v>65.797222222222217</v>
      </c>
      <c r="U30" s="25" t="str">
        <f>CONCATENATE(Tableau2[[#This Row],[PAIEMENT2]]," de ",Tableau2[[#This Row],[FACTURATION TTC]]," € pour ",Tableau2[[#This Row],[QUANTITE]]," prestations de ",Tableau2[[#This Row],[PRODUIT]] )</f>
        <v>Chèque de 36000 € pour 6 prestations de Conseil et architecture</v>
      </c>
    </row>
    <row r="31" spans="1:21" x14ac:dyDescent="0.25">
      <c r="A31" t="s">
        <v>243</v>
      </c>
      <c r="B31" t="s">
        <v>27</v>
      </c>
      <c r="C31">
        <v>3998</v>
      </c>
      <c r="D31" t="s">
        <v>462</v>
      </c>
      <c r="E31" t="s">
        <v>16</v>
      </c>
      <c r="F31" s="4">
        <v>44071</v>
      </c>
      <c r="G31">
        <v>4</v>
      </c>
      <c r="H31" t="s">
        <v>444</v>
      </c>
      <c r="I31">
        <v>4</v>
      </c>
      <c r="J31">
        <v>5000</v>
      </c>
      <c r="K31">
        <v>20000</v>
      </c>
      <c r="L31">
        <v>24000</v>
      </c>
      <c r="M31">
        <v>3</v>
      </c>
      <c r="N31" t="s">
        <v>458</v>
      </c>
      <c r="O31">
        <v>3200.92</v>
      </c>
      <c r="P31">
        <v>200</v>
      </c>
      <c r="Q31" t="s">
        <v>11</v>
      </c>
      <c r="R31">
        <v>4</v>
      </c>
      <c r="S31" s="4">
        <v>18586</v>
      </c>
      <c r="T31" s="26">
        <f t="shared" ca="1" si="0"/>
        <v>72.74722222222222</v>
      </c>
      <c r="U31" s="25" t="str">
        <f>CONCATENATE(Tableau2[[#This Row],[PAIEMENT2]]," de ",Tableau2[[#This Row],[FACTURATION TTC]]," € pour ",Tableau2[[#This Row],[QUANTITE]]," prestations de ",Tableau2[[#This Row],[PRODUIT]] )</f>
        <v>Espèce de 24000 € pour 4 prestations de Conseil et architecture</v>
      </c>
    </row>
    <row r="32" spans="1:21" x14ac:dyDescent="0.25">
      <c r="A32" t="s">
        <v>235</v>
      </c>
      <c r="B32" t="s">
        <v>209</v>
      </c>
      <c r="C32">
        <v>3675</v>
      </c>
      <c r="D32" t="s">
        <v>462</v>
      </c>
      <c r="E32" t="s">
        <v>16</v>
      </c>
      <c r="F32" s="4">
        <v>44332</v>
      </c>
      <c r="G32">
        <v>1</v>
      </c>
      <c r="H32" t="s">
        <v>441</v>
      </c>
      <c r="I32">
        <v>5</v>
      </c>
      <c r="J32">
        <v>1200</v>
      </c>
      <c r="K32">
        <v>6000</v>
      </c>
      <c r="L32">
        <v>7200</v>
      </c>
      <c r="M32">
        <v>1</v>
      </c>
      <c r="N32" t="s">
        <v>456</v>
      </c>
      <c r="O32">
        <v>1171.55</v>
      </c>
      <c r="P32">
        <v>0</v>
      </c>
      <c r="Q32" t="s">
        <v>8</v>
      </c>
      <c r="R32">
        <v>3</v>
      </c>
      <c r="S32" s="4">
        <v>23174</v>
      </c>
      <c r="T32" s="26">
        <f t="shared" ca="1" si="0"/>
        <v>60.18333333333333</v>
      </c>
      <c r="U32" s="25" t="str">
        <f>CONCATENATE(Tableau2[[#This Row],[PAIEMENT2]]," de ",Tableau2[[#This Row],[FACTURATION TTC]]," € pour ",Tableau2[[#This Row],[QUANTITE]]," prestations de ",Tableau2[[#This Row],[PRODUIT]] )</f>
        <v>Chèque de 7200 € pour 5 prestations de Intervention sur site</v>
      </c>
    </row>
    <row r="33" spans="1:21" x14ac:dyDescent="0.25">
      <c r="A33" t="s">
        <v>233</v>
      </c>
      <c r="B33" t="s">
        <v>234</v>
      </c>
      <c r="C33">
        <v>3140</v>
      </c>
      <c r="D33" t="s">
        <v>462</v>
      </c>
      <c r="E33" t="s">
        <v>16</v>
      </c>
      <c r="F33" s="4">
        <v>44137</v>
      </c>
      <c r="G33">
        <v>4</v>
      </c>
      <c r="H33" t="s">
        <v>444</v>
      </c>
      <c r="I33">
        <v>6</v>
      </c>
      <c r="J33">
        <v>5000</v>
      </c>
      <c r="K33">
        <v>30000</v>
      </c>
      <c r="L33">
        <v>36000</v>
      </c>
      <c r="M33">
        <v>1</v>
      </c>
      <c r="N33" t="s">
        <v>456</v>
      </c>
      <c r="O33">
        <v>1530.41</v>
      </c>
      <c r="P33">
        <v>600</v>
      </c>
      <c r="Q33" t="s">
        <v>11</v>
      </c>
      <c r="R33">
        <v>2</v>
      </c>
      <c r="S33" s="4">
        <v>28973</v>
      </c>
      <c r="T33" s="26">
        <f t="shared" ca="1" si="0"/>
        <v>44.305555555555557</v>
      </c>
      <c r="U33" s="25" t="str">
        <f>CONCATENATE(Tableau2[[#This Row],[PAIEMENT2]]," de ",Tableau2[[#This Row],[FACTURATION TTC]]," € pour ",Tableau2[[#This Row],[QUANTITE]]," prestations de ",Tableau2[[#This Row],[PRODUIT]] )</f>
        <v>Chèque de 36000 € pour 6 prestations de Conseil et architecture</v>
      </c>
    </row>
    <row r="34" spans="1:21" x14ac:dyDescent="0.25">
      <c r="A34" t="s">
        <v>230</v>
      </c>
      <c r="B34" t="s">
        <v>96</v>
      </c>
      <c r="C34">
        <v>3151</v>
      </c>
      <c r="D34" t="s">
        <v>462</v>
      </c>
      <c r="E34" t="s">
        <v>16</v>
      </c>
      <c r="F34" s="4">
        <v>44196</v>
      </c>
      <c r="G34">
        <v>10</v>
      </c>
      <c r="H34" t="s">
        <v>450</v>
      </c>
      <c r="I34">
        <v>6</v>
      </c>
      <c r="J34">
        <v>1000</v>
      </c>
      <c r="K34">
        <v>6000</v>
      </c>
      <c r="L34">
        <v>7200</v>
      </c>
      <c r="M34">
        <v>2</v>
      </c>
      <c r="N34" t="s">
        <v>457</v>
      </c>
      <c r="O34">
        <v>2394.8200000000002</v>
      </c>
      <c r="P34">
        <v>0</v>
      </c>
      <c r="Q34" t="s">
        <v>8</v>
      </c>
      <c r="R34">
        <v>0</v>
      </c>
      <c r="S34" s="4">
        <v>28529</v>
      </c>
      <c r="T34" s="26">
        <f t="shared" ca="1" si="0"/>
        <v>45.527777777777779</v>
      </c>
      <c r="U34" s="25" t="str">
        <f>CONCATENATE(Tableau2[[#This Row],[PAIEMENT2]]," de ",Tableau2[[#This Row],[FACTURATION TTC]]," € pour ",Tableau2[[#This Row],[QUANTITE]]," prestations de ",Tableau2[[#This Row],[PRODUIT]] )</f>
        <v>Virement de 7200 € pour 6 prestations de Gestion projet Agile</v>
      </c>
    </row>
    <row r="35" spans="1:21" x14ac:dyDescent="0.25">
      <c r="A35" t="s">
        <v>214</v>
      </c>
      <c r="B35" t="s">
        <v>89</v>
      </c>
      <c r="C35">
        <v>3657</v>
      </c>
      <c r="D35" t="s">
        <v>462</v>
      </c>
      <c r="E35" t="s">
        <v>16</v>
      </c>
      <c r="F35" s="4">
        <v>44166</v>
      </c>
      <c r="G35">
        <v>2</v>
      </c>
      <c r="H35" t="s">
        <v>442</v>
      </c>
      <c r="I35">
        <v>10</v>
      </c>
      <c r="J35">
        <v>700</v>
      </c>
      <c r="K35">
        <v>7000</v>
      </c>
      <c r="L35">
        <v>8400</v>
      </c>
      <c r="M35">
        <v>1</v>
      </c>
      <c r="N35" t="s">
        <v>456</v>
      </c>
      <c r="O35">
        <v>2633.13</v>
      </c>
      <c r="P35">
        <v>0</v>
      </c>
      <c r="Q35" t="s">
        <v>8</v>
      </c>
      <c r="R35">
        <v>3</v>
      </c>
      <c r="S35" s="4">
        <v>22067</v>
      </c>
      <c r="T35" s="26">
        <f t="shared" ca="1" si="0"/>
        <v>63.216666666666669</v>
      </c>
      <c r="U35" s="25" t="str">
        <f>CONCATENATE(Tableau2[[#This Row],[PAIEMENT2]]," de ",Tableau2[[#This Row],[FACTURATION TTC]]," € pour ",Tableau2[[#This Row],[QUANTITE]]," prestations de ",Tableau2[[#This Row],[PRODUIT]] )</f>
        <v>Chèque de 8400 € pour 10 prestations de Formation CRM</v>
      </c>
    </row>
    <row r="36" spans="1:21" x14ac:dyDescent="0.25">
      <c r="A36" t="s">
        <v>208</v>
      </c>
      <c r="B36" t="s">
        <v>209</v>
      </c>
      <c r="C36">
        <v>3145</v>
      </c>
      <c r="D36" t="s">
        <v>462</v>
      </c>
      <c r="E36" t="s">
        <v>16</v>
      </c>
      <c r="F36" s="4">
        <v>44375</v>
      </c>
      <c r="G36">
        <v>1</v>
      </c>
      <c r="H36" t="s">
        <v>441</v>
      </c>
      <c r="I36">
        <v>3</v>
      </c>
      <c r="J36">
        <v>1200</v>
      </c>
      <c r="K36">
        <v>3600</v>
      </c>
      <c r="L36">
        <v>4320</v>
      </c>
      <c r="M36">
        <v>3</v>
      </c>
      <c r="N36" t="s">
        <v>458</v>
      </c>
      <c r="O36">
        <v>3785.68</v>
      </c>
      <c r="P36">
        <v>0</v>
      </c>
      <c r="Q36" t="s">
        <v>11</v>
      </c>
      <c r="R36">
        <v>2</v>
      </c>
      <c r="S36" s="4">
        <v>23137</v>
      </c>
      <c r="T36" s="26">
        <f t="shared" ca="1" si="0"/>
        <v>60.283333333333331</v>
      </c>
      <c r="U36" s="25" t="str">
        <f>CONCATENATE(Tableau2[[#This Row],[PAIEMENT2]]," de ",Tableau2[[#This Row],[FACTURATION TTC]]," € pour ",Tableau2[[#This Row],[QUANTITE]]," prestations de ",Tableau2[[#This Row],[PRODUIT]] )</f>
        <v>Espèce de 4320 € pour 3 prestations de Intervention sur site</v>
      </c>
    </row>
    <row r="37" spans="1:21" x14ac:dyDescent="0.25">
      <c r="A37" t="s">
        <v>206</v>
      </c>
      <c r="B37" t="s">
        <v>207</v>
      </c>
      <c r="C37">
        <v>3243</v>
      </c>
      <c r="D37" t="s">
        <v>462</v>
      </c>
      <c r="E37" t="s">
        <v>16</v>
      </c>
      <c r="F37" s="4">
        <v>44189</v>
      </c>
      <c r="G37">
        <v>5</v>
      </c>
      <c r="H37" t="s">
        <v>445</v>
      </c>
      <c r="I37">
        <v>9</v>
      </c>
      <c r="J37">
        <v>2000</v>
      </c>
      <c r="K37">
        <v>18000</v>
      </c>
      <c r="L37">
        <v>21600</v>
      </c>
      <c r="M37">
        <v>2</v>
      </c>
      <c r="N37" t="s">
        <v>457</v>
      </c>
      <c r="O37">
        <v>3034.14</v>
      </c>
      <c r="P37">
        <v>180</v>
      </c>
      <c r="Q37" t="s">
        <v>8</v>
      </c>
      <c r="R37">
        <v>5</v>
      </c>
      <c r="S37" s="4">
        <v>17052</v>
      </c>
      <c r="T37" s="26">
        <f t="shared" ca="1" si="0"/>
        <v>76.947222222222223</v>
      </c>
      <c r="U37" s="25" t="str">
        <f>CONCATENATE(Tableau2[[#This Row],[PAIEMENT2]]," de ",Tableau2[[#This Row],[FACTURATION TTC]]," € pour ",Tableau2[[#This Row],[QUANTITE]]," prestations de ",Tableau2[[#This Row],[PRODUIT]] )</f>
        <v>Virement de 21600 € pour 9 prestations de Audit sécurité</v>
      </c>
    </row>
    <row r="38" spans="1:21" x14ac:dyDescent="0.25">
      <c r="A38" t="s">
        <v>177</v>
      </c>
      <c r="B38" t="s">
        <v>178</v>
      </c>
      <c r="C38">
        <v>3717</v>
      </c>
      <c r="D38" t="s">
        <v>462</v>
      </c>
      <c r="E38" t="s">
        <v>16</v>
      </c>
      <c r="F38" s="4">
        <v>44210</v>
      </c>
      <c r="G38">
        <v>9</v>
      </c>
      <c r="H38" t="s">
        <v>449</v>
      </c>
      <c r="I38">
        <v>1</v>
      </c>
      <c r="J38">
        <v>500</v>
      </c>
      <c r="K38">
        <v>500</v>
      </c>
      <c r="L38">
        <v>600</v>
      </c>
      <c r="M38">
        <v>1</v>
      </c>
      <c r="N38" t="s">
        <v>456</v>
      </c>
      <c r="O38">
        <v>3966.25</v>
      </c>
      <c r="P38">
        <v>0</v>
      </c>
      <c r="Q38" t="s">
        <v>11</v>
      </c>
      <c r="R38">
        <v>1</v>
      </c>
      <c r="S38" s="4">
        <v>22819</v>
      </c>
      <c r="T38" s="26">
        <f t="shared" ca="1" si="0"/>
        <v>61.155555555555559</v>
      </c>
      <c r="U38" s="25" t="str">
        <f>CONCATENATE(Tableau2[[#This Row],[PAIEMENT2]]," de ",Tableau2[[#This Row],[FACTURATION TTC]]," € pour ",Tableau2[[#This Row],[QUANTITE]]," prestations de ",Tableau2[[#This Row],[PRODUIT]] )</f>
        <v>Chèque de 600 € pour 1 prestations de Support et TMA</v>
      </c>
    </row>
    <row r="39" spans="1:21" x14ac:dyDescent="0.25">
      <c r="A39" t="s">
        <v>173</v>
      </c>
      <c r="B39" t="s">
        <v>165</v>
      </c>
      <c r="C39">
        <v>3667</v>
      </c>
      <c r="D39" t="s">
        <v>462</v>
      </c>
      <c r="E39" t="s">
        <v>16</v>
      </c>
      <c r="F39" s="4">
        <v>44040</v>
      </c>
      <c r="G39">
        <v>2</v>
      </c>
      <c r="H39" t="s">
        <v>442</v>
      </c>
      <c r="I39">
        <v>9</v>
      </c>
      <c r="J39">
        <v>700</v>
      </c>
      <c r="K39">
        <v>6300</v>
      </c>
      <c r="L39">
        <v>7560</v>
      </c>
      <c r="M39">
        <v>2</v>
      </c>
      <c r="N39" t="s">
        <v>457</v>
      </c>
      <c r="O39">
        <v>2122.38</v>
      </c>
      <c r="P39">
        <v>0</v>
      </c>
      <c r="Q39" t="s">
        <v>11</v>
      </c>
      <c r="R39">
        <v>2</v>
      </c>
      <c r="S39" s="4">
        <v>17453</v>
      </c>
      <c r="T39" s="26">
        <f t="shared" ca="1" si="0"/>
        <v>75.847222222222229</v>
      </c>
      <c r="U39" s="25" t="str">
        <f>CONCATENATE(Tableau2[[#This Row],[PAIEMENT2]]," de ",Tableau2[[#This Row],[FACTURATION TTC]]," € pour ",Tableau2[[#This Row],[QUANTITE]]," prestations de ",Tableau2[[#This Row],[PRODUIT]] )</f>
        <v>Virement de 7560 € pour 9 prestations de Formation CRM</v>
      </c>
    </row>
    <row r="40" spans="1:21" x14ac:dyDescent="0.25">
      <c r="A40" t="s">
        <v>172</v>
      </c>
      <c r="B40" t="s">
        <v>27</v>
      </c>
      <c r="C40">
        <v>3592</v>
      </c>
      <c r="D40" t="s">
        <v>462</v>
      </c>
      <c r="E40" t="s">
        <v>16</v>
      </c>
      <c r="F40" s="4">
        <v>44214</v>
      </c>
      <c r="G40">
        <v>10</v>
      </c>
      <c r="H40" t="s">
        <v>450</v>
      </c>
      <c r="I40">
        <v>10</v>
      </c>
      <c r="J40">
        <v>1000</v>
      </c>
      <c r="K40">
        <v>10000</v>
      </c>
      <c r="L40">
        <v>12000</v>
      </c>
      <c r="M40">
        <v>1</v>
      </c>
      <c r="N40" t="s">
        <v>456</v>
      </c>
      <c r="O40">
        <v>1993.66</v>
      </c>
      <c r="P40">
        <v>50</v>
      </c>
      <c r="Q40" t="s">
        <v>11</v>
      </c>
      <c r="R40">
        <v>1</v>
      </c>
      <c r="S40" s="4">
        <v>26802</v>
      </c>
      <c r="T40" s="26">
        <f t="shared" ca="1" si="0"/>
        <v>50.25</v>
      </c>
      <c r="U40" s="25" t="str">
        <f>CONCATENATE(Tableau2[[#This Row],[PAIEMENT2]]," de ",Tableau2[[#This Row],[FACTURATION TTC]]," € pour ",Tableau2[[#This Row],[QUANTITE]]," prestations de ",Tableau2[[#This Row],[PRODUIT]] )</f>
        <v>Chèque de 12000 € pour 10 prestations de Gestion projet Agile</v>
      </c>
    </row>
    <row r="41" spans="1:21" x14ac:dyDescent="0.25">
      <c r="A41" t="s">
        <v>172</v>
      </c>
      <c r="B41" t="s">
        <v>33</v>
      </c>
      <c r="C41">
        <v>3637</v>
      </c>
      <c r="D41" t="s">
        <v>462</v>
      </c>
      <c r="E41" t="s">
        <v>16</v>
      </c>
      <c r="F41" s="4">
        <v>44336</v>
      </c>
      <c r="G41">
        <v>7</v>
      </c>
      <c r="H41" t="s">
        <v>447</v>
      </c>
      <c r="I41">
        <v>4</v>
      </c>
      <c r="J41">
        <v>600</v>
      </c>
      <c r="K41">
        <v>2400</v>
      </c>
      <c r="L41">
        <v>2880</v>
      </c>
      <c r="M41">
        <v>1</v>
      </c>
      <c r="N41" t="s">
        <v>456</v>
      </c>
      <c r="O41">
        <v>3398.36</v>
      </c>
      <c r="P41">
        <v>0</v>
      </c>
      <c r="Q41" t="s">
        <v>8</v>
      </c>
      <c r="R41">
        <v>3</v>
      </c>
      <c r="S41" s="4">
        <v>21234</v>
      </c>
      <c r="T41" s="26">
        <f t="shared" ca="1" si="0"/>
        <v>65.5</v>
      </c>
      <c r="U41" s="25" t="str">
        <f>CONCATENATE(Tableau2[[#This Row],[PAIEMENT2]]," de ",Tableau2[[#This Row],[FACTURATION TTC]]," € pour ",Tableau2[[#This Row],[QUANTITE]]," prestations de ",Tableau2[[#This Row],[PRODUIT]] )</f>
        <v>Chèque de 2880 € pour 4 prestations de Compétence Back</v>
      </c>
    </row>
    <row r="42" spans="1:21" x14ac:dyDescent="0.25">
      <c r="A42" t="s">
        <v>152</v>
      </c>
      <c r="B42" t="s">
        <v>153</v>
      </c>
      <c r="C42">
        <v>3108</v>
      </c>
      <c r="D42" t="s">
        <v>462</v>
      </c>
      <c r="E42" t="s">
        <v>16</v>
      </c>
      <c r="F42" s="4">
        <v>44224</v>
      </c>
      <c r="G42">
        <v>2</v>
      </c>
      <c r="H42" t="s">
        <v>442</v>
      </c>
      <c r="I42">
        <v>5</v>
      </c>
      <c r="J42">
        <v>700</v>
      </c>
      <c r="K42">
        <v>3500</v>
      </c>
      <c r="L42">
        <v>4200</v>
      </c>
      <c r="M42">
        <v>2</v>
      </c>
      <c r="N42" t="s">
        <v>457</v>
      </c>
      <c r="O42">
        <v>1192.17</v>
      </c>
      <c r="P42">
        <v>0</v>
      </c>
      <c r="Q42" t="s">
        <v>11</v>
      </c>
      <c r="R42">
        <v>0</v>
      </c>
      <c r="S42" s="4">
        <v>26433</v>
      </c>
      <c r="T42" s="26">
        <f t="shared" ca="1" si="0"/>
        <v>51.261111111111113</v>
      </c>
      <c r="U42" s="25" t="str">
        <f>CONCATENATE(Tableau2[[#This Row],[PAIEMENT2]]," de ",Tableau2[[#This Row],[FACTURATION TTC]]," € pour ",Tableau2[[#This Row],[QUANTITE]]," prestations de ",Tableau2[[#This Row],[PRODUIT]] )</f>
        <v>Virement de 4200 € pour 5 prestations de Formation CRM</v>
      </c>
    </row>
    <row r="43" spans="1:21" x14ac:dyDescent="0.25">
      <c r="A43" t="s">
        <v>143</v>
      </c>
      <c r="B43" t="s">
        <v>102</v>
      </c>
      <c r="C43">
        <v>3082</v>
      </c>
      <c r="D43" t="s">
        <v>462</v>
      </c>
      <c r="E43" t="s">
        <v>16</v>
      </c>
      <c r="F43" s="4">
        <v>44084</v>
      </c>
      <c r="G43">
        <v>2</v>
      </c>
      <c r="H43" t="s">
        <v>442</v>
      </c>
      <c r="I43">
        <v>6</v>
      </c>
      <c r="J43">
        <v>700</v>
      </c>
      <c r="K43">
        <v>4200</v>
      </c>
      <c r="L43">
        <v>5040</v>
      </c>
      <c r="M43">
        <v>3</v>
      </c>
      <c r="N43" t="s">
        <v>458</v>
      </c>
      <c r="O43">
        <v>3408.83</v>
      </c>
      <c r="P43">
        <v>0</v>
      </c>
      <c r="Q43" t="s">
        <v>8</v>
      </c>
      <c r="R43">
        <v>2</v>
      </c>
      <c r="S43" s="4">
        <v>19997</v>
      </c>
      <c r="T43" s="26">
        <f t="shared" ca="1" si="0"/>
        <v>68.88333333333334</v>
      </c>
      <c r="U43" s="25" t="str">
        <f>CONCATENATE(Tableau2[[#This Row],[PAIEMENT2]]," de ",Tableau2[[#This Row],[FACTURATION TTC]]," € pour ",Tableau2[[#This Row],[QUANTITE]]," prestations de ",Tableau2[[#This Row],[PRODUIT]] )</f>
        <v>Espèce de 5040 € pour 6 prestations de Formation CRM</v>
      </c>
    </row>
    <row r="44" spans="1:21" x14ac:dyDescent="0.25">
      <c r="A44" t="s">
        <v>140</v>
      </c>
      <c r="B44" t="s">
        <v>48</v>
      </c>
      <c r="C44">
        <v>3270</v>
      </c>
      <c r="D44" t="s">
        <v>462</v>
      </c>
      <c r="E44" t="s">
        <v>16</v>
      </c>
      <c r="F44" s="4">
        <v>44119</v>
      </c>
      <c r="G44">
        <v>4</v>
      </c>
      <c r="H44" t="s">
        <v>444</v>
      </c>
      <c r="I44">
        <v>8</v>
      </c>
      <c r="J44">
        <v>5000</v>
      </c>
      <c r="K44">
        <v>40000</v>
      </c>
      <c r="L44">
        <v>48000</v>
      </c>
      <c r="M44">
        <v>3</v>
      </c>
      <c r="N44" t="s">
        <v>458</v>
      </c>
      <c r="O44">
        <v>1355.58</v>
      </c>
      <c r="P44">
        <v>800</v>
      </c>
      <c r="Q44" t="s">
        <v>11</v>
      </c>
      <c r="R44">
        <v>3</v>
      </c>
      <c r="S44" s="4">
        <v>22031</v>
      </c>
      <c r="T44" s="26">
        <f t="shared" ca="1" si="0"/>
        <v>63.31388888888889</v>
      </c>
      <c r="U44" s="25" t="str">
        <f>CONCATENATE(Tableau2[[#This Row],[PAIEMENT2]]," de ",Tableau2[[#This Row],[FACTURATION TTC]]," € pour ",Tableau2[[#This Row],[QUANTITE]]," prestations de ",Tableau2[[#This Row],[PRODUIT]] )</f>
        <v>Espèce de 48000 € pour 8 prestations de Conseil et architecture</v>
      </c>
    </row>
    <row r="45" spans="1:21" x14ac:dyDescent="0.25">
      <c r="A45" t="s">
        <v>139</v>
      </c>
      <c r="B45" t="s">
        <v>132</v>
      </c>
      <c r="C45">
        <v>3794</v>
      </c>
      <c r="D45" t="s">
        <v>462</v>
      </c>
      <c r="E45" t="s">
        <v>16</v>
      </c>
      <c r="F45" s="4">
        <v>44375</v>
      </c>
      <c r="G45">
        <v>8</v>
      </c>
      <c r="H45" t="s">
        <v>448</v>
      </c>
      <c r="I45">
        <v>7</v>
      </c>
      <c r="J45">
        <v>800</v>
      </c>
      <c r="K45">
        <v>5600</v>
      </c>
      <c r="L45">
        <v>6720</v>
      </c>
      <c r="M45">
        <v>2</v>
      </c>
      <c r="N45" t="s">
        <v>457</v>
      </c>
      <c r="O45">
        <v>1771.62</v>
      </c>
      <c r="P45">
        <v>0</v>
      </c>
      <c r="Q45" t="s">
        <v>8</v>
      </c>
      <c r="R45">
        <v>5</v>
      </c>
      <c r="S45" s="4">
        <v>26982</v>
      </c>
      <c r="T45" s="26">
        <f t="shared" ca="1" si="0"/>
        <v>49.761111111111113</v>
      </c>
      <c r="U45" s="25" t="str">
        <f>CONCATENATE(Tableau2[[#This Row],[PAIEMENT2]]," de ",Tableau2[[#This Row],[FACTURATION TTC]]," € pour ",Tableau2[[#This Row],[QUANTITE]]," prestations de ",Tableau2[[#This Row],[PRODUIT]] )</f>
        <v>Virement de 6720 € pour 7 prestations de Compétence Fullstack</v>
      </c>
    </row>
    <row r="46" spans="1:21" x14ac:dyDescent="0.25">
      <c r="A46" t="s">
        <v>131</v>
      </c>
      <c r="B46" t="s">
        <v>132</v>
      </c>
      <c r="C46">
        <v>3627</v>
      </c>
      <c r="D46" t="s">
        <v>462</v>
      </c>
      <c r="E46" t="s">
        <v>16</v>
      </c>
      <c r="F46" s="4">
        <v>44106</v>
      </c>
      <c r="G46">
        <v>9</v>
      </c>
      <c r="H46" t="s">
        <v>449</v>
      </c>
      <c r="I46">
        <v>9</v>
      </c>
      <c r="J46">
        <v>500</v>
      </c>
      <c r="K46">
        <v>4500</v>
      </c>
      <c r="L46">
        <v>5400</v>
      </c>
      <c r="M46">
        <v>3</v>
      </c>
      <c r="N46" t="s">
        <v>458</v>
      </c>
      <c r="O46">
        <v>3146.16</v>
      </c>
      <c r="P46">
        <v>0</v>
      </c>
      <c r="Q46" t="s">
        <v>8</v>
      </c>
      <c r="R46">
        <v>1</v>
      </c>
      <c r="S46" s="4">
        <v>23602</v>
      </c>
      <c r="T46" s="26">
        <f t="shared" ca="1" si="0"/>
        <v>59.013888888888886</v>
      </c>
      <c r="U46" s="25" t="str">
        <f>CONCATENATE(Tableau2[[#This Row],[PAIEMENT2]]," de ",Tableau2[[#This Row],[FACTURATION TTC]]," € pour ",Tableau2[[#This Row],[QUANTITE]]," prestations de ",Tableau2[[#This Row],[PRODUIT]] )</f>
        <v>Espèce de 5400 € pour 9 prestations de Support et TMA</v>
      </c>
    </row>
    <row r="47" spans="1:21" x14ac:dyDescent="0.25">
      <c r="A47" t="s">
        <v>123</v>
      </c>
      <c r="B47" t="s">
        <v>124</v>
      </c>
      <c r="C47">
        <v>3168</v>
      </c>
      <c r="D47" t="s">
        <v>462</v>
      </c>
      <c r="E47" t="s">
        <v>16</v>
      </c>
      <c r="F47" s="4">
        <v>44230</v>
      </c>
      <c r="G47">
        <v>9</v>
      </c>
      <c r="H47" t="s">
        <v>449</v>
      </c>
      <c r="I47">
        <v>1</v>
      </c>
      <c r="J47">
        <v>500</v>
      </c>
      <c r="K47">
        <v>500</v>
      </c>
      <c r="L47">
        <v>600</v>
      </c>
      <c r="M47">
        <v>3</v>
      </c>
      <c r="N47" t="s">
        <v>458</v>
      </c>
      <c r="O47">
        <v>2281.23</v>
      </c>
      <c r="P47">
        <v>0</v>
      </c>
      <c r="Q47" t="s">
        <v>8</v>
      </c>
      <c r="R47">
        <v>4</v>
      </c>
      <c r="S47" s="4">
        <v>21698</v>
      </c>
      <c r="T47" s="26">
        <f t="shared" ca="1" si="0"/>
        <v>64.222222222222229</v>
      </c>
      <c r="U47" s="25" t="str">
        <f>CONCATENATE(Tableau2[[#This Row],[PAIEMENT2]]," de ",Tableau2[[#This Row],[FACTURATION TTC]]," € pour ",Tableau2[[#This Row],[QUANTITE]]," prestations de ",Tableau2[[#This Row],[PRODUIT]] )</f>
        <v>Espèce de 600 € pour 1 prestations de Support et TMA</v>
      </c>
    </row>
    <row r="48" spans="1:21" x14ac:dyDescent="0.25">
      <c r="A48" t="s">
        <v>122</v>
      </c>
      <c r="B48" t="s">
        <v>60</v>
      </c>
      <c r="C48">
        <v>3185</v>
      </c>
      <c r="D48" t="s">
        <v>462</v>
      </c>
      <c r="E48" t="s">
        <v>16</v>
      </c>
      <c r="F48" s="4">
        <v>44197</v>
      </c>
      <c r="G48">
        <v>2</v>
      </c>
      <c r="H48" t="s">
        <v>442</v>
      </c>
      <c r="I48">
        <v>5</v>
      </c>
      <c r="J48">
        <v>700</v>
      </c>
      <c r="K48">
        <v>3500</v>
      </c>
      <c r="L48">
        <v>4200</v>
      </c>
      <c r="M48">
        <v>3</v>
      </c>
      <c r="N48" t="s">
        <v>458</v>
      </c>
      <c r="O48">
        <v>2359.9499999999998</v>
      </c>
      <c r="P48">
        <v>0</v>
      </c>
      <c r="Q48" t="s">
        <v>8</v>
      </c>
      <c r="R48">
        <v>2</v>
      </c>
      <c r="S48" s="4">
        <v>30839</v>
      </c>
      <c r="T48" s="26">
        <f t="shared" ca="1" si="0"/>
        <v>39.200000000000003</v>
      </c>
      <c r="U48" s="25" t="str">
        <f>CONCATENATE(Tableau2[[#This Row],[PAIEMENT2]]," de ",Tableau2[[#This Row],[FACTURATION TTC]]," € pour ",Tableau2[[#This Row],[QUANTITE]]," prestations de ",Tableau2[[#This Row],[PRODUIT]] )</f>
        <v>Espèce de 4200 € pour 5 prestations de Formation CRM</v>
      </c>
    </row>
    <row r="49" spans="1:21" x14ac:dyDescent="0.25">
      <c r="A49" t="s">
        <v>120</v>
      </c>
      <c r="B49" t="s">
        <v>121</v>
      </c>
      <c r="C49">
        <v>3417</v>
      </c>
      <c r="D49" t="s">
        <v>462</v>
      </c>
      <c r="E49" t="s">
        <v>16</v>
      </c>
      <c r="F49" s="4">
        <v>44188</v>
      </c>
      <c r="G49">
        <v>9</v>
      </c>
      <c r="H49" t="s">
        <v>449</v>
      </c>
      <c r="I49">
        <v>6</v>
      </c>
      <c r="J49">
        <v>500</v>
      </c>
      <c r="K49">
        <v>3000</v>
      </c>
      <c r="L49">
        <v>3600</v>
      </c>
      <c r="M49">
        <v>1</v>
      </c>
      <c r="N49" t="s">
        <v>456</v>
      </c>
      <c r="O49">
        <v>2801</v>
      </c>
      <c r="P49">
        <v>0</v>
      </c>
      <c r="Q49" t="s">
        <v>8</v>
      </c>
      <c r="R49">
        <v>1</v>
      </c>
      <c r="S49" s="4">
        <v>27840</v>
      </c>
      <c r="T49" s="26">
        <f t="shared" ca="1" si="0"/>
        <v>47.408333333333331</v>
      </c>
      <c r="U49" s="25" t="str">
        <f>CONCATENATE(Tableau2[[#This Row],[PAIEMENT2]]," de ",Tableau2[[#This Row],[FACTURATION TTC]]," € pour ",Tableau2[[#This Row],[QUANTITE]]," prestations de ",Tableau2[[#This Row],[PRODUIT]] )</f>
        <v>Chèque de 3600 € pour 6 prestations de Support et TMA</v>
      </c>
    </row>
    <row r="50" spans="1:21" x14ac:dyDescent="0.25">
      <c r="A50" t="s">
        <v>103</v>
      </c>
      <c r="B50" t="s">
        <v>104</v>
      </c>
      <c r="C50">
        <v>3162</v>
      </c>
      <c r="D50" t="s">
        <v>462</v>
      </c>
      <c r="E50" t="s">
        <v>16</v>
      </c>
      <c r="F50" s="4">
        <v>44115</v>
      </c>
      <c r="G50">
        <v>6</v>
      </c>
      <c r="H50" t="s">
        <v>446</v>
      </c>
      <c r="I50">
        <v>6</v>
      </c>
      <c r="J50">
        <v>500</v>
      </c>
      <c r="K50">
        <v>3000</v>
      </c>
      <c r="L50">
        <v>3600</v>
      </c>
      <c r="M50">
        <v>3</v>
      </c>
      <c r="N50" t="s">
        <v>458</v>
      </c>
      <c r="O50">
        <v>3043.17</v>
      </c>
      <c r="P50">
        <v>0</v>
      </c>
      <c r="Q50" t="s">
        <v>11</v>
      </c>
      <c r="R50">
        <v>5</v>
      </c>
      <c r="S50" s="4">
        <v>16672</v>
      </c>
      <c r="T50" s="26">
        <f t="shared" ca="1" si="0"/>
        <v>77.986111111111114</v>
      </c>
      <c r="U50" s="25" t="str">
        <f>CONCATENATE(Tableau2[[#This Row],[PAIEMENT2]]," de ",Tableau2[[#This Row],[FACTURATION TTC]]," € pour ",Tableau2[[#This Row],[QUANTITE]]," prestations de ",Tableau2[[#This Row],[PRODUIT]] )</f>
        <v>Espèce de 3600 € pour 6 prestations de Compétence Front</v>
      </c>
    </row>
    <row r="51" spans="1:21" x14ac:dyDescent="0.25">
      <c r="A51" t="s">
        <v>95</v>
      </c>
      <c r="B51" t="s">
        <v>96</v>
      </c>
      <c r="C51">
        <v>3715</v>
      </c>
      <c r="D51" t="s">
        <v>462</v>
      </c>
      <c r="E51" t="s">
        <v>16</v>
      </c>
      <c r="F51" s="4">
        <v>44318</v>
      </c>
      <c r="G51">
        <v>8</v>
      </c>
      <c r="H51" t="s">
        <v>448</v>
      </c>
      <c r="I51">
        <v>6</v>
      </c>
      <c r="J51">
        <v>800</v>
      </c>
      <c r="K51">
        <v>4800</v>
      </c>
      <c r="L51">
        <v>5760</v>
      </c>
      <c r="M51">
        <v>3</v>
      </c>
      <c r="N51" t="s">
        <v>458</v>
      </c>
      <c r="O51">
        <v>973.96</v>
      </c>
      <c r="P51">
        <v>0</v>
      </c>
      <c r="Q51" t="s">
        <v>8</v>
      </c>
      <c r="R51">
        <v>1</v>
      </c>
      <c r="S51" s="4">
        <v>30235</v>
      </c>
      <c r="T51" s="26">
        <f t="shared" ca="1" si="0"/>
        <v>40.852777777777774</v>
      </c>
      <c r="U51" s="25" t="str">
        <f>CONCATENATE(Tableau2[[#This Row],[PAIEMENT2]]," de ",Tableau2[[#This Row],[FACTURATION TTC]]," € pour ",Tableau2[[#This Row],[QUANTITE]]," prestations de ",Tableau2[[#This Row],[PRODUIT]] )</f>
        <v>Espèce de 5760 € pour 6 prestations de Compétence Fullstack</v>
      </c>
    </row>
    <row r="52" spans="1:21" x14ac:dyDescent="0.25">
      <c r="A52" t="s">
        <v>93</v>
      </c>
      <c r="B52" t="s">
        <v>94</v>
      </c>
      <c r="C52">
        <v>3009</v>
      </c>
      <c r="D52" t="s">
        <v>462</v>
      </c>
      <c r="E52" t="s">
        <v>16</v>
      </c>
      <c r="F52" s="4">
        <v>44282</v>
      </c>
      <c r="G52">
        <v>4</v>
      </c>
      <c r="H52" t="s">
        <v>444</v>
      </c>
      <c r="I52">
        <v>3</v>
      </c>
      <c r="J52">
        <v>5000</v>
      </c>
      <c r="K52">
        <v>15000</v>
      </c>
      <c r="L52">
        <v>18000</v>
      </c>
      <c r="M52">
        <v>3</v>
      </c>
      <c r="N52" t="s">
        <v>458</v>
      </c>
      <c r="O52">
        <v>2233.44</v>
      </c>
      <c r="P52">
        <v>75</v>
      </c>
      <c r="Q52" t="s">
        <v>8</v>
      </c>
      <c r="R52">
        <v>0</v>
      </c>
      <c r="S52" s="4">
        <v>23445</v>
      </c>
      <c r="T52" s="26">
        <f t="shared" ca="1" si="0"/>
        <v>59.44166666666667</v>
      </c>
      <c r="U52" s="25" t="str">
        <f>CONCATENATE(Tableau2[[#This Row],[PAIEMENT2]]," de ",Tableau2[[#This Row],[FACTURATION TTC]]," € pour ",Tableau2[[#This Row],[QUANTITE]]," prestations de ",Tableau2[[#This Row],[PRODUIT]] )</f>
        <v>Espèce de 18000 € pour 3 prestations de Conseil et architecture</v>
      </c>
    </row>
    <row r="53" spans="1:21" x14ac:dyDescent="0.25">
      <c r="A53" t="s">
        <v>90</v>
      </c>
      <c r="B53" t="s">
        <v>91</v>
      </c>
      <c r="C53">
        <v>3456</v>
      </c>
      <c r="D53" t="s">
        <v>462</v>
      </c>
      <c r="E53" t="s">
        <v>16</v>
      </c>
      <c r="F53" s="4">
        <v>44277</v>
      </c>
      <c r="G53">
        <v>7</v>
      </c>
      <c r="H53" t="s">
        <v>447</v>
      </c>
      <c r="I53">
        <v>4</v>
      </c>
      <c r="J53">
        <v>600</v>
      </c>
      <c r="K53">
        <v>2400</v>
      </c>
      <c r="L53">
        <v>2880</v>
      </c>
      <c r="M53">
        <v>3</v>
      </c>
      <c r="N53" t="s">
        <v>458</v>
      </c>
      <c r="O53">
        <v>3392.87</v>
      </c>
      <c r="P53">
        <v>0</v>
      </c>
      <c r="Q53" t="s">
        <v>11</v>
      </c>
      <c r="R53">
        <v>1</v>
      </c>
      <c r="S53" s="4">
        <v>21880</v>
      </c>
      <c r="T53" s="26">
        <f t="shared" ca="1" si="0"/>
        <v>63.727777777777774</v>
      </c>
      <c r="U53" s="25" t="str">
        <f>CONCATENATE(Tableau2[[#This Row],[PAIEMENT2]]," de ",Tableau2[[#This Row],[FACTURATION TTC]]," € pour ",Tableau2[[#This Row],[QUANTITE]]," prestations de ",Tableau2[[#This Row],[PRODUIT]] )</f>
        <v>Espèce de 2880 € pour 4 prestations de Compétence Back</v>
      </c>
    </row>
    <row r="54" spans="1:21" x14ac:dyDescent="0.25">
      <c r="A54" t="s">
        <v>88</v>
      </c>
      <c r="B54" t="s">
        <v>89</v>
      </c>
      <c r="C54">
        <v>3801</v>
      </c>
      <c r="D54" t="s">
        <v>462</v>
      </c>
      <c r="E54" t="s">
        <v>16</v>
      </c>
      <c r="F54" s="4">
        <v>44237</v>
      </c>
      <c r="G54">
        <v>4</v>
      </c>
      <c r="H54" t="s">
        <v>444</v>
      </c>
      <c r="I54">
        <v>4</v>
      </c>
      <c r="J54">
        <v>5000</v>
      </c>
      <c r="K54">
        <v>20000</v>
      </c>
      <c r="L54">
        <v>24000</v>
      </c>
      <c r="M54">
        <v>1</v>
      </c>
      <c r="N54" t="s">
        <v>456</v>
      </c>
      <c r="O54">
        <v>4172.59</v>
      </c>
      <c r="P54">
        <v>200</v>
      </c>
      <c r="Q54" t="s">
        <v>8</v>
      </c>
      <c r="R54">
        <v>2</v>
      </c>
      <c r="S54" s="4">
        <v>17741</v>
      </c>
      <c r="T54" s="26">
        <f t="shared" ca="1" si="0"/>
        <v>75.058333333333337</v>
      </c>
      <c r="U54" s="25" t="str">
        <f>CONCATENATE(Tableau2[[#This Row],[PAIEMENT2]]," de ",Tableau2[[#This Row],[FACTURATION TTC]]," € pour ",Tableau2[[#This Row],[QUANTITE]]," prestations de ",Tableau2[[#This Row],[PRODUIT]] )</f>
        <v>Chèque de 24000 € pour 4 prestations de Conseil et architecture</v>
      </c>
    </row>
    <row r="55" spans="1:21" x14ac:dyDescent="0.25">
      <c r="A55" t="s">
        <v>75</v>
      </c>
      <c r="B55" t="s">
        <v>76</v>
      </c>
      <c r="C55">
        <v>3568</v>
      </c>
      <c r="D55" t="s">
        <v>462</v>
      </c>
      <c r="E55" t="s">
        <v>16</v>
      </c>
      <c r="F55" s="4">
        <v>44244</v>
      </c>
      <c r="G55">
        <v>4</v>
      </c>
      <c r="H55" t="s">
        <v>444</v>
      </c>
      <c r="I55">
        <v>2</v>
      </c>
      <c r="J55">
        <v>5000</v>
      </c>
      <c r="K55">
        <v>10000</v>
      </c>
      <c r="L55">
        <v>12000</v>
      </c>
      <c r="M55">
        <v>1</v>
      </c>
      <c r="N55" t="s">
        <v>456</v>
      </c>
      <c r="O55">
        <v>1088.1500000000001</v>
      </c>
      <c r="P55">
        <v>50</v>
      </c>
      <c r="Q55" t="s">
        <v>11</v>
      </c>
      <c r="R55">
        <v>5</v>
      </c>
      <c r="S55" s="4">
        <v>26948</v>
      </c>
      <c r="T55" s="26">
        <f t="shared" ca="1" si="0"/>
        <v>49.852777777777774</v>
      </c>
      <c r="U55" s="25" t="str">
        <f>CONCATENATE(Tableau2[[#This Row],[PAIEMENT2]]," de ",Tableau2[[#This Row],[FACTURATION TTC]]," € pour ",Tableau2[[#This Row],[QUANTITE]]," prestations de ",Tableau2[[#This Row],[PRODUIT]] )</f>
        <v>Chèque de 12000 € pour 2 prestations de Conseil et architecture</v>
      </c>
    </row>
    <row r="56" spans="1:21" x14ac:dyDescent="0.25">
      <c r="A56" t="s">
        <v>72</v>
      </c>
      <c r="B56" t="s">
        <v>60</v>
      </c>
      <c r="C56">
        <v>3650</v>
      </c>
      <c r="D56" t="s">
        <v>462</v>
      </c>
      <c r="E56" t="s">
        <v>16</v>
      </c>
      <c r="F56" s="4">
        <v>44251</v>
      </c>
      <c r="G56">
        <v>8</v>
      </c>
      <c r="H56" t="s">
        <v>448</v>
      </c>
      <c r="I56">
        <v>4</v>
      </c>
      <c r="J56">
        <v>800</v>
      </c>
      <c r="K56">
        <v>3200</v>
      </c>
      <c r="L56">
        <v>3840</v>
      </c>
      <c r="M56">
        <v>3</v>
      </c>
      <c r="N56" t="s">
        <v>458</v>
      </c>
      <c r="O56">
        <v>3224.07</v>
      </c>
      <c r="P56">
        <v>0</v>
      </c>
      <c r="Q56" t="s">
        <v>8</v>
      </c>
      <c r="R56">
        <v>5</v>
      </c>
      <c r="S56" s="4">
        <v>19041</v>
      </c>
      <c r="T56" s="26">
        <f t="shared" ca="1" si="0"/>
        <v>71.50277777777778</v>
      </c>
      <c r="U56" s="25" t="str">
        <f>CONCATENATE(Tableau2[[#This Row],[PAIEMENT2]]," de ",Tableau2[[#This Row],[FACTURATION TTC]]," € pour ",Tableau2[[#This Row],[QUANTITE]]," prestations de ",Tableau2[[#This Row],[PRODUIT]] )</f>
        <v>Espèce de 3840 € pour 4 prestations de Compétence Fullstack</v>
      </c>
    </row>
    <row r="57" spans="1:21" x14ac:dyDescent="0.25">
      <c r="A57" t="s">
        <v>69</v>
      </c>
      <c r="B57" t="s">
        <v>70</v>
      </c>
      <c r="C57">
        <v>3023</v>
      </c>
      <c r="D57" t="s">
        <v>462</v>
      </c>
      <c r="E57" t="s">
        <v>16</v>
      </c>
      <c r="F57" s="4">
        <v>44022</v>
      </c>
      <c r="G57">
        <v>4</v>
      </c>
      <c r="H57" t="s">
        <v>444</v>
      </c>
      <c r="I57">
        <v>8</v>
      </c>
      <c r="J57">
        <v>5000</v>
      </c>
      <c r="K57">
        <v>40000</v>
      </c>
      <c r="L57">
        <v>48000</v>
      </c>
      <c r="M57">
        <v>1</v>
      </c>
      <c r="N57" t="s">
        <v>456</v>
      </c>
      <c r="O57">
        <v>2306.9299999999998</v>
      </c>
      <c r="P57">
        <v>800</v>
      </c>
      <c r="Q57" t="s">
        <v>11</v>
      </c>
      <c r="R57">
        <v>5</v>
      </c>
      <c r="S57" s="4">
        <v>29789</v>
      </c>
      <c r="T57" s="26">
        <f t="shared" ca="1" si="0"/>
        <v>42.072222222222223</v>
      </c>
      <c r="U57" s="25" t="str">
        <f>CONCATENATE(Tableau2[[#This Row],[PAIEMENT2]]," de ",Tableau2[[#This Row],[FACTURATION TTC]]," € pour ",Tableau2[[#This Row],[QUANTITE]]," prestations de ",Tableau2[[#This Row],[PRODUIT]] )</f>
        <v>Chèque de 48000 € pour 8 prestations de Conseil et architecture</v>
      </c>
    </row>
    <row r="58" spans="1:21" x14ac:dyDescent="0.25">
      <c r="A58" t="s">
        <v>69</v>
      </c>
      <c r="B58" t="s">
        <v>71</v>
      </c>
      <c r="C58">
        <v>3703</v>
      </c>
      <c r="D58" t="s">
        <v>462</v>
      </c>
      <c r="E58" t="s">
        <v>16</v>
      </c>
      <c r="F58" s="4">
        <v>44120</v>
      </c>
      <c r="G58">
        <v>3</v>
      </c>
      <c r="H58" t="s">
        <v>443</v>
      </c>
      <c r="I58">
        <v>9</v>
      </c>
      <c r="J58">
        <v>1300</v>
      </c>
      <c r="K58">
        <v>11700</v>
      </c>
      <c r="L58">
        <v>14040</v>
      </c>
      <c r="M58">
        <v>1</v>
      </c>
      <c r="N58" t="s">
        <v>456</v>
      </c>
      <c r="O58">
        <v>2521.54</v>
      </c>
      <c r="P58">
        <v>58.5</v>
      </c>
      <c r="Q58" t="s">
        <v>11</v>
      </c>
      <c r="R58">
        <v>3</v>
      </c>
      <c r="S58" s="4">
        <v>20690</v>
      </c>
      <c r="T58" s="26">
        <f t="shared" ca="1" si="0"/>
        <v>66.986111111111114</v>
      </c>
      <c r="U58" s="25" t="str">
        <f>CONCATENATE(Tableau2[[#This Row],[PAIEMENT2]]," de ",Tableau2[[#This Row],[FACTURATION TTC]]," € pour ",Tableau2[[#This Row],[QUANTITE]]," prestations de ",Tableau2[[#This Row],[PRODUIT]] )</f>
        <v>Chèque de 14040 € pour 9 prestations de Déploiement technique</v>
      </c>
    </row>
    <row r="59" spans="1:21" x14ac:dyDescent="0.25">
      <c r="A59" t="s">
        <v>63</v>
      </c>
      <c r="B59" t="s">
        <v>64</v>
      </c>
      <c r="C59">
        <v>3012</v>
      </c>
      <c r="D59" t="s">
        <v>462</v>
      </c>
      <c r="E59" t="s">
        <v>16</v>
      </c>
      <c r="F59" s="4">
        <v>44084</v>
      </c>
      <c r="G59">
        <v>7</v>
      </c>
      <c r="H59" t="s">
        <v>447</v>
      </c>
      <c r="I59">
        <v>1</v>
      </c>
      <c r="J59">
        <v>600</v>
      </c>
      <c r="K59">
        <v>600</v>
      </c>
      <c r="L59">
        <v>720</v>
      </c>
      <c r="M59">
        <v>2</v>
      </c>
      <c r="N59" t="s">
        <v>457</v>
      </c>
      <c r="O59">
        <v>1898.66</v>
      </c>
      <c r="P59">
        <v>0</v>
      </c>
      <c r="Q59" t="s">
        <v>8</v>
      </c>
      <c r="R59">
        <v>3</v>
      </c>
      <c r="S59" s="4">
        <v>19465</v>
      </c>
      <c r="T59" s="26">
        <f t="shared" ca="1" si="0"/>
        <v>70.338888888888889</v>
      </c>
      <c r="U59" s="25" t="str">
        <f>CONCATENATE(Tableau2[[#This Row],[PAIEMENT2]]," de ",Tableau2[[#This Row],[FACTURATION TTC]]," € pour ",Tableau2[[#This Row],[QUANTITE]]," prestations de ",Tableau2[[#This Row],[PRODUIT]] )</f>
        <v>Virement de 720 € pour 1 prestations de Compétence Back</v>
      </c>
    </row>
    <row r="60" spans="1:21" x14ac:dyDescent="0.25">
      <c r="A60" t="s">
        <v>59</v>
      </c>
      <c r="B60" t="s">
        <v>60</v>
      </c>
      <c r="C60">
        <v>3141</v>
      </c>
      <c r="D60" t="s">
        <v>462</v>
      </c>
      <c r="E60" t="s">
        <v>16</v>
      </c>
      <c r="F60" s="4">
        <v>44128</v>
      </c>
      <c r="G60">
        <v>1</v>
      </c>
      <c r="H60" t="s">
        <v>441</v>
      </c>
      <c r="I60">
        <v>8</v>
      </c>
      <c r="J60">
        <v>1200</v>
      </c>
      <c r="K60">
        <v>9600</v>
      </c>
      <c r="L60">
        <v>11520</v>
      </c>
      <c r="M60">
        <v>3</v>
      </c>
      <c r="N60" t="s">
        <v>458</v>
      </c>
      <c r="O60">
        <v>1624.02</v>
      </c>
      <c r="P60">
        <v>48</v>
      </c>
      <c r="Q60" t="s">
        <v>8</v>
      </c>
      <c r="R60">
        <v>4</v>
      </c>
      <c r="S60" s="4">
        <v>27586</v>
      </c>
      <c r="T60" s="26">
        <f t="shared" ca="1" si="0"/>
        <v>48.102777777777774</v>
      </c>
      <c r="U60" s="25" t="str">
        <f>CONCATENATE(Tableau2[[#This Row],[PAIEMENT2]]," de ",Tableau2[[#This Row],[FACTURATION TTC]]," € pour ",Tableau2[[#This Row],[QUANTITE]]," prestations de ",Tableau2[[#This Row],[PRODUIT]] )</f>
        <v>Espèce de 11520 € pour 8 prestations de Intervention sur site</v>
      </c>
    </row>
    <row r="61" spans="1:21" x14ac:dyDescent="0.25">
      <c r="A61" t="s">
        <v>53</v>
      </c>
      <c r="B61" t="s">
        <v>54</v>
      </c>
      <c r="C61">
        <v>3486</v>
      </c>
      <c r="D61" t="s">
        <v>462</v>
      </c>
      <c r="E61" t="s">
        <v>16</v>
      </c>
      <c r="F61" s="4">
        <v>44226</v>
      </c>
      <c r="G61">
        <v>7</v>
      </c>
      <c r="H61" t="s">
        <v>447</v>
      </c>
      <c r="I61">
        <v>9</v>
      </c>
      <c r="J61">
        <v>600</v>
      </c>
      <c r="K61">
        <v>5400</v>
      </c>
      <c r="L61">
        <v>6480</v>
      </c>
      <c r="M61">
        <v>1</v>
      </c>
      <c r="N61" t="s">
        <v>456</v>
      </c>
      <c r="O61">
        <v>1971.84</v>
      </c>
      <c r="P61">
        <v>0</v>
      </c>
      <c r="Q61" t="s">
        <v>8</v>
      </c>
      <c r="R61">
        <v>2</v>
      </c>
      <c r="S61" s="4">
        <v>25773</v>
      </c>
      <c r="T61" s="26">
        <f t="shared" ca="1" si="0"/>
        <v>53.06666666666667</v>
      </c>
      <c r="U61" s="25" t="str">
        <f>CONCATENATE(Tableau2[[#This Row],[PAIEMENT2]]," de ",Tableau2[[#This Row],[FACTURATION TTC]]," € pour ",Tableau2[[#This Row],[QUANTITE]]," prestations de ",Tableau2[[#This Row],[PRODUIT]] )</f>
        <v>Chèque de 6480 € pour 9 prestations de Compétence Back</v>
      </c>
    </row>
    <row r="62" spans="1:21" x14ac:dyDescent="0.25">
      <c r="A62" t="s">
        <v>32</v>
      </c>
      <c r="B62" t="s">
        <v>33</v>
      </c>
      <c r="C62">
        <v>3147</v>
      </c>
      <c r="D62" t="s">
        <v>462</v>
      </c>
      <c r="E62" t="s">
        <v>16</v>
      </c>
      <c r="F62" s="4">
        <v>44025</v>
      </c>
      <c r="G62">
        <v>1</v>
      </c>
      <c r="H62" t="s">
        <v>441</v>
      </c>
      <c r="I62">
        <v>10</v>
      </c>
      <c r="J62">
        <v>1200</v>
      </c>
      <c r="K62">
        <v>12000</v>
      </c>
      <c r="L62">
        <v>14400</v>
      </c>
      <c r="M62">
        <v>3</v>
      </c>
      <c r="N62" t="s">
        <v>458</v>
      </c>
      <c r="O62">
        <v>3114.45</v>
      </c>
      <c r="P62">
        <v>60</v>
      </c>
      <c r="Q62" t="s">
        <v>8</v>
      </c>
      <c r="R62">
        <v>4</v>
      </c>
      <c r="S62" s="4">
        <v>21570</v>
      </c>
      <c r="T62" s="26">
        <f t="shared" ca="1" si="0"/>
        <v>64.577777777777783</v>
      </c>
      <c r="U62" s="25" t="str">
        <f>CONCATENATE(Tableau2[[#This Row],[PAIEMENT2]]," de ",Tableau2[[#This Row],[FACTURATION TTC]]," € pour ",Tableau2[[#This Row],[QUANTITE]]," prestations de ",Tableau2[[#This Row],[PRODUIT]] )</f>
        <v>Espèce de 14400 € pour 10 prestations de Intervention sur site</v>
      </c>
    </row>
    <row r="63" spans="1:21" x14ac:dyDescent="0.25">
      <c r="A63" t="s">
        <v>21</v>
      </c>
      <c r="B63" t="s">
        <v>25</v>
      </c>
      <c r="C63">
        <v>3132</v>
      </c>
      <c r="D63" t="s">
        <v>462</v>
      </c>
      <c r="E63" t="s">
        <v>16</v>
      </c>
      <c r="F63" s="4">
        <v>44228</v>
      </c>
      <c r="G63">
        <v>7</v>
      </c>
      <c r="H63" t="s">
        <v>447</v>
      </c>
      <c r="I63">
        <v>2</v>
      </c>
      <c r="J63">
        <v>600</v>
      </c>
      <c r="K63">
        <v>1200</v>
      </c>
      <c r="L63">
        <v>1440</v>
      </c>
      <c r="M63">
        <v>3</v>
      </c>
      <c r="N63" t="s">
        <v>458</v>
      </c>
      <c r="O63">
        <v>4417.57</v>
      </c>
      <c r="P63">
        <v>0</v>
      </c>
      <c r="Q63" t="s">
        <v>11</v>
      </c>
      <c r="R63">
        <v>5</v>
      </c>
      <c r="S63" s="4">
        <v>17526</v>
      </c>
      <c r="T63" s="26">
        <f t="shared" ca="1" si="0"/>
        <v>75.647222222222226</v>
      </c>
      <c r="U63" s="25" t="str">
        <f>CONCATENATE(Tableau2[[#This Row],[PAIEMENT2]]," de ",Tableau2[[#This Row],[FACTURATION TTC]]," € pour ",Tableau2[[#This Row],[QUANTITE]]," prestations de ",Tableau2[[#This Row],[PRODUIT]] )</f>
        <v>Espèce de 1440 € pour 2 prestations de Compétence Back</v>
      </c>
    </row>
    <row r="64" spans="1:21" x14ac:dyDescent="0.25">
      <c r="A64" t="s">
        <v>21</v>
      </c>
      <c r="B64" t="s">
        <v>22</v>
      </c>
      <c r="C64">
        <v>3766</v>
      </c>
      <c r="D64" t="s">
        <v>462</v>
      </c>
      <c r="E64" t="s">
        <v>16</v>
      </c>
      <c r="F64" s="4">
        <v>44066</v>
      </c>
      <c r="G64">
        <v>4</v>
      </c>
      <c r="H64" t="s">
        <v>444</v>
      </c>
      <c r="I64">
        <v>1</v>
      </c>
      <c r="J64">
        <v>5000</v>
      </c>
      <c r="K64">
        <v>5000</v>
      </c>
      <c r="L64">
        <v>6000</v>
      </c>
      <c r="M64">
        <v>3</v>
      </c>
      <c r="N64" t="s">
        <v>458</v>
      </c>
      <c r="O64">
        <v>2051.91</v>
      </c>
      <c r="P64">
        <v>0</v>
      </c>
      <c r="Q64" t="s">
        <v>11</v>
      </c>
      <c r="R64">
        <v>5</v>
      </c>
      <c r="S64" s="4">
        <v>21569</v>
      </c>
      <c r="T64" s="26">
        <f t="shared" ca="1" si="0"/>
        <v>64.580555555555549</v>
      </c>
      <c r="U64" s="25" t="str">
        <f>CONCATENATE(Tableau2[[#This Row],[PAIEMENT2]]," de ",Tableau2[[#This Row],[FACTURATION TTC]]," € pour ",Tableau2[[#This Row],[QUANTITE]]," prestations de ",Tableau2[[#This Row],[PRODUIT]] )</f>
        <v>Espèce de 6000 € pour 1 prestations de Conseil et architecture</v>
      </c>
    </row>
    <row r="65" spans="1:21" x14ac:dyDescent="0.25">
      <c r="A65" t="s">
        <v>14</v>
      </c>
      <c r="B65" t="s">
        <v>15</v>
      </c>
      <c r="C65">
        <v>3033</v>
      </c>
      <c r="D65" t="s">
        <v>462</v>
      </c>
      <c r="E65" t="s">
        <v>16</v>
      </c>
      <c r="F65" s="4">
        <v>44306</v>
      </c>
      <c r="G65">
        <v>3</v>
      </c>
      <c r="H65" t="s">
        <v>443</v>
      </c>
      <c r="I65">
        <v>7</v>
      </c>
      <c r="J65">
        <v>1300</v>
      </c>
      <c r="K65">
        <v>9100</v>
      </c>
      <c r="L65">
        <v>10920</v>
      </c>
      <c r="M65">
        <v>3</v>
      </c>
      <c r="N65" t="s">
        <v>458</v>
      </c>
      <c r="O65">
        <v>926.67</v>
      </c>
      <c r="P65">
        <v>45.5</v>
      </c>
      <c r="Q65" t="s">
        <v>8</v>
      </c>
      <c r="R65">
        <v>3</v>
      </c>
      <c r="S65" s="4">
        <v>27843</v>
      </c>
      <c r="T65" s="26">
        <f t="shared" ca="1" si="0"/>
        <v>47.4</v>
      </c>
      <c r="U65" s="25" t="str">
        <f>CONCATENATE(Tableau2[[#This Row],[PAIEMENT2]]," de ",Tableau2[[#This Row],[FACTURATION TTC]]," € pour ",Tableau2[[#This Row],[QUANTITE]]," prestations de ",Tableau2[[#This Row],[PRODUIT]] )</f>
        <v>Espèce de 10920 € pour 7 prestations de Déploiement technique</v>
      </c>
    </row>
    <row r="66" spans="1:21" x14ac:dyDescent="0.25">
      <c r="A66" t="s">
        <v>426</v>
      </c>
      <c r="B66" t="s">
        <v>234</v>
      </c>
      <c r="C66">
        <v>3333</v>
      </c>
      <c r="D66" t="s">
        <v>462</v>
      </c>
      <c r="E66" t="s">
        <v>24</v>
      </c>
      <c r="F66" s="4">
        <v>44053</v>
      </c>
      <c r="G66">
        <v>2</v>
      </c>
      <c r="H66" t="s">
        <v>442</v>
      </c>
      <c r="I66">
        <v>9</v>
      </c>
      <c r="J66">
        <v>700</v>
      </c>
      <c r="K66">
        <v>6300</v>
      </c>
      <c r="L66">
        <v>7560</v>
      </c>
      <c r="M66">
        <v>1</v>
      </c>
      <c r="N66" t="s">
        <v>456</v>
      </c>
      <c r="O66">
        <v>3578.47</v>
      </c>
      <c r="P66">
        <v>0</v>
      </c>
      <c r="Q66" t="s">
        <v>11</v>
      </c>
      <c r="R66">
        <v>5</v>
      </c>
      <c r="S66" s="4">
        <v>22471</v>
      </c>
      <c r="T66" s="26">
        <f t="shared" ca="1" si="0"/>
        <v>62.108333333333334</v>
      </c>
      <c r="U66" s="25" t="str">
        <f>CONCATENATE(Tableau2[[#This Row],[PAIEMENT2]]," de ",Tableau2[[#This Row],[FACTURATION TTC]]," € pour ",Tableau2[[#This Row],[QUANTITE]]," prestations de ",Tableau2[[#This Row],[PRODUIT]] )</f>
        <v>Chèque de 7560 € pour 9 prestations de Formation CRM</v>
      </c>
    </row>
    <row r="67" spans="1:21" x14ac:dyDescent="0.25">
      <c r="A67" t="s">
        <v>53</v>
      </c>
      <c r="B67" t="s">
        <v>54</v>
      </c>
      <c r="C67">
        <v>3486</v>
      </c>
      <c r="D67" t="s">
        <v>462</v>
      </c>
      <c r="E67" t="s">
        <v>16</v>
      </c>
      <c r="F67" s="4">
        <v>44053</v>
      </c>
      <c r="G67">
        <v>4</v>
      </c>
      <c r="H67" t="s">
        <v>444</v>
      </c>
      <c r="I67">
        <v>1</v>
      </c>
      <c r="J67">
        <v>5000</v>
      </c>
      <c r="K67">
        <v>5000</v>
      </c>
      <c r="L67">
        <v>6000</v>
      </c>
      <c r="M67">
        <v>1</v>
      </c>
      <c r="N67" t="s">
        <v>456</v>
      </c>
      <c r="O67">
        <v>1971.84</v>
      </c>
      <c r="P67">
        <v>0</v>
      </c>
      <c r="Q67" t="s">
        <v>8</v>
      </c>
      <c r="R67">
        <v>2</v>
      </c>
      <c r="S67" s="4">
        <v>25773</v>
      </c>
      <c r="T67" s="26">
        <f t="shared" ref="T67:T130" ca="1" si="1">YEARFRAC(S67,TODAY())</f>
        <v>53.06666666666667</v>
      </c>
      <c r="U67" s="25" t="str">
        <f>CONCATENATE(Tableau2[[#This Row],[PAIEMENT2]]," de ",Tableau2[[#This Row],[FACTURATION TTC]]," € pour ",Tableau2[[#This Row],[QUANTITE]]," prestations de ",Tableau2[[#This Row],[PRODUIT]] )</f>
        <v>Chèque de 6000 € pour 1 prestations de Conseil et architecture</v>
      </c>
    </row>
    <row r="68" spans="1:21" x14ac:dyDescent="0.25">
      <c r="A68" t="s">
        <v>322</v>
      </c>
      <c r="B68" t="s">
        <v>323</v>
      </c>
      <c r="C68">
        <v>3150</v>
      </c>
      <c r="D68" t="s">
        <v>462</v>
      </c>
      <c r="E68" t="s">
        <v>7</v>
      </c>
      <c r="F68" s="4">
        <v>44080</v>
      </c>
      <c r="G68">
        <v>5</v>
      </c>
      <c r="H68" t="s">
        <v>445</v>
      </c>
      <c r="I68">
        <v>3</v>
      </c>
      <c r="J68">
        <v>2000</v>
      </c>
      <c r="K68">
        <v>6000</v>
      </c>
      <c r="L68">
        <v>7200</v>
      </c>
      <c r="M68">
        <v>3</v>
      </c>
      <c r="N68" t="s">
        <v>458</v>
      </c>
      <c r="O68">
        <v>2113.58</v>
      </c>
      <c r="P68">
        <v>0</v>
      </c>
      <c r="Q68" t="s">
        <v>11</v>
      </c>
      <c r="R68">
        <v>5</v>
      </c>
      <c r="S68" s="4">
        <v>22603</v>
      </c>
      <c r="T68" s="26">
        <f t="shared" ca="1" si="1"/>
        <v>61.75</v>
      </c>
      <c r="U68" s="25" t="str">
        <f>CONCATENATE(Tableau2[[#This Row],[PAIEMENT2]]," de ",Tableau2[[#This Row],[FACTURATION TTC]]," € pour ",Tableau2[[#This Row],[QUANTITE]]," prestations de ",Tableau2[[#This Row],[PRODUIT]] )</f>
        <v>Espèce de 7200 € pour 3 prestations de Audit sécurité</v>
      </c>
    </row>
    <row r="69" spans="1:21" x14ac:dyDescent="0.25">
      <c r="A69" t="s">
        <v>315</v>
      </c>
      <c r="B69" t="s">
        <v>316</v>
      </c>
      <c r="C69">
        <v>3154</v>
      </c>
      <c r="D69" t="s">
        <v>462</v>
      </c>
      <c r="E69" t="s">
        <v>7</v>
      </c>
      <c r="F69" s="4">
        <v>44168</v>
      </c>
      <c r="G69">
        <v>2</v>
      </c>
      <c r="H69" t="s">
        <v>442</v>
      </c>
      <c r="I69">
        <v>2</v>
      </c>
      <c r="J69">
        <v>700</v>
      </c>
      <c r="K69">
        <v>1400</v>
      </c>
      <c r="L69">
        <v>1680</v>
      </c>
      <c r="M69">
        <v>3</v>
      </c>
      <c r="N69" t="s">
        <v>458</v>
      </c>
      <c r="O69">
        <v>1407.03</v>
      </c>
      <c r="P69">
        <v>0</v>
      </c>
      <c r="Q69" t="s">
        <v>11</v>
      </c>
      <c r="R69">
        <v>0</v>
      </c>
      <c r="S69" s="4">
        <v>21192</v>
      </c>
      <c r="T69" s="26">
        <f t="shared" ca="1" si="1"/>
        <v>65.613888888888894</v>
      </c>
      <c r="U69" s="25" t="str">
        <f>CONCATENATE(Tableau2[[#This Row],[PAIEMENT2]]," de ",Tableau2[[#This Row],[FACTURATION TTC]]," € pour ",Tableau2[[#This Row],[QUANTITE]]," prestations de ",Tableau2[[#This Row],[PRODUIT]] )</f>
        <v>Espèce de 1680 € pour 2 prestations de Formation CRM</v>
      </c>
    </row>
    <row r="70" spans="1:21" x14ac:dyDescent="0.25">
      <c r="A70" t="s">
        <v>322</v>
      </c>
      <c r="B70" t="s">
        <v>323</v>
      </c>
      <c r="C70">
        <v>3150</v>
      </c>
      <c r="D70" t="s">
        <v>462</v>
      </c>
      <c r="E70" t="s">
        <v>7</v>
      </c>
      <c r="F70" s="4">
        <v>44332</v>
      </c>
      <c r="G70">
        <v>5</v>
      </c>
      <c r="H70" t="s">
        <v>445</v>
      </c>
      <c r="I70">
        <v>4</v>
      </c>
      <c r="J70">
        <v>2000</v>
      </c>
      <c r="K70">
        <v>8000</v>
      </c>
      <c r="L70">
        <v>9600</v>
      </c>
      <c r="M70">
        <v>1</v>
      </c>
      <c r="N70" t="s">
        <v>456</v>
      </c>
      <c r="O70">
        <v>2113.58</v>
      </c>
      <c r="P70">
        <v>40</v>
      </c>
      <c r="Q70" t="s">
        <v>11</v>
      </c>
      <c r="R70">
        <v>0</v>
      </c>
      <c r="S70" s="4">
        <v>22603</v>
      </c>
      <c r="T70" s="26">
        <f t="shared" ca="1" si="1"/>
        <v>61.75</v>
      </c>
      <c r="U70" s="25" t="str">
        <f>CONCATENATE(Tableau2[[#This Row],[PAIEMENT2]]," de ",Tableau2[[#This Row],[FACTURATION TTC]]," € pour ",Tableau2[[#This Row],[QUANTITE]]," prestations de ",Tableau2[[#This Row],[PRODUIT]] )</f>
        <v>Chèque de 9600 € pour 4 prestations de Audit sécurité</v>
      </c>
    </row>
    <row r="71" spans="1:21" x14ac:dyDescent="0.25">
      <c r="A71" t="s">
        <v>315</v>
      </c>
      <c r="B71" t="s">
        <v>316</v>
      </c>
      <c r="C71">
        <v>3154</v>
      </c>
      <c r="D71" t="s">
        <v>462</v>
      </c>
      <c r="E71" t="s">
        <v>7</v>
      </c>
      <c r="F71" s="4">
        <v>44315</v>
      </c>
      <c r="G71">
        <v>9</v>
      </c>
      <c r="H71" t="s">
        <v>449</v>
      </c>
      <c r="I71">
        <v>5</v>
      </c>
      <c r="J71">
        <v>500</v>
      </c>
      <c r="K71">
        <v>2500</v>
      </c>
      <c r="L71">
        <v>3000</v>
      </c>
      <c r="M71">
        <v>3</v>
      </c>
      <c r="N71" t="s">
        <v>458</v>
      </c>
      <c r="O71">
        <v>1407.03</v>
      </c>
      <c r="P71">
        <v>0</v>
      </c>
      <c r="Q71" t="s">
        <v>11</v>
      </c>
      <c r="R71">
        <v>1</v>
      </c>
      <c r="S71" s="4">
        <v>21192</v>
      </c>
      <c r="T71" s="26">
        <f t="shared" ca="1" si="1"/>
        <v>65.613888888888894</v>
      </c>
      <c r="U71" s="25" t="str">
        <f>CONCATENATE(Tableau2[[#This Row],[PAIEMENT2]]," de ",Tableau2[[#This Row],[FACTURATION TTC]]," € pour ",Tableau2[[#This Row],[QUANTITE]]," prestations de ",Tableau2[[#This Row],[PRODUIT]] )</f>
        <v>Espèce de 3000 € pour 5 prestations de Support et TMA</v>
      </c>
    </row>
    <row r="72" spans="1:21" x14ac:dyDescent="0.25">
      <c r="A72" t="s">
        <v>435</v>
      </c>
      <c r="B72" t="s">
        <v>338</v>
      </c>
      <c r="C72">
        <v>3703</v>
      </c>
      <c r="D72" t="s">
        <v>463</v>
      </c>
      <c r="E72" t="s">
        <v>24</v>
      </c>
      <c r="F72" s="4">
        <v>44221</v>
      </c>
      <c r="G72">
        <v>4</v>
      </c>
      <c r="H72" t="s">
        <v>444</v>
      </c>
      <c r="I72">
        <v>9</v>
      </c>
      <c r="J72">
        <v>5000</v>
      </c>
      <c r="K72">
        <v>45000</v>
      </c>
      <c r="L72">
        <v>54000</v>
      </c>
      <c r="M72">
        <v>1</v>
      </c>
      <c r="N72" t="s">
        <v>456</v>
      </c>
      <c r="O72">
        <v>2189.39</v>
      </c>
      <c r="P72">
        <v>900</v>
      </c>
      <c r="Q72" t="s">
        <v>11</v>
      </c>
      <c r="R72">
        <v>4</v>
      </c>
      <c r="S72" s="4">
        <v>20235</v>
      </c>
      <c r="T72" s="26">
        <f t="shared" ca="1" si="1"/>
        <v>68.227777777777774</v>
      </c>
      <c r="U72" s="25" t="str">
        <f>CONCATENATE(Tableau2[[#This Row],[PAIEMENT2]]," de ",Tableau2[[#This Row],[FACTURATION TTC]]," € pour ",Tableau2[[#This Row],[QUANTITE]]," prestations de ",Tableau2[[#This Row],[PRODUIT]] )</f>
        <v>Chèque de 54000 € pour 9 prestations de Conseil et architecture</v>
      </c>
    </row>
    <row r="73" spans="1:21" x14ac:dyDescent="0.25">
      <c r="A73" t="s">
        <v>432</v>
      </c>
      <c r="B73" t="s">
        <v>39</v>
      </c>
      <c r="C73">
        <v>3161</v>
      </c>
      <c r="D73" t="s">
        <v>463</v>
      </c>
      <c r="E73" t="s">
        <v>24</v>
      </c>
      <c r="F73" s="4">
        <v>44361</v>
      </c>
      <c r="G73">
        <v>8</v>
      </c>
      <c r="H73" t="s">
        <v>448</v>
      </c>
      <c r="I73">
        <v>5</v>
      </c>
      <c r="J73">
        <v>800</v>
      </c>
      <c r="K73">
        <v>4000</v>
      </c>
      <c r="L73">
        <v>4800</v>
      </c>
      <c r="M73">
        <v>1</v>
      </c>
      <c r="N73" t="s">
        <v>456</v>
      </c>
      <c r="O73">
        <v>2720.17</v>
      </c>
      <c r="P73">
        <v>0</v>
      </c>
      <c r="Q73" t="s">
        <v>8</v>
      </c>
      <c r="R73">
        <v>3</v>
      </c>
      <c r="S73" s="4">
        <v>17018</v>
      </c>
      <c r="T73" s="26">
        <f t="shared" ca="1" si="1"/>
        <v>77.038888888888891</v>
      </c>
      <c r="U73" s="25" t="str">
        <f>CONCATENATE(Tableau2[[#This Row],[PAIEMENT2]]," de ",Tableau2[[#This Row],[FACTURATION TTC]]," € pour ",Tableau2[[#This Row],[QUANTITE]]," prestations de ",Tableau2[[#This Row],[PRODUIT]] )</f>
        <v>Chèque de 4800 € pour 5 prestations de Compétence Fullstack</v>
      </c>
    </row>
    <row r="74" spans="1:21" x14ac:dyDescent="0.25">
      <c r="A74" t="s">
        <v>419</v>
      </c>
      <c r="B74" t="s">
        <v>420</v>
      </c>
      <c r="C74">
        <v>3641</v>
      </c>
      <c r="D74" t="s">
        <v>463</v>
      </c>
      <c r="E74" t="s">
        <v>7</v>
      </c>
      <c r="F74" s="4">
        <v>44140</v>
      </c>
      <c r="G74">
        <v>3</v>
      </c>
      <c r="H74" t="s">
        <v>443</v>
      </c>
      <c r="I74">
        <v>5</v>
      </c>
      <c r="J74">
        <v>1300</v>
      </c>
      <c r="K74">
        <v>6500</v>
      </c>
      <c r="L74">
        <v>7800</v>
      </c>
      <c r="M74">
        <v>2</v>
      </c>
      <c r="N74" t="s">
        <v>457</v>
      </c>
      <c r="O74">
        <v>1570.69</v>
      </c>
      <c r="P74">
        <v>0</v>
      </c>
      <c r="Q74" t="s">
        <v>8</v>
      </c>
      <c r="R74">
        <v>3</v>
      </c>
      <c r="S74" s="4">
        <v>19960</v>
      </c>
      <c r="T74" s="26">
        <f t="shared" ca="1" si="1"/>
        <v>68.983333333333334</v>
      </c>
      <c r="U74" s="25" t="str">
        <f>CONCATENATE(Tableau2[[#This Row],[PAIEMENT2]]," de ",Tableau2[[#This Row],[FACTURATION TTC]]," € pour ",Tableau2[[#This Row],[QUANTITE]]," prestations de ",Tableau2[[#This Row],[PRODUIT]] )</f>
        <v>Virement de 7800 € pour 5 prestations de Déploiement technique</v>
      </c>
    </row>
    <row r="75" spans="1:21" x14ac:dyDescent="0.25">
      <c r="A75" t="s">
        <v>405</v>
      </c>
      <c r="B75" t="s">
        <v>6</v>
      </c>
      <c r="C75">
        <v>3155</v>
      </c>
      <c r="D75" t="s">
        <v>463</v>
      </c>
      <c r="E75" t="s">
        <v>7</v>
      </c>
      <c r="F75" s="4">
        <v>44042</v>
      </c>
      <c r="G75">
        <v>4</v>
      </c>
      <c r="H75" t="s">
        <v>444</v>
      </c>
      <c r="I75">
        <v>3</v>
      </c>
      <c r="J75">
        <v>5000</v>
      </c>
      <c r="K75">
        <v>15000</v>
      </c>
      <c r="L75">
        <v>18000</v>
      </c>
      <c r="M75">
        <v>3</v>
      </c>
      <c r="N75" t="s">
        <v>458</v>
      </c>
      <c r="O75">
        <v>2967.88</v>
      </c>
      <c r="P75">
        <v>75</v>
      </c>
      <c r="Q75" t="s">
        <v>8</v>
      </c>
      <c r="R75">
        <v>2</v>
      </c>
      <c r="S75" s="4">
        <v>27844</v>
      </c>
      <c r="T75" s="26">
        <f t="shared" ca="1" si="1"/>
        <v>47.397222222222226</v>
      </c>
      <c r="U75" s="25" t="str">
        <f>CONCATENATE(Tableau2[[#This Row],[PAIEMENT2]]," de ",Tableau2[[#This Row],[FACTURATION TTC]]," € pour ",Tableau2[[#This Row],[QUANTITE]]," prestations de ",Tableau2[[#This Row],[PRODUIT]] )</f>
        <v>Espèce de 18000 € pour 3 prestations de Conseil et architecture</v>
      </c>
    </row>
    <row r="76" spans="1:21" x14ac:dyDescent="0.25">
      <c r="A76" t="s">
        <v>403</v>
      </c>
      <c r="B76" t="s">
        <v>13</v>
      </c>
      <c r="C76">
        <v>3066</v>
      </c>
      <c r="D76" t="s">
        <v>463</v>
      </c>
      <c r="E76" t="s">
        <v>7</v>
      </c>
      <c r="F76" s="4">
        <v>44125</v>
      </c>
      <c r="G76">
        <v>2</v>
      </c>
      <c r="H76" t="s">
        <v>442</v>
      </c>
      <c r="I76">
        <v>10</v>
      </c>
      <c r="J76">
        <v>700</v>
      </c>
      <c r="K76">
        <v>7000</v>
      </c>
      <c r="L76">
        <v>8400</v>
      </c>
      <c r="M76">
        <v>1</v>
      </c>
      <c r="N76" t="s">
        <v>456</v>
      </c>
      <c r="O76">
        <v>2449.4699999999998</v>
      </c>
      <c r="P76">
        <v>0</v>
      </c>
      <c r="Q76" t="s">
        <v>11</v>
      </c>
      <c r="R76">
        <v>1</v>
      </c>
      <c r="S76" s="4">
        <v>27084</v>
      </c>
      <c r="T76" s="26">
        <f t="shared" ca="1" si="1"/>
        <v>49.483333333333334</v>
      </c>
      <c r="U76" s="25" t="str">
        <f>CONCATENATE(Tableau2[[#This Row],[PAIEMENT2]]," de ",Tableau2[[#This Row],[FACTURATION TTC]]," € pour ",Tableau2[[#This Row],[QUANTITE]]," prestations de ",Tableau2[[#This Row],[PRODUIT]] )</f>
        <v>Chèque de 8400 € pour 10 prestations de Formation CRM</v>
      </c>
    </row>
    <row r="77" spans="1:21" x14ac:dyDescent="0.25">
      <c r="A77" t="s">
        <v>394</v>
      </c>
      <c r="B77" t="s">
        <v>56</v>
      </c>
      <c r="C77">
        <v>3963</v>
      </c>
      <c r="D77" t="s">
        <v>463</v>
      </c>
      <c r="E77" t="s">
        <v>7</v>
      </c>
      <c r="F77" s="4">
        <v>44034</v>
      </c>
      <c r="G77">
        <v>1</v>
      </c>
      <c r="H77" t="s">
        <v>441</v>
      </c>
      <c r="I77">
        <v>7</v>
      </c>
      <c r="J77">
        <v>1200</v>
      </c>
      <c r="K77">
        <v>8400</v>
      </c>
      <c r="L77">
        <v>10080</v>
      </c>
      <c r="M77">
        <v>2</v>
      </c>
      <c r="N77" t="s">
        <v>457</v>
      </c>
      <c r="O77">
        <v>1459.03</v>
      </c>
      <c r="P77">
        <v>42</v>
      </c>
      <c r="Q77" t="s">
        <v>11</v>
      </c>
      <c r="R77">
        <v>1</v>
      </c>
      <c r="S77" s="4">
        <v>17468</v>
      </c>
      <c r="T77" s="26">
        <f t="shared" ca="1" si="1"/>
        <v>75.805555555555557</v>
      </c>
      <c r="U77" s="25" t="str">
        <f>CONCATENATE(Tableau2[[#This Row],[PAIEMENT2]]," de ",Tableau2[[#This Row],[FACTURATION TTC]]," € pour ",Tableau2[[#This Row],[QUANTITE]]," prestations de ",Tableau2[[#This Row],[PRODUIT]] )</f>
        <v>Virement de 10080 € pour 7 prestations de Intervention sur site</v>
      </c>
    </row>
    <row r="78" spans="1:21" x14ac:dyDescent="0.25">
      <c r="A78" t="s">
        <v>390</v>
      </c>
      <c r="B78" t="s">
        <v>190</v>
      </c>
      <c r="C78">
        <v>3890</v>
      </c>
      <c r="D78" t="s">
        <v>463</v>
      </c>
      <c r="E78" t="s">
        <v>7</v>
      </c>
      <c r="F78" s="4">
        <v>44129</v>
      </c>
      <c r="G78">
        <v>7</v>
      </c>
      <c r="H78" t="s">
        <v>447</v>
      </c>
      <c r="I78">
        <v>5</v>
      </c>
      <c r="J78">
        <v>600</v>
      </c>
      <c r="K78">
        <v>3000</v>
      </c>
      <c r="L78">
        <v>3600</v>
      </c>
      <c r="M78">
        <v>3</v>
      </c>
      <c r="N78" t="s">
        <v>458</v>
      </c>
      <c r="O78">
        <v>1776.89</v>
      </c>
      <c r="P78">
        <v>0</v>
      </c>
      <c r="Q78" t="s">
        <v>8</v>
      </c>
      <c r="R78">
        <v>3</v>
      </c>
      <c r="S78" s="4">
        <v>28184</v>
      </c>
      <c r="T78" s="26">
        <f t="shared" ca="1" si="1"/>
        <v>46.466666666666669</v>
      </c>
      <c r="U78" s="25" t="str">
        <f>CONCATENATE(Tableau2[[#This Row],[PAIEMENT2]]," de ",Tableau2[[#This Row],[FACTURATION TTC]]," € pour ",Tableau2[[#This Row],[QUANTITE]]," prestations de ",Tableau2[[#This Row],[PRODUIT]] )</f>
        <v>Espèce de 3600 € pour 5 prestations de Compétence Back</v>
      </c>
    </row>
    <row r="79" spans="1:21" x14ac:dyDescent="0.25">
      <c r="A79" t="s">
        <v>385</v>
      </c>
      <c r="B79" t="s">
        <v>338</v>
      </c>
      <c r="C79">
        <v>3165</v>
      </c>
      <c r="D79" t="s">
        <v>463</v>
      </c>
      <c r="E79" t="s">
        <v>7</v>
      </c>
      <c r="F79" s="4">
        <v>44153</v>
      </c>
      <c r="G79">
        <v>8</v>
      </c>
      <c r="H79" t="s">
        <v>448</v>
      </c>
      <c r="I79">
        <v>9</v>
      </c>
      <c r="J79">
        <v>800</v>
      </c>
      <c r="K79">
        <v>7200</v>
      </c>
      <c r="L79">
        <v>8640</v>
      </c>
      <c r="M79">
        <v>1</v>
      </c>
      <c r="N79" t="s">
        <v>456</v>
      </c>
      <c r="O79">
        <v>1643.84</v>
      </c>
      <c r="P79">
        <v>0</v>
      </c>
      <c r="Q79" t="s">
        <v>11</v>
      </c>
      <c r="R79">
        <v>4</v>
      </c>
      <c r="S79" s="4">
        <v>23243</v>
      </c>
      <c r="T79" s="26">
        <f t="shared" ca="1" si="1"/>
        <v>59.994444444444447</v>
      </c>
      <c r="U79" s="25" t="str">
        <f>CONCATENATE(Tableau2[[#This Row],[PAIEMENT2]]," de ",Tableau2[[#This Row],[FACTURATION TTC]]," € pour ",Tableau2[[#This Row],[QUANTITE]]," prestations de ",Tableau2[[#This Row],[PRODUIT]] )</f>
        <v>Chèque de 8640 € pour 9 prestations de Compétence Fullstack</v>
      </c>
    </row>
    <row r="80" spans="1:21" x14ac:dyDescent="0.25">
      <c r="A80" t="s">
        <v>376</v>
      </c>
      <c r="B80" t="s">
        <v>377</v>
      </c>
      <c r="C80">
        <v>3916</v>
      </c>
      <c r="D80" t="s">
        <v>463</v>
      </c>
      <c r="E80" t="s">
        <v>7</v>
      </c>
      <c r="F80" s="4">
        <v>44083</v>
      </c>
      <c r="G80">
        <v>9</v>
      </c>
      <c r="H80" t="s">
        <v>449</v>
      </c>
      <c r="I80">
        <v>5</v>
      </c>
      <c r="J80">
        <v>500</v>
      </c>
      <c r="K80">
        <v>2500</v>
      </c>
      <c r="L80">
        <v>3000</v>
      </c>
      <c r="M80">
        <v>2</v>
      </c>
      <c r="N80" t="s">
        <v>457</v>
      </c>
      <c r="O80">
        <v>1499.52</v>
      </c>
      <c r="P80">
        <v>0</v>
      </c>
      <c r="Q80" t="s">
        <v>11</v>
      </c>
      <c r="R80">
        <v>4</v>
      </c>
      <c r="S80" s="4">
        <v>19815</v>
      </c>
      <c r="T80" s="26">
        <f t="shared" ca="1" si="1"/>
        <v>69.38055555555556</v>
      </c>
      <c r="U80" s="25" t="str">
        <f>CONCATENATE(Tableau2[[#This Row],[PAIEMENT2]]," de ",Tableau2[[#This Row],[FACTURATION TTC]]," € pour ",Tableau2[[#This Row],[QUANTITE]]," prestations de ",Tableau2[[#This Row],[PRODUIT]] )</f>
        <v>Virement de 3000 € pour 5 prestations de Support et TMA</v>
      </c>
    </row>
    <row r="81" spans="1:21" x14ac:dyDescent="0.25">
      <c r="A81" t="s">
        <v>367</v>
      </c>
      <c r="B81" t="s">
        <v>368</v>
      </c>
      <c r="C81">
        <v>3125</v>
      </c>
      <c r="D81" t="s">
        <v>463</v>
      </c>
      <c r="E81" t="s">
        <v>7</v>
      </c>
      <c r="F81" s="4">
        <v>44303</v>
      </c>
      <c r="G81">
        <v>1</v>
      </c>
      <c r="H81" t="s">
        <v>441</v>
      </c>
      <c r="I81">
        <v>3</v>
      </c>
      <c r="J81">
        <v>1200</v>
      </c>
      <c r="K81">
        <v>3600</v>
      </c>
      <c r="L81">
        <v>4320</v>
      </c>
      <c r="M81">
        <v>1</v>
      </c>
      <c r="N81" t="s">
        <v>456</v>
      </c>
      <c r="O81">
        <v>1605.42</v>
      </c>
      <c r="P81">
        <v>0</v>
      </c>
      <c r="Q81" t="s">
        <v>8</v>
      </c>
      <c r="R81">
        <v>5</v>
      </c>
      <c r="S81" s="4">
        <v>21288</v>
      </c>
      <c r="T81" s="26">
        <f t="shared" ca="1" si="1"/>
        <v>65.347222222222229</v>
      </c>
      <c r="U81" s="25" t="str">
        <f>CONCATENATE(Tableau2[[#This Row],[PAIEMENT2]]," de ",Tableau2[[#This Row],[FACTURATION TTC]]," € pour ",Tableau2[[#This Row],[QUANTITE]]," prestations de ",Tableau2[[#This Row],[PRODUIT]] )</f>
        <v>Chèque de 4320 € pour 3 prestations de Intervention sur site</v>
      </c>
    </row>
    <row r="82" spans="1:21" x14ac:dyDescent="0.25">
      <c r="A82" t="s">
        <v>337</v>
      </c>
      <c r="B82" t="s">
        <v>338</v>
      </c>
      <c r="C82">
        <v>3670</v>
      </c>
      <c r="D82" t="s">
        <v>463</v>
      </c>
      <c r="E82" t="s">
        <v>7</v>
      </c>
      <c r="F82" s="4">
        <v>44284</v>
      </c>
      <c r="G82">
        <v>10</v>
      </c>
      <c r="H82" t="s">
        <v>450</v>
      </c>
      <c r="I82">
        <v>7</v>
      </c>
      <c r="J82">
        <v>1000</v>
      </c>
      <c r="K82">
        <v>7000</v>
      </c>
      <c r="L82">
        <v>8400</v>
      </c>
      <c r="M82">
        <v>3</v>
      </c>
      <c r="N82" t="s">
        <v>458</v>
      </c>
      <c r="O82">
        <v>3389.77</v>
      </c>
      <c r="P82">
        <v>0</v>
      </c>
      <c r="Q82" t="s">
        <v>11</v>
      </c>
      <c r="R82">
        <v>5</v>
      </c>
      <c r="S82" s="4">
        <v>25281</v>
      </c>
      <c r="T82" s="26">
        <f t="shared" ca="1" si="1"/>
        <v>54.413888888888891</v>
      </c>
      <c r="U82" s="25" t="str">
        <f>CONCATENATE(Tableau2[[#This Row],[PAIEMENT2]]," de ",Tableau2[[#This Row],[FACTURATION TTC]]," € pour ",Tableau2[[#This Row],[QUANTITE]]," prestations de ",Tableau2[[#This Row],[PRODUIT]] )</f>
        <v>Espèce de 8400 € pour 7 prestations de Gestion projet Agile</v>
      </c>
    </row>
    <row r="83" spans="1:21" x14ac:dyDescent="0.25">
      <c r="A83" t="s">
        <v>332</v>
      </c>
      <c r="B83" t="s">
        <v>333</v>
      </c>
      <c r="C83">
        <v>3067</v>
      </c>
      <c r="D83" t="s">
        <v>463</v>
      </c>
      <c r="E83" t="s">
        <v>7</v>
      </c>
      <c r="F83" s="4">
        <v>44155</v>
      </c>
      <c r="G83">
        <v>4</v>
      </c>
      <c r="H83" t="s">
        <v>444</v>
      </c>
      <c r="I83">
        <v>5</v>
      </c>
      <c r="J83">
        <v>5000</v>
      </c>
      <c r="K83">
        <v>25000</v>
      </c>
      <c r="L83">
        <v>30000</v>
      </c>
      <c r="M83">
        <v>1</v>
      </c>
      <c r="N83" t="s">
        <v>456</v>
      </c>
      <c r="O83">
        <v>3385.24</v>
      </c>
      <c r="P83">
        <v>250</v>
      </c>
      <c r="Q83" t="s">
        <v>8</v>
      </c>
      <c r="R83">
        <v>3</v>
      </c>
      <c r="S83" s="4">
        <v>21282</v>
      </c>
      <c r="T83" s="26">
        <f t="shared" ca="1" si="1"/>
        <v>65.363888888888894</v>
      </c>
      <c r="U83" s="25" t="str">
        <f>CONCATENATE(Tableau2[[#This Row],[PAIEMENT2]]," de ",Tableau2[[#This Row],[FACTURATION TTC]]," € pour ",Tableau2[[#This Row],[QUANTITE]]," prestations de ",Tableau2[[#This Row],[PRODUIT]] )</f>
        <v>Chèque de 30000 € pour 5 prestations de Conseil et architecture</v>
      </c>
    </row>
    <row r="84" spans="1:21" x14ac:dyDescent="0.25">
      <c r="A84" t="s">
        <v>330</v>
      </c>
      <c r="B84" t="s">
        <v>331</v>
      </c>
      <c r="C84">
        <v>3723</v>
      </c>
      <c r="D84" t="s">
        <v>463</v>
      </c>
      <c r="E84" t="s">
        <v>7</v>
      </c>
      <c r="F84" s="4">
        <v>44138</v>
      </c>
      <c r="G84">
        <v>3</v>
      </c>
      <c r="H84" t="s">
        <v>443</v>
      </c>
      <c r="I84">
        <v>7</v>
      </c>
      <c r="J84">
        <v>1300</v>
      </c>
      <c r="K84">
        <v>9100</v>
      </c>
      <c r="L84">
        <v>10920</v>
      </c>
      <c r="M84">
        <v>2</v>
      </c>
      <c r="N84" t="s">
        <v>457</v>
      </c>
      <c r="O84">
        <v>1623.44</v>
      </c>
      <c r="P84">
        <v>45.5</v>
      </c>
      <c r="Q84" t="s">
        <v>8</v>
      </c>
      <c r="R84">
        <v>1</v>
      </c>
      <c r="S84" s="4">
        <v>22129</v>
      </c>
      <c r="T84" s="26">
        <f t="shared" ca="1" si="1"/>
        <v>63.047222222222224</v>
      </c>
      <c r="U84" s="25" t="str">
        <f>CONCATENATE(Tableau2[[#This Row],[PAIEMENT2]]," de ",Tableau2[[#This Row],[FACTURATION TTC]]," € pour ",Tableau2[[#This Row],[QUANTITE]]," prestations de ",Tableau2[[#This Row],[PRODUIT]] )</f>
        <v>Virement de 10920 € pour 7 prestations de Déploiement technique</v>
      </c>
    </row>
    <row r="85" spans="1:21" x14ac:dyDescent="0.25">
      <c r="A85" t="s">
        <v>319</v>
      </c>
      <c r="B85" t="s">
        <v>13</v>
      </c>
      <c r="C85">
        <v>3588</v>
      </c>
      <c r="D85" t="s">
        <v>463</v>
      </c>
      <c r="E85" t="s">
        <v>7</v>
      </c>
      <c r="F85" s="4">
        <v>44372</v>
      </c>
      <c r="G85">
        <v>1</v>
      </c>
      <c r="H85" t="s">
        <v>441</v>
      </c>
      <c r="I85">
        <v>10</v>
      </c>
      <c r="J85">
        <v>1200</v>
      </c>
      <c r="K85">
        <v>12000</v>
      </c>
      <c r="L85">
        <v>14400</v>
      </c>
      <c r="M85">
        <v>1</v>
      </c>
      <c r="N85" t="s">
        <v>456</v>
      </c>
      <c r="O85">
        <v>2748.01</v>
      </c>
      <c r="P85">
        <v>60</v>
      </c>
      <c r="Q85" t="s">
        <v>11</v>
      </c>
      <c r="R85">
        <v>1</v>
      </c>
      <c r="S85" s="4">
        <v>24980</v>
      </c>
      <c r="T85" s="26">
        <f t="shared" ca="1" si="1"/>
        <v>55.238888888888887</v>
      </c>
      <c r="U85" s="25" t="str">
        <f>CONCATENATE(Tableau2[[#This Row],[PAIEMENT2]]," de ",Tableau2[[#This Row],[FACTURATION TTC]]," € pour ",Tableau2[[#This Row],[QUANTITE]]," prestations de ",Tableau2[[#This Row],[PRODUIT]] )</f>
        <v>Chèque de 14400 € pour 10 prestations de Intervention sur site</v>
      </c>
    </row>
    <row r="86" spans="1:21" x14ac:dyDescent="0.25">
      <c r="A86" t="s">
        <v>299</v>
      </c>
      <c r="B86" t="s">
        <v>300</v>
      </c>
      <c r="C86">
        <v>3626</v>
      </c>
      <c r="D86" t="s">
        <v>463</v>
      </c>
      <c r="E86" t="s">
        <v>7</v>
      </c>
      <c r="F86" s="4">
        <v>44084</v>
      </c>
      <c r="G86">
        <v>10</v>
      </c>
      <c r="H86" t="s">
        <v>450</v>
      </c>
      <c r="I86">
        <v>10</v>
      </c>
      <c r="J86">
        <v>1000</v>
      </c>
      <c r="K86">
        <v>10000</v>
      </c>
      <c r="L86">
        <v>12000</v>
      </c>
      <c r="M86">
        <v>3</v>
      </c>
      <c r="N86" t="s">
        <v>458</v>
      </c>
      <c r="O86">
        <v>3297.49</v>
      </c>
      <c r="P86">
        <v>50</v>
      </c>
      <c r="Q86" t="s">
        <v>8</v>
      </c>
      <c r="R86">
        <v>4</v>
      </c>
      <c r="S86" s="4">
        <v>21755</v>
      </c>
      <c r="T86" s="26">
        <f t="shared" ca="1" si="1"/>
        <v>64.066666666666663</v>
      </c>
      <c r="U86" s="25" t="str">
        <f>CONCATENATE(Tableau2[[#This Row],[PAIEMENT2]]," de ",Tableau2[[#This Row],[FACTURATION TTC]]," € pour ",Tableau2[[#This Row],[QUANTITE]]," prestations de ",Tableau2[[#This Row],[PRODUIT]] )</f>
        <v>Espèce de 12000 € pour 10 prestations de Gestion projet Agile</v>
      </c>
    </row>
    <row r="87" spans="1:21" x14ac:dyDescent="0.25">
      <c r="A87" t="s">
        <v>291</v>
      </c>
      <c r="B87" t="s">
        <v>292</v>
      </c>
      <c r="C87">
        <v>3135</v>
      </c>
      <c r="D87" t="s">
        <v>463</v>
      </c>
      <c r="E87" t="s">
        <v>7</v>
      </c>
      <c r="F87" s="4">
        <v>44033</v>
      </c>
      <c r="G87">
        <v>6</v>
      </c>
      <c r="H87" t="s">
        <v>446</v>
      </c>
      <c r="I87">
        <v>9</v>
      </c>
      <c r="J87">
        <v>500</v>
      </c>
      <c r="K87">
        <v>4500</v>
      </c>
      <c r="L87">
        <v>5400</v>
      </c>
      <c r="M87">
        <v>2</v>
      </c>
      <c r="N87" t="s">
        <v>457</v>
      </c>
      <c r="O87">
        <v>3383.31</v>
      </c>
      <c r="P87">
        <v>0</v>
      </c>
      <c r="Q87" t="s">
        <v>8</v>
      </c>
      <c r="R87">
        <v>4</v>
      </c>
      <c r="S87" s="4">
        <v>18037</v>
      </c>
      <c r="T87" s="26">
        <f t="shared" ca="1" si="1"/>
        <v>74.24722222222222</v>
      </c>
      <c r="U87" s="25" t="str">
        <f>CONCATENATE(Tableau2[[#This Row],[PAIEMENT2]]," de ",Tableau2[[#This Row],[FACTURATION TTC]]," € pour ",Tableau2[[#This Row],[QUANTITE]]," prestations de ",Tableau2[[#This Row],[PRODUIT]] )</f>
        <v>Virement de 5400 € pour 9 prestations de Compétence Front</v>
      </c>
    </row>
    <row r="88" spans="1:21" x14ac:dyDescent="0.25">
      <c r="A88" t="s">
        <v>283</v>
      </c>
      <c r="B88" t="s">
        <v>13</v>
      </c>
      <c r="C88">
        <v>3136</v>
      </c>
      <c r="D88" t="s">
        <v>463</v>
      </c>
      <c r="E88" t="s">
        <v>16</v>
      </c>
      <c r="F88" s="4">
        <v>44153</v>
      </c>
      <c r="G88">
        <v>4</v>
      </c>
      <c r="H88" t="s">
        <v>444</v>
      </c>
      <c r="I88">
        <v>1</v>
      </c>
      <c r="J88">
        <v>5000</v>
      </c>
      <c r="K88">
        <v>5000</v>
      </c>
      <c r="L88">
        <v>6000</v>
      </c>
      <c r="M88">
        <v>1</v>
      </c>
      <c r="N88" t="s">
        <v>456</v>
      </c>
      <c r="O88">
        <v>2920.91</v>
      </c>
      <c r="P88">
        <v>0</v>
      </c>
      <c r="Q88" t="s">
        <v>11</v>
      </c>
      <c r="R88">
        <v>0</v>
      </c>
      <c r="S88" s="4">
        <v>28166</v>
      </c>
      <c r="T88" s="26">
        <f t="shared" ca="1" si="1"/>
        <v>46.522222222222226</v>
      </c>
      <c r="U88" s="25" t="str">
        <f>CONCATENATE(Tableau2[[#This Row],[PAIEMENT2]]," de ",Tableau2[[#This Row],[FACTURATION TTC]]," € pour ",Tableau2[[#This Row],[QUANTITE]]," prestations de ",Tableau2[[#This Row],[PRODUIT]] )</f>
        <v>Chèque de 6000 € pour 1 prestations de Conseil et architecture</v>
      </c>
    </row>
    <row r="89" spans="1:21" x14ac:dyDescent="0.25">
      <c r="A89" t="s">
        <v>281</v>
      </c>
      <c r="B89" t="s">
        <v>39</v>
      </c>
      <c r="C89">
        <v>3055</v>
      </c>
      <c r="D89" t="s">
        <v>463</v>
      </c>
      <c r="E89" t="s">
        <v>16</v>
      </c>
      <c r="F89" s="4">
        <v>44123</v>
      </c>
      <c r="G89">
        <v>10</v>
      </c>
      <c r="H89" t="s">
        <v>450</v>
      </c>
      <c r="I89">
        <v>1</v>
      </c>
      <c r="J89">
        <v>1000</v>
      </c>
      <c r="K89">
        <v>1000</v>
      </c>
      <c r="L89">
        <v>1200</v>
      </c>
      <c r="M89">
        <v>2</v>
      </c>
      <c r="N89" t="s">
        <v>457</v>
      </c>
      <c r="O89">
        <v>1453.9</v>
      </c>
      <c r="P89">
        <v>0</v>
      </c>
      <c r="Q89" t="s">
        <v>8</v>
      </c>
      <c r="R89">
        <v>3</v>
      </c>
      <c r="S89" s="4">
        <v>28580</v>
      </c>
      <c r="T89" s="26">
        <f t="shared" ca="1" si="1"/>
        <v>45.383333333333333</v>
      </c>
      <c r="U89" s="25" t="str">
        <f>CONCATENATE(Tableau2[[#This Row],[PAIEMENT2]]," de ",Tableau2[[#This Row],[FACTURATION TTC]]," € pour ",Tableau2[[#This Row],[QUANTITE]]," prestations de ",Tableau2[[#This Row],[PRODUIT]] )</f>
        <v>Virement de 1200 € pour 1 prestations de Gestion projet Agile</v>
      </c>
    </row>
    <row r="90" spans="1:21" x14ac:dyDescent="0.25">
      <c r="A90" t="s">
        <v>277</v>
      </c>
      <c r="B90" t="s">
        <v>278</v>
      </c>
      <c r="C90">
        <v>3124</v>
      </c>
      <c r="D90" t="s">
        <v>463</v>
      </c>
      <c r="E90" t="s">
        <v>16</v>
      </c>
      <c r="F90" s="4">
        <v>44105</v>
      </c>
      <c r="G90">
        <v>7</v>
      </c>
      <c r="H90" t="s">
        <v>447</v>
      </c>
      <c r="I90">
        <v>1</v>
      </c>
      <c r="J90">
        <v>600</v>
      </c>
      <c r="K90">
        <v>600</v>
      </c>
      <c r="L90">
        <v>720</v>
      </c>
      <c r="M90">
        <v>1</v>
      </c>
      <c r="N90" t="s">
        <v>456</v>
      </c>
      <c r="O90">
        <v>1321.28</v>
      </c>
      <c r="P90">
        <v>0</v>
      </c>
      <c r="Q90" t="s">
        <v>11</v>
      </c>
      <c r="R90">
        <v>1</v>
      </c>
      <c r="S90" s="4">
        <v>23077</v>
      </c>
      <c r="T90" s="26">
        <f t="shared" ca="1" si="1"/>
        <v>60.447222222222223</v>
      </c>
      <c r="U90" s="25" t="str">
        <f>CONCATENATE(Tableau2[[#This Row],[PAIEMENT2]]," de ",Tableau2[[#This Row],[FACTURATION TTC]]," € pour ",Tableau2[[#This Row],[QUANTITE]]," prestations de ",Tableau2[[#This Row],[PRODUIT]] )</f>
        <v>Chèque de 720 € pour 1 prestations de Compétence Back</v>
      </c>
    </row>
    <row r="91" spans="1:21" x14ac:dyDescent="0.25">
      <c r="A91" t="s">
        <v>257</v>
      </c>
      <c r="B91" t="s">
        <v>197</v>
      </c>
      <c r="C91">
        <v>3593</v>
      </c>
      <c r="D91" t="s">
        <v>463</v>
      </c>
      <c r="E91" t="s">
        <v>16</v>
      </c>
      <c r="F91" s="4">
        <v>44162</v>
      </c>
      <c r="G91">
        <v>4</v>
      </c>
      <c r="H91" t="s">
        <v>444</v>
      </c>
      <c r="I91">
        <v>4</v>
      </c>
      <c r="J91">
        <v>5000</v>
      </c>
      <c r="K91">
        <v>20000</v>
      </c>
      <c r="L91">
        <v>24000</v>
      </c>
      <c r="M91">
        <v>1</v>
      </c>
      <c r="N91" t="s">
        <v>456</v>
      </c>
      <c r="O91">
        <v>2734.39</v>
      </c>
      <c r="P91">
        <v>200</v>
      </c>
      <c r="Q91" t="s">
        <v>8</v>
      </c>
      <c r="R91">
        <v>4</v>
      </c>
      <c r="S91" s="4">
        <v>28161</v>
      </c>
      <c r="T91" s="26">
        <f t="shared" ca="1" si="1"/>
        <v>46.536111111111111</v>
      </c>
      <c r="U91" s="25" t="str">
        <f>CONCATENATE(Tableau2[[#This Row],[PAIEMENT2]]," de ",Tableau2[[#This Row],[FACTURATION TTC]]," € pour ",Tableau2[[#This Row],[QUANTITE]]," prestations de ",Tableau2[[#This Row],[PRODUIT]] )</f>
        <v>Chèque de 24000 € pour 4 prestations de Conseil et architecture</v>
      </c>
    </row>
    <row r="92" spans="1:21" x14ac:dyDescent="0.25">
      <c r="A92" t="s">
        <v>253</v>
      </c>
      <c r="B92" t="s">
        <v>254</v>
      </c>
      <c r="C92">
        <v>3070</v>
      </c>
      <c r="D92" t="s">
        <v>463</v>
      </c>
      <c r="E92" t="s">
        <v>16</v>
      </c>
      <c r="F92" s="4">
        <v>44348</v>
      </c>
      <c r="G92">
        <v>7</v>
      </c>
      <c r="H92" t="s">
        <v>447</v>
      </c>
      <c r="I92">
        <v>3</v>
      </c>
      <c r="J92">
        <v>600</v>
      </c>
      <c r="K92">
        <v>1800</v>
      </c>
      <c r="L92">
        <v>2160</v>
      </c>
      <c r="M92">
        <v>1</v>
      </c>
      <c r="N92" t="s">
        <v>456</v>
      </c>
      <c r="O92">
        <v>1713.09</v>
      </c>
      <c r="P92">
        <v>0</v>
      </c>
      <c r="Q92" t="s">
        <v>8</v>
      </c>
      <c r="R92">
        <v>1</v>
      </c>
      <c r="S92" s="4">
        <v>28912</v>
      </c>
      <c r="T92" s="26">
        <f t="shared" ca="1" si="1"/>
        <v>44.477777777777774</v>
      </c>
      <c r="U92" s="25" t="str">
        <f>CONCATENATE(Tableau2[[#This Row],[PAIEMENT2]]," de ",Tableau2[[#This Row],[FACTURATION TTC]]," € pour ",Tableau2[[#This Row],[QUANTITE]]," prestations de ",Tableau2[[#This Row],[PRODUIT]] )</f>
        <v>Chèque de 2160 € pour 3 prestations de Compétence Back</v>
      </c>
    </row>
    <row r="93" spans="1:21" x14ac:dyDescent="0.25">
      <c r="A93" t="s">
        <v>251</v>
      </c>
      <c r="B93" t="s">
        <v>46</v>
      </c>
      <c r="C93">
        <v>3022</v>
      </c>
      <c r="D93" t="s">
        <v>463</v>
      </c>
      <c r="E93" t="s">
        <v>16</v>
      </c>
      <c r="F93" s="4">
        <v>44236</v>
      </c>
      <c r="G93">
        <v>5</v>
      </c>
      <c r="H93" t="s">
        <v>445</v>
      </c>
      <c r="I93">
        <v>5</v>
      </c>
      <c r="J93">
        <v>2000</v>
      </c>
      <c r="K93">
        <v>10000</v>
      </c>
      <c r="L93">
        <v>12000</v>
      </c>
      <c r="M93">
        <v>1</v>
      </c>
      <c r="N93" t="s">
        <v>456</v>
      </c>
      <c r="O93">
        <v>3015.36</v>
      </c>
      <c r="P93">
        <v>50</v>
      </c>
      <c r="Q93" t="s">
        <v>8</v>
      </c>
      <c r="R93">
        <v>0</v>
      </c>
      <c r="S93" s="4">
        <v>24247</v>
      </c>
      <c r="T93" s="26">
        <f t="shared" ca="1" si="1"/>
        <v>57.244444444444447</v>
      </c>
      <c r="U93" s="25" t="str">
        <f>CONCATENATE(Tableau2[[#This Row],[PAIEMENT2]]," de ",Tableau2[[#This Row],[FACTURATION TTC]]," € pour ",Tableau2[[#This Row],[QUANTITE]]," prestations de ",Tableau2[[#This Row],[PRODUIT]] )</f>
        <v>Chèque de 12000 € pour 5 prestations de Audit sécurité</v>
      </c>
    </row>
    <row r="94" spans="1:21" x14ac:dyDescent="0.25">
      <c r="A94" t="s">
        <v>250</v>
      </c>
      <c r="B94" t="s">
        <v>197</v>
      </c>
      <c r="C94">
        <v>3040</v>
      </c>
      <c r="D94" t="s">
        <v>463</v>
      </c>
      <c r="E94" t="s">
        <v>16</v>
      </c>
      <c r="F94" s="4">
        <v>44236</v>
      </c>
      <c r="G94">
        <v>3</v>
      </c>
      <c r="H94" t="s">
        <v>443</v>
      </c>
      <c r="I94">
        <v>3</v>
      </c>
      <c r="J94">
        <v>1300</v>
      </c>
      <c r="K94">
        <v>3900</v>
      </c>
      <c r="L94">
        <v>4680</v>
      </c>
      <c r="M94">
        <v>2</v>
      </c>
      <c r="N94" t="s">
        <v>457</v>
      </c>
      <c r="O94">
        <v>1512.8</v>
      </c>
      <c r="P94">
        <v>0</v>
      </c>
      <c r="Q94" t="s">
        <v>8</v>
      </c>
      <c r="R94">
        <v>5</v>
      </c>
      <c r="S94" s="4">
        <v>21316</v>
      </c>
      <c r="T94" s="26">
        <f t="shared" ca="1" si="1"/>
        <v>65.269444444444446</v>
      </c>
      <c r="U94" s="25" t="str">
        <f>CONCATENATE(Tableau2[[#This Row],[PAIEMENT2]]," de ",Tableau2[[#This Row],[FACTURATION TTC]]," € pour ",Tableau2[[#This Row],[QUANTITE]]," prestations de ",Tableau2[[#This Row],[PRODUIT]] )</f>
        <v>Virement de 4680 € pour 3 prestations de Déploiement technique</v>
      </c>
    </row>
    <row r="95" spans="1:21" x14ac:dyDescent="0.25">
      <c r="A95" t="s">
        <v>249</v>
      </c>
      <c r="B95" t="s">
        <v>197</v>
      </c>
      <c r="C95">
        <v>3071</v>
      </c>
      <c r="D95" t="s">
        <v>463</v>
      </c>
      <c r="E95" t="s">
        <v>16</v>
      </c>
      <c r="F95" s="4">
        <v>44218</v>
      </c>
      <c r="G95">
        <v>8</v>
      </c>
      <c r="H95" t="s">
        <v>448</v>
      </c>
      <c r="I95">
        <v>7</v>
      </c>
      <c r="J95">
        <v>800</v>
      </c>
      <c r="K95">
        <v>5600</v>
      </c>
      <c r="L95">
        <v>6720</v>
      </c>
      <c r="M95">
        <v>1</v>
      </c>
      <c r="N95" t="s">
        <v>456</v>
      </c>
      <c r="O95">
        <v>2819.32</v>
      </c>
      <c r="P95">
        <v>0</v>
      </c>
      <c r="Q95" t="s">
        <v>8</v>
      </c>
      <c r="R95">
        <v>3</v>
      </c>
      <c r="S95" s="4">
        <v>27530</v>
      </c>
      <c r="T95" s="26">
        <f t="shared" ca="1" si="1"/>
        <v>48.255555555555553</v>
      </c>
      <c r="U95" s="25" t="str">
        <f>CONCATENATE(Tableau2[[#This Row],[PAIEMENT2]]," de ",Tableau2[[#This Row],[FACTURATION TTC]]," € pour ",Tableau2[[#This Row],[QUANTITE]]," prestations de ",Tableau2[[#This Row],[PRODUIT]] )</f>
        <v>Chèque de 6720 € pour 7 prestations de Compétence Fullstack</v>
      </c>
    </row>
    <row r="96" spans="1:21" x14ac:dyDescent="0.25">
      <c r="A96" t="s">
        <v>238</v>
      </c>
      <c r="B96" t="s">
        <v>239</v>
      </c>
      <c r="C96">
        <v>3115</v>
      </c>
      <c r="D96" t="s">
        <v>463</v>
      </c>
      <c r="E96" t="s">
        <v>16</v>
      </c>
      <c r="F96" s="4">
        <v>44323</v>
      </c>
      <c r="G96">
        <v>2</v>
      </c>
      <c r="H96" t="s">
        <v>442</v>
      </c>
      <c r="I96">
        <v>2</v>
      </c>
      <c r="J96">
        <v>700</v>
      </c>
      <c r="K96">
        <v>1400</v>
      </c>
      <c r="L96">
        <v>1680</v>
      </c>
      <c r="M96">
        <v>3</v>
      </c>
      <c r="N96" t="s">
        <v>458</v>
      </c>
      <c r="O96">
        <v>2420.2600000000002</v>
      </c>
      <c r="P96">
        <v>0</v>
      </c>
      <c r="Q96" t="s">
        <v>11</v>
      </c>
      <c r="R96">
        <v>4</v>
      </c>
      <c r="S96" s="4">
        <v>29148</v>
      </c>
      <c r="T96" s="26">
        <f t="shared" ca="1" si="1"/>
        <v>43.827777777777776</v>
      </c>
      <c r="U96" s="25" t="str">
        <f>CONCATENATE(Tableau2[[#This Row],[PAIEMENT2]]," de ",Tableau2[[#This Row],[FACTURATION TTC]]," € pour ",Tableau2[[#This Row],[QUANTITE]]," prestations de ",Tableau2[[#This Row],[PRODUIT]] )</f>
        <v>Espèce de 1680 € pour 2 prestations de Formation CRM</v>
      </c>
    </row>
    <row r="97" spans="1:21" x14ac:dyDescent="0.25">
      <c r="A97" t="s">
        <v>198</v>
      </c>
      <c r="B97" t="s">
        <v>199</v>
      </c>
      <c r="C97">
        <v>3554</v>
      </c>
      <c r="D97" t="s">
        <v>463</v>
      </c>
      <c r="E97" t="s">
        <v>16</v>
      </c>
      <c r="F97" s="4">
        <v>44076</v>
      </c>
      <c r="G97">
        <v>7</v>
      </c>
      <c r="H97" t="s">
        <v>447</v>
      </c>
      <c r="I97">
        <v>8</v>
      </c>
      <c r="J97">
        <v>600</v>
      </c>
      <c r="K97">
        <v>4800</v>
      </c>
      <c r="L97">
        <v>5760</v>
      </c>
      <c r="M97">
        <v>3</v>
      </c>
      <c r="N97" t="s">
        <v>458</v>
      </c>
      <c r="O97">
        <v>4017.52</v>
      </c>
      <c r="P97">
        <v>0</v>
      </c>
      <c r="Q97" t="s">
        <v>11</v>
      </c>
      <c r="R97">
        <v>5</v>
      </c>
      <c r="S97" s="4">
        <v>21657</v>
      </c>
      <c r="T97" s="26">
        <f t="shared" ca="1" si="1"/>
        <v>64.336111111111109</v>
      </c>
      <c r="U97" s="25" t="str">
        <f>CONCATENATE(Tableau2[[#This Row],[PAIEMENT2]]," de ",Tableau2[[#This Row],[FACTURATION TTC]]," € pour ",Tableau2[[#This Row],[QUANTITE]]," prestations de ",Tableau2[[#This Row],[PRODUIT]] )</f>
        <v>Espèce de 5760 € pour 8 prestations de Compétence Back</v>
      </c>
    </row>
    <row r="98" spans="1:21" x14ac:dyDescent="0.25">
      <c r="A98" t="s">
        <v>196</v>
      </c>
      <c r="B98" t="s">
        <v>197</v>
      </c>
      <c r="C98">
        <v>3137</v>
      </c>
      <c r="D98" t="s">
        <v>463</v>
      </c>
      <c r="E98" t="s">
        <v>16</v>
      </c>
      <c r="F98" s="4">
        <v>44285</v>
      </c>
      <c r="G98">
        <v>4</v>
      </c>
      <c r="H98" t="s">
        <v>444</v>
      </c>
      <c r="I98">
        <v>5</v>
      </c>
      <c r="J98">
        <v>5000</v>
      </c>
      <c r="K98">
        <v>25000</v>
      </c>
      <c r="L98">
        <v>30000</v>
      </c>
      <c r="M98">
        <v>3</v>
      </c>
      <c r="N98" t="s">
        <v>458</v>
      </c>
      <c r="O98">
        <v>3002.62</v>
      </c>
      <c r="P98">
        <v>250</v>
      </c>
      <c r="Q98" t="s">
        <v>8</v>
      </c>
      <c r="R98">
        <v>2</v>
      </c>
      <c r="S98" s="4">
        <v>22631</v>
      </c>
      <c r="T98" s="26">
        <f t="shared" ca="1" si="1"/>
        <v>61.672222222222224</v>
      </c>
      <c r="U98" s="25" t="str">
        <f>CONCATENATE(Tableau2[[#This Row],[PAIEMENT2]]," de ",Tableau2[[#This Row],[FACTURATION TTC]]," € pour ",Tableau2[[#This Row],[QUANTITE]]," prestations de ",Tableau2[[#This Row],[PRODUIT]] )</f>
        <v>Espèce de 30000 € pour 5 prestations de Conseil et architecture</v>
      </c>
    </row>
    <row r="99" spans="1:21" x14ac:dyDescent="0.25">
      <c r="A99" t="s">
        <v>185</v>
      </c>
      <c r="B99" t="s">
        <v>186</v>
      </c>
      <c r="C99">
        <v>3983</v>
      </c>
      <c r="D99" t="s">
        <v>463</v>
      </c>
      <c r="E99" t="s">
        <v>16</v>
      </c>
      <c r="F99" s="4">
        <v>44129</v>
      </c>
      <c r="G99">
        <v>6</v>
      </c>
      <c r="H99" t="s">
        <v>446</v>
      </c>
      <c r="I99">
        <v>9</v>
      </c>
      <c r="J99">
        <v>500</v>
      </c>
      <c r="K99">
        <v>4500</v>
      </c>
      <c r="L99">
        <v>5400</v>
      </c>
      <c r="M99">
        <v>3</v>
      </c>
      <c r="N99" t="s">
        <v>458</v>
      </c>
      <c r="O99">
        <v>1114.68</v>
      </c>
      <c r="P99">
        <v>0</v>
      </c>
      <c r="Q99" t="s">
        <v>8</v>
      </c>
      <c r="R99">
        <v>5</v>
      </c>
      <c r="S99" s="4">
        <v>18377</v>
      </c>
      <c r="T99" s="26">
        <f t="shared" ca="1" si="1"/>
        <v>73.316666666666663</v>
      </c>
      <c r="U99" s="25" t="str">
        <f>CONCATENATE(Tableau2[[#This Row],[PAIEMENT2]]," de ",Tableau2[[#This Row],[FACTURATION TTC]]," € pour ",Tableau2[[#This Row],[QUANTITE]]," prestations de ",Tableau2[[#This Row],[PRODUIT]] )</f>
        <v>Espèce de 5400 € pour 9 prestations de Compétence Front</v>
      </c>
    </row>
    <row r="100" spans="1:21" x14ac:dyDescent="0.25">
      <c r="A100" t="s">
        <v>146</v>
      </c>
      <c r="B100" t="s">
        <v>147</v>
      </c>
      <c r="C100">
        <v>3005</v>
      </c>
      <c r="D100" t="s">
        <v>463</v>
      </c>
      <c r="E100" t="s">
        <v>16</v>
      </c>
      <c r="F100" s="4">
        <v>44042</v>
      </c>
      <c r="G100">
        <v>8</v>
      </c>
      <c r="H100" t="s">
        <v>448</v>
      </c>
      <c r="I100">
        <v>5</v>
      </c>
      <c r="J100">
        <v>800</v>
      </c>
      <c r="K100">
        <v>4000</v>
      </c>
      <c r="L100">
        <v>4800</v>
      </c>
      <c r="M100">
        <v>3</v>
      </c>
      <c r="N100" t="s">
        <v>458</v>
      </c>
      <c r="O100">
        <v>2785.03</v>
      </c>
      <c r="P100">
        <v>0</v>
      </c>
      <c r="Q100" t="s">
        <v>8</v>
      </c>
      <c r="R100">
        <v>4</v>
      </c>
      <c r="S100" s="4">
        <v>20236</v>
      </c>
      <c r="T100" s="26">
        <f t="shared" ca="1" si="1"/>
        <v>68.224999999999994</v>
      </c>
      <c r="U100" s="25" t="str">
        <f>CONCATENATE(Tableau2[[#This Row],[PAIEMENT2]]," de ",Tableau2[[#This Row],[FACTURATION TTC]]," € pour ",Tableau2[[#This Row],[QUANTITE]]," prestations de ",Tableau2[[#This Row],[PRODUIT]] )</f>
        <v>Espèce de 4800 € pour 5 prestations de Compétence Fullstack</v>
      </c>
    </row>
    <row r="101" spans="1:21" x14ac:dyDescent="0.25">
      <c r="A101" t="s">
        <v>141</v>
      </c>
      <c r="B101" t="s">
        <v>76</v>
      </c>
      <c r="C101">
        <v>3076</v>
      </c>
      <c r="D101" t="s">
        <v>463</v>
      </c>
      <c r="E101" t="s">
        <v>16</v>
      </c>
      <c r="F101" s="4">
        <v>44076</v>
      </c>
      <c r="G101">
        <v>8</v>
      </c>
      <c r="H101" t="s">
        <v>448</v>
      </c>
      <c r="I101">
        <v>1</v>
      </c>
      <c r="J101">
        <v>800</v>
      </c>
      <c r="K101">
        <v>800</v>
      </c>
      <c r="L101">
        <v>960</v>
      </c>
      <c r="M101">
        <v>3</v>
      </c>
      <c r="N101" t="s">
        <v>458</v>
      </c>
      <c r="O101">
        <v>1562.37</v>
      </c>
      <c r="P101">
        <v>0</v>
      </c>
      <c r="Q101" t="s">
        <v>11</v>
      </c>
      <c r="R101">
        <v>0</v>
      </c>
      <c r="S101" s="4">
        <v>23007</v>
      </c>
      <c r="T101" s="26">
        <f t="shared" ca="1" si="1"/>
        <v>60.641666666666666</v>
      </c>
      <c r="U101" s="25" t="str">
        <f>CONCATENATE(Tableau2[[#This Row],[PAIEMENT2]]," de ",Tableau2[[#This Row],[FACTURATION TTC]]," € pour ",Tableau2[[#This Row],[QUANTITE]]," prestations de ",Tableau2[[#This Row],[PRODUIT]] )</f>
        <v>Espèce de 960 € pour 1 prestations de Compétence Fullstack</v>
      </c>
    </row>
    <row r="102" spans="1:21" x14ac:dyDescent="0.25">
      <c r="A102" t="s">
        <v>77</v>
      </c>
      <c r="B102" t="s">
        <v>78</v>
      </c>
      <c r="C102">
        <v>3214</v>
      </c>
      <c r="D102" t="s">
        <v>463</v>
      </c>
      <c r="E102" t="s">
        <v>16</v>
      </c>
      <c r="F102" s="4">
        <v>44142</v>
      </c>
      <c r="G102">
        <v>6</v>
      </c>
      <c r="H102" t="s">
        <v>446</v>
      </c>
      <c r="I102">
        <v>7</v>
      </c>
      <c r="J102">
        <v>500</v>
      </c>
      <c r="K102">
        <v>3500</v>
      </c>
      <c r="L102">
        <v>4200</v>
      </c>
      <c r="M102">
        <v>1</v>
      </c>
      <c r="N102" t="s">
        <v>456</v>
      </c>
      <c r="O102">
        <v>1703.72</v>
      </c>
      <c r="P102">
        <v>0</v>
      </c>
      <c r="Q102" t="s">
        <v>8</v>
      </c>
      <c r="R102">
        <v>5</v>
      </c>
      <c r="S102" s="4">
        <v>28760</v>
      </c>
      <c r="T102" s="26">
        <f t="shared" ca="1" si="1"/>
        <v>44.891666666666666</v>
      </c>
      <c r="U102" s="25" t="str">
        <f>CONCATENATE(Tableau2[[#This Row],[PAIEMENT2]]," de ",Tableau2[[#This Row],[FACTURATION TTC]]," € pour ",Tableau2[[#This Row],[QUANTITE]]," prestations de ",Tableau2[[#This Row],[PRODUIT]] )</f>
        <v>Chèque de 4200 € pour 7 prestations de Compétence Front</v>
      </c>
    </row>
    <row r="103" spans="1:21" x14ac:dyDescent="0.25">
      <c r="A103" t="s">
        <v>65</v>
      </c>
      <c r="B103" t="s">
        <v>66</v>
      </c>
      <c r="C103">
        <v>3626</v>
      </c>
      <c r="D103" t="s">
        <v>463</v>
      </c>
      <c r="E103" t="s">
        <v>16</v>
      </c>
      <c r="F103" s="4">
        <v>44369</v>
      </c>
      <c r="G103">
        <v>5</v>
      </c>
      <c r="H103" t="s">
        <v>445</v>
      </c>
      <c r="I103">
        <v>10</v>
      </c>
      <c r="J103">
        <v>2000</v>
      </c>
      <c r="K103">
        <v>20000</v>
      </c>
      <c r="L103">
        <v>24000</v>
      </c>
      <c r="M103">
        <v>1</v>
      </c>
      <c r="N103" t="s">
        <v>456</v>
      </c>
      <c r="O103">
        <v>2529.6999999999998</v>
      </c>
      <c r="P103">
        <v>200</v>
      </c>
      <c r="Q103" t="s">
        <v>11</v>
      </c>
      <c r="R103">
        <v>2</v>
      </c>
      <c r="S103" s="4">
        <v>21561</v>
      </c>
      <c r="T103" s="26">
        <f t="shared" ca="1" si="1"/>
        <v>64.602777777777774</v>
      </c>
      <c r="U103" s="25" t="str">
        <f>CONCATENATE(Tableau2[[#This Row],[PAIEMENT2]]," de ",Tableau2[[#This Row],[FACTURATION TTC]]," € pour ",Tableau2[[#This Row],[QUANTITE]]," prestations de ",Tableau2[[#This Row],[PRODUIT]] )</f>
        <v>Chèque de 24000 € pour 10 prestations de Audit sécurité</v>
      </c>
    </row>
    <row r="104" spans="1:21" x14ac:dyDescent="0.25">
      <c r="A104" t="s">
        <v>52</v>
      </c>
      <c r="B104" t="s">
        <v>46</v>
      </c>
      <c r="C104">
        <v>3013</v>
      </c>
      <c r="D104" t="s">
        <v>463</v>
      </c>
      <c r="E104" t="s">
        <v>16</v>
      </c>
      <c r="F104" s="4">
        <v>44258</v>
      </c>
      <c r="G104">
        <v>6</v>
      </c>
      <c r="H104" t="s">
        <v>446</v>
      </c>
      <c r="I104">
        <v>2</v>
      </c>
      <c r="J104">
        <v>500</v>
      </c>
      <c r="K104">
        <v>1000</v>
      </c>
      <c r="L104">
        <v>1200</v>
      </c>
      <c r="M104">
        <v>2</v>
      </c>
      <c r="N104" t="s">
        <v>457</v>
      </c>
      <c r="O104">
        <v>1240.06</v>
      </c>
      <c r="P104">
        <v>0</v>
      </c>
      <c r="Q104" t="s">
        <v>8</v>
      </c>
      <c r="R104">
        <v>0</v>
      </c>
      <c r="S104" s="4">
        <v>20874</v>
      </c>
      <c r="T104" s="26">
        <f t="shared" ca="1" si="1"/>
        <v>66.486111111111114</v>
      </c>
      <c r="U104" s="25" t="str">
        <f>CONCATENATE(Tableau2[[#This Row],[PAIEMENT2]]," de ",Tableau2[[#This Row],[FACTURATION TTC]]," € pour ",Tableau2[[#This Row],[QUANTITE]]," prestations de ",Tableau2[[#This Row],[PRODUIT]] )</f>
        <v>Virement de 1200 € pour 2 prestations de Compétence Front</v>
      </c>
    </row>
    <row r="105" spans="1:21" x14ac:dyDescent="0.25">
      <c r="A105" t="s">
        <v>38</v>
      </c>
      <c r="B105" t="s">
        <v>39</v>
      </c>
      <c r="C105">
        <v>3070</v>
      </c>
      <c r="D105" t="s">
        <v>463</v>
      </c>
      <c r="E105" t="s">
        <v>16</v>
      </c>
      <c r="F105" s="4">
        <v>44041</v>
      </c>
      <c r="G105">
        <v>7</v>
      </c>
      <c r="H105" t="s">
        <v>447</v>
      </c>
      <c r="I105">
        <v>5</v>
      </c>
      <c r="J105">
        <v>600</v>
      </c>
      <c r="K105">
        <v>3000</v>
      </c>
      <c r="L105">
        <v>3600</v>
      </c>
      <c r="M105">
        <v>2</v>
      </c>
      <c r="N105" t="s">
        <v>457</v>
      </c>
      <c r="O105">
        <v>1624.94</v>
      </c>
      <c r="P105">
        <v>0</v>
      </c>
      <c r="Q105" t="s">
        <v>8</v>
      </c>
      <c r="R105">
        <v>0</v>
      </c>
      <c r="S105" s="4">
        <v>24627</v>
      </c>
      <c r="T105" s="26">
        <f t="shared" ca="1" si="1"/>
        <v>56.205555555555556</v>
      </c>
      <c r="U105" s="25" t="str">
        <f>CONCATENATE(Tableau2[[#This Row],[PAIEMENT2]]," de ",Tableau2[[#This Row],[FACTURATION TTC]]," € pour ",Tableau2[[#This Row],[QUANTITE]]," prestations de ",Tableau2[[#This Row],[PRODUIT]] )</f>
        <v>Virement de 3600 € pour 5 prestations de Compétence Back</v>
      </c>
    </row>
    <row r="106" spans="1:21" x14ac:dyDescent="0.25">
      <c r="A106" t="s">
        <v>30</v>
      </c>
      <c r="B106" t="s">
        <v>31</v>
      </c>
      <c r="C106">
        <v>3060</v>
      </c>
      <c r="D106" t="s">
        <v>463</v>
      </c>
      <c r="E106" t="s">
        <v>16</v>
      </c>
      <c r="F106" s="4">
        <v>44347</v>
      </c>
      <c r="G106">
        <v>1</v>
      </c>
      <c r="H106" t="s">
        <v>441</v>
      </c>
      <c r="I106">
        <v>2</v>
      </c>
      <c r="J106">
        <v>1200</v>
      </c>
      <c r="K106">
        <v>2400</v>
      </c>
      <c r="L106">
        <v>2880</v>
      </c>
      <c r="M106">
        <v>2</v>
      </c>
      <c r="N106" t="s">
        <v>457</v>
      </c>
      <c r="O106">
        <v>1767.37</v>
      </c>
      <c r="P106">
        <v>0</v>
      </c>
      <c r="Q106" t="s">
        <v>8</v>
      </c>
      <c r="R106">
        <v>3</v>
      </c>
      <c r="S106" s="4">
        <v>21937</v>
      </c>
      <c r="T106" s="26">
        <f t="shared" ca="1" si="1"/>
        <v>63.572222222222223</v>
      </c>
      <c r="U106" s="25" t="str">
        <f>CONCATENATE(Tableau2[[#This Row],[PAIEMENT2]]," de ",Tableau2[[#This Row],[FACTURATION TTC]]," € pour ",Tableau2[[#This Row],[QUANTITE]]," prestations de ",Tableau2[[#This Row],[PRODUIT]] )</f>
        <v>Virement de 2880 € pour 2 prestations de Intervention sur site</v>
      </c>
    </row>
    <row r="107" spans="1:21" x14ac:dyDescent="0.25">
      <c r="A107" t="s">
        <v>12</v>
      </c>
      <c r="B107" t="s">
        <v>13</v>
      </c>
      <c r="C107">
        <v>3055</v>
      </c>
      <c r="D107" t="s">
        <v>463</v>
      </c>
      <c r="E107" t="s">
        <v>393</v>
      </c>
      <c r="F107" s="4">
        <v>44298</v>
      </c>
      <c r="G107">
        <v>5</v>
      </c>
      <c r="H107" t="s">
        <v>445</v>
      </c>
      <c r="I107">
        <v>2</v>
      </c>
      <c r="J107">
        <v>2000</v>
      </c>
      <c r="K107">
        <v>4000</v>
      </c>
      <c r="L107">
        <v>4800</v>
      </c>
      <c r="M107">
        <v>2</v>
      </c>
      <c r="N107" t="s">
        <v>457</v>
      </c>
      <c r="O107">
        <v>2982.68</v>
      </c>
      <c r="P107">
        <v>0</v>
      </c>
      <c r="Q107" t="s">
        <v>11</v>
      </c>
      <c r="R107">
        <v>5</v>
      </c>
      <c r="S107" s="4">
        <v>23361</v>
      </c>
      <c r="T107" s="26">
        <f t="shared" ca="1" si="1"/>
        <v>59.672222222222224</v>
      </c>
      <c r="U107" s="25" t="str">
        <f>CONCATENATE(Tableau2[[#This Row],[PAIEMENT2]]," de ",Tableau2[[#This Row],[FACTURATION TTC]]," € pour ",Tableau2[[#This Row],[QUANTITE]]," prestations de ",Tableau2[[#This Row],[PRODUIT]] )</f>
        <v>Virement de 4800 € pour 2 prestations de Audit sécurité</v>
      </c>
    </row>
    <row r="108" spans="1:21" x14ac:dyDescent="0.25">
      <c r="A108" t="s">
        <v>435</v>
      </c>
      <c r="B108" t="s">
        <v>338</v>
      </c>
      <c r="C108">
        <v>3703</v>
      </c>
      <c r="D108" t="s">
        <v>463</v>
      </c>
      <c r="E108" t="s">
        <v>24</v>
      </c>
      <c r="F108" s="4">
        <v>44183</v>
      </c>
      <c r="G108">
        <v>1</v>
      </c>
      <c r="H108" t="s">
        <v>441</v>
      </c>
      <c r="I108">
        <v>7</v>
      </c>
      <c r="J108">
        <v>1200</v>
      </c>
      <c r="K108">
        <v>8400</v>
      </c>
      <c r="L108">
        <v>10080</v>
      </c>
      <c r="M108">
        <v>1</v>
      </c>
      <c r="N108" t="s">
        <v>456</v>
      </c>
      <c r="O108">
        <v>2189.39</v>
      </c>
      <c r="P108">
        <v>42</v>
      </c>
      <c r="Q108" t="s">
        <v>11</v>
      </c>
      <c r="R108">
        <v>3</v>
      </c>
      <c r="S108" s="4">
        <v>20235</v>
      </c>
      <c r="T108" s="26">
        <f t="shared" ca="1" si="1"/>
        <v>68.227777777777774</v>
      </c>
      <c r="U108" s="25" t="str">
        <f>CONCATENATE(Tableau2[[#This Row],[PAIEMENT2]]," de ",Tableau2[[#This Row],[FACTURATION TTC]]," € pour ",Tableau2[[#This Row],[QUANTITE]]," prestations de ",Tableau2[[#This Row],[PRODUIT]] )</f>
        <v>Chèque de 10080 € pour 7 prestations de Intervention sur site</v>
      </c>
    </row>
    <row r="109" spans="1:21" x14ac:dyDescent="0.25">
      <c r="A109" t="s">
        <v>432</v>
      </c>
      <c r="B109" t="s">
        <v>39</v>
      </c>
      <c r="C109">
        <v>3161</v>
      </c>
      <c r="D109" t="s">
        <v>463</v>
      </c>
      <c r="E109" t="s">
        <v>24</v>
      </c>
      <c r="F109" s="4">
        <v>44327</v>
      </c>
      <c r="G109">
        <v>4</v>
      </c>
      <c r="H109" t="s">
        <v>444</v>
      </c>
      <c r="I109">
        <v>3</v>
      </c>
      <c r="J109">
        <v>5000</v>
      </c>
      <c r="K109">
        <v>15000</v>
      </c>
      <c r="L109">
        <v>18000</v>
      </c>
      <c r="M109">
        <v>3</v>
      </c>
      <c r="N109" t="s">
        <v>458</v>
      </c>
      <c r="O109">
        <v>2720.17</v>
      </c>
      <c r="P109">
        <v>75</v>
      </c>
      <c r="Q109" t="s">
        <v>8</v>
      </c>
      <c r="R109">
        <v>5</v>
      </c>
      <c r="S109" s="4">
        <v>17018</v>
      </c>
      <c r="T109" s="26">
        <f t="shared" ca="1" si="1"/>
        <v>77.038888888888891</v>
      </c>
      <c r="U109" s="25" t="str">
        <f>CONCATENATE(Tableau2[[#This Row],[PAIEMENT2]]," de ",Tableau2[[#This Row],[FACTURATION TTC]]," € pour ",Tableau2[[#This Row],[QUANTITE]]," prestations de ",Tableau2[[#This Row],[PRODUIT]] )</f>
        <v>Espèce de 18000 € pour 3 prestations de Conseil et architecture</v>
      </c>
    </row>
    <row r="110" spans="1:21" x14ac:dyDescent="0.25">
      <c r="A110" t="s">
        <v>52</v>
      </c>
      <c r="B110" t="s">
        <v>46</v>
      </c>
      <c r="C110">
        <v>3013</v>
      </c>
      <c r="D110" t="s">
        <v>463</v>
      </c>
      <c r="E110" t="s">
        <v>16</v>
      </c>
      <c r="F110" s="4">
        <v>44266</v>
      </c>
      <c r="G110">
        <v>5</v>
      </c>
      <c r="H110" t="s">
        <v>445</v>
      </c>
      <c r="I110">
        <v>9</v>
      </c>
      <c r="J110">
        <v>2000</v>
      </c>
      <c r="K110">
        <v>18000</v>
      </c>
      <c r="L110">
        <v>21600</v>
      </c>
      <c r="M110">
        <v>3</v>
      </c>
      <c r="N110" t="s">
        <v>458</v>
      </c>
      <c r="O110">
        <v>1240.06</v>
      </c>
      <c r="P110">
        <v>180</v>
      </c>
      <c r="Q110" t="s">
        <v>8</v>
      </c>
      <c r="R110">
        <v>2</v>
      </c>
      <c r="S110" s="4">
        <v>20874</v>
      </c>
      <c r="T110" s="26">
        <f t="shared" ca="1" si="1"/>
        <v>66.486111111111114</v>
      </c>
      <c r="U110" s="25" t="str">
        <f>CONCATENATE(Tableau2[[#This Row],[PAIEMENT2]]," de ",Tableau2[[#This Row],[FACTURATION TTC]]," € pour ",Tableau2[[#This Row],[QUANTITE]]," prestations de ",Tableau2[[#This Row],[PRODUIT]] )</f>
        <v>Espèce de 21600 € pour 9 prestations de Audit sécurité</v>
      </c>
    </row>
    <row r="111" spans="1:21" x14ac:dyDescent="0.25">
      <c r="A111" t="s">
        <v>319</v>
      </c>
      <c r="B111" t="s">
        <v>13</v>
      </c>
      <c r="C111">
        <v>3588</v>
      </c>
      <c r="D111" t="s">
        <v>463</v>
      </c>
      <c r="E111" t="s">
        <v>7</v>
      </c>
      <c r="F111" s="4">
        <v>44252</v>
      </c>
      <c r="G111">
        <v>5</v>
      </c>
      <c r="H111" t="s">
        <v>445</v>
      </c>
      <c r="I111">
        <v>5</v>
      </c>
      <c r="J111">
        <v>2000</v>
      </c>
      <c r="K111">
        <v>10000</v>
      </c>
      <c r="L111">
        <v>12000</v>
      </c>
      <c r="M111">
        <v>3</v>
      </c>
      <c r="N111" t="s">
        <v>458</v>
      </c>
      <c r="O111">
        <v>2748.01</v>
      </c>
      <c r="P111">
        <v>50</v>
      </c>
      <c r="Q111" t="s">
        <v>11</v>
      </c>
      <c r="R111">
        <v>3</v>
      </c>
      <c r="S111" s="4">
        <v>24980</v>
      </c>
      <c r="T111" s="26">
        <f t="shared" ca="1" si="1"/>
        <v>55.238888888888887</v>
      </c>
      <c r="U111" s="25" t="str">
        <f>CONCATENATE(Tableau2[[#This Row],[PAIEMENT2]]," de ",Tableau2[[#This Row],[FACTURATION TTC]]," € pour ",Tableau2[[#This Row],[QUANTITE]]," prestations de ",Tableau2[[#This Row],[PRODUIT]] )</f>
        <v>Espèce de 12000 € pour 5 prestations de Audit sécurité</v>
      </c>
    </row>
    <row r="112" spans="1:21" x14ac:dyDescent="0.25">
      <c r="A112" t="s">
        <v>319</v>
      </c>
      <c r="B112" t="s">
        <v>13</v>
      </c>
      <c r="C112">
        <v>3588</v>
      </c>
      <c r="D112" t="s">
        <v>463</v>
      </c>
      <c r="E112" t="s">
        <v>7</v>
      </c>
      <c r="F112" s="4">
        <v>44160</v>
      </c>
      <c r="G112">
        <v>6</v>
      </c>
      <c r="H112" t="s">
        <v>446</v>
      </c>
      <c r="I112">
        <v>3</v>
      </c>
      <c r="J112">
        <v>500</v>
      </c>
      <c r="K112">
        <v>1500</v>
      </c>
      <c r="L112">
        <v>1800</v>
      </c>
      <c r="M112">
        <v>2</v>
      </c>
      <c r="N112" t="s">
        <v>457</v>
      </c>
      <c r="O112">
        <v>2748.01</v>
      </c>
      <c r="P112">
        <v>0</v>
      </c>
      <c r="Q112" t="s">
        <v>11</v>
      </c>
      <c r="R112">
        <v>4</v>
      </c>
      <c r="S112" s="4">
        <v>24980</v>
      </c>
      <c r="T112" s="26">
        <f t="shared" ca="1" si="1"/>
        <v>55.238888888888887</v>
      </c>
      <c r="U112" s="25" t="str">
        <f>CONCATENATE(Tableau2[[#This Row],[PAIEMENT2]]," de ",Tableau2[[#This Row],[FACTURATION TTC]]," € pour ",Tableau2[[#This Row],[QUANTITE]]," prestations de ",Tableau2[[#This Row],[PRODUIT]] )</f>
        <v>Virement de 1800 € pour 3 prestations de Compétence Front</v>
      </c>
    </row>
    <row r="113" spans="1:21" x14ac:dyDescent="0.25">
      <c r="A113" t="s">
        <v>437</v>
      </c>
      <c r="B113" t="s">
        <v>298</v>
      </c>
      <c r="C113">
        <v>3671</v>
      </c>
      <c r="D113" t="s">
        <v>464</v>
      </c>
      <c r="E113" t="s">
        <v>24</v>
      </c>
      <c r="F113" s="4">
        <v>44165</v>
      </c>
      <c r="G113">
        <v>6</v>
      </c>
      <c r="H113" t="s">
        <v>446</v>
      </c>
      <c r="I113">
        <v>3</v>
      </c>
      <c r="J113">
        <v>500</v>
      </c>
      <c r="K113">
        <v>1500</v>
      </c>
      <c r="L113">
        <v>1800</v>
      </c>
      <c r="M113">
        <v>1</v>
      </c>
      <c r="N113" t="s">
        <v>456</v>
      </c>
      <c r="O113">
        <v>1088.18</v>
      </c>
      <c r="P113">
        <v>0</v>
      </c>
      <c r="Q113" t="s">
        <v>8</v>
      </c>
      <c r="R113">
        <v>4</v>
      </c>
      <c r="S113" s="4">
        <v>22068</v>
      </c>
      <c r="T113" s="26">
        <f t="shared" ca="1" si="1"/>
        <v>63.213888888888889</v>
      </c>
      <c r="U113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114" spans="1:21" x14ac:dyDescent="0.25">
      <c r="A114" t="s">
        <v>433</v>
      </c>
      <c r="B114" t="s">
        <v>434</v>
      </c>
      <c r="C114">
        <v>3096</v>
      </c>
      <c r="D114" t="s">
        <v>464</v>
      </c>
      <c r="E114" t="s">
        <v>24</v>
      </c>
      <c r="F114" s="4">
        <v>44222</v>
      </c>
      <c r="G114">
        <v>5</v>
      </c>
      <c r="H114" t="s">
        <v>445</v>
      </c>
      <c r="I114">
        <v>6</v>
      </c>
      <c r="J114">
        <v>2000</v>
      </c>
      <c r="K114">
        <v>12000</v>
      </c>
      <c r="L114">
        <v>14400</v>
      </c>
      <c r="M114">
        <v>3</v>
      </c>
      <c r="N114" t="s">
        <v>458</v>
      </c>
      <c r="O114">
        <v>1602.13</v>
      </c>
      <c r="P114">
        <v>60</v>
      </c>
      <c r="Q114" t="s">
        <v>8</v>
      </c>
      <c r="R114">
        <v>5</v>
      </c>
      <c r="S114" s="4">
        <v>18179</v>
      </c>
      <c r="T114" s="26">
        <f t="shared" ca="1" si="1"/>
        <v>73.861111111111114</v>
      </c>
      <c r="U114" s="25" t="str">
        <f>CONCATENATE(Tableau2[[#This Row],[PAIEMENT2]]," de ",Tableau2[[#This Row],[FACTURATION TTC]]," € pour ",Tableau2[[#This Row],[QUANTITE]]," prestations de ",Tableau2[[#This Row],[PRODUIT]] )</f>
        <v>Espèce de 14400 € pour 6 prestations de Audit sécurité</v>
      </c>
    </row>
    <row r="115" spans="1:21" x14ac:dyDescent="0.25">
      <c r="A115" t="s">
        <v>429</v>
      </c>
      <c r="B115" t="s">
        <v>132</v>
      </c>
      <c r="C115">
        <v>3018</v>
      </c>
      <c r="D115" t="s">
        <v>464</v>
      </c>
      <c r="E115" t="s">
        <v>24</v>
      </c>
      <c r="F115" s="4">
        <v>44375</v>
      </c>
      <c r="G115">
        <v>3</v>
      </c>
      <c r="H115" t="s">
        <v>443</v>
      </c>
      <c r="I115">
        <v>2</v>
      </c>
      <c r="J115">
        <v>1300</v>
      </c>
      <c r="K115">
        <v>2600</v>
      </c>
      <c r="L115">
        <v>3120</v>
      </c>
      <c r="M115">
        <v>1</v>
      </c>
      <c r="N115" t="s">
        <v>456</v>
      </c>
      <c r="O115">
        <v>1994.49</v>
      </c>
      <c r="P115">
        <v>0</v>
      </c>
      <c r="Q115" t="s">
        <v>8</v>
      </c>
      <c r="R115">
        <v>3</v>
      </c>
      <c r="S115" s="4">
        <v>16785</v>
      </c>
      <c r="T115" s="26">
        <f t="shared" ca="1" si="1"/>
        <v>77.677777777777777</v>
      </c>
      <c r="U115" s="25" t="str">
        <f>CONCATENATE(Tableau2[[#This Row],[PAIEMENT2]]," de ",Tableau2[[#This Row],[FACTURATION TTC]]," € pour ",Tableau2[[#This Row],[QUANTITE]]," prestations de ",Tableau2[[#This Row],[PRODUIT]] )</f>
        <v>Chèque de 3120 € pour 2 prestations de Déploiement technique</v>
      </c>
    </row>
    <row r="116" spans="1:21" x14ac:dyDescent="0.25">
      <c r="A116" t="s">
        <v>428</v>
      </c>
      <c r="B116" t="s">
        <v>39</v>
      </c>
      <c r="C116">
        <v>3081</v>
      </c>
      <c r="D116" t="s">
        <v>464</v>
      </c>
      <c r="E116" t="s">
        <v>24</v>
      </c>
      <c r="F116" s="4">
        <v>44202</v>
      </c>
      <c r="G116">
        <v>2</v>
      </c>
      <c r="H116" t="s">
        <v>442</v>
      </c>
      <c r="I116">
        <v>9</v>
      </c>
      <c r="J116">
        <v>700</v>
      </c>
      <c r="K116">
        <v>6300</v>
      </c>
      <c r="L116">
        <v>7560</v>
      </c>
      <c r="M116">
        <v>1</v>
      </c>
      <c r="N116" t="s">
        <v>456</v>
      </c>
      <c r="O116">
        <v>1891.47</v>
      </c>
      <c r="P116">
        <v>0</v>
      </c>
      <c r="Q116" t="s">
        <v>8</v>
      </c>
      <c r="R116">
        <v>5</v>
      </c>
      <c r="S116" s="4">
        <v>17213</v>
      </c>
      <c r="T116" s="26">
        <f t="shared" ca="1" si="1"/>
        <v>76.50833333333334</v>
      </c>
      <c r="U116" s="25" t="str">
        <f>CONCATENATE(Tableau2[[#This Row],[PAIEMENT2]]," de ",Tableau2[[#This Row],[FACTURATION TTC]]," € pour ",Tableau2[[#This Row],[QUANTITE]]," prestations de ",Tableau2[[#This Row],[PRODUIT]] )</f>
        <v>Chèque de 7560 € pour 9 prestations de Formation CRM</v>
      </c>
    </row>
    <row r="117" spans="1:21" x14ac:dyDescent="0.25">
      <c r="A117" t="s">
        <v>427</v>
      </c>
      <c r="B117" t="s">
        <v>298</v>
      </c>
      <c r="C117">
        <v>3064</v>
      </c>
      <c r="D117" t="s">
        <v>464</v>
      </c>
      <c r="E117" t="s">
        <v>24</v>
      </c>
      <c r="F117" s="4">
        <v>44354</v>
      </c>
      <c r="G117">
        <v>7</v>
      </c>
      <c r="H117" t="s">
        <v>447</v>
      </c>
      <c r="I117">
        <v>6</v>
      </c>
      <c r="J117">
        <v>600</v>
      </c>
      <c r="K117">
        <v>3600</v>
      </c>
      <c r="L117">
        <v>4320</v>
      </c>
      <c r="M117">
        <v>2</v>
      </c>
      <c r="N117" t="s">
        <v>457</v>
      </c>
      <c r="O117">
        <v>2181.9</v>
      </c>
      <c r="P117">
        <v>0</v>
      </c>
      <c r="Q117" t="s">
        <v>8</v>
      </c>
      <c r="R117">
        <v>5</v>
      </c>
      <c r="S117" s="4">
        <v>22035</v>
      </c>
      <c r="T117" s="26">
        <f t="shared" ca="1" si="1"/>
        <v>63.302777777777777</v>
      </c>
      <c r="U117" s="25" t="str">
        <f>CONCATENATE(Tableau2[[#This Row],[PAIEMENT2]]," de ",Tableau2[[#This Row],[FACTURATION TTC]]," € pour ",Tableau2[[#This Row],[QUANTITE]]," prestations de ",Tableau2[[#This Row],[PRODUIT]] )</f>
        <v>Virement de 4320 € pour 6 prestations de Compétence Back</v>
      </c>
    </row>
    <row r="118" spans="1:21" x14ac:dyDescent="0.25">
      <c r="A118" t="s">
        <v>423</v>
      </c>
      <c r="B118" t="s">
        <v>115</v>
      </c>
      <c r="C118">
        <v>3019</v>
      </c>
      <c r="D118" t="s">
        <v>464</v>
      </c>
      <c r="E118" t="s">
        <v>7</v>
      </c>
      <c r="F118" s="4">
        <v>44322</v>
      </c>
      <c r="G118">
        <v>8</v>
      </c>
      <c r="H118" t="s">
        <v>448</v>
      </c>
      <c r="I118">
        <v>6</v>
      </c>
      <c r="J118">
        <v>800</v>
      </c>
      <c r="K118">
        <v>4800</v>
      </c>
      <c r="L118">
        <v>5760</v>
      </c>
      <c r="M118">
        <v>3</v>
      </c>
      <c r="N118" t="s">
        <v>458</v>
      </c>
      <c r="O118">
        <v>1259.02</v>
      </c>
      <c r="P118">
        <v>0</v>
      </c>
      <c r="Q118" t="s">
        <v>8</v>
      </c>
      <c r="R118">
        <v>2</v>
      </c>
      <c r="S118" s="4">
        <v>23280</v>
      </c>
      <c r="T118" s="26">
        <f t="shared" ca="1" si="1"/>
        <v>59.894444444444446</v>
      </c>
      <c r="U118" s="25" t="str">
        <f>CONCATENATE(Tableau2[[#This Row],[PAIEMENT2]]," de ",Tableau2[[#This Row],[FACTURATION TTC]]," € pour ",Tableau2[[#This Row],[QUANTITE]]," prestations de ",Tableau2[[#This Row],[PRODUIT]] )</f>
        <v>Espèce de 5760 € pour 6 prestations de Compétence Fullstack</v>
      </c>
    </row>
    <row r="119" spans="1:21" x14ac:dyDescent="0.25">
      <c r="A119" t="s">
        <v>418</v>
      </c>
      <c r="B119" t="s">
        <v>241</v>
      </c>
      <c r="C119">
        <v>3733</v>
      </c>
      <c r="D119" t="s">
        <v>464</v>
      </c>
      <c r="E119" t="s">
        <v>7</v>
      </c>
      <c r="F119" s="4">
        <v>44228</v>
      </c>
      <c r="G119">
        <v>8</v>
      </c>
      <c r="H119" t="s">
        <v>448</v>
      </c>
      <c r="I119">
        <v>9</v>
      </c>
      <c r="J119">
        <v>800</v>
      </c>
      <c r="K119">
        <v>7200</v>
      </c>
      <c r="L119">
        <v>8640</v>
      </c>
      <c r="M119">
        <v>1</v>
      </c>
      <c r="N119" t="s">
        <v>456</v>
      </c>
      <c r="O119">
        <v>1539.65</v>
      </c>
      <c r="P119">
        <v>0</v>
      </c>
      <c r="Q119" t="s">
        <v>8</v>
      </c>
      <c r="R119">
        <v>2</v>
      </c>
      <c r="S119" s="4">
        <v>20732</v>
      </c>
      <c r="T119" s="26">
        <f t="shared" ca="1" si="1"/>
        <v>66.87222222222222</v>
      </c>
      <c r="U119" s="25" t="str">
        <f>CONCATENATE(Tableau2[[#This Row],[PAIEMENT2]]," de ",Tableau2[[#This Row],[FACTURATION TTC]]," € pour ",Tableau2[[#This Row],[QUANTITE]]," prestations de ",Tableau2[[#This Row],[PRODUIT]] )</f>
        <v>Chèque de 8640 € pour 9 prestations de Compétence Fullstack</v>
      </c>
    </row>
    <row r="120" spans="1:21" x14ac:dyDescent="0.25">
      <c r="A120" t="s">
        <v>416</v>
      </c>
      <c r="B120" t="s">
        <v>417</v>
      </c>
      <c r="C120">
        <v>3608</v>
      </c>
      <c r="D120" t="s">
        <v>464</v>
      </c>
      <c r="E120" t="s">
        <v>7</v>
      </c>
      <c r="F120" s="4">
        <v>44364</v>
      </c>
      <c r="G120">
        <v>7</v>
      </c>
      <c r="H120" t="s">
        <v>447</v>
      </c>
      <c r="I120">
        <v>3</v>
      </c>
      <c r="J120">
        <v>600</v>
      </c>
      <c r="K120">
        <v>1800</v>
      </c>
      <c r="L120">
        <v>2160</v>
      </c>
      <c r="M120">
        <v>2</v>
      </c>
      <c r="N120" t="s">
        <v>457</v>
      </c>
      <c r="O120">
        <v>1379.12</v>
      </c>
      <c r="P120">
        <v>0</v>
      </c>
      <c r="Q120" t="s">
        <v>8</v>
      </c>
      <c r="R120">
        <v>1</v>
      </c>
      <c r="S120" s="4">
        <v>29764</v>
      </c>
      <c r="T120" s="26">
        <f t="shared" ca="1" si="1"/>
        <v>42.141666666666666</v>
      </c>
      <c r="U120" s="25" t="str">
        <f>CONCATENATE(Tableau2[[#This Row],[PAIEMENT2]]," de ",Tableau2[[#This Row],[FACTURATION TTC]]," € pour ",Tableau2[[#This Row],[QUANTITE]]," prestations de ",Tableau2[[#This Row],[PRODUIT]] )</f>
        <v>Virement de 2160 € pour 3 prestations de Compétence Back</v>
      </c>
    </row>
    <row r="121" spans="1:21" x14ac:dyDescent="0.25">
      <c r="A121" t="s">
        <v>414</v>
      </c>
      <c r="B121" t="s">
        <v>415</v>
      </c>
      <c r="C121">
        <v>3102</v>
      </c>
      <c r="D121" t="s">
        <v>464</v>
      </c>
      <c r="E121" t="s">
        <v>7</v>
      </c>
      <c r="F121" s="4">
        <v>44236</v>
      </c>
      <c r="G121">
        <v>2</v>
      </c>
      <c r="H121" t="s">
        <v>442</v>
      </c>
      <c r="I121">
        <v>6</v>
      </c>
      <c r="J121">
        <v>700</v>
      </c>
      <c r="K121">
        <v>4200</v>
      </c>
      <c r="L121">
        <v>5040</v>
      </c>
      <c r="M121">
        <v>2</v>
      </c>
      <c r="N121" t="s">
        <v>457</v>
      </c>
      <c r="O121">
        <v>1588.48</v>
      </c>
      <c r="P121">
        <v>0</v>
      </c>
      <c r="Q121" t="s">
        <v>8</v>
      </c>
      <c r="R121">
        <v>0</v>
      </c>
      <c r="S121" s="4">
        <v>27353</v>
      </c>
      <c r="T121" s="26">
        <f t="shared" ca="1" si="1"/>
        <v>48.744444444444447</v>
      </c>
      <c r="U121" s="25" t="str">
        <f>CONCATENATE(Tableau2[[#This Row],[PAIEMENT2]]," de ",Tableau2[[#This Row],[FACTURATION TTC]]," € pour ",Tableau2[[#This Row],[QUANTITE]]," prestations de ",Tableau2[[#This Row],[PRODUIT]] )</f>
        <v>Virement de 5040 € pour 6 prestations de Formation CRM</v>
      </c>
    </row>
    <row r="122" spans="1:21" x14ac:dyDescent="0.25">
      <c r="A122" t="s">
        <v>397</v>
      </c>
      <c r="B122" t="s">
        <v>62</v>
      </c>
      <c r="C122">
        <v>3031</v>
      </c>
      <c r="D122" t="s">
        <v>464</v>
      </c>
      <c r="E122" t="s">
        <v>7</v>
      </c>
      <c r="F122" s="4">
        <v>44212</v>
      </c>
      <c r="G122">
        <v>6</v>
      </c>
      <c r="H122" t="s">
        <v>446</v>
      </c>
      <c r="I122">
        <v>4</v>
      </c>
      <c r="J122">
        <v>500</v>
      </c>
      <c r="K122">
        <v>2000</v>
      </c>
      <c r="L122">
        <v>2400</v>
      </c>
      <c r="M122">
        <v>1</v>
      </c>
      <c r="N122" t="s">
        <v>456</v>
      </c>
      <c r="O122">
        <v>2684.74</v>
      </c>
      <c r="P122">
        <v>0</v>
      </c>
      <c r="Q122" t="s">
        <v>8</v>
      </c>
      <c r="R122">
        <v>3</v>
      </c>
      <c r="S122" s="4">
        <v>19445</v>
      </c>
      <c r="T122" s="26">
        <f t="shared" ca="1" si="1"/>
        <v>70.391666666666666</v>
      </c>
      <c r="U122" s="25" t="str">
        <f>CONCATENATE(Tableau2[[#This Row],[PAIEMENT2]]," de ",Tableau2[[#This Row],[FACTURATION TTC]]," € pour ",Tableau2[[#This Row],[QUANTITE]]," prestations de ",Tableau2[[#This Row],[PRODUIT]] )</f>
        <v>Chèque de 2400 € pour 4 prestations de Compétence Front</v>
      </c>
    </row>
    <row r="123" spans="1:21" x14ac:dyDescent="0.25">
      <c r="A123" t="s">
        <v>395</v>
      </c>
      <c r="B123" t="s">
        <v>396</v>
      </c>
      <c r="C123">
        <v>3628</v>
      </c>
      <c r="D123" t="s">
        <v>464</v>
      </c>
      <c r="E123" t="s">
        <v>7</v>
      </c>
      <c r="F123" s="4">
        <v>44219</v>
      </c>
      <c r="G123">
        <v>6</v>
      </c>
      <c r="H123" t="s">
        <v>446</v>
      </c>
      <c r="I123">
        <v>1</v>
      </c>
      <c r="J123">
        <v>500</v>
      </c>
      <c r="K123">
        <v>500</v>
      </c>
      <c r="L123">
        <v>600</v>
      </c>
      <c r="M123">
        <v>1</v>
      </c>
      <c r="N123" t="s">
        <v>456</v>
      </c>
      <c r="O123">
        <v>2506.4499999999998</v>
      </c>
      <c r="P123">
        <v>0</v>
      </c>
      <c r="Q123" t="s">
        <v>8</v>
      </c>
      <c r="R123">
        <v>4</v>
      </c>
      <c r="S123" s="4">
        <v>16338</v>
      </c>
      <c r="T123" s="26">
        <f t="shared" ca="1" si="1"/>
        <v>78.902777777777771</v>
      </c>
      <c r="U123" s="25" t="str">
        <f>CONCATENATE(Tableau2[[#This Row],[PAIEMENT2]]," de ",Tableau2[[#This Row],[FACTURATION TTC]]," € pour ",Tableau2[[#This Row],[QUANTITE]]," prestations de ",Tableau2[[#This Row],[PRODUIT]] )</f>
        <v>Chèque de 600 € pour 1 prestations de Compétence Front</v>
      </c>
    </row>
    <row r="124" spans="1:21" x14ac:dyDescent="0.25">
      <c r="A124" t="s">
        <v>387</v>
      </c>
      <c r="B124" t="s">
        <v>298</v>
      </c>
      <c r="C124">
        <v>3185</v>
      </c>
      <c r="D124" t="s">
        <v>464</v>
      </c>
      <c r="E124" t="s">
        <v>7</v>
      </c>
      <c r="F124" s="4">
        <v>44323</v>
      </c>
      <c r="G124">
        <v>3</v>
      </c>
      <c r="H124" t="s">
        <v>443</v>
      </c>
      <c r="I124">
        <v>6</v>
      </c>
      <c r="J124">
        <v>1300</v>
      </c>
      <c r="K124">
        <v>7800</v>
      </c>
      <c r="L124">
        <v>9360</v>
      </c>
      <c r="M124">
        <v>3</v>
      </c>
      <c r="N124" t="s">
        <v>458</v>
      </c>
      <c r="O124">
        <v>1341.96</v>
      </c>
      <c r="P124">
        <v>0</v>
      </c>
      <c r="Q124" t="s">
        <v>8</v>
      </c>
      <c r="R124">
        <v>4</v>
      </c>
      <c r="S124" s="4">
        <v>27502</v>
      </c>
      <c r="T124" s="26">
        <f t="shared" ca="1" si="1"/>
        <v>48.333333333333336</v>
      </c>
      <c r="U124" s="25" t="str">
        <f>CONCATENATE(Tableau2[[#This Row],[PAIEMENT2]]," de ",Tableau2[[#This Row],[FACTURATION TTC]]," € pour ",Tableau2[[#This Row],[QUANTITE]]," prestations de ",Tableau2[[#This Row],[PRODUIT]] )</f>
        <v>Espèce de 9360 € pour 6 prestations de Déploiement technique</v>
      </c>
    </row>
    <row r="125" spans="1:21" x14ac:dyDescent="0.25">
      <c r="A125" t="s">
        <v>348</v>
      </c>
      <c r="B125" t="s">
        <v>204</v>
      </c>
      <c r="C125">
        <v>3733</v>
      </c>
      <c r="D125" t="s">
        <v>464</v>
      </c>
      <c r="E125" t="s">
        <v>7</v>
      </c>
      <c r="F125" s="4">
        <v>44146</v>
      </c>
      <c r="G125">
        <v>3</v>
      </c>
      <c r="H125" t="s">
        <v>443</v>
      </c>
      <c r="I125">
        <v>9</v>
      </c>
      <c r="J125">
        <v>1300</v>
      </c>
      <c r="K125">
        <v>11700</v>
      </c>
      <c r="L125">
        <v>14040</v>
      </c>
      <c r="M125">
        <v>3</v>
      </c>
      <c r="N125" t="s">
        <v>458</v>
      </c>
      <c r="O125">
        <v>1929.18</v>
      </c>
      <c r="P125">
        <v>58.5</v>
      </c>
      <c r="Q125" t="s">
        <v>11</v>
      </c>
      <c r="R125">
        <v>0</v>
      </c>
      <c r="S125" s="4">
        <v>20149</v>
      </c>
      <c r="T125" s="26">
        <f t="shared" ca="1" si="1"/>
        <v>68.463888888888889</v>
      </c>
      <c r="U125" s="25" t="str">
        <f>CONCATENATE(Tableau2[[#This Row],[PAIEMENT2]]," de ",Tableau2[[#This Row],[FACTURATION TTC]]," € pour ",Tableau2[[#This Row],[QUANTITE]]," prestations de ",Tableau2[[#This Row],[PRODUIT]] )</f>
        <v>Espèce de 14040 € pour 9 prestations de Déploiement technique</v>
      </c>
    </row>
    <row r="126" spans="1:21" x14ac:dyDescent="0.25">
      <c r="A126" t="s">
        <v>346</v>
      </c>
      <c r="B126" t="s">
        <v>104</v>
      </c>
      <c r="C126">
        <v>3552</v>
      </c>
      <c r="D126" t="s">
        <v>464</v>
      </c>
      <c r="E126" t="s">
        <v>7</v>
      </c>
      <c r="F126" s="4">
        <v>44145</v>
      </c>
      <c r="G126">
        <v>7</v>
      </c>
      <c r="H126" t="s">
        <v>447</v>
      </c>
      <c r="I126">
        <v>5</v>
      </c>
      <c r="J126">
        <v>600</v>
      </c>
      <c r="K126">
        <v>3000</v>
      </c>
      <c r="L126">
        <v>3600</v>
      </c>
      <c r="M126">
        <v>3</v>
      </c>
      <c r="N126" t="s">
        <v>458</v>
      </c>
      <c r="O126">
        <v>2766.9</v>
      </c>
      <c r="P126">
        <v>0</v>
      </c>
      <c r="Q126" t="s">
        <v>8</v>
      </c>
      <c r="R126">
        <v>4</v>
      </c>
      <c r="S126" s="4">
        <v>28839</v>
      </c>
      <c r="T126" s="26">
        <f t="shared" ca="1" si="1"/>
        <v>44.674999999999997</v>
      </c>
      <c r="U126" s="25" t="str">
        <f>CONCATENATE(Tableau2[[#This Row],[PAIEMENT2]]," de ",Tableau2[[#This Row],[FACTURATION TTC]]," € pour ",Tableau2[[#This Row],[QUANTITE]]," prestations de ",Tableau2[[#This Row],[PRODUIT]] )</f>
        <v>Espèce de 3600 € pour 5 prestations de Compétence Back</v>
      </c>
    </row>
    <row r="127" spans="1:21" x14ac:dyDescent="0.25">
      <c r="A127" t="s">
        <v>339</v>
      </c>
      <c r="B127" t="s">
        <v>175</v>
      </c>
      <c r="C127">
        <v>3073</v>
      </c>
      <c r="D127" t="s">
        <v>464</v>
      </c>
      <c r="E127" t="s">
        <v>7</v>
      </c>
      <c r="F127" s="4">
        <v>44237</v>
      </c>
      <c r="G127">
        <v>5</v>
      </c>
      <c r="H127" t="s">
        <v>445</v>
      </c>
      <c r="I127">
        <v>10</v>
      </c>
      <c r="J127">
        <v>2000</v>
      </c>
      <c r="K127">
        <v>20000</v>
      </c>
      <c r="L127">
        <v>24000</v>
      </c>
      <c r="M127">
        <v>3</v>
      </c>
      <c r="N127" t="s">
        <v>458</v>
      </c>
      <c r="O127">
        <v>2686.2</v>
      </c>
      <c r="P127">
        <v>200</v>
      </c>
      <c r="Q127" t="s">
        <v>8</v>
      </c>
      <c r="R127">
        <v>4</v>
      </c>
      <c r="S127" s="4">
        <v>23411</v>
      </c>
      <c r="T127" s="26">
        <f t="shared" ca="1" si="1"/>
        <v>59.538888888888891</v>
      </c>
      <c r="U127" s="25" t="str">
        <f>CONCATENATE(Tableau2[[#This Row],[PAIEMENT2]]," de ",Tableau2[[#This Row],[FACTURATION TTC]]," € pour ",Tableau2[[#This Row],[QUANTITE]]," prestations de ",Tableau2[[#This Row],[PRODUIT]] )</f>
        <v>Espèce de 24000 € pour 10 prestations de Audit sécurité</v>
      </c>
    </row>
    <row r="128" spans="1:21" x14ac:dyDescent="0.25">
      <c r="A128" t="s">
        <v>335</v>
      </c>
      <c r="B128" t="s">
        <v>336</v>
      </c>
      <c r="C128">
        <v>3881</v>
      </c>
      <c r="D128" t="s">
        <v>464</v>
      </c>
      <c r="E128" t="s">
        <v>7</v>
      </c>
      <c r="F128" s="4">
        <v>44281</v>
      </c>
      <c r="G128">
        <v>2</v>
      </c>
      <c r="H128" t="s">
        <v>442</v>
      </c>
      <c r="I128">
        <v>6</v>
      </c>
      <c r="J128">
        <v>700</v>
      </c>
      <c r="K128">
        <v>4200</v>
      </c>
      <c r="L128">
        <v>5040</v>
      </c>
      <c r="M128">
        <v>1</v>
      </c>
      <c r="N128" t="s">
        <v>456</v>
      </c>
      <c r="O128">
        <v>1091.3699999999999</v>
      </c>
      <c r="P128">
        <v>0</v>
      </c>
      <c r="Q128" t="s">
        <v>11</v>
      </c>
      <c r="R128">
        <v>1</v>
      </c>
      <c r="S128" s="4">
        <v>27766</v>
      </c>
      <c r="T128" s="26">
        <f t="shared" ca="1" si="1"/>
        <v>47.613888888888887</v>
      </c>
      <c r="U128" s="25" t="str">
        <f>CONCATENATE(Tableau2[[#This Row],[PAIEMENT2]]," de ",Tableau2[[#This Row],[FACTURATION TTC]]," € pour ",Tableau2[[#This Row],[QUANTITE]]," prestations de ",Tableau2[[#This Row],[PRODUIT]] )</f>
        <v>Chèque de 5040 € pour 6 prestations de Formation CRM</v>
      </c>
    </row>
    <row r="129" spans="1:21" x14ac:dyDescent="0.25">
      <c r="A129" t="s">
        <v>334</v>
      </c>
      <c r="B129" t="s">
        <v>204</v>
      </c>
      <c r="C129">
        <v>3764</v>
      </c>
      <c r="D129" t="s">
        <v>464</v>
      </c>
      <c r="E129" t="s">
        <v>7</v>
      </c>
      <c r="F129" s="4">
        <v>44186</v>
      </c>
      <c r="G129">
        <v>4</v>
      </c>
      <c r="H129" t="s">
        <v>444</v>
      </c>
      <c r="I129">
        <v>1</v>
      </c>
      <c r="J129">
        <v>5000</v>
      </c>
      <c r="K129">
        <v>5000</v>
      </c>
      <c r="L129">
        <v>6000</v>
      </c>
      <c r="M129">
        <v>2</v>
      </c>
      <c r="N129" t="s">
        <v>457</v>
      </c>
      <c r="O129">
        <v>3639.67</v>
      </c>
      <c r="P129">
        <v>0</v>
      </c>
      <c r="Q129" t="s">
        <v>11</v>
      </c>
      <c r="R129">
        <v>1</v>
      </c>
      <c r="S129" s="4">
        <v>21652</v>
      </c>
      <c r="T129" s="26">
        <f t="shared" ca="1" si="1"/>
        <v>64.349999999999994</v>
      </c>
      <c r="U129" s="25" t="str">
        <f>CONCATENATE(Tableau2[[#This Row],[PAIEMENT2]]," de ",Tableau2[[#This Row],[FACTURATION TTC]]," € pour ",Tableau2[[#This Row],[QUANTITE]]," prestations de ",Tableau2[[#This Row],[PRODUIT]] )</f>
        <v>Virement de 6000 € pour 1 prestations de Conseil et architecture</v>
      </c>
    </row>
    <row r="130" spans="1:21" x14ac:dyDescent="0.25">
      <c r="A130" t="s">
        <v>328</v>
      </c>
      <c r="B130" t="s">
        <v>124</v>
      </c>
      <c r="C130">
        <v>3644</v>
      </c>
      <c r="D130" t="s">
        <v>464</v>
      </c>
      <c r="E130" t="s">
        <v>7</v>
      </c>
      <c r="F130" s="4">
        <v>44088</v>
      </c>
      <c r="G130">
        <v>2</v>
      </c>
      <c r="H130" t="s">
        <v>442</v>
      </c>
      <c r="I130">
        <v>5</v>
      </c>
      <c r="J130">
        <v>700</v>
      </c>
      <c r="K130">
        <v>3500</v>
      </c>
      <c r="L130">
        <v>4200</v>
      </c>
      <c r="M130">
        <v>3</v>
      </c>
      <c r="N130" t="s">
        <v>458</v>
      </c>
      <c r="O130">
        <v>1552.96</v>
      </c>
      <c r="P130">
        <v>0</v>
      </c>
      <c r="Q130" t="s">
        <v>8</v>
      </c>
      <c r="R130">
        <v>4</v>
      </c>
      <c r="S130" s="4">
        <v>15318</v>
      </c>
      <c r="T130" s="26">
        <f t="shared" ca="1" si="1"/>
        <v>81.694444444444443</v>
      </c>
      <c r="U130" s="25" t="str">
        <f>CONCATENATE(Tableau2[[#This Row],[PAIEMENT2]]," de ",Tableau2[[#This Row],[FACTURATION TTC]]," € pour ",Tableau2[[#This Row],[QUANTITE]]," prestations de ",Tableau2[[#This Row],[PRODUIT]] )</f>
        <v>Espèce de 4200 € pour 5 prestations de Formation CRM</v>
      </c>
    </row>
    <row r="131" spans="1:21" x14ac:dyDescent="0.25">
      <c r="A131" t="s">
        <v>317</v>
      </c>
      <c r="B131" t="s">
        <v>318</v>
      </c>
      <c r="C131">
        <v>3110</v>
      </c>
      <c r="D131" t="s">
        <v>464</v>
      </c>
      <c r="E131" t="s">
        <v>7</v>
      </c>
      <c r="F131" s="4">
        <v>44286</v>
      </c>
      <c r="G131">
        <v>8</v>
      </c>
      <c r="H131" t="s">
        <v>448</v>
      </c>
      <c r="I131">
        <v>8</v>
      </c>
      <c r="J131">
        <v>800</v>
      </c>
      <c r="K131">
        <v>6400</v>
      </c>
      <c r="L131">
        <v>7680</v>
      </c>
      <c r="M131">
        <v>2</v>
      </c>
      <c r="N131" t="s">
        <v>457</v>
      </c>
      <c r="O131">
        <v>3733.85</v>
      </c>
      <c r="P131">
        <v>0</v>
      </c>
      <c r="Q131" t="s">
        <v>11</v>
      </c>
      <c r="R131">
        <v>1</v>
      </c>
      <c r="S131" s="4">
        <v>18377</v>
      </c>
      <c r="T131" s="26">
        <f t="shared" ref="T131:T194" ca="1" si="2">YEARFRAC(S131,TODAY())</f>
        <v>73.316666666666663</v>
      </c>
      <c r="U131" s="25" t="str">
        <f>CONCATENATE(Tableau2[[#This Row],[PAIEMENT2]]," de ",Tableau2[[#This Row],[FACTURATION TTC]]," € pour ",Tableau2[[#This Row],[QUANTITE]]," prestations de ",Tableau2[[#This Row],[PRODUIT]] )</f>
        <v>Virement de 7680 € pour 8 prestations de Compétence Fullstack</v>
      </c>
    </row>
    <row r="132" spans="1:21" x14ac:dyDescent="0.25">
      <c r="A132" t="s">
        <v>301</v>
      </c>
      <c r="B132" t="s">
        <v>204</v>
      </c>
      <c r="C132">
        <v>3086</v>
      </c>
      <c r="D132" t="s">
        <v>464</v>
      </c>
      <c r="E132" t="s">
        <v>7</v>
      </c>
      <c r="F132" s="4">
        <v>44318</v>
      </c>
      <c r="G132">
        <v>4</v>
      </c>
      <c r="H132" t="s">
        <v>444</v>
      </c>
      <c r="I132">
        <v>7</v>
      </c>
      <c r="J132">
        <v>5000</v>
      </c>
      <c r="K132">
        <v>35000</v>
      </c>
      <c r="L132">
        <v>42000</v>
      </c>
      <c r="M132">
        <v>2</v>
      </c>
      <c r="N132" t="s">
        <v>457</v>
      </c>
      <c r="O132">
        <v>1362.92</v>
      </c>
      <c r="P132">
        <v>700</v>
      </c>
      <c r="Q132" t="s">
        <v>11</v>
      </c>
      <c r="R132">
        <v>0</v>
      </c>
      <c r="S132" s="4">
        <v>21761</v>
      </c>
      <c r="T132" s="26">
        <f t="shared" ca="1" si="2"/>
        <v>64.05</v>
      </c>
      <c r="U132" s="25" t="str">
        <f>CONCATENATE(Tableau2[[#This Row],[PAIEMENT2]]," de ",Tableau2[[#This Row],[FACTURATION TTC]]," € pour ",Tableau2[[#This Row],[QUANTITE]]," prestations de ",Tableau2[[#This Row],[PRODUIT]] )</f>
        <v>Virement de 42000 € pour 7 prestations de Conseil et architecture</v>
      </c>
    </row>
    <row r="133" spans="1:21" x14ac:dyDescent="0.25">
      <c r="A133" t="s">
        <v>296</v>
      </c>
      <c r="B133" t="s">
        <v>297</v>
      </c>
      <c r="C133">
        <v>3131</v>
      </c>
      <c r="D133" t="s">
        <v>464</v>
      </c>
      <c r="E133" t="s">
        <v>7</v>
      </c>
      <c r="F133" s="4">
        <v>44024</v>
      </c>
      <c r="G133">
        <v>8</v>
      </c>
      <c r="H133" t="s">
        <v>448</v>
      </c>
      <c r="I133">
        <v>7</v>
      </c>
      <c r="J133">
        <v>800</v>
      </c>
      <c r="K133">
        <v>5600</v>
      </c>
      <c r="L133">
        <v>6720</v>
      </c>
      <c r="M133">
        <v>3</v>
      </c>
      <c r="N133" t="s">
        <v>458</v>
      </c>
      <c r="O133">
        <v>3072.81</v>
      </c>
      <c r="P133">
        <v>0</v>
      </c>
      <c r="Q133" t="s">
        <v>11</v>
      </c>
      <c r="R133">
        <v>4</v>
      </c>
      <c r="S133" s="4">
        <v>23133</v>
      </c>
      <c r="T133" s="26">
        <f t="shared" ca="1" si="2"/>
        <v>60.294444444444444</v>
      </c>
      <c r="U133" s="25" t="str">
        <f>CONCATENATE(Tableau2[[#This Row],[PAIEMENT2]]," de ",Tableau2[[#This Row],[FACTURATION TTC]]," € pour ",Tableau2[[#This Row],[QUANTITE]]," prestations de ",Tableau2[[#This Row],[PRODUIT]] )</f>
        <v>Espèce de 6720 € pour 7 prestations de Compétence Fullstack</v>
      </c>
    </row>
    <row r="134" spans="1:21" x14ac:dyDescent="0.25">
      <c r="A134" t="s">
        <v>296</v>
      </c>
      <c r="B134" t="s">
        <v>298</v>
      </c>
      <c r="C134">
        <v>3986</v>
      </c>
      <c r="D134" t="s">
        <v>464</v>
      </c>
      <c r="E134" t="s">
        <v>7</v>
      </c>
      <c r="F134" s="4">
        <v>44134</v>
      </c>
      <c r="G134">
        <v>8</v>
      </c>
      <c r="H134" t="s">
        <v>448</v>
      </c>
      <c r="I134">
        <v>7</v>
      </c>
      <c r="J134">
        <v>800</v>
      </c>
      <c r="K134">
        <v>5600</v>
      </c>
      <c r="L134">
        <v>6720</v>
      </c>
      <c r="M134">
        <v>2</v>
      </c>
      <c r="N134" t="s">
        <v>457</v>
      </c>
      <c r="O134">
        <v>3063.77</v>
      </c>
      <c r="P134">
        <v>0</v>
      </c>
      <c r="Q134" t="s">
        <v>8</v>
      </c>
      <c r="R134">
        <v>2</v>
      </c>
      <c r="S134" s="4">
        <v>20641</v>
      </c>
      <c r="T134" s="26">
        <f t="shared" ca="1" si="2"/>
        <v>67.11944444444444</v>
      </c>
      <c r="U134" s="25" t="str">
        <f>CONCATENATE(Tableau2[[#This Row],[PAIEMENT2]]," de ",Tableau2[[#This Row],[FACTURATION TTC]]," € pour ",Tableau2[[#This Row],[QUANTITE]]," prestations de ",Tableau2[[#This Row],[PRODUIT]] )</f>
        <v>Virement de 6720 € pour 7 prestations de Compétence Fullstack</v>
      </c>
    </row>
    <row r="135" spans="1:21" x14ac:dyDescent="0.25">
      <c r="A135" t="s">
        <v>284</v>
      </c>
      <c r="B135" t="s">
        <v>62</v>
      </c>
      <c r="C135">
        <v>3010</v>
      </c>
      <c r="D135" t="s">
        <v>464</v>
      </c>
      <c r="E135" t="s">
        <v>7</v>
      </c>
      <c r="F135" s="4">
        <v>44051</v>
      </c>
      <c r="G135">
        <v>5</v>
      </c>
      <c r="H135" t="s">
        <v>445</v>
      </c>
      <c r="I135">
        <v>3</v>
      </c>
      <c r="J135">
        <v>2000</v>
      </c>
      <c r="K135">
        <v>6000</v>
      </c>
      <c r="L135">
        <v>7200</v>
      </c>
      <c r="M135">
        <v>1</v>
      </c>
      <c r="N135" t="s">
        <v>456</v>
      </c>
      <c r="O135">
        <v>2383.81</v>
      </c>
      <c r="P135">
        <v>0</v>
      </c>
      <c r="Q135" t="s">
        <v>8</v>
      </c>
      <c r="R135">
        <v>3</v>
      </c>
      <c r="S135" s="4">
        <v>25265</v>
      </c>
      <c r="T135" s="26">
        <f t="shared" ca="1" si="2"/>
        <v>54.458333333333336</v>
      </c>
      <c r="U135" s="25" t="str">
        <f>CONCATENATE(Tableau2[[#This Row],[PAIEMENT2]]," de ",Tableau2[[#This Row],[FACTURATION TTC]]," € pour ",Tableau2[[#This Row],[QUANTITE]]," prestations de ",Tableau2[[#This Row],[PRODUIT]] )</f>
        <v>Chèque de 7200 € pour 3 prestations de Audit sécurité</v>
      </c>
    </row>
    <row r="136" spans="1:21" x14ac:dyDescent="0.25">
      <c r="A136" t="s">
        <v>279</v>
      </c>
      <c r="B136" t="s">
        <v>280</v>
      </c>
      <c r="C136">
        <v>3722</v>
      </c>
      <c r="D136" t="s">
        <v>464</v>
      </c>
      <c r="E136" t="s">
        <v>16</v>
      </c>
      <c r="F136" s="4">
        <v>44169</v>
      </c>
      <c r="G136">
        <v>2</v>
      </c>
      <c r="H136" t="s">
        <v>442</v>
      </c>
      <c r="I136">
        <v>1</v>
      </c>
      <c r="J136">
        <v>700</v>
      </c>
      <c r="K136">
        <v>700</v>
      </c>
      <c r="L136">
        <v>840</v>
      </c>
      <c r="M136">
        <v>2</v>
      </c>
      <c r="N136" t="s">
        <v>457</v>
      </c>
      <c r="O136">
        <v>1033.32</v>
      </c>
      <c r="P136">
        <v>0</v>
      </c>
      <c r="Q136" t="s">
        <v>8</v>
      </c>
      <c r="R136">
        <v>0</v>
      </c>
      <c r="S136" s="4">
        <v>23011</v>
      </c>
      <c r="T136" s="26">
        <f t="shared" ca="1" si="2"/>
        <v>60.633333333333333</v>
      </c>
      <c r="U136" s="25" t="str">
        <f>CONCATENATE(Tableau2[[#This Row],[PAIEMENT2]]," de ",Tableau2[[#This Row],[FACTURATION TTC]]," € pour ",Tableau2[[#This Row],[QUANTITE]]," prestations de ",Tableau2[[#This Row],[PRODUIT]] )</f>
        <v>Virement de 840 € pour 1 prestations de Formation CRM</v>
      </c>
    </row>
    <row r="137" spans="1:21" x14ac:dyDescent="0.25">
      <c r="A137" t="s">
        <v>269</v>
      </c>
      <c r="B137" t="s">
        <v>246</v>
      </c>
      <c r="C137">
        <v>3695</v>
      </c>
      <c r="D137" t="s">
        <v>464</v>
      </c>
      <c r="E137" t="s">
        <v>16</v>
      </c>
      <c r="F137" s="4">
        <v>44260</v>
      </c>
      <c r="G137">
        <v>2</v>
      </c>
      <c r="H137" t="s">
        <v>442</v>
      </c>
      <c r="I137">
        <v>1</v>
      </c>
      <c r="J137">
        <v>700</v>
      </c>
      <c r="K137">
        <v>700</v>
      </c>
      <c r="L137">
        <v>840</v>
      </c>
      <c r="M137">
        <v>2</v>
      </c>
      <c r="N137" t="s">
        <v>457</v>
      </c>
      <c r="O137">
        <v>1147.8800000000001</v>
      </c>
      <c r="P137">
        <v>0</v>
      </c>
      <c r="Q137" t="s">
        <v>8</v>
      </c>
      <c r="R137">
        <v>1</v>
      </c>
      <c r="S137" s="4">
        <v>27675</v>
      </c>
      <c r="T137" s="26">
        <f t="shared" ca="1" si="2"/>
        <v>47.861111111111114</v>
      </c>
      <c r="U137" s="25" t="str">
        <f>CONCATENATE(Tableau2[[#This Row],[PAIEMENT2]]," de ",Tableau2[[#This Row],[FACTURATION TTC]]," € pour ",Tableau2[[#This Row],[QUANTITE]]," prestations de ",Tableau2[[#This Row],[PRODUIT]] )</f>
        <v>Virement de 840 € pour 1 prestations de Formation CRM</v>
      </c>
    </row>
    <row r="138" spans="1:21" x14ac:dyDescent="0.25">
      <c r="A138" t="s">
        <v>260</v>
      </c>
      <c r="B138" t="s">
        <v>261</v>
      </c>
      <c r="C138">
        <v>3056</v>
      </c>
      <c r="D138" t="s">
        <v>464</v>
      </c>
      <c r="E138" t="s">
        <v>16</v>
      </c>
      <c r="F138" s="4">
        <v>44123</v>
      </c>
      <c r="G138">
        <v>7</v>
      </c>
      <c r="H138" t="s">
        <v>447</v>
      </c>
      <c r="I138">
        <v>9</v>
      </c>
      <c r="J138">
        <v>600</v>
      </c>
      <c r="K138">
        <v>5400</v>
      </c>
      <c r="L138">
        <v>6480</v>
      </c>
      <c r="M138">
        <v>1</v>
      </c>
      <c r="N138" t="s">
        <v>456</v>
      </c>
      <c r="O138">
        <v>1624.81</v>
      </c>
      <c r="P138">
        <v>0</v>
      </c>
      <c r="Q138" t="s">
        <v>8</v>
      </c>
      <c r="R138">
        <v>2</v>
      </c>
      <c r="S138" s="4">
        <v>30382</v>
      </c>
      <c r="T138" s="26">
        <f t="shared" ca="1" si="2"/>
        <v>40.447222222222223</v>
      </c>
      <c r="U138" s="25" t="str">
        <f>CONCATENATE(Tableau2[[#This Row],[PAIEMENT2]]," de ",Tableau2[[#This Row],[FACTURATION TTC]]," € pour ",Tableau2[[#This Row],[QUANTITE]]," prestations de ",Tableau2[[#This Row],[PRODUIT]] )</f>
        <v>Chèque de 6480 € pour 9 prestations de Compétence Back</v>
      </c>
    </row>
    <row r="139" spans="1:21" x14ac:dyDescent="0.25">
      <c r="A139" t="s">
        <v>259</v>
      </c>
      <c r="B139" t="s">
        <v>45</v>
      </c>
      <c r="C139">
        <v>3676</v>
      </c>
      <c r="D139" t="s">
        <v>464</v>
      </c>
      <c r="E139" t="s">
        <v>16</v>
      </c>
      <c r="F139" s="4">
        <v>44315</v>
      </c>
      <c r="G139">
        <v>8</v>
      </c>
      <c r="H139" t="s">
        <v>448</v>
      </c>
      <c r="I139">
        <v>9</v>
      </c>
      <c r="J139">
        <v>800</v>
      </c>
      <c r="K139">
        <v>7200</v>
      </c>
      <c r="L139">
        <v>8640</v>
      </c>
      <c r="M139">
        <v>3</v>
      </c>
      <c r="N139" t="s">
        <v>458</v>
      </c>
      <c r="O139">
        <v>2325.16</v>
      </c>
      <c r="P139">
        <v>0</v>
      </c>
      <c r="Q139" t="s">
        <v>8</v>
      </c>
      <c r="R139">
        <v>1</v>
      </c>
      <c r="S139" s="4">
        <v>22617</v>
      </c>
      <c r="T139" s="26">
        <f t="shared" ca="1" si="2"/>
        <v>61.711111111111109</v>
      </c>
      <c r="U139" s="25" t="str">
        <f>CONCATENATE(Tableau2[[#This Row],[PAIEMENT2]]," de ",Tableau2[[#This Row],[FACTURATION TTC]]," € pour ",Tableau2[[#This Row],[QUANTITE]]," prestations de ",Tableau2[[#This Row],[PRODUIT]] )</f>
        <v>Espèce de 8640 € pour 9 prestations de Compétence Fullstack</v>
      </c>
    </row>
    <row r="140" spans="1:21" x14ac:dyDescent="0.25">
      <c r="A140" t="s">
        <v>258</v>
      </c>
      <c r="B140" t="s">
        <v>225</v>
      </c>
      <c r="C140">
        <v>3144</v>
      </c>
      <c r="D140" t="s">
        <v>464</v>
      </c>
      <c r="E140" t="s">
        <v>16</v>
      </c>
      <c r="F140" s="4">
        <v>44228</v>
      </c>
      <c r="G140">
        <v>7</v>
      </c>
      <c r="H140" t="s">
        <v>447</v>
      </c>
      <c r="I140">
        <v>3</v>
      </c>
      <c r="J140">
        <v>600</v>
      </c>
      <c r="K140">
        <v>1800</v>
      </c>
      <c r="L140">
        <v>2160</v>
      </c>
      <c r="M140">
        <v>2</v>
      </c>
      <c r="N140" t="s">
        <v>457</v>
      </c>
      <c r="O140">
        <v>1107.51</v>
      </c>
      <c r="P140">
        <v>0</v>
      </c>
      <c r="Q140" t="s">
        <v>11</v>
      </c>
      <c r="R140">
        <v>0</v>
      </c>
      <c r="S140" s="4">
        <v>28017</v>
      </c>
      <c r="T140" s="26">
        <f t="shared" ca="1" si="2"/>
        <v>46.927777777777777</v>
      </c>
      <c r="U140" s="25" t="str">
        <f>CONCATENATE(Tableau2[[#This Row],[PAIEMENT2]]," de ",Tableau2[[#This Row],[FACTURATION TTC]]," € pour ",Tableau2[[#This Row],[QUANTITE]]," prestations de ",Tableau2[[#This Row],[PRODUIT]] )</f>
        <v>Virement de 2160 € pour 3 prestations de Compétence Back</v>
      </c>
    </row>
    <row r="141" spans="1:21" x14ac:dyDescent="0.25">
      <c r="A141" t="s">
        <v>256</v>
      </c>
      <c r="B141" t="s">
        <v>126</v>
      </c>
      <c r="C141">
        <v>3248</v>
      </c>
      <c r="D141" t="s">
        <v>464</v>
      </c>
      <c r="E141" t="s">
        <v>16</v>
      </c>
      <c r="F141" s="4">
        <v>44061</v>
      </c>
      <c r="G141">
        <v>6</v>
      </c>
      <c r="H141" t="s">
        <v>446</v>
      </c>
      <c r="I141">
        <v>6</v>
      </c>
      <c r="J141">
        <v>500</v>
      </c>
      <c r="K141">
        <v>3000</v>
      </c>
      <c r="L141">
        <v>3600</v>
      </c>
      <c r="M141">
        <v>1</v>
      </c>
      <c r="N141" t="s">
        <v>456</v>
      </c>
      <c r="O141">
        <v>1091.7</v>
      </c>
      <c r="P141">
        <v>0</v>
      </c>
      <c r="Q141" t="s">
        <v>11</v>
      </c>
      <c r="R141">
        <v>2</v>
      </c>
      <c r="S141" s="4">
        <v>27077</v>
      </c>
      <c r="T141" s="26">
        <f t="shared" ca="1" si="2"/>
        <v>49.50277777777778</v>
      </c>
      <c r="U141" s="25" t="str">
        <f>CONCATENATE(Tableau2[[#This Row],[PAIEMENT2]]," de ",Tableau2[[#This Row],[FACTURATION TTC]]," € pour ",Tableau2[[#This Row],[QUANTITE]]," prestations de ",Tableau2[[#This Row],[PRODUIT]] )</f>
        <v>Chèque de 3600 € pour 6 prestations de Compétence Front</v>
      </c>
    </row>
    <row r="142" spans="1:21" x14ac:dyDescent="0.25">
      <c r="A142" t="s">
        <v>245</v>
      </c>
      <c r="B142" t="s">
        <v>246</v>
      </c>
      <c r="C142">
        <v>3685</v>
      </c>
      <c r="D142" t="s">
        <v>464</v>
      </c>
      <c r="E142" t="s">
        <v>16</v>
      </c>
      <c r="F142" s="4">
        <v>44269</v>
      </c>
      <c r="G142">
        <v>7</v>
      </c>
      <c r="H142" t="s">
        <v>447</v>
      </c>
      <c r="I142">
        <v>9</v>
      </c>
      <c r="J142">
        <v>600</v>
      </c>
      <c r="K142">
        <v>5400</v>
      </c>
      <c r="L142">
        <v>6480</v>
      </c>
      <c r="M142">
        <v>3</v>
      </c>
      <c r="N142" t="s">
        <v>458</v>
      </c>
      <c r="O142">
        <v>2864.17</v>
      </c>
      <c r="P142">
        <v>0</v>
      </c>
      <c r="Q142" t="s">
        <v>8</v>
      </c>
      <c r="R142">
        <v>0</v>
      </c>
      <c r="S142" s="4">
        <v>20176</v>
      </c>
      <c r="T142" s="26">
        <f t="shared" ca="1" si="2"/>
        <v>68.388888888888886</v>
      </c>
      <c r="U142" s="25" t="str">
        <f>CONCATENATE(Tableau2[[#This Row],[PAIEMENT2]]," de ",Tableau2[[#This Row],[FACTURATION TTC]]," € pour ",Tableau2[[#This Row],[QUANTITE]]," prestations de ",Tableau2[[#This Row],[PRODUIT]] )</f>
        <v>Espèce de 6480 € pour 9 prestations de Compétence Back</v>
      </c>
    </row>
    <row r="143" spans="1:21" x14ac:dyDescent="0.25">
      <c r="A143" t="s">
        <v>244</v>
      </c>
      <c r="B143" t="s">
        <v>15</v>
      </c>
      <c r="C143">
        <v>3991</v>
      </c>
      <c r="D143" t="s">
        <v>464</v>
      </c>
      <c r="E143" t="s">
        <v>16</v>
      </c>
      <c r="F143" s="4">
        <v>44051</v>
      </c>
      <c r="G143">
        <v>3</v>
      </c>
      <c r="H143" t="s">
        <v>443</v>
      </c>
      <c r="I143">
        <v>6</v>
      </c>
      <c r="J143">
        <v>1300</v>
      </c>
      <c r="K143">
        <v>7800</v>
      </c>
      <c r="L143">
        <v>9360</v>
      </c>
      <c r="M143">
        <v>3</v>
      </c>
      <c r="N143" t="s">
        <v>458</v>
      </c>
      <c r="O143">
        <v>1587.25</v>
      </c>
      <c r="P143">
        <v>0</v>
      </c>
      <c r="Q143" t="s">
        <v>8</v>
      </c>
      <c r="R143">
        <v>0</v>
      </c>
      <c r="S143" s="4">
        <v>17961</v>
      </c>
      <c r="T143" s="26">
        <f t="shared" ca="1" si="2"/>
        <v>74.455555555555549</v>
      </c>
      <c r="U143" s="25" t="str">
        <f>CONCATENATE(Tableau2[[#This Row],[PAIEMENT2]]," de ",Tableau2[[#This Row],[FACTURATION TTC]]," € pour ",Tableau2[[#This Row],[QUANTITE]]," prestations de ",Tableau2[[#This Row],[PRODUIT]] )</f>
        <v>Espèce de 9360 € pour 6 prestations de Déploiement technique</v>
      </c>
    </row>
    <row r="144" spans="1:21" x14ac:dyDescent="0.25">
      <c r="A144" t="s">
        <v>240</v>
      </c>
      <c r="B144" t="s">
        <v>241</v>
      </c>
      <c r="C144">
        <v>3078</v>
      </c>
      <c r="D144" t="s">
        <v>464</v>
      </c>
      <c r="E144" t="s">
        <v>16</v>
      </c>
      <c r="F144" s="4">
        <v>44130</v>
      </c>
      <c r="G144">
        <v>4</v>
      </c>
      <c r="H144" t="s">
        <v>444</v>
      </c>
      <c r="I144">
        <v>5</v>
      </c>
      <c r="J144">
        <v>5000</v>
      </c>
      <c r="K144">
        <v>25000</v>
      </c>
      <c r="L144">
        <v>30000</v>
      </c>
      <c r="M144">
        <v>1</v>
      </c>
      <c r="N144" t="s">
        <v>456</v>
      </c>
      <c r="O144">
        <v>1995.7</v>
      </c>
      <c r="P144">
        <v>250</v>
      </c>
      <c r="Q144" t="s">
        <v>8</v>
      </c>
      <c r="R144">
        <v>4</v>
      </c>
      <c r="S144" s="4">
        <v>21295</v>
      </c>
      <c r="T144" s="26">
        <f t="shared" ca="1" si="2"/>
        <v>65.327777777777783</v>
      </c>
      <c r="U144" s="25" t="str">
        <f>CONCATENATE(Tableau2[[#This Row],[PAIEMENT2]]," de ",Tableau2[[#This Row],[FACTURATION TTC]]," € pour ",Tableau2[[#This Row],[QUANTITE]]," prestations de ",Tableau2[[#This Row],[PRODUIT]] )</f>
        <v>Chèque de 30000 € pour 5 prestations de Conseil et architecture</v>
      </c>
    </row>
    <row r="145" spans="1:21" x14ac:dyDescent="0.25">
      <c r="A145" t="s">
        <v>229</v>
      </c>
      <c r="B145" t="s">
        <v>15</v>
      </c>
      <c r="C145">
        <v>3126</v>
      </c>
      <c r="D145" t="s">
        <v>464</v>
      </c>
      <c r="E145" t="s">
        <v>16</v>
      </c>
      <c r="F145" s="4">
        <v>44357</v>
      </c>
      <c r="G145">
        <v>2</v>
      </c>
      <c r="H145" t="s">
        <v>442</v>
      </c>
      <c r="I145">
        <v>10</v>
      </c>
      <c r="J145">
        <v>700</v>
      </c>
      <c r="K145">
        <v>7000</v>
      </c>
      <c r="L145">
        <v>8400</v>
      </c>
      <c r="M145">
        <v>3</v>
      </c>
      <c r="N145" t="s">
        <v>458</v>
      </c>
      <c r="O145">
        <v>1976.27</v>
      </c>
      <c r="P145">
        <v>0</v>
      </c>
      <c r="Q145" t="s">
        <v>8</v>
      </c>
      <c r="R145">
        <v>1</v>
      </c>
      <c r="S145" s="4">
        <v>21944</v>
      </c>
      <c r="T145" s="26">
        <f t="shared" ca="1" si="2"/>
        <v>63.552777777777777</v>
      </c>
      <c r="U145" s="25" t="str">
        <f>CONCATENATE(Tableau2[[#This Row],[PAIEMENT2]]," de ",Tableau2[[#This Row],[FACTURATION TTC]]," € pour ",Tableau2[[#This Row],[QUANTITE]]," prestations de ",Tableau2[[#This Row],[PRODUIT]] )</f>
        <v>Espèce de 8400 € pour 10 prestations de Formation CRM</v>
      </c>
    </row>
    <row r="146" spans="1:21" x14ac:dyDescent="0.25">
      <c r="A146" t="s">
        <v>228</v>
      </c>
      <c r="B146" t="s">
        <v>124</v>
      </c>
      <c r="C146">
        <v>3175</v>
      </c>
      <c r="D146" t="s">
        <v>464</v>
      </c>
      <c r="E146" t="s">
        <v>16</v>
      </c>
      <c r="F146" s="4">
        <v>44220</v>
      </c>
      <c r="G146">
        <v>2</v>
      </c>
      <c r="H146" t="s">
        <v>442</v>
      </c>
      <c r="I146">
        <v>7</v>
      </c>
      <c r="J146">
        <v>700</v>
      </c>
      <c r="K146">
        <v>4900</v>
      </c>
      <c r="L146">
        <v>5880</v>
      </c>
      <c r="M146">
        <v>3</v>
      </c>
      <c r="N146" t="s">
        <v>458</v>
      </c>
      <c r="O146">
        <v>1868.96</v>
      </c>
      <c r="P146">
        <v>0</v>
      </c>
      <c r="Q146" t="s">
        <v>8</v>
      </c>
      <c r="R146">
        <v>5</v>
      </c>
      <c r="S146" s="4">
        <v>23979</v>
      </c>
      <c r="T146" s="26">
        <f t="shared" ca="1" si="2"/>
        <v>57.980555555555554</v>
      </c>
      <c r="U146" s="25" t="str">
        <f>CONCATENATE(Tableau2[[#This Row],[PAIEMENT2]]," de ",Tableau2[[#This Row],[FACTURATION TTC]]," € pour ",Tableau2[[#This Row],[QUANTITE]]," prestations de ",Tableau2[[#This Row],[PRODUIT]] )</f>
        <v>Espèce de 5880 € pour 7 prestations de Formation CRM</v>
      </c>
    </row>
    <row r="147" spans="1:21" x14ac:dyDescent="0.25">
      <c r="A147" t="s">
        <v>224</v>
      </c>
      <c r="B147" t="s">
        <v>225</v>
      </c>
      <c r="C147">
        <v>3824</v>
      </c>
      <c r="D147" t="s">
        <v>464</v>
      </c>
      <c r="E147" t="s">
        <v>16</v>
      </c>
      <c r="F147" s="4">
        <v>44202</v>
      </c>
      <c r="G147">
        <v>5</v>
      </c>
      <c r="H147" t="s">
        <v>445</v>
      </c>
      <c r="I147">
        <v>8</v>
      </c>
      <c r="J147">
        <v>2000</v>
      </c>
      <c r="K147">
        <v>16000</v>
      </c>
      <c r="L147">
        <v>19200</v>
      </c>
      <c r="M147">
        <v>2</v>
      </c>
      <c r="N147" t="s">
        <v>457</v>
      </c>
      <c r="O147">
        <v>2629.92</v>
      </c>
      <c r="P147">
        <v>160</v>
      </c>
      <c r="Q147" t="s">
        <v>11</v>
      </c>
      <c r="R147">
        <v>5</v>
      </c>
      <c r="S147" s="4">
        <v>21596</v>
      </c>
      <c r="T147" s="26">
        <f t="shared" ca="1" si="2"/>
        <v>64.50833333333334</v>
      </c>
      <c r="U147" s="25" t="str">
        <f>CONCATENATE(Tableau2[[#This Row],[PAIEMENT2]]," de ",Tableau2[[#This Row],[FACTURATION TTC]]," € pour ",Tableau2[[#This Row],[QUANTITE]]," prestations de ",Tableau2[[#This Row],[PRODUIT]] )</f>
        <v>Virement de 19200 € pour 8 prestations de Audit sécurité</v>
      </c>
    </row>
    <row r="148" spans="1:21" x14ac:dyDescent="0.25">
      <c r="A148" t="s">
        <v>222</v>
      </c>
      <c r="B148" t="s">
        <v>223</v>
      </c>
      <c r="C148">
        <v>3679</v>
      </c>
      <c r="D148" t="s">
        <v>464</v>
      </c>
      <c r="E148" t="s">
        <v>16</v>
      </c>
      <c r="F148" s="4">
        <v>44093</v>
      </c>
      <c r="G148">
        <v>5</v>
      </c>
      <c r="H148" t="s">
        <v>445</v>
      </c>
      <c r="I148">
        <v>1</v>
      </c>
      <c r="J148">
        <v>2000</v>
      </c>
      <c r="K148">
        <v>2000</v>
      </c>
      <c r="L148">
        <v>2400</v>
      </c>
      <c r="M148">
        <v>3</v>
      </c>
      <c r="N148" t="s">
        <v>458</v>
      </c>
      <c r="O148">
        <v>2576.3000000000002</v>
      </c>
      <c r="P148">
        <v>0</v>
      </c>
      <c r="Q148" t="s">
        <v>8</v>
      </c>
      <c r="R148">
        <v>5</v>
      </c>
      <c r="S148" s="4">
        <v>27097</v>
      </c>
      <c r="T148" s="26">
        <f t="shared" ca="1" si="2"/>
        <v>49.44166666666667</v>
      </c>
      <c r="U148" s="25" t="str">
        <f>CONCATENATE(Tableau2[[#This Row],[PAIEMENT2]]," de ",Tableau2[[#This Row],[FACTURATION TTC]]," € pour ",Tableau2[[#This Row],[QUANTITE]]," prestations de ",Tableau2[[#This Row],[PRODUIT]] )</f>
        <v>Espèce de 2400 € pour 1 prestations de Audit sécurité</v>
      </c>
    </row>
    <row r="149" spans="1:21" x14ac:dyDescent="0.25">
      <c r="A149" t="s">
        <v>216</v>
      </c>
      <c r="B149" t="s">
        <v>217</v>
      </c>
      <c r="C149">
        <v>3617</v>
      </c>
      <c r="D149" t="s">
        <v>464</v>
      </c>
      <c r="E149" t="s">
        <v>16</v>
      </c>
      <c r="F149" s="4">
        <v>44277</v>
      </c>
      <c r="G149">
        <v>6</v>
      </c>
      <c r="H149" t="s">
        <v>446</v>
      </c>
      <c r="I149">
        <v>6</v>
      </c>
      <c r="J149">
        <v>500</v>
      </c>
      <c r="K149">
        <v>3000</v>
      </c>
      <c r="L149">
        <v>3600</v>
      </c>
      <c r="M149">
        <v>1</v>
      </c>
      <c r="N149" t="s">
        <v>456</v>
      </c>
      <c r="O149">
        <v>1519</v>
      </c>
      <c r="P149">
        <v>0</v>
      </c>
      <c r="Q149" t="s">
        <v>8</v>
      </c>
      <c r="R149">
        <v>1</v>
      </c>
      <c r="S149" s="4">
        <v>21497</v>
      </c>
      <c r="T149" s="26">
        <f t="shared" ca="1" si="2"/>
        <v>64.777777777777771</v>
      </c>
      <c r="U149" s="25" t="str">
        <f>CONCATENATE(Tableau2[[#This Row],[PAIEMENT2]]," de ",Tableau2[[#This Row],[FACTURATION TTC]]," € pour ",Tableau2[[#This Row],[QUANTITE]]," prestations de ",Tableau2[[#This Row],[PRODUIT]] )</f>
        <v>Chèque de 3600 € pour 6 prestations de Compétence Front</v>
      </c>
    </row>
    <row r="150" spans="1:21" x14ac:dyDescent="0.25">
      <c r="A150" t="s">
        <v>205</v>
      </c>
      <c r="B150" t="s">
        <v>15</v>
      </c>
      <c r="C150">
        <v>3112</v>
      </c>
      <c r="D150" t="s">
        <v>464</v>
      </c>
      <c r="E150" t="s">
        <v>16</v>
      </c>
      <c r="F150" s="4">
        <v>44212</v>
      </c>
      <c r="G150">
        <v>3</v>
      </c>
      <c r="H150" t="s">
        <v>443</v>
      </c>
      <c r="I150">
        <v>10</v>
      </c>
      <c r="J150">
        <v>1300</v>
      </c>
      <c r="K150">
        <v>13000</v>
      </c>
      <c r="L150">
        <v>15600</v>
      </c>
      <c r="M150">
        <v>3</v>
      </c>
      <c r="N150" t="s">
        <v>458</v>
      </c>
      <c r="O150">
        <v>951.66</v>
      </c>
      <c r="P150">
        <v>65</v>
      </c>
      <c r="Q150" t="s">
        <v>8</v>
      </c>
      <c r="R150">
        <v>5</v>
      </c>
      <c r="S150" s="4">
        <v>27562</v>
      </c>
      <c r="T150" s="26">
        <f t="shared" ca="1" si="2"/>
        <v>48.169444444444444</v>
      </c>
      <c r="U150" s="25" t="str">
        <f>CONCATENATE(Tableau2[[#This Row],[PAIEMENT2]]," de ",Tableau2[[#This Row],[FACTURATION TTC]]," € pour ",Tableau2[[#This Row],[QUANTITE]]," prestations de ",Tableau2[[#This Row],[PRODUIT]] )</f>
        <v>Espèce de 15600 € pour 10 prestations de Déploiement technique</v>
      </c>
    </row>
    <row r="151" spans="1:21" x14ac:dyDescent="0.25">
      <c r="A151" t="s">
        <v>174</v>
      </c>
      <c r="B151" t="s">
        <v>175</v>
      </c>
      <c r="C151">
        <v>3819</v>
      </c>
      <c r="D151" t="s">
        <v>464</v>
      </c>
      <c r="E151" t="s">
        <v>16</v>
      </c>
      <c r="F151" s="4">
        <v>44070</v>
      </c>
      <c r="G151">
        <v>2</v>
      </c>
      <c r="H151" t="s">
        <v>442</v>
      </c>
      <c r="I151">
        <v>7</v>
      </c>
      <c r="J151">
        <v>700</v>
      </c>
      <c r="K151">
        <v>4900</v>
      </c>
      <c r="L151">
        <v>5880</v>
      </c>
      <c r="M151">
        <v>3</v>
      </c>
      <c r="N151" t="s">
        <v>458</v>
      </c>
      <c r="O151">
        <v>2568.91</v>
      </c>
      <c r="P151">
        <v>0</v>
      </c>
      <c r="Q151" t="s">
        <v>8</v>
      </c>
      <c r="R151">
        <v>0</v>
      </c>
      <c r="S151" s="4">
        <v>18986</v>
      </c>
      <c r="T151" s="26">
        <f t="shared" ca="1" si="2"/>
        <v>71.650000000000006</v>
      </c>
      <c r="U151" s="25" t="str">
        <f>CONCATENATE(Tableau2[[#This Row],[PAIEMENT2]]," de ",Tableau2[[#This Row],[FACTURATION TTC]]," € pour ",Tableau2[[#This Row],[QUANTITE]]," prestations de ",Tableau2[[#This Row],[PRODUIT]] )</f>
        <v>Espèce de 5880 € pour 7 prestations de Formation CRM</v>
      </c>
    </row>
    <row r="152" spans="1:21" x14ac:dyDescent="0.25">
      <c r="A152" t="s">
        <v>164</v>
      </c>
      <c r="B152" t="s">
        <v>165</v>
      </c>
      <c r="C152">
        <v>3113</v>
      </c>
      <c r="D152" t="s">
        <v>464</v>
      </c>
      <c r="E152" t="s">
        <v>16</v>
      </c>
      <c r="F152" s="4">
        <v>44232</v>
      </c>
      <c r="G152">
        <v>2</v>
      </c>
      <c r="H152" t="s">
        <v>442</v>
      </c>
      <c r="I152">
        <v>1</v>
      </c>
      <c r="J152">
        <v>700</v>
      </c>
      <c r="K152">
        <v>700</v>
      </c>
      <c r="L152">
        <v>840</v>
      </c>
      <c r="M152">
        <v>1</v>
      </c>
      <c r="N152" t="s">
        <v>456</v>
      </c>
      <c r="O152">
        <v>1208.69</v>
      </c>
      <c r="P152">
        <v>0</v>
      </c>
      <c r="Q152" t="s">
        <v>11</v>
      </c>
      <c r="R152">
        <v>0</v>
      </c>
      <c r="S152" s="4">
        <v>30932</v>
      </c>
      <c r="T152" s="26">
        <f t="shared" ca="1" si="2"/>
        <v>38.947222222222223</v>
      </c>
      <c r="U152" s="25" t="str">
        <f>CONCATENATE(Tableau2[[#This Row],[PAIEMENT2]]," de ",Tableau2[[#This Row],[FACTURATION TTC]]," € pour ",Tableau2[[#This Row],[QUANTITE]]," prestations de ",Tableau2[[#This Row],[PRODUIT]] )</f>
        <v>Chèque de 840 € pour 1 prestations de Formation CRM</v>
      </c>
    </row>
    <row r="153" spans="1:21" x14ac:dyDescent="0.25">
      <c r="A153" t="s">
        <v>144</v>
      </c>
      <c r="B153" t="s">
        <v>145</v>
      </c>
      <c r="C153">
        <v>3712</v>
      </c>
      <c r="D153" t="s">
        <v>464</v>
      </c>
      <c r="E153" t="s">
        <v>16</v>
      </c>
      <c r="F153" s="4">
        <v>44137</v>
      </c>
      <c r="G153">
        <v>2</v>
      </c>
      <c r="H153" t="s">
        <v>442</v>
      </c>
      <c r="I153">
        <v>8</v>
      </c>
      <c r="J153">
        <v>700</v>
      </c>
      <c r="K153">
        <v>5600</v>
      </c>
      <c r="L153">
        <v>6720</v>
      </c>
      <c r="M153">
        <v>2</v>
      </c>
      <c r="N153" t="s">
        <v>457</v>
      </c>
      <c r="O153">
        <v>2354.0700000000002</v>
      </c>
      <c r="P153">
        <v>0</v>
      </c>
      <c r="Q153" t="s">
        <v>8</v>
      </c>
      <c r="R153">
        <v>3</v>
      </c>
      <c r="S153" s="4">
        <v>28889</v>
      </c>
      <c r="T153" s="26">
        <f t="shared" ca="1" si="2"/>
        <v>44.541666666666664</v>
      </c>
      <c r="U153" s="25" t="str">
        <f>CONCATENATE(Tableau2[[#This Row],[PAIEMENT2]]," de ",Tableau2[[#This Row],[FACTURATION TTC]]," € pour ",Tableau2[[#This Row],[QUANTITE]]," prestations de ",Tableau2[[#This Row],[PRODUIT]] )</f>
        <v>Virement de 6720 € pour 8 prestations de Formation CRM</v>
      </c>
    </row>
    <row r="154" spans="1:21" x14ac:dyDescent="0.25">
      <c r="A154" t="s">
        <v>142</v>
      </c>
      <c r="B154" t="s">
        <v>132</v>
      </c>
      <c r="C154">
        <v>3633</v>
      </c>
      <c r="D154" t="s">
        <v>464</v>
      </c>
      <c r="E154" t="s">
        <v>16</v>
      </c>
      <c r="F154" s="4">
        <v>44021</v>
      </c>
      <c r="G154">
        <v>10</v>
      </c>
      <c r="H154" t="s">
        <v>450</v>
      </c>
      <c r="I154">
        <v>5</v>
      </c>
      <c r="J154">
        <v>1000</v>
      </c>
      <c r="K154">
        <v>5000</v>
      </c>
      <c r="L154">
        <v>6000</v>
      </c>
      <c r="M154">
        <v>3</v>
      </c>
      <c r="N154" t="s">
        <v>458</v>
      </c>
      <c r="O154">
        <v>1683.53</v>
      </c>
      <c r="P154">
        <v>0</v>
      </c>
      <c r="Q154" t="s">
        <v>8</v>
      </c>
      <c r="R154">
        <v>5</v>
      </c>
      <c r="S154" s="4">
        <v>26883</v>
      </c>
      <c r="T154" s="26">
        <f t="shared" ca="1" si="2"/>
        <v>50.030555555555559</v>
      </c>
      <c r="U154" s="25" t="str">
        <f>CONCATENATE(Tableau2[[#This Row],[PAIEMENT2]]," de ",Tableau2[[#This Row],[FACTURATION TTC]]," € pour ",Tableau2[[#This Row],[QUANTITE]]," prestations de ",Tableau2[[#This Row],[PRODUIT]] )</f>
        <v>Espèce de 6000 € pour 5 prestations de Gestion projet Agile</v>
      </c>
    </row>
    <row r="155" spans="1:21" x14ac:dyDescent="0.25">
      <c r="A155" t="s">
        <v>137</v>
      </c>
      <c r="B155" t="s">
        <v>138</v>
      </c>
      <c r="C155">
        <v>3200</v>
      </c>
      <c r="D155" t="s">
        <v>464</v>
      </c>
      <c r="E155" t="s">
        <v>16</v>
      </c>
      <c r="F155" s="4">
        <v>44199</v>
      </c>
      <c r="G155">
        <v>1</v>
      </c>
      <c r="H155" t="s">
        <v>441</v>
      </c>
      <c r="I155">
        <v>5</v>
      </c>
      <c r="J155">
        <v>1200</v>
      </c>
      <c r="K155">
        <v>6000</v>
      </c>
      <c r="L155">
        <v>7200</v>
      </c>
      <c r="M155">
        <v>3</v>
      </c>
      <c r="N155" t="s">
        <v>458</v>
      </c>
      <c r="O155">
        <v>2447.2600000000002</v>
      </c>
      <c r="P155">
        <v>0</v>
      </c>
      <c r="Q155" t="s">
        <v>8</v>
      </c>
      <c r="R155">
        <v>5</v>
      </c>
      <c r="S155" s="4">
        <v>28384</v>
      </c>
      <c r="T155" s="26">
        <f t="shared" ca="1" si="2"/>
        <v>45.922222222222224</v>
      </c>
      <c r="U155" s="25" t="str">
        <f>CONCATENATE(Tableau2[[#This Row],[PAIEMENT2]]," de ",Tableau2[[#This Row],[FACTURATION TTC]]," € pour ",Tableau2[[#This Row],[QUANTITE]]," prestations de ",Tableau2[[#This Row],[PRODUIT]] )</f>
        <v>Espèce de 7200 € pour 5 prestations de Intervention sur site</v>
      </c>
    </row>
    <row r="156" spans="1:21" x14ac:dyDescent="0.25">
      <c r="A156" t="s">
        <v>125</v>
      </c>
      <c r="B156" t="s">
        <v>126</v>
      </c>
      <c r="C156">
        <v>3173</v>
      </c>
      <c r="D156" t="s">
        <v>464</v>
      </c>
      <c r="E156" t="s">
        <v>16</v>
      </c>
      <c r="F156" s="4">
        <v>44053</v>
      </c>
      <c r="G156">
        <v>1</v>
      </c>
      <c r="H156" t="s">
        <v>441</v>
      </c>
      <c r="I156">
        <v>8</v>
      </c>
      <c r="J156">
        <v>1200</v>
      </c>
      <c r="K156">
        <v>9600</v>
      </c>
      <c r="L156">
        <v>11520</v>
      </c>
      <c r="M156">
        <v>3</v>
      </c>
      <c r="N156" t="s">
        <v>458</v>
      </c>
      <c r="O156">
        <v>2276.77</v>
      </c>
      <c r="P156">
        <v>48</v>
      </c>
      <c r="Q156" t="s">
        <v>11</v>
      </c>
      <c r="R156">
        <v>4</v>
      </c>
      <c r="S156" s="4">
        <v>25841</v>
      </c>
      <c r="T156" s="26">
        <f t="shared" ca="1" si="2"/>
        <v>52.883333333333333</v>
      </c>
      <c r="U156" s="25" t="str">
        <f>CONCATENATE(Tableau2[[#This Row],[PAIEMENT2]]," de ",Tableau2[[#This Row],[FACTURATION TTC]]," € pour ",Tableau2[[#This Row],[QUANTITE]]," prestations de ",Tableau2[[#This Row],[PRODUIT]] )</f>
        <v>Espèce de 11520 € pour 8 prestations de Intervention sur site</v>
      </c>
    </row>
    <row r="157" spans="1:21" x14ac:dyDescent="0.25">
      <c r="A157" t="s">
        <v>113</v>
      </c>
      <c r="B157" t="s">
        <v>100</v>
      </c>
      <c r="C157">
        <v>3062</v>
      </c>
      <c r="D157" t="s">
        <v>464</v>
      </c>
      <c r="E157" t="s">
        <v>16</v>
      </c>
      <c r="F157" s="4">
        <v>44211</v>
      </c>
      <c r="G157">
        <v>1</v>
      </c>
      <c r="H157" t="s">
        <v>441</v>
      </c>
      <c r="I157">
        <v>6</v>
      </c>
      <c r="J157">
        <v>1200</v>
      </c>
      <c r="K157">
        <v>7200</v>
      </c>
      <c r="L157">
        <v>8640</v>
      </c>
      <c r="M157">
        <v>2</v>
      </c>
      <c r="N157" t="s">
        <v>457</v>
      </c>
      <c r="O157">
        <v>2289.6999999999998</v>
      </c>
      <c r="P157">
        <v>0</v>
      </c>
      <c r="Q157" t="s">
        <v>8</v>
      </c>
      <c r="R157">
        <v>2</v>
      </c>
      <c r="S157" s="4">
        <v>17238</v>
      </c>
      <c r="T157" s="26">
        <f t="shared" ca="1" si="2"/>
        <v>76.433333333333337</v>
      </c>
      <c r="U157" s="25" t="str">
        <f>CONCATENATE(Tableau2[[#This Row],[PAIEMENT2]]," de ",Tableau2[[#This Row],[FACTURATION TTC]]," € pour ",Tableau2[[#This Row],[QUANTITE]]," prestations de ",Tableau2[[#This Row],[PRODUIT]] )</f>
        <v>Virement de 8640 € pour 6 prestations de Intervention sur site</v>
      </c>
    </row>
    <row r="158" spans="1:21" x14ac:dyDescent="0.25">
      <c r="A158" t="s">
        <v>110</v>
      </c>
      <c r="B158" t="s">
        <v>111</v>
      </c>
      <c r="C158">
        <v>3171</v>
      </c>
      <c r="D158" t="s">
        <v>464</v>
      </c>
      <c r="E158" t="s">
        <v>16</v>
      </c>
      <c r="F158" s="4">
        <v>44277</v>
      </c>
      <c r="G158">
        <v>1</v>
      </c>
      <c r="H158" t="s">
        <v>441</v>
      </c>
      <c r="I158">
        <v>1</v>
      </c>
      <c r="J158">
        <v>1200</v>
      </c>
      <c r="K158">
        <v>1200</v>
      </c>
      <c r="L158">
        <v>1440</v>
      </c>
      <c r="M158">
        <v>3</v>
      </c>
      <c r="N158" t="s">
        <v>458</v>
      </c>
      <c r="O158">
        <v>2837.3</v>
      </c>
      <c r="P158">
        <v>0</v>
      </c>
      <c r="Q158" t="s">
        <v>11</v>
      </c>
      <c r="R158">
        <v>3</v>
      </c>
      <c r="S158" s="4">
        <v>30256</v>
      </c>
      <c r="T158" s="26">
        <f t="shared" ca="1" si="2"/>
        <v>40.797222222222224</v>
      </c>
      <c r="U158" s="25" t="str">
        <f>CONCATENATE(Tableau2[[#This Row],[PAIEMENT2]]," de ",Tableau2[[#This Row],[FACTURATION TTC]]," € pour ",Tableau2[[#This Row],[QUANTITE]]," prestations de ",Tableau2[[#This Row],[PRODUIT]] )</f>
        <v>Espèce de 1440 € pour 1 prestations de Intervention sur site</v>
      </c>
    </row>
    <row r="159" spans="1:21" x14ac:dyDescent="0.25">
      <c r="A159" t="s">
        <v>101</v>
      </c>
      <c r="B159" t="s">
        <v>102</v>
      </c>
      <c r="C159">
        <v>3666</v>
      </c>
      <c r="D159" t="s">
        <v>464</v>
      </c>
      <c r="E159" t="s">
        <v>16</v>
      </c>
      <c r="F159" s="4">
        <v>44063</v>
      </c>
      <c r="G159">
        <v>1</v>
      </c>
      <c r="H159" t="s">
        <v>441</v>
      </c>
      <c r="I159">
        <v>9</v>
      </c>
      <c r="J159">
        <v>1200</v>
      </c>
      <c r="K159">
        <v>10800</v>
      </c>
      <c r="L159">
        <v>12960</v>
      </c>
      <c r="M159">
        <v>3</v>
      </c>
      <c r="N159" t="s">
        <v>458</v>
      </c>
      <c r="O159">
        <v>2510.19</v>
      </c>
      <c r="P159">
        <v>54</v>
      </c>
      <c r="Q159" t="s">
        <v>8</v>
      </c>
      <c r="R159">
        <v>0</v>
      </c>
      <c r="S159" s="4">
        <v>27486</v>
      </c>
      <c r="T159" s="26">
        <f t="shared" ca="1" si="2"/>
        <v>48.37777777777778</v>
      </c>
      <c r="U159" s="25" t="str">
        <f>CONCATENATE(Tableau2[[#This Row],[PAIEMENT2]]," de ",Tableau2[[#This Row],[FACTURATION TTC]]," € pour ",Tableau2[[#This Row],[QUANTITE]]," prestations de ",Tableau2[[#This Row],[PRODUIT]] )</f>
        <v>Espèce de 12960 € pour 9 prestations de Intervention sur site</v>
      </c>
    </row>
    <row r="160" spans="1:21" x14ac:dyDescent="0.25">
      <c r="A160" t="s">
        <v>99</v>
      </c>
      <c r="B160" t="s">
        <v>100</v>
      </c>
      <c r="C160">
        <v>3021</v>
      </c>
      <c r="D160" t="s">
        <v>464</v>
      </c>
      <c r="E160" t="s">
        <v>16</v>
      </c>
      <c r="F160" s="4">
        <v>44118</v>
      </c>
      <c r="G160">
        <v>1</v>
      </c>
      <c r="H160" t="s">
        <v>441</v>
      </c>
      <c r="I160">
        <v>3</v>
      </c>
      <c r="J160">
        <v>1200</v>
      </c>
      <c r="K160">
        <v>3600</v>
      </c>
      <c r="L160">
        <v>4320</v>
      </c>
      <c r="M160">
        <v>2</v>
      </c>
      <c r="N160" t="s">
        <v>457</v>
      </c>
      <c r="O160">
        <v>2671.42</v>
      </c>
      <c r="P160">
        <v>0</v>
      </c>
      <c r="Q160" t="s">
        <v>8</v>
      </c>
      <c r="R160">
        <v>5</v>
      </c>
      <c r="S160" s="4">
        <v>20476</v>
      </c>
      <c r="T160" s="26">
        <f t="shared" ca="1" si="2"/>
        <v>67.572222222222223</v>
      </c>
      <c r="U160" s="25" t="str">
        <f>CONCATENATE(Tableau2[[#This Row],[PAIEMENT2]]," de ",Tableau2[[#This Row],[FACTURATION TTC]]," € pour ",Tableau2[[#This Row],[QUANTITE]]," prestations de ",Tableau2[[#This Row],[PRODUIT]] )</f>
        <v>Virement de 4320 € pour 3 prestations de Intervention sur site</v>
      </c>
    </row>
    <row r="161" spans="1:21" x14ac:dyDescent="0.25">
      <c r="A161" t="s">
        <v>83</v>
      </c>
      <c r="B161" t="s">
        <v>84</v>
      </c>
      <c r="C161">
        <v>3095</v>
      </c>
      <c r="D161" t="s">
        <v>464</v>
      </c>
      <c r="E161" t="s">
        <v>16</v>
      </c>
      <c r="F161" s="4">
        <v>44154</v>
      </c>
      <c r="G161">
        <v>1</v>
      </c>
      <c r="H161" t="s">
        <v>441</v>
      </c>
      <c r="I161">
        <v>2</v>
      </c>
      <c r="J161">
        <v>1200</v>
      </c>
      <c r="K161">
        <v>2400</v>
      </c>
      <c r="L161">
        <v>2880</v>
      </c>
      <c r="M161">
        <v>2</v>
      </c>
      <c r="N161" t="s">
        <v>457</v>
      </c>
      <c r="O161">
        <v>2620.16</v>
      </c>
      <c r="P161">
        <v>0</v>
      </c>
      <c r="Q161" t="s">
        <v>11</v>
      </c>
      <c r="R161">
        <v>5</v>
      </c>
      <c r="S161" s="4">
        <v>27696</v>
      </c>
      <c r="T161" s="26">
        <f t="shared" ca="1" si="2"/>
        <v>47.802777777777777</v>
      </c>
      <c r="U161" s="25" t="str">
        <f>CONCATENATE(Tableau2[[#This Row],[PAIEMENT2]]," de ",Tableau2[[#This Row],[FACTURATION TTC]]," € pour ",Tableau2[[#This Row],[QUANTITE]]," prestations de ",Tableau2[[#This Row],[PRODUIT]] )</f>
        <v>Virement de 2880 € pour 2 prestations de Intervention sur site</v>
      </c>
    </row>
    <row r="162" spans="1:21" x14ac:dyDescent="0.25">
      <c r="A162" t="s">
        <v>73</v>
      </c>
      <c r="B162" t="s">
        <v>74</v>
      </c>
      <c r="C162">
        <v>3089</v>
      </c>
      <c r="D162" t="s">
        <v>464</v>
      </c>
      <c r="E162" t="s">
        <v>16</v>
      </c>
      <c r="F162" s="4">
        <v>44082</v>
      </c>
      <c r="G162">
        <v>3</v>
      </c>
      <c r="H162" t="s">
        <v>443</v>
      </c>
      <c r="I162">
        <v>9</v>
      </c>
      <c r="J162">
        <v>1300</v>
      </c>
      <c r="K162">
        <v>11700</v>
      </c>
      <c r="L162">
        <v>14040</v>
      </c>
      <c r="M162">
        <v>2</v>
      </c>
      <c r="N162" t="s">
        <v>457</v>
      </c>
      <c r="O162">
        <v>3383.69</v>
      </c>
      <c r="P162">
        <v>58.5</v>
      </c>
      <c r="Q162" t="s">
        <v>11</v>
      </c>
      <c r="R162">
        <v>2</v>
      </c>
      <c r="S162" s="4">
        <v>19876</v>
      </c>
      <c r="T162" s="26">
        <f t="shared" ca="1" si="2"/>
        <v>69.213888888888889</v>
      </c>
      <c r="U162" s="25" t="str">
        <f>CONCATENATE(Tableau2[[#This Row],[PAIEMENT2]]," de ",Tableau2[[#This Row],[FACTURATION TTC]]," € pour ",Tableau2[[#This Row],[QUANTITE]]," prestations de ",Tableau2[[#This Row],[PRODUIT]] )</f>
        <v>Virement de 14040 € pour 9 prestations de Déploiement technique</v>
      </c>
    </row>
    <row r="163" spans="1:21" x14ac:dyDescent="0.25">
      <c r="A163" t="s">
        <v>67</v>
      </c>
      <c r="B163" t="s">
        <v>68</v>
      </c>
      <c r="C163">
        <v>3733</v>
      </c>
      <c r="D163" t="s">
        <v>464</v>
      </c>
      <c r="E163" t="s">
        <v>16</v>
      </c>
      <c r="F163" s="4">
        <v>44198</v>
      </c>
      <c r="G163">
        <v>8</v>
      </c>
      <c r="H163" t="s">
        <v>448</v>
      </c>
      <c r="I163">
        <v>10</v>
      </c>
      <c r="J163">
        <v>800</v>
      </c>
      <c r="K163">
        <v>8000</v>
      </c>
      <c r="L163">
        <v>9600</v>
      </c>
      <c r="M163">
        <v>2</v>
      </c>
      <c r="N163" t="s">
        <v>457</v>
      </c>
      <c r="O163">
        <v>2142.83</v>
      </c>
      <c r="P163">
        <v>40</v>
      </c>
      <c r="Q163" t="s">
        <v>8</v>
      </c>
      <c r="R163">
        <v>3</v>
      </c>
      <c r="S163" s="4">
        <v>15518</v>
      </c>
      <c r="T163" s="26">
        <f t="shared" ca="1" si="2"/>
        <v>81.144444444444446</v>
      </c>
      <c r="U163" s="25" t="str">
        <f>CONCATENATE(Tableau2[[#This Row],[PAIEMENT2]]," de ",Tableau2[[#This Row],[FACTURATION TTC]]," € pour ",Tableau2[[#This Row],[QUANTITE]]," prestations de ",Tableau2[[#This Row],[PRODUIT]] )</f>
        <v>Virement de 9600 € pour 10 prestations de Compétence Fullstack</v>
      </c>
    </row>
    <row r="164" spans="1:21" x14ac:dyDescent="0.25">
      <c r="A164" t="s">
        <v>61</v>
      </c>
      <c r="B164" t="s">
        <v>62</v>
      </c>
      <c r="C164">
        <v>3710</v>
      </c>
      <c r="D164" t="s">
        <v>464</v>
      </c>
      <c r="E164" t="s">
        <v>16</v>
      </c>
      <c r="F164" s="4">
        <v>44166</v>
      </c>
      <c r="G164">
        <v>6</v>
      </c>
      <c r="H164" t="s">
        <v>446</v>
      </c>
      <c r="I164">
        <v>10</v>
      </c>
      <c r="J164">
        <v>500</v>
      </c>
      <c r="K164">
        <v>5000</v>
      </c>
      <c r="L164">
        <v>6000</v>
      </c>
      <c r="M164">
        <v>3</v>
      </c>
      <c r="N164" t="s">
        <v>458</v>
      </c>
      <c r="O164">
        <v>2658.19</v>
      </c>
      <c r="P164">
        <v>0</v>
      </c>
      <c r="Q164" t="s">
        <v>8</v>
      </c>
      <c r="R164">
        <v>3</v>
      </c>
      <c r="S164" s="4">
        <v>16892</v>
      </c>
      <c r="T164" s="26">
        <f t="shared" ca="1" si="2"/>
        <v>77.38333333333334</v>
      </c>
      <c r="U164" s="25" t="str">
        <f>CONCATENATE(Tableau2[[#This Row],[PAIEMENT2]]," de ",Tableau2[[#This Row],[FACTURATION TTC]]," € pour ",Tableau2[[#This Row],[QUANTITE]]," prestations de ",Tableau2[[#This Row],[PRODUIT]] )</f>
        <v>Espèce de 6000 € pour 10 prestations de Compétence Front</v>
      </c>
    </row>
    <row r="165" spans="1:21" x14ac:dyDescent="0.25">
      <c r="A165" t="s">
        <v>57</v>
      </c>
      <c r="B165" t="s">
        <v>58</v>
      </c>
      <c r="C165">
        <v>3287</v>
      </c>
      <c r="D165" t="s">
        <v>464</v>
      </c>
      <c r="E165" t="s">
        <v>16</v>
      </c>
      <c r="F165" s="4">
        <v>44248</v>
      </c>
      <c r="G165">
        <v>2</v>
      </c>
      <c r="H165" t="s">
        <v>442</v>
      </c>
      <c r="I165">
        <v>7</v>
      </c>
      <c r="J165">
        <v>700</v>
      </c>
      <c r="K165">
        <v>4900</v>
      </c>
      <c r="L165">
        <v>5880</v>
      </c>
      <c r="M165">
        <v>1</v>
      </c>
      <c r="N165" t="s">
        <v>456</v>
      </c>
      <c r="O165">
        <v>2347.59</v>
      </c>
      <c r="P165">
        <v>0</v>
      </c>
      <c r="Q165" t="s">
        <v>8</v>
      </c>
      <c r="R165">
        <v>0</v>
      </c>
      <c r="S165" s="4">
        <v>17279</v>
      </c>
      <c r="T165" s="26">
        <f t="shared" ca="1" si="2"/>
        <v>76.322222222222223</v>
      </c>
      <c r="U165" s="25" t="str">
        <f>CONCATENATE(Tableau2[[#This Row],[PAIEMENT2]]," de ",Tableau2[[#This Row],[FACTURATION TTC]]," € pour ",Tableau2[[#This Row],[QUANTITE]]," prestations de ",Tableau2[[#This Row],[PRODUIT]] )</f>
        <v>Chèque de 5880 € pour 7 prestations de Formation CRM</v>
      </c>
    </row>
    <row r="166" spans="1:21" x14ac:dyDescent="0.25">
      <c r="A166" t="s">
        <v>44</v>
      </c>
      <c r="B166" t="s">
        <v>45</v>
      </c>
      <c r="C166">
        <v>3632</v>
      </c>
      <c r="D166" t="s">
        <v>464</v>
      </c>
      <c r="E166" t="s">
        <v>16</v>
      </c>
      <c r="F166" s="4">
        <v>44071</v>
      </c>
      <c r="G166">
        <v>6</v>
      </c>
      <c r="H166" t="s">
        <v>446</v>
      </c>
      <c r="I166">
        <v>6</v>
      </c>
      <c r="J166">
        <v>500</v>
      </c>
      <c r="K166">
        <v>3000</v>
      </c>
      <c r="L166">
        <v>3600</v>
      </c>
      <c r="M166">
        <v>2</v>
      </c>
      <c r="N166" t="s">
        <v>457</v>
      </c>
      <c r="O166">
        <v>3092.88</v>
      </c>
      <c r="P166">
        <v>0</v>
      </c>
      <c r="Q166" t="s">
        <v>8</v>
      </c>
      <c r="R166">
        <v>3</v>
      </c>
      <c r="S166" s="4">
        <v>21895</v>
      </c>
      <c r="T166" s="26">
        <f t="shared" ca="1" si="2"/>
        <v>63.68611111111111</v>
      </c>
      <c r="U166" s="25" t="str">
        <f>CONCATENATE(Tableau2[[#This Row],[PAIEMENT2]]," de ",Tableau2[[#This Row],[FACTURATION TTC]]," € pour ",Tableau2[[#This Row],[QUANTITE]]," prestations de ",Tableau2[[#This Row],[PRODUIT]] )</f>
        <v>Virement de 3600 € pour 6 prestations de Compétence Front</v>
      </c>
    </row>
    <row r="167" spans="1:21" x14ac:dyDescent="0.25">
      <c r="A167" t="s">
        <v>40</v>
      </c>
      <c r="B167" t="s">
        <v>41</v>
      </c>
      <c r="C167">
        <v>3280</v>
      </c>
      <c r="D167" t="s">
        <v>464</v>
      </c>
      <c r="E167" t="s">
        <v>16</v>
      </c>
      <c r="F167" s="4">
        <v>44150</v>
      </c>
      <c r="G167">
        <v>1</v>
      </c>
      <c r="H167" t="s">
        <v>441</v>
      </c>
      <c r="I167">
        <v>8</v>
      </c>
      <c r="J167">
        <v>1200</v>
      </c>
      <c r="K167">
        <v>9600</v>
      </c>
      <c r="L167">
        <v>11520</v>
      </c>
      <c r="M167">
        <v>3</v>
      </c>
      <c r="N167" t="s">
        <v>458</v>
      </c>
      <c r="O167">
        <v>1586.58</v>
      </c>
      <c r="P167">
        <v>48</v>
      </c>
      <c r="Q167" t="s">
        <v>8</v>
      </c>
      <c r="R167">
        <v>5</v>
      </c>
      <c r="S167" s="4">
        <v>31073</v>
      </c>
      <c r="T167" s="26">
        <f t="shared" ca="1" si="2"/>
        <v>38.56111111111111</v>
      </c>
      <c r="U167" s="25" t="str">
        <f>CONCATENATE(Tableau2[[#This Row],[PAIEMENT2]]," de ",Tableau2[[#This Row],[FACTURATION TTC]]," € pour ",Tableau2[[#This Row],[QUANTITE]]," prestations de ",Tableau2[[#This Row],[PRODUIT]] )</f>
        <v>Espèce de 11520 € pour 8 prestations de Intervention sur site</v>
      </c>
    </row>
    <row r="168" spans="1:21" x14ac:dyDescent="0.25">
      <c r="A168" t="s">
        <v>26</v>
      </c>
      <c r="B168" t="s">
        <v>27</v>
      </c>
      <c r="C168">
        <v>3419</v>
      </c>
      <c r="D168" t="s">
        <v>464</v>
      </c>
      <c r="E168" t="s">
        <v>16</v>
      </c>
      <c r="F168" s="4">
        <v>44181</v>
      </c>
      <c r="G168">
        <v>8</v>
      </c>
      <c r="H168" t="s">
        <v>448</v>
      </c>
      <c r="I168">
        <v>5</v>
      </c>
      <c r="J168">
        <v>800</v>
      </c>
      <c r="K168">
        <v>4000</v>
      </c>
      <c r="L168">
        <v>4800</v>
      </c>
      <c r="M168">
        <v>2</v>
      </c>
      <c r="N168" t="s">
        <v>457</v>
      </c>
      <c r="O168">
        <v>2990.65</v>
      </c>
      <c r="P168">
        <v>0</v>
      </c>
      <c r="Q168" t="s">
        <v>11</v>
      </c>
      <c r="R168">
        <v>5</v>
      </c>
      <c r="S168" s="4">
        <v>21447</v>
      </c>
      <c r="T168" s="26">
        <f t="shared" ca="1" si="2"/>
        <v>64.913888888888891</v>
      </c>
      <c r="U168" s="25" t="str">
        <f>CONCATENATE(Tableau2[[#This Row],[PAIEMENT2]]," de ",Tableau2[[#This Row],[FACTURATION TTC]]," € pour ",Tableau2[[#This Row],[QUANTITE]]," prestations de ",Tableau2[[#This Row],[PRODUIT]] )</f>
        <v>Virement de 4800 € pour 5 prestations de Compétence Fullstack</v>
      </c>
    </row>
    <row r="169" spans="1:21" x14ac:dyDescent="0.25">
      <c r="A169" t="s">
        <v>433</v>
      </c>
      <c r="B169" t="s">
        <v>434</v>
      </c>
      <c r="C169">
        <v>3096</v>
      </c>
      <c r="D169" t="s">
        <v>464</v>
      </c>
      <c r="E169" t="s">
        <v>24</v>
      </c>
      <c r="F169" s="4">
        <v>44181</v>
      </c>
      <c r="G169">
        <v>4</v>
      </c>
      <c r="H169" t="s">
        <v>444</v>
      </c>
      <c r="I169">
        <v>1</v>
      </c>
      <c r="J169">
        <v>5000</v>
      </c>
      <c r="K169">
        <v>5000</v>
      </c>
      <c r="L169">
        <v>6000</v>
      </c>
      <c r="M169">
        <v>2</v>
      </c>
      <c r="N169" t="s">
        <v>457</v>
      </c>
      <c r="O169">
        <v>1602.13</v>
      </c>
      <c r="P169">
        <v>0</v>
      </c>
      <c r="Q169" t="s">
        <v>8</v>
      </c>
      <c r="R169">
        <v>1</v>
      </c>
      <c r="S169" s="4">
        <v>18179</v>
      </c>
      <c r="T169" s="26">
        <f t="shared" ca="1" si="2"/>
        <v>73.861111111111114</v>
      </c>
      <c r="U169" s="25" t="str">
        <f>CONCATENATE(Tableau2[[#This Row],[PAIEMENT2]]," de ",Tableau2[[#This Row],[FACTURATION TTC]]," € pour ",Tableau2[[#This Row],[QUANTITE]]," prestations de ",Tableau2[[#This Row],[PRODUIT]] )</f>
        <v>Virement de 6000 € pour 1 prestations de Conseil et architecture</v>
      </c>
    </row>
    <row r="170" spans="1:21" x14ac:dyDescent="0.25">
      <c r="A170" t="s">
        <v>429</v>
      </c>
      <c r="B170" t="s">
        <v>132</v>
      </c>
      <c r="C170">
        <v>3018</v>
      </c>
      <c r="D170" t="s">
        <v>464</v>
      </c>
      <c r="E170" t="s">
        <v>24</v>
      </c>
      <c r="F170" s="4">
        <v>44051</v>
      </c>
      <c r="G170">
        <v>1</v>
      </c>
      <c r="H170" t="s">
        <v>441</v>
      </c>
      <c r="I170">
        <v>7</v>
      </c>
      <c r="J170">
        <v>1200</v>
      </c>
      <c r="K170">
        <v>8400</v>
      </c>
      <c r="L170">
        <v>10080</v>
      </c>
      <c r="M170">
        <v>2</v>
      </c>
      <c r="N170" t="s">
        <v>457</v>
      </c>
      <c r="O170">
        <v>1994.49</v>
      </c>
      <c r="P170">
        <v>42</v>
      </c>
      <c r="Q170" t="s">
        <v>8</v>
      </c>
      <c r="R170">
        <v>1</v>
      </c>
      <c r="S170" s="4">
        <v>16785</v>
      </c>
      <c r="T170" s="26">
        <f t="shared" ca="1" si="2"/>
        <v>77.677777777777777</v>
      </c>
      <c r="U170" s="25" t="str">
        <f>CONCATENATE(Tableau2[[#This Row],[PAIEMENT2]]," de ",Tableau2[[#This Row],[FACTURATION TTC]]," € pour ",Tableau2[[#This Row],[QUANTITE]]," prestations de ",Tableau2[[#This Row],[PRODUIT]] )</f>
        <v>Virement de 10080 € pour 7 prestations de Intervention sur site</v>
      </c>
    </row>
    <row r="171" spans="1:21" x14ac:dyDescent="0.25">
      <c r="A171" t="s">
        <v>428</v>
      </c>
      <c r="B171" t="s">
        <v>39</v>
      </c>
      <c r="C171">
        <v>3081</v>
      </c>
      <c r="D171" t="s">
        <v>464</v>
      </c>
      <c r="E171" t="s">
        <v>24</v>
      </c>
      <c r="F171" s="4">
        <v>44197</v>
      </c>
      <c r="G171">
        <v>2</v>
      </c>
      <c r="H171" t="s">
        <v>442</v>
      </c>
      <c r="I171">
        <v>3</v>
      </c>
      <c r="J171">
        <v>700</v>
      </c>
      <c r="K171">
        <v>2100</v>
      </c>
      <c r="L171">
        <v>2520</v>
      </c>
      <c r="M171">
        <v>1</v>
      </c>
      <c r="N171" t="s">
        <v>456</v>
      </c>
      <c r="O171">
        <v>1891.47</v>
      </c>
      <c r="P171">
        <v>0</v>
      </c>
      <c r="Q171" t="s">
        <v>8</v>
      </c>
      <c r="R171">
        <v>4</v>
      </c>
      <c r="S171" s="4">
        <v>17213</v>
      </c>
      <c r="T171" s="26">
        <f t="shared" ca="1" si="2"/>
        <v>76.50833333333334</v>
      </c>
      <c r="U171" s="25" t="str">
        <f>CONCATENATE(Tableau2[[#This Row],[PAIEMENT2]]," de ",Tableau2[[#This Row],[FACTURATION TTC]]," € pour ",Tableau2[[#This Row],[QUANTITE]]," prestations de ",Tableau2[[#This Row],[PRODUIT]] )</f>
        <v>Chèque de 2520 € pour 3 prestations de Formation CRM</v>
      </c>
    </row>
    <row r="172" spans="1:21" x14ac:dyDescent="0.25">
      <c r="A172" t="s">
        <v>427</v>
      </c>
      <c r="B172" t="s">
        <v>298</v>
      </c>
      <c r="C172">
        <v>3064</v>
      </c>
      <c r="D172" t="s">
        <v>464</v>
      </c>
      <c r="E172" t="s">
        <v>24</v>
      </c>
      <c r="F172" s="4">
        <v>44085</v>
      </c>
      <c r="G172">
        <v>2</v>
      </c>
      <c r="H172" t="s">
        <v>442</v>
      </c>
      <c r="I172">
        <v>7</v>
      </c>
      <c r="J172">
        <v>700</v>
      </c>
      <c r="K172">
        <v>4900</v>
      </c>
      <c r="L172">
        <v>5880</v>
      </c>
      <c r="M172">
        <v>3</v>
      </c>
      <c r="N172" t="s">
        <v>458</v>
      </c>
      <c r="O172">
        <v>2181.9</v>
      </c>
      <c r="P172">
        <v>0</v>
      </c>
      <c r="Q172" t="s">
        <v>8</v>
      </c>
      <c r="R172">
        <v>4</v>
      </c>
      <c r="S172" s="4">
        <v>22035</v>
      </c>
      <c r="T172" s="26">
        <f t="shared" ca="1" si="2"/>
        <v>63.302777777777777</v>
      </c>
      <c r="U172" s="25" t="str">
        <f>CONCATENATE(Tableau2[[#This Row],[PAIEMENT2]]," de ",Tableau2[[#This Row],[FACTURATION TTC]]," € pour ",Tableau2[[#This Row],[QUANTITE]]," prestations de ",Tableau2[[#This Row],[PRODUIT]] )</f>
        <v>Espèce de 5880 € pour 7 prestations de Formation CRM</v>
      </c>
    </row>
    <row r="173" spans="1:21" x14ac:dyDescent="0.25">
      <c r="A173" t="s">
        <v>44</v>
      </c>
      <c r="B173" t="s">
        <v>45</v>
      </c>
      <c r="C173">
        <v>3632</v>
      </c>
      <c r="D173" t="s">
        <v>464</v>
      </c>
      <c r="E173" t="s">
        <v>16</v>
      </c>
      <c r="F173" s="4">
        <v>44341</v>
      </c>
      <c r="G173">
        <v>2</v>
      </c>
      <c r="H173" t="s">
        <v>442</v>
      </c>
      <c r="I173">
        <v>7</v>
      </c>
      <c r="J173">
        <v>700</v>
      </c>
      <c r="K173">
        <v>4900</v>
      </c>
      <c r="L173">
        <v>5880</v>
      </c>
      <c r="M173">
        <v>1</v>
      </c>
      <c r="N173" t="s">
        <v>456</v>
      </c>
      <c r="O173">
        <v>3092.88</v>
      </c>
      <c r="P173">
        <v>0</v>
      </c>
      <c r="Q173" t="s">
        <v>8</v>
      </c>
      <c r="R173">
        <v>4</v>
      </c>
      <c r="S173" s="4">
        <v>21895</v>
      </c>
      <c r="T173" s="26">
        <f t="shared" ca="1" si="2"/>
        <v>63.68611111111111</v>
      </c>
      <c r="U173" s="25" t="str">
        <f>CONCATENATE(Tableau2[[#This Row],[PAIEMENT2]]," de ",Tableau2[[#This Row],[FACTURATION TTC]]," € pour ",Tableau2[[#This Row],[QUANTITE]]," prestations de ",Tableau2[[#This Row],[PRODUIT]] )</f>
        <v>Chèque de 5880 € pour 7 prestations de Formation CRM</v>
      </c>
    </row>
    <row r="174" spans="1:21" x14ac:dyDescent="0.25">
      <c r="A174" t="s">
        <v>40</v>
      </c>
      <c r="B174" t="s">
        <v>41</v>
      </c>
      <c r="C174">
        <v>3280</v>
      </c>
      <c r="D174" t="s">
        <v>464</v>
      </c>
      <c r="E174" t="s">
        <v>16</v>
      </c>
      <c r="F174" s="4">
        <v>44143</v>
      </c>
      <c r="G174">
        <v>3</v>
      </c>
      <c r="H174" t="s">
        <v>443</v>
      </c>
      <c r="I174">
        <v>6</v>
      </c>
      <c r="J174">
        <v>1300</v>
      </c>
      <c r="K174">
        <v>7800</v>
      </c>
      <c r="L174">
        <v>9360</v>
      </c>
      <c r="M174">
        <v>2</v>
      </c>
      <c r="N174" t="s">
        <v>457</v>
      </c>
      <c r="O174">
        <v>1586.58</v>
      </c>
      <c r="P174">
        <v>0</v>
      </c>
      <c r="Q174" t="s">
        <v>8</v>
      </c>
      <c r="R174">
        <v>4</v>
      </c>
      <c r="S174" s="4">
        <v>31073</v>
      </c>
      <c r="T174" s="26">
        <f t="shared" ca="1" si="2"/>
        <v>38.56111111111111</v>
      </c>
      <c r="U174" s="25" t="str">
        <f>CONCATENATE(Tableau2[[#This Row],[PAIEMENT2]]," de ",Tableau2[[#This Row],[FACTURATION TTC]]," € pour ",Tableau2[[#This Row],[QUANTITE]]," prestations de ",Tableau2[[#This Row],[PRODUIT]] )</f>
        <v>Virement de 9360 € pour 6 prestations de Déploiement technique</v>
      </c>
    </row>
    <row r="175" spans="1:21" x14ac:dyDescent="0.25">
      <c r="A175" t="s">
        <v>317</v>
      </c>
      <c r="B175" t="s">
        <v>318</v>
      </c>
      <c r="C175">
        <v>3110</v>
      </c>
      <c r="D175" t="s">
        <v>464</v>
      </c>
      <c r="E175" t="s">
        <v>7</v>
      </c>
      <c r="F175" s="4">
        <v>44155</v>
      </c>
      <c r="G175">
        <v>3</v>
      </c>
      <c r="H175" t="s">
        <v>443</v>
      </c>
      <c r="I175">
        <v>8</v>
      </c>
      <c r="J175">
        <v>1300</v>
      </c>
      <c r="K175">
        <v>10400</v>
      </c>
      <c r="L175">
        <v>12480</v>
      </c>
      <c r="M175">
        <v>3</v>
      </c>
      <c r="N175" t="s">
        <v>458</v>
      </c>
      <c r="O175">
        <v>3733.85</v>
      </c>
      <c r="P175">
        <v>52</v>
      </c>
      <c r="Q175" t="s">
        <v>11</v>
      </c>
      <c r="R175">
        <v>1</v>
      </c>
      <c r="S175" s="4">
        <v>18377</v>
      </c>
      <c r="T175" s="26">
        <f t="shared" ca="1" si="2"/>
        <v>73.316666666666663</v>
      </c>
      <c r="U175" s="25" t="str">
        <f>CONCATENATE(Tableau2[[#This Row],[PAIEMENT2]]," de ",Tableau2[[#This Row],[FACTURATION TTC]]," € pour ",Tableau2[[#This Row],[QUANTITE]]," prestations de ",Tableau2[[#This Row],[PRODUIT]] )</f>
        <v>Espèce de 12480 € pour 8 prestations de Déploiement technique</v>
      </c>
    </row>
    <row r="176" spans="1:21" x14ac:dyDescent="0.25">
      <c r="A176" t="s">
        <v>317</v>
      </c>
      <c r="B176" t="s">
        <v>318</v>
      </c>
      <c r="C176">
        <v>3110</v>
      </c>
      <c r="D176" t="s">
        <v>464</v>
      </c>
      <c r="E176" t="s">
        <v>7</v>
      </c>
      <c r="F176" s="4">
        <v>44356</v>
      </c>
      <c r="G176">
        <v>8</v>
      </c>
      <c r="H176" t="s">
        <v>448</v>
      </c>
      <c r="I176">
        <v>1</v>
      </c>
      <c r="J176">
        <v>800</v>
      </c>
      <c r="K176">
        <v>800</v>
      </c>
      <c r="L176">
        <v>960</v>
      </c>
      <c r="M176">
        <v>2</v>
      </c>
      <c r="N176" t="s">
        <v>457</v>
      </c>
      <c r="O176">
        <v>3733.85</v>
      </c>
      <c r="P176">
        <v>0</v>
      </c>
      <c r="Q176" t="s">
        <v>11</v>
      </c>
      <c r="R176">
        <v>3</v>
      </c>
      <c r="S176" s="4">
        <v>18377</v>
      </c>
      <c r="T176" s="26">
        <f t="shared" ca="1" si="2"/>
        <v>73.316666666666663</v>
      </c>
      <c r="U176" s="25" t="str">
        <f>CONCATENATE(Tableau2[[#This Row],[PAIEMENT2]]," de ",Tableau2[[#This Row],[FACTURATION TTC]]," € pour ",Tableau2[[#This Row],[QUANTITE]]," prestations de ",Tableau2[[#This Row],[PRODUIT]] )</f>
        <v>Virement de 960 € pour 1 prestations de Compétence Fullstack</v>
      </c>
    </row>
    <row r="177" spans="1:21" x14ac:dyDescent="0.25">
      <c r="A177" t="s">
        <v>430</v>
      </c>
      <c r="B177" t="s">
        <v>431</v>
      </c>
      <c r="C177">
        <v>3559</v>
      </c>
      <c r="D177" t="s">
        <v>465</v>
      </c>
      <c r="E177" t="s">
        <v>24</v>
      </c>
      <c r="F177" s="4">
        <v>44085</v>
      </c>
      <c r="G177">
        <v>8</v>
      </c>
      <c r="H177" t="s">
        <v>448</v>
      </c>
      <c r="I177">
        <v>5</v>
      </c>
      <c r="J177">
        <v>800</v>
      </c>
      <c r="K177">
        <v>4000</v>
      </c>
      <c r="L177">
        <v>4800</v>
      </c>
      <c r="M177">
        <v>1</v>
      </c>
      <c r="N177" t="s">
        <v>456</v>
      </c>
      <c r="O177">
        <v>3465.59</v>
      </c>
      <c r="P177">
        <v>0</v>
      </c>
      <c r="Q177" t="s">
        <v>8</v>
      </c>
      <c r="R177">
        <v>5</v>
      </c>
      <c r="S177" s="4">
        <v>17827</v>
      </c>
      <c r="T177" s="26">
        <f t="shared" ca="1" si="2"/>
        <v>74.825000000000003</v>
      </c>
      <c r="U177" s="25" t="str">
        <f>CONCATENATE(Tableau2[[#This Row],[PAIEMENT2]]," de ",Tableau2[[#This Row],[FACTURATION TTC]]," € pour ",Tableau2[[#This Row],[QUANTITE]]," prestations de ",Tableau2[[#This Row],[PRODUIT]] )</f>
        <v>Chèque de 4800 € pour 5 prestations de Compétence Fullstack</v>
      </c>
    </row>
    <row r="178" spans="1:21" x14ac:dyDescent="0.25">
      <c r="A178" t="s">
        <v>413</v>
      </c>
      <c r="B178" t="s">
        <v>136</v>
      </c>
      <c r="C178">
        <v>3185</v>
      </c>
      <c r="D178" t="s">
        <v>465</v>
      </c>
      <c r="E178" t="s">
        <v>7</v>
      </c>
      <c r="F178" s="4">
        <v>44089</v>
      </c>
      <c r="G178">
        <v>4</v>
      </c>
      <c r="H178" t="s">
        <v>444</v>
      </c>
      <c r="I178">
        <v>7</v>
      </c>
      <c r="J178">
        <v>5000</v>
      </c>
      <c r="K178">
        <v>35000</v>
      </c>
      <c r="L178">
        <v>42000</v>
      </c>
      <c r="M178">
        <v>3</v>
      </c>
      <c r="N178" t="s">
        <v>458</v>
      </c>
      <c r="O178">
        <v>3076.88</v>
      </c>
      <c r="P178">
        <v>700</v>
      </c>
      <c r="Q178" t="s">
        <v>11</v>
      </c>
      <c r="R178">
        <v>0</v>
      </c>
      <c r="S178" s="4">
        <v>18530</v>
      </c>
      <c r="T178" s="26">
        <f t="shared" ca="1" si="2"/>
        <v>72.900000000000006</v>
      </c>
      <c r="U178" s="25" t="str">
        <f>CONCATENATE(Tableau2[[#This Row],[PAIEMENT2]]," de ",Tableau2[[#This Row],[FACTURATION TTC]]," € pour ",Tableau2[[#This Row],[QUANTITE]]," prestations de ",Tableau2[[#This Row],[PRODUIT]] )</f>
        <v>Espèce de 42000 € pour 7 prestations de Conseil et architecture</v>
      </c>
    </row>
    <row r="179" spans="1:21" x14ac:dyDescent="0.25">
      <c r="A179" t="s">
        <v>409</v>
      </c>
      <c r="B179" t="s">
        <v>410</v>
      </c>
      <c r="C179">
        <v>3133</v>
      </c>
      <c r="D179" t="s">
        <v>465</v>
      </c>
      <c r="E179" t="s">
        <v>7</v>
      </c>
      <c r="F179" s="4">
        <v>44361</v>
      </c>
      <c r="G179">
        <v>10</v>
      </c>
      <c r="H179" t="s">
        <v>450</v>
      </c>
      <c r="I179">
        <v>5</v>
      </c>
      <c r="J179">
        <v>1000</v>
      </c>
      <c r="K179">
        <v>5000</v>
      </c>
      <c r="L179">
        <v>6000</v>
      </c>
      <c r="M179">
        <v>3</v>
      </c>
      <c r="N179" t="s">
        <v>458</v>
      </c>
      <c r="O179">
        <v>3562.89</v>
      </c>
      <c r="P179">
        <v>0</v>
      </c>
      <c r="Q179" t="s">
        <v>11</v>
      </c>
      <c r="R179">
        <v>0</v>
      </c>
      <c r="S179" s="4">
        <v>26274</v>
      </c>
      <c r="T179" s="26">
        <f t="shared" ca="1" si="2"/>
        <v>51.697222222222223</v>
      </c>
      <c r="U179" s="25" t="str">
        <f>CONCATENATE(Tableau2[[#This Row],[PAIEMENT2]]," de ",Tableau2[[#This Row],[FACTURATION TTC]]," € pour ",Tableau2[[#This Row],[QUANTITE]]," prestations de ",Tableau2[[#This Row],[PRODUIT]] )</f>
        <v>Espèce de 6000 € pour 5 prestations de Gestion projet Agile</v>
      </c>
    </row>
    <row r="180" spans="1:21" x14ac:dyDescent="0.25">
      <c r="A180" t="s">
        <v>401</v>
      </c>
      <c r="B180" t="s">
        <v>402</v>
      </c>
      <c r="C180">
        <v>3160</v>
      </c>
      <c r="D180" t="s">
        <v>465</v>
      </c>
      <c r="E180" t="s">
        <v>7</v>
      </c>
      <c r="F180" s="4">
        <v>44198</v>
      </c>
      <c r="G180">
        <v>3</v>
      </c>
      <c r="H180" t="s">
        <v>443</v>
      </c>
      <c r="I180">
        <v>7</v>
      </c>
      <c r="J180">
        <v>1300</v>
      </c>
      <c r="K180">
        <v>9100</v>
      </c>
      <c r="L180">
        <v>10920</v>
      </c>
      <c r="M180">
        <v>3</v>
      </c>
      <c r="N180" t="s">
        <v>458</v>
      </c>
      <c r="O180">
        <v>2466.73</v>
      </c>
      <c r="P180">
        <v>45.5</v>
      </c>
      <c r="Q180" t="s">
        <v>8</v>
      </c>
      <c r="R180">
        <v>4</v>
      </c>
      <c r="S180" s="4">
        <v>22454</v>
      </c>
      <c r="T180" s="26">
        <f t="shared" ca="1" si="2"/>
        <v>62.155555555555559</v>
      </c>
      <c r="U180" s="25" t="str">
        <f>CONCATENATE(Tableau2[[#This Row],[PAIEMENT2]]," de ",Tableau2[[#This Row],[FACTURATION TTC]]," € pour ",Tableau2[[#This Row],[QUANTITE]]," prestations de ",Tableau2[[#This Row],[PRODUIT]] )</f>
        <v>Espèce de 10920 € pour 7 prestations de Déploiement technique</v>
      </c>
    </row>
    <row r="181" spans="1:21" x14ac:dyDescent="0.25">
      <c r="A181" t="s">
        <v>399</v>
      </c>
      <c r="B181" t="s">
        <v>400</v>
      </c>
      <c r="C181">
        <v>3045</v>
      </c>
      <c r="D181" t="s">
        <v>465</v>
      </c>
      <c r="E181" t="s">
        <v>7</v>
      </c>
      <c r="F181" s="4">
        <v>44085</v>
      </c>
      <c r="G181">
        <v>9</v>
      </c>
      <c r="H181" t="s">
        <v>449</v>
      </c>
      <c r="I181">
        <v>3</v>
      </c>
      <c r="J181">
        <v>500</v>
      </c>
      <c r="K181">
        <v>1500</v>
      </c>
      <c r="L181">
        <v>1800</v>
      </c>
      <c r="M181">
        <v>2</v>
      </c>
      <c r="N181" t="s">
        <v>457</v>
      </c>
      <c r="O181">
        <v>1399.35</v>
      </c>
      <c r="P181">
        <v>0</v>
      </c>
      <c r="Q181" t="s">
        <v>8</v>
      </c>
      <c r="R181">
        <v>4</v>
      </c>
      <c r="S181" s="4">
        <v>20422</v>
      </c>
      <c r="T181" s="26">
        <f t="shared" ca="1" si="2"/>
        <v>67.719444444444449</v>
      </c>
      <c r="U181" s="25" t="str">
        <f>CONCATENATE(Tableau2[[#This Row],[PAIEMENT2]]," de ",Tableau2[[#This Row],[FACTURATION TTC]]," € pour ",Tableau2[[#This Row],[QUANTITE]]," prestations de ",Tableau2[[#This Row],[PRODUIT]] )</f>
        <v>Virement de 1800 € pour 3 prestations de Support et TMA</v>
      </c>
    </row>
    <row r="182" spans="1:21" x14ac:dyDescent="0.25">
      <c r="A182" t="s">
        <v>386</v>
      </c>
      <c r="B182" t="s">
        <v>136</v>
      </c>
      <c r="C182">
        <v>3024</v>
      </c>
      <c r="D182" t="s">
        <v>465</v>
      </c>
      <c r="E182" t="s">
        <v>7</v>
      </c>
      <c r="F182" s="4">
        <v>44217</v>
      </c>
      <c r="G182">
        <v>3</v>
      </c>
      <c r="H182" t="s">
        <v>443</v>
      </c>
      <c r="I182">
        <v>6</v>
      </c>
      <c r="J182">
        <v>1300</v>
      </c>
      <c r="K182">
        <v>7800</v>
      </c>
      <c r="L182">
        <v>9360</v>
      </c>
      <c r="M182">
        <v>3</v>
      </c>
      <c r="N182" t="s">
        <v>458</v>
      </c>
      <c r="O182">
        <v>3455.16</v>
      </c>
      <c r="P182">
        <v>0</v>
      </c>
      <c r="Q182" t="s">
        <v>11</v>
      </c>
      <c r="R182">
        <v>2</v>
      </c>
      <c r="S182" s="4">
        <v>17002</v>
      </c>
      <c r="T182" s="26">
        <f t="shared" ca="1" si="2"/>
        <v>77.080555555555549</v>
      </c>
      <c r="U182" s="25" t="str">
        <f>CONCATENATE(Tableau2[[#This Row],[PAIEMENT2]]," de ",Tableau2[[#This Row],[FACTURATION TTC]]," € pour ",Tableau2[[#This Row],[QUANTITE]]," prestations de ",Tableau2[[#This Row],[PRODUIT]] )</f>
        <v>Espèce de 9360 € pour 6 prestations de Déploiement technique</v>
      </c>
    </row>
    <row r="183" spans="1:21" x14ac:dyDescent="0.25">
      <c r="A183" t="s">
        <v>374</v>
      </c>
      <c r="B183" t="s">
        <v>375</v>
      </c>
      <c r="C183">
        <v>3017</v>
      </c>
      <c r="D183" t="s">
        <v>465</v>
      </c>
      <c r="E183" t="s">
        <v>7</v>
      </c>
      <c r="F183" s="4">
        <v>44315</v>
      </c>
      <c r="G183">
        <v>7</v>
      </c>
      <c r="H183" t="s">
        <v>447</v>
      </c>
      <c r="I183">
        <v>10</v>
      </c>
      <c r="J183">
        <v>600</v>
      </c>
      <c r="K183">
        <v>6000</v>
      </c>
      <c r="L183">
        <v>7200</v>
      </c>
      <c r="M183">
        <v>3</v>
      </c>
      <c r="N183" t="s">
        <v>458</v>
      </c>
      <c r="O183">
        <v>2348.16</v>
      </c>
      <c r="P183">
        <v>0</v>
      </c>
      <c r="Q183" t="s">
        <v>8</v>
      </c>
      <c r="R183">
        <v>4</v>
      </c>
      <c r="S183" s="4">
        <v>28235</v>
      </c>
      <c r="T183" s="26">
        <f t="shared" ca="1" si="2"/>
        <v>46.327777777777776</v>
      </c>
      <c r="U183" s="25" t="str">
        <f>CONCATENATE(Tableau2[[#This Row],[PAIEMENT2]]," de ",Tableau2[[#This Row],[FACTURATION TTC]]," € pour ",Tableau2[[#This Row],[QUANTITE]]," prestations de ",Tableau2[[#This Row],[PRODUIT]] )</f>
        <v>Espèce de 7200 € pour 10 prestations de Compétence Back</v>
      </c>
    </row>
    <row r="184" spans="1:21" x14ac:dyDescent="0.25">
      <c r="A184" t="s">
        <v>374</v>
      </c>
      <c r="B184" t="s">
        <v>23</v>
      </c>
      <c r="C184">
        <v>3531</v>
      </c>
      <c r="D184" t="s">
        <v>465</v>
      </c>
      <c r="E184" t="s">
        <v>7</v>
      </c>
      <c r="F184" s="4">
        <v>44342</v>
      </c>
      <c r="G184">
        <v>6</v>
      </c>
      <c r="H184" t="s">
        <v>446</v>
      </c>
      <c r="I184">
        <v>2</v>
      </c>
      <c r="J184">
        <v>500</v>
      </c>
      <c r="K184">
        <v>1000</v>
      </c>
      <c r="L184">
        <v>1200</v>
      </c>
      <c r="M184">
        <v>3</v>
      </c>
      <c r="N184" t="s">
        <v>458</v>
      </c>
      <c r="O184">
        <v>1577.39</v>
      </c>
      <c r="P184">
        <v>0</v>
      </c>
      <c r="Q184" t="s">
        <v>8</v>
      </c>
      <c r="R184">
        <v>3</v>
      </c>
      <c r="S184" s="4">
        <v>23189</v>
      </c>
      <c r="T184" s="26">
        <f t="shared" ca="1" si="2"/>
        <v>60.141666666666666</v>
      </c>
      <c r="U184" s="25" t="str">
        <f>CONCATENATE(Tableau2[[#This Row],[PAIEMENT2]]," de ",Tableau2[[#This Row],[FACTURATION TTC]]," € pour ",Tableau2[[#This Row],[QUANTITE]]," prestations de ",Tableau2[[#This Row],[PRODUIT]] )</f>
        <v>Espèce de 1200 € pour 2 prestations de Compétence Front</v>
      </c>
    </row>
    <row r="185" spans="1:21" x14ac:dyDescent="0.25">
      <c r="A185" t="s">
        <v>370</v>
      </c>
      <c r="B185" t="s">
        <v>371</v>
      </c>
      <c r="C185">
        <v>3079</v>
      </c>
      <c r="D185" t="s">
        <v>465</v>
      </c>
      <c r="E185" t="s">
        <v>7</v>
      </c>
      <c r="F185" s="4">
        <v>44212</v>
      </c>
      <c r="G185">
        <v>7</v>
      </c>
      <c r="H185" t="s">
        <v>447</v>
      </c>
      <c r="I185">
        <v>4</v>
      </c>
      <c r="J185">
        <v>600</v>
      </c>
      <c r="K185">
        <v>2400</v>
      </c>
      <c r="L185">
        <v>2880</v>
      </c>
      <c r="M185">
        <v>1</v>
      </c>
      <c r="N185" t="s">
        <v>456</v>
      </c>
      <c r="O185">
        <v>2923.66</v>
      </c>
      <c r="P185">
        <v>0</v>
      </c>
      <c r="Q185" t="s">
        <v>8</v>
      </c>
      <c r="R185">
        <v>4</v>
      </c>
      <c r="S185" s="4">
        <v>18666</v>
      </c>
      <c r="T185" s="26">
        <f t="shared" ca="1" si="2"/>
        <v>72.530555555555551</v>
      </c>
      <c r="U185" s="25" t="str">
        <f>CONCATENATE(Tableau2[[#This Row],[PAIEMENT2]]," de ",Tableau2[[#This Row],[FACTURATION TTC]]," € pour ",Tableau2[[#This Row],[QUANTITE]]," prestations de ",Tableau2[[#This Row],[PRODUIT]] )</f>
        <v>Chèque de 2880 € pour 4 prestations de Compétence Back</v>
      </c>
    </row>
    <row r="186" spans="1:21" x14ac:dyDescent="0.25">
      <c r="A186" t="s">
        <v>366</v>
      </c>
      <c r="B186" t="s">
        <v>39</v>
      </c>
      <c r="C186">
        <v>3208</v>
      </c>
      <c r="D186" t="s">
        <v>465</v>
      </c>
      <c r="E186" t="s">
        <v>7</v>
      </c>
      <c r="F186" s="4">
        <v>44037</v>
      </c>
      <c r="G186">
        <v>8</v>
      </c>
      <c r="H186" t="s">
        <v>448</v>
      </c>
      <c r="I186">
        <v>10</v>
      </c>
      <c r="J186">
        <v>800</v>
      </c>
      <c r="K186">
        <v>8000</v>
      </c>
      <c r="L186">
        <v>9600</v>
      </c>
      <c r="M186">
        <v>1</v>
      </c>
      <c r="N186" t="s">
        <v>456</v>
      </c>
      <c r="O186">
        <v>1034.3499999999999</v>
      </c>
      <c r="P186">
        <v>40</v>
      </c>
      <c r="Q186" t="s">
        <v>8</v>
      </c>
      <c r="R186">
        <v>5</v>
      </c>
      <c r="S186" s="4">
        <v>22133</v>
      </c>
      <c r="T186" s="26">
        <f t="shared" ca="1" si="2"/>
        <v>63.036111111111111</v>
      </c>
      <c r="U186" s="25" t="str">
        <f>CONCATENATE(Tableau2[[#This Row],[PAIEMENT2]]," de ",Tableau2[[#This Row],[FACTURATION TTC]]," € pour ",Tableau2[[#This Row],[QUANTITE]]," prestations de ",Tableau2[[#This Row],[PRODUIT]] )</f>
        <v>Chèque de 9600 € pour 10 prestations de Compétence Fullstack</v>
      </c>
    </row>
    <row r="187" spans="1:21" x14ac:dyDescent="0.25">
      <c r="A187" t="s">
        <v>360</v>
      </c>
      <c r="B187" t="s">
        <v>361</v>
      </c>
      <c r="C187">
        <v>3703</v>
      </c>
      <c r="D187" t="s">
        <v>465</v>
      </c>
      <c r="E187" t="s">
        <v>7</v>
      </c>
      <c r="F187" s="4">
        <v>44355</v>
      </c>
      <c r="G187">
        <v>3</v>
      </c>
      <c r="H187" t="s">
        <v>443</v>
      </c>
      <c r="I187">
        <v>2</v>
      </c>
      <c r="J187">
        <v>1300</v>
      </c>
      <c r="K187">
        <v>2600</v>
      </c>
      <c r="L187">
        <v>3120</v>
      </c>
      <c r="M187">
        <v>3</v>
      </c>
      <c r="N187" t="s">
        <v>458</v>
      </c>
      <c r="O187">
        <v>2540.34</v>
      </c>
      <c r="P187">
        <v>0</v>
      </c>
      <c r="Q187" t="s">
        <v>11</v>
      </c>
      <c r="R187">
        <v>2</v>
      </c>
      <c r="S187" s="4">
        <v>29274</v>
      </c>
      <c r="T187" s="26">
        <f t="shared" ca="1" si="2"/>
        <v>43.486111111111114</v>
      </c>
      <c r="U187" s="25" t="str">
        <f>CONCATENATE(Tableau2[[#This Row],[PAIEMENT2]]," de ",Tableau2[[#This Row],[FACTURATION TTC]]," € pour ",Tableau2[[#This Row],[QUANTITE]]," prestations de ",Tableau2[[#This Row],[PRODUIT]] )</f>
        <v>Espèce de 3120 € pour 2 prestations de Déploiement technique</v>
      </c>
    </row>
    <row r="188" spans="1:21" x14ac:dyDescent="0.25">
      <c r="A188" t="s">
        <v>359</v>
      </c>
      <c r="B188" t="s">
        <v>119</v>
      </c>
      <c r="C188">
        <v>3092</v>
      </c>
      <c r="D188" t="s">
        <v>465</v>
      </c>
      <c r="E188" t="s">
        <v>7</v>
      </c>
      <c r="F188" s="4">
        <v>44216</v>
      </c>
      <c r="G188">
        <v>7</v>
      </c>
      <c r="H188" t="s">
        <v>447</v>
      </c>
      <c r="I188">
        <v>8</v>
      </c>
      <c r="J188">
        <v>600</v>
      </c>
      <c r="K188">
        <v>4800</v>
      </c>
      <c r="L188">
        <v>5760</v>
      </c>
      <c r="M188">
        <v>2</v>
      </c>
      <c r="N188" t="s">
        <v>457</v>
      </c>
      <c r="O188">
        <v>1684.59</v>
      </c>
      <c r="P188">
        <v>0</v>
      </c>
      <c r="Q188" t="s">
        <v>11</v>
      </c>
      <c r="R188">
        <v>3</v>
      </c>
      <c r="S188" s="4">
        <v>20090</v>
      </c>
      <c r="T188" s="26">
        <f t="shared" ca="1" si="2"/>
        <v>68.63055555555556</v>
      </c>
      <c r="U188" s="25" t="str">
        <f>CONCATENATE(Tableau2[[#This Row],[PAIEMENT2]]," de ",Tableau2[[#This Row],[FACTURATION TTC]]," € pour ",Tableau2[[#This Row],[QUANTITE]]," prestations de ",Tableau2[[#This Row],[PRODUIT]] )</f>
        <v>Virement de 5760 € pour 8 prestations de Compétence Back</v>
      </c>
    </row>
    <row r="189" spans="1:21" x14ac:dyDescent="0.25">
      <c r="A189" t="s">
        <v>355</v>
      </c>
      <c r="B189" t="s">
        <v>82</v>
      </c>
      <c r="C189">
        <v>3083</v>
      </c>
      <c r="D189" t="s">
        <v>465</v>
      </c>
      <c r="E189" t="s">
        <v>7</v>
      </c>
      <c r="F189" s="4">
        <v>44375</v>
      </c>
      <c r="G189">
        <v>2</v>
      </c>
      <c r="H189" t="s">
        <v>442</v>
      </c>
      <c r="I189">
        <v>3</v>
      </c>
      <c r="J189">
        <v>700</v>
      </c>
      <c r="K189">
        <v>2100</v>
      </c>
      <c r="L189">
        <v>2520</v>
      </c>
      <c r="M189">
        <v>1</v>
      </c>
      <c r="N189" t="s">
        <v>456</v>
      </c>
      <c r="O189">
        <v>1109.93</v>
      </c>
      <c r="P189">
        <v>0</v>
      </c>
      <c r="Q189" t="s">
        <v>8</v>
      </c>
      <c r="R189">
        <v>4</v>
      </c>
      <c r="S189" s="4">
        <v>27284</v>
      </c>
      <c r="T189" s="26">
        <f t="shared" ca="1" si="2"/>
        <v>48.93333333333333</v>
      </c>
      <c r="U189" s="25" t="str">
        <f>CONCATENATE(Tableau2[[#This Row],[PAIEMENT2]]," de ",Tableau2[[#This Row],[FACTURATION TTC]]," € pour ",Tableau2[[#This Row],[QUANTITE]]," prestations de ",Tableau2[[#This Row],[PRODUIT]] )</f>
        <v>Chèque de 2520 € pour 3 prestations de Formation CRM</v>
      </c>
    </row>
    <row r="190" spans="1:21" x14ac:dyDescent="0.25">
      <c r="A190" t="s">
        <v>349</v>
      </c>
      <c r="B190" t="s">
        <v>43</v>
      </c>
      <c r="C190">
        <v>3765</v>
      </c>
      <c r="D190" t="s">
        <v>465</v>
      </c>
      <c r="E190" t="s">
        <v>7</v>
      </c>
      <c r="F190" s="4">
        <v>44215</v>
      </c>
      <c r="G190">
        <v>3</v>
      </c>
      <c r="H190" t="s">
        <v>443</v>
      </c>
      <c r="I190">
        <v>5</v>
      </c>
      <c r="J190">
        <v>1300</v>
      </c>
      <c r="K190">
        <v>6500</v>
      </c>
      <c r="L190">
        <v>7800</v>
      </c>
      <c r="M190">
        <v>1</v>
      </c>
      <c r="N190" t="s">
        <v>456</v>
      </c>
      <c r="O190">
        <v>1567.75</v>
      </c>
      <c r="P190">
        <v>0</v>
      </c>
      <c r="Q190" t="s">
        <v>11</v>
      </c>
      <c r="R190">
        <v>3</v>
      </c>
      <c r="S190" s="4">
        <v>23098</v>
      </c>
      <c r="T190" s="26">
        <f t="shared" ca="1" si="2"/>
        <v>60.388888888888886</v>
      </c>
      <c r="U190" s="25" t="str">
        <f>CONCATENATE(Tableau2[[#This Row],[PAIEMENT2]]," de ",Tableau2[[#This Row],[FACTURATION TTC]]," € pour ",Tableau2[[#This Row],[QUANTITE]]," prestations de ",Tableau2[[#This Row],[PRODUIT]] )</f>
        <v>Chèque de 7800 € pour 5 prestations de Déploiement technique</v>
      </c>
    </row>
    <row r="191" spans="1:21" x14ac:dyDescent="0.25">
      <c r="A191" t="s">
        <v>347</v>
      </c>
      <c r="B191" t="s">
        <v>237</v>
      </c>
      <c r="C191">
        <v>3409</v>
      </c>
      <c r="D191" t="s">
        <v>465</v>
      </c>
      <c r="E191" t="s">
        <v>7</v>
      </c>
      <c r="F191" s="4">
        <v>44235</v>
      </c>
      <c r="G191">
        <v>8</v>
      </c>
      <c r="H191" t="s">
        <v>448</v>
      </c>
      <c r="I191">
        <v>1</v>
      </c>
      <c r="J191">
        <v>800</v>
      </c>
      <c r="K191">
        <v>800</v>
      </c>
      <c r="L191">
        <v>960</v>
      </c>
      <c r="M191">
        <v>2</v>
      </c>
      <c r="N191" t="s">
        <v>457</v>
      </c>
      <c r="O191">
        <v>2088.94</v>
      </c>
      <c r="P191">
        <v>0</v>
      </c>
      <c r="Q191" t="s">
        <v>11</v>
      </c>
      <c r="R191">
        <v>4</v>
      </c>
      <c r="S191" s="4">
        <v>29252</v>
      </c>
      <c r="T191" s="26">
        <f t="shared" ca="1" si="2"/>
        <v>43.547222222222224</v>
      </c>
      <c r="U191" s="25" t="str">
        <f>CONCATENATE(Tableau2[[#This Row],[PAIEMENT2]]," de ",Tableau2[[#This Row],[FACTURATION TTC]]," € pour ",Tableau2[[#This Row],[QUANTITE]]," prestations de ",Tableau2[[#This Row],[PRODUIT]] )</f>
        <v>Virement de 960 € pour 1 prestations de Compétence Fullstack</v>
      </c>
    </row>
    <row r="192" spans="1:21" x14ac:dyDescent="0.25">
      <c r="A192" t="s">
        <v>324</v>
      </c>
      <c r="B192" t="s">
        <v>325</v>
      </c>
      <c r="C192">
        <v>3626</v>
      </c>
      <c r="D192" t="s">
        <v>465</v>
      </c>
      <c r="E192" t="s">
        <v>7</v>
      </c>
      <c r="F192" s="4">
        <v>44177</v>
      </c>
      <c r="G192">
        <v>1</v>
      </c>
      <c r="H192" t="s">
        <v>441</v>
      </c>
      <c r="I192">
        <v>3</v>
      </c>
      <c r="J192">
        <v>1200</v>
      </c>
      <c r="K192">
        <v>3600</v>
      </c>
      <c r="L192">
        <v>4320</v>
      </c>
      <c r="M192">
        <v>1</v>
      </c>
      <c r="N192" t="s">
        <v>456</v>
      </c>
      <c r="O192">
        <v>1658.65</v>
      </c>
      <c r="P192">
        <v>0</v>
      </c>
      <c r="Q192" t="s">
        <v>8</v>
      </c>
      <c r="R192">
        <v>5</v>
      </c>
      <c r="S192" s="4">
        <v>21302</v>
      </c>
      <c r="T192" s="26">
        <f t="shared" ca="1" si="2"/>
        <v>65.308333333333337</v>
      </c>
      <c r="U192" s="25" t="str">
        <f>CONCATENATE(Tableau2[[#This Row],[PAIEMENT2]]," de ",Tableau2[[#This Row],[FACTURATION TTC]]," € pour ",Tableau2[[#This Row],[QUANTITE]]," prestations de ",Tableau2[[#This Row],[PRODUIT]] )</f>
        <v>Chèque de 4320 € pour 3 prestations de Intervention sur site</v>
      </c>
    </row>
    <row r="193" spans="1:21" x14ac:dyDescent="0.25">
      <c r="A193" t="s">
        <v>310</v>
      </c>
      <c r="B193" t="s">
        <v>311</v>
      </c>
      <c r="C193">
        <v>3611</v>
      </c>
      <c r="D193" t="s">
        <v>465</v>
      </c>
      <c r="E193" t="s">
        <v>7</v>
      </c>
      <c r="F193" s="4">
        <v>44254</v>
      </c>
      <c r="G193">
        <v>6</v>
      </c>
      <c r="H193" t="s">
        <v>446</v>
      </c>
      <c r="I193">
        <v>6</v>
      </c>
      <c r="J193">
        <v>500</v>
      </c>
      <c r="K193">
        <v>3000</v>
      </c>
      <c r="L193">
        <v>3600</v>
      </c>
      <c r="M193">
        <v>3</v>
      </c>
      <c r="N193" t="s">
        <v>458</v>
      </c>
      <c r="O193">
        <v>3084.39</v>
      </c>
      <c r="P193">
        <v>0</v>
      </c>
      <c r="Q193" t="s">
        <v>8</v>
      </c>
      <c r="R193">
        <v>0</v>
      </c>
      <c r="S193" s="4">
        <v>26281</v>
      </c>
      <c r="T193" s="26">
        <f t="shared" ca="1" si="2"/>
        <v>51.677777777777777</v>
      </c>
      <c r="U193" s="25" t="str">
        <f>CONCATENATE(Tableau2[[#This Row],[PAIEMENT2]]," de ",Tableau2[[#This Row],[FACTURATION TTC]]," € pour ",Tableau2[[#This Row],[QUANTITE]]," prestations de ",Tableau2[[#This Row],[PRODUIT]] )</f>
        <v>Espèce de 3600 € pour 6 prestations de Compétence Front</v>
      </c>
    </row>
    <row r="194" spans="1:21" x14ac:dyDescent="0.25">
      <c r="A194" t="s">
        <v>303</v>
      </c>
      <c r="B194" t="s">
        <v>304</v>
      </c>
      <c r="C194">
        <v>3596</v>
      </c>
      <c r="D194" t="s">
        <v>465</v>
      </c>
      <c r="E194" t="s">
        <v>7</v>
      </c>
      <c r="F194" s="4">
        <v>44368</v>
      </c>
      <c r="G194">
        <v>4</v>
      </c>
      <c r="H194" t="s">
        <v>444</v>
      </c>
      <c r="I194">
        <v>9</v>
      </c>
      <c r="J194">
        <v>5000</v>
      </c>
      <c r="K194">
        <v>45000</v>
      </c>
      <c r="L194">
        <v>54000</v>
      </c>
      <c r="M194">
        <v>1</v>
      </c>
      <c r="N194" t="s">
        <v>456</v>
      </c>
      <c r="O194">
        <v>2943.86</v>
      </c>
      <c r="P194">
        <v>900</v>
      </c>
      <c r="Q194" t="s">
        <v>8</v>
      </c>
      <c r="R194">
        <v>1</v>
      </c>
      <c r="S194" s="4">
        <v>25960</v>
      </c>
      <c r="T194" s="26">
        <f t="shared" ca="1" si="2"/>
        <v>52.55833333333333</v>
      </c>
      <c r="U194" s="25" t="str">
        <f>CONCATENATE(Tableau2[[#This Row],[PAIEMENT2]]," de ",Tableau2[[#This Row],[FACTURATION TTC]]," € pour ",Tableau2[[#This Row],[QUANTITE]]," prestations de ",Tableau2[[#This Row],[PRODUIT]] )</f>
        <v>Chèque de 54000 € pour 9 prestations de Conseil et architecture</v>
      </c>
    </row>
    <row r="195" spans="1:21" x14ac:dyDescent="0.25">
      <c r="A195" t="s">
        <v>272</v>
      </c>
      <c r="B195" t="s">
        <v>254</v>
      </c>
      <c r="C195">
        <v>3703</v>
      </c>
      <c r="D195" t="s">
        <v>465</v>
      </c>
      <c r="E195" t="s">
        <v>16</v>
      </c>
      <c r="F195" s="4">
        <v>44032</v>
      </c>
      <c r="G195">
        <v>2</v>
      </c>
      <c r="H195" t="s">
        <v>442</v>
      </c>
      <c r="I195">
        <v>4</v>
      </c>
      <c r="J195">
        <v>700</v>
      </c>
      <c r="K195">
        <v>2800</v>
      </c>
      <c r="L195">
        <v>3360</v>
      </c>
      <c r="M195">
        <v>1</v>
      </c>
      <c r="N195" t="s">
        <v>456</v>
      </c>
      <c r="O195">
        <v>2272.7600000000002</v>
      </c>
      <c r="P195">
        <v>0</v>
      </c>
      <c r="Q195" t="s">
        <v>8</v>
      </c>
      <c r="R195">
        <v>1</v>
      </c>
      <c r="S195" s="4">
        <v>27153</v>
      </c>
      <c r="T195" s="26">
        <f t="shared" ref="T195:T258" ca="1" si="3">YEARFRAC(S195,TODAY())</f>
        <v>49.288888888888891</v>
      </c>
      <c r="U195" s="25" t="str">
        <f>CONCATENATE(Tableau2[[#This Row],[PAIEMENT2]]," de ",Tableau2[[#This Row],[FACTURATION TTC]]," € pour ",Tableau2[[#This Row],[QUANTITE]]," prestations de ",Tableau2[[#This Row],[PRODUIT]] )</f>
        <v>Chèque de 3360 € pour 4 prestations de Formation CRM</v>
      </c>
    </row>
    <row r="196" spans="1:21" x14ac:dyDescent="0.25">
      <c r="A196" t="s">
        <v>266</v>
      </c>
      <c r="B196" t="s">
        <v>267</v>
      </c>
      <c r="C196">
        <v>3718</v>
      </c>
      <c r="D196" t="s">
        <v>465</v>
      </c>
      <c r="E196" t="s">
        <v>16</v>
      </c>
      <c r="F196" s="4">
        <v>44104</v>
      </c>
      <c r="G196">
        <v>5</v>
      </c>
      <c r="H196" t="s">
        <v>445</v>
      </c>
      <c r="I196">
        <v>3</v>
      </c>
      <c r="J196">
        <v>2000</v>
      </c>
      <c r="K196">
        <v>6000</v>
      </c>
      <c r="L196">
        <v>7200</v>
      </c>
      <c r="M196">
        <v>3</v>
      </c>
      <c r="N196" t="s">
        <v>458</v>
      </c>
      <c r="O196">
        <v>1289.32</v>
      </c>
      <c r="P196">
        <v>0</v>
      </c>
      <c r="Q196" t="s">
        <v>8</v>
      </c>
      <c r="R196">
        <v>2</v>
      </c>
      <c r="S196" s="4">
        <v>21802</v>
      </c>
      <c r="T196" s="26">
        <f t="shared" ca="1" si="3"/>
        <v>63.94166666666667</v>
      </c>
      <c r="U196" s="25" t="str">
        <f>CONCATENATE(Tableau2[[#This Row],[PAIEMENT2]]," de ",Tableau2[[#This Row],[FACTURATION TTC]]," € pour ",Tableau2[[#This Row],[QUANTITE]]," prestations de ",Tableau2[[#This Row],[PRODUIT]] )</f>
        <v>Espèce de 7200 € pour 3 prestations de Audit sécurité</v>
      </c>
    </row>
    <row r="197" spans="1:21" x14ac:dyDescent="0.25">
      <c r="A197" t="s">
        <v>265</v>
      </c>
      <c r="B197" t="s">
        <v>211</v>
      </c>
      <c r="C197">
        <v>3551</v>
      </c>
      <c r="D197" t="s">
        <v>465</v>
      </c>
      <c r="E197" t="s">
        <v>16</v>
      </c>
      <c r="F197" s="4">
        <v>44162</v>
      </c>
      <c r="G197">
        <v>7</v>
      </c>
      <c r="H197" t="s">
        <v>447</v>
      </c>
      <c r="I197">
        <v>4</v>
      </c>
      <c r="J197">
        <v>600</v>
      </c>
      <c r="K197">
        <v>2400</v>
      </c>
      <c r="L197">
        <v>2880</v>
      </c>
      <c r="M197">
        <v>2</v>
      </c>
      <c r="N197" t="s">
        <v>457</v>
      </c>
      <c r="O197">
        <v>2712.81</v>
      </c>
      <c r="P197">
        <v>0</v>
      </c>
      <c r="Q197" t="s">
        <v>8</v>
      </c>
      <c r="R197">
        <v>0</v>
      </c>
      <c r="S197" s="4">
        <v>29244</v>
      </c>
      <c r="T197" s="26">
        <f t="shared" ca="1" si="3"/>
        <v>43.56666666666667</v>
      </c>
      <c r="U197" s="25" t="str">
        <f>CONCATENATE(Tableau2[[#This Row],[PAIEMENT2]]," de ",Tableau2[[#This Row],[FACTURATION TTC]]," € pour ",Tableau2[[#This Row],[QUANTITE]]," prestations de ",Tableau2[[#This Row],[PRODUIT]] )</f>
        <v>Virement de 2880 € pour 4 prestations de Compétence Back</v>
      </c>
    </row>
    <row r="198" spans="1:21" x14ac:dyDescent="0.25">
      <c r="A198" t="s">
        <v>263</v>
      </c>
      <c r="B198" t="s">
        <v>119</v>
      </c>
      <c r="C198">
        <v>3607</v>
      </c>
      <c r="D198" t="s">
        <v>465</v>
      </c>
      <c r="E198" t="s">
        <v>16</v>
      </c>
      <c r="F198" s="4">
        <v>44365</v>
      </c>
      <c r="G198">
        <v>6</v>
      </c>
      <c r="H198" t="s">
        <v>446</v>
      </c>
      <c r="I198">
        <v>1</v>
      </c>
      <c r="J198">
        <v>500</v>
      </c>
      <c r="K198">
        <v>500</v>
      </c>
      <c r="L198">
        <v>600</v>
      </c>
      <c r="M198">
        <v>2</v>
      </c>
      <c r="N198" t="s">
        <v>457</v>
      </c>
      <c r="O198">
        <v>3286.95</v>
      </c>
      <c r="P198">
        <v>0</v>
      </c>
      <c r="Q198" t="s">
        <v>11</v>
      </c>
      <c r="R198">
        <v>0</v>
      </c>
      <c r="S198" s="4">
        <v>21682</v>
      </c>
      <c r="T198" s="26">
        <f t="shared" ca="1" si="3"/>
        <v>64.266666666666666</v>
      </c>
      <c r="U198" s="25" t="str">
        <f>CONCATENATE(Tableau2[[#This Row],[PAIEMENT2]]," de ",Tableau2[[#This Row],[FACTURATION TTC]]," € pour ",Tableau2[[#This Row],[QUANTITE]]," prestations de ",Tableau2[[#This Row],[PRODUIT]] )</f>
        <v>Virement de 600 € pour 1 prestations de Compétence Front</v>
      </c>
    </row>
    <row r="199" spans="1:21" x14ac:dyDescent="0.25">
      <c r="A199" t="s">
        <v>242</v>
      </c>
      <c r="B199" t="s">
        <v>6</v>
      </c>
      <c r="C199">
        <v>3954</v>
      </c>
      <c r="D199" t="s">
        <v>465</v>
      </c>
      <c r="E199" t="s">
        <v>16</v>
      </c>
      <c r="F199" s="4">
        <v>44294</v>
      </c>
      <c r="G199">
        <v>9</v>
      </c>
      <c r="H199" t="s">
        <v>449</v>
      </c>
      <c r="I199">
        <v>6</v>
      </c>
      <c r="J199">
        <v>500</v>
      </c>
      <c r="K199">
        <v>3000</v>
      </c>
      <c r="L199">
        <v>3600</v>
      </c>
      <c r="M199">
        <v>3</v>
      </c>
      <c r="N199" t="s">
        <v>458</v>
      </c>
      <c r="O199">
        <v>2728.82</v>
      </c>
      <c r="P199">
        <v>0</v>
      </c>
      <c r="Q199" t="s">
        <v>8</v>
      </c>
      <c r="R199">
        <v>3</v>
      </c>
      <c r="S199" s="4">
        <v>27967</v>
      </c>
      <c r="T199" s="26">
        <f t="shared" ca="1" si="3"/>
        <v>47.06111111111111</v>
      </c>
      <c r="U199" s="25" t="str">
        <f>CONCATENATE(Tableau2[[#This Row],[PAIEMENT2]]," de ",Tableau2[[#This Row],[FACTURATION TTC]]," € pour ",Tableau2[[#This Row],[QUANTITE]]," prestations de ",Tableau2[[#This Row],[PRODUIT]] )</f>
        <v>Espèce de 3600 € pour 6 prestations de Support et TMA</v>
      </c>
    </row>
    <row r="200" spans="1:21" x14ac:dyDescent="0.25">
      <c r="A200" t="s">
        <v>236</v>
      </c>
      <c r="B200" t="s">
        <v>237</v>
      </c>
      <c r="C200">
        <v>3711</v>
      </c>
      <c r="D200" t="s">
        <v>465</v>
      </c>
      <c r="E200" t="s">
        <v>16</v>
      </c>
      <c r="F200" s="4">
        <v>44359</v>
      </c>
      <c r="G200">
        <v>10</v>
      </c>
      <c r="H200" t="s">
        <v>450</v>
      </c>
      <c r="I200">
        <v>3</v>
      </c>
      <c r="J200">
        <v>1000</v>
      </c>
      <c r="K200">
        <v>3000</v>
      </c>
      <c r="L200">
        <v>3600</v>
      </c>
      <c r="M200">
        <v>1</v>
      </c>
      <c r="N200" t="s">
        <v>456</v>
      </c>
      <c r="O200">
        <v>1821.28</v>
      </c>
      <c r="P200">
        <v>0</v>
      </c>
      <c r="Q200" t="s">
        <v>11</v>
      </c>
      <c r="R200">
        <v>2</v>
      </c>
      <c r="S200" s="4">
        <v>28630</v>
      </c>
      <c r="T200" s="26">
        <f t="shared" ca="1" si="3"/>
        <v>45.244444444444447</v>
      </c>
      <c r="U200" s="25" t="str">
        <f>CONCATENATE(Tableau2[[#This Row],[PAIEMENT2]]," de ",Tableau2[[#This Row],[FACTURATION TTC]]," € pour ",Tableau2[[#This Row],[QUANTITE]]," prestations de ",Tableau2[[#This Row],[PRODUIT]] )</f>
        <v>Chèque de 3600 € pour 3 prestations de Gestion projet Agile</v>
      </c>
    </row>
    <row r="201" spans="1:21" x14ac:dyDescent="0.25">
      <c r="A201" t="s">
        <v>210</v>
      </c>
      <c r="B201" t="s">
        <v>211</v>
      </c>
      <c r="C201">
        <v>3581</v>
      </c>
      <c r="D201" t="s">
        <v>465</v>
      </c>
      <c r="E201" t="s">
        <v>16</v>
      </c>
      <c r="F201" s="4">
        <v>44304</v>
      </c>
      <c r="G201">
        <v>2</v>
      </c>
      <c r="H201" t="s">
        <v>442</v>
      </c>
      <c r="I201">
        <v>4</v>
      </c>
      <c r="J201">
        <v>700</v>
      </c>
      <c r="K201">
        <v>2800</v>
      </c>
      <c r="L201">
        <v>3360</v>
      </c>
      <c r="M201">
        <v>1</v>
      </c>
      <c r="N201" t="s">
        <v>456</v>
      </c>
      <c r="O201">
        <v>1687.8</v>
      </c>
      <c r="P201">
        <v>0</v>
      </c>
      <c r="Q201" t="s">
        <v>8</v>
      </c>
      <c r="R201">
        <v>5</v>
      </c>
      <c r="S201" s="4">
        <v>21963</v>
      </c>
      <c r="T201" s="26">
        <f t="shared" ca="1" si="3"/>
        <v>63.50277777777778</v>
      </c>
      <c r="U201" s="25" t="str">
        <f>CONCATENATE(Tableau2[[#This Row],[PAIEMENT2]]," de ",Tableau2[[#This Row],[FACTURATION TTC]]," € pour ",Tableau2[[#This Row],[QUANTITE]]," prestations de ",Tableau2[[#This Row],[PRODUIT]] )</f>
        <v>Chèque de 3360 € pour 4 prestations de Formation CRM</v>
      </c>
    </row>
    <row r="202" spans="1:21" x14ac:dyDescent="0.25">
      <c r="A202" t="s">
        <v>200</v>
      </c>
      <c r="B202" t="s">
        <v>46</v>
      </c>
      <c r="C202">
        <v>3182</v>
      </c>
      <c r="D202" t="s">
        <v>465</v>
      </c>
      <c r="E202" t="s">
        <v>16</v>
      </c>
      <c r="F202" s="4">
        <v>44164</v>
      </c>
      <c r="G202">
        <v>2</v>
      </c>
      <c r="H202" t="s">
        <v>442</v>
      </c>
      <c r="I202">
        <v>1</v>
      </c>
      <c r="J202">
        <v>700</v>
      </c>
      <c r="K202">
        <v>700</v>
      </c>
      <c r="L202">
        <v>840</v>
      </c>
      <c r="M202">
        <v>1</v>
      </c>
      <c r="N202" t="s">
        <v>456</v>
      </c>
      <c r="O202">
        <v>2761.53</v>
      </c>
      <c r="P202">
        <v>0</v>
      </c>
      <c r="Q202" t="s">
        <v>8</v>
      </c>
      <c r="R202">
        <v>1</v>
      </c>
      <c r="S202" s="4">
        <v>26963</v>
      </c>
      <c r="T202" s="26">
        <f t="shared" ca="1" si="3"/>
        <v>49.81111111111111</v>
      </c>
      <c r="U202" s="25" t="str">
        <f>CONCATENATE(Tableau2[[#This Row],[PAIEMENT2]]," de ",Tableau2[[#This Row],[FACTURATION TTC]]," € pour ",Tableau2[[#This Row],[QUANTITE]]," prestations de ",Tableau2[[#This Row],[PRODUIT]] )</f>
        <v>Chèque de 840 € pour 1 prestations de Formation CRM</v>
      </c>
    </row>
    <row r="203" spans="1:21" x14ac:dyDescent="0.25">
      <c r="A203" t="s">
        <v>189</v>
      </c>
      <c r="B203" t="s">
        <v>190</v>
      </c>
      <c r="C203">
        <v>3157</v>
      </c>
      <c r="D203" t="s">
        <v>465</v>
      </c>
      <c r="E203" t="s">
        <v>16</v>
      </c>
      <c r="F203" s="4">
        <v>44150</v>
      </c>
      <c r="G203">
        <v>1</v>
      </c>
      <c r="H203" t="s">
        <v>441</v>
      </c>
      <c r="I203">
        <v>5</v>
      </c>
      <c r="J203">
        <v>1200</v>
      </c>
      <c r="K203">
        <v>6000</v>
      </c>
      <c r="L203">
        <v>7200</v>
      </c>
      <c r="M203">
        <v>3</v>
      </c>
      <c r="N203" t="s">
        <v>458</v>
      </c>
      <c r="O203">
        <v>1285.6600000000001</v>
      </c>
      <c r="P203">
        <v>0</v>
      </c>
      <c r="Q203" t="s">
        <v>8</v>
      </c>
      <c r="R203">
        <v>1</v>
      </c>
      <c r="S203" s="4">
        <v>19745</v>
      </c>
      <c r="T203" s="26">
        <f t="shared" ca="1" si="3"/>
        <v>69.575000000000003</v>
      </c>
      <c r="U203" s="25" t="str">
        <f>CONCATENATE(Tableau2[[#This Row],[PAIEMENT2]]," de ",Tableau2[[#This Row],[FACTURATION TTC]]," € pour ",Tableau2[[#This Row],[QUANTITE]]," prestations de ",Tableau2[[#This Row],[PRODUIT]] )</f>
        <v>Espèce de 7200 € pour 5 prestations de Intervention sur site</v>
      </c>
    </row>
    <row r="204" spans="1:21" x14ac:dyDescent="0.25">
      <c r="A204" t="s">
        <v>163</v>
      </c>
      <c r="B204" t="s">
        <v>151</v>
      </c>
      <c r="C204">
        <v>3727</v>
      </c>
      <c r="D204" t="s">
        <v>465</v>
      </c>
      <c r="E204" t="s">
        <v>16</v>
      </c>
      <c r="F204" s="4">
        <v>44279</v>
      </c>
      <c r="G204">
        <v>3</v>
      </c>
      <c r="H204" t="s">
        <v>443</v>
      </c>
      <c r="I204">
        <v>9</v>
      </c>
      <c r="J204">
        <v>1300</v>
      </c>
      <c r="K204">
        <v>11700</v>
      </c>
      <c r="L204">
        <v>14040</v>
      </c>
      <c r="M204">
        <v>1</v>
      </c>
      <c r="N204" t="s">
        <v>456</v>
      </c>
      <c r="O204">
        <v>1512.91</v>
      </c>
      <c r="P204">
        <v>58.5</v>
      </c>
      <c r="Q204" t="s">
        <v>8</v>
      </c>
      <c r="R204">
        <v>1</v>
      </c>
      <c r="S204" s="4">
        <v>21300</v>
      </c>
      <c r="T204" s="26">
        <f t="shared" ca="1" si="3"/>
        <v>65.313888888888883</v>
      </c>
      <c r="U204" s="25" t="str">
        <f>CONCATENATE(Tableau2[[#This Row],[PAIEMENT2]]," de ",Tableau2[[#This Row],[FACTURATION TTC]]," € pour ",Tableau2[[#This Row],[QUANTITE]]," prestations de ",Tableau2[[#This Row],[PRODUIT]] )</f>
        <v>Chèque de 14040 € pour 9 prestations de Déploiement technique</v>
      </c>
    </row>
    <row r="205" spans="1:21" x14ac:dyDescent="0.25">
      <c r="A205" t="s">
        <v>159</v>
      </c>
      <c r="B205" t="s">
        <v>160</v>
      </c>
      <c r="C205">
        <v>3152</v>
      </c>
      <c r="D205" t="s">
        <v>465</v>
      </c>
      <c r="E205" t="s">
        <v>16</v>
      </c>
      <c r="F205" s="4">
        <v>44257</v>
      </c>
      <c r="G205">
        <v>4</v>
      </c>
      <c r="H205" t="s">
        <v>444</v>
      </c>
      <c r="I205">
        <v>4</v>
      </c>
      <c r="J205">
        <v>5000</v>
      </c>
      <c r="K205">
        <v>20000</v>
      </c>
      <c r="L205">
        <v>24000</v>
      </c>
      <c r="M205">
        <v>3</v>
      </c>
      <c r="N205" t="s">
        <v>458</v>
      </c>
      <c r="O205">
        <v>1946.89</v>
      </c>
      <c r="P205">
        <v>200</v>
      </c>
      <c r="Q205" t="s">
        <v>8</v>
      </c>
      <c r="R205">
        <v>4</v>
      </c>
      <c r="S205" s="4">
        <v>21608</v>
      </c>
      <c r="T205" s="26">
        <f t="shared" ca="1" si="3"/>
        <v>64.474999999999994</v>
      </c>
      <c r="U205" s="25" t="str">
        <f>CONCATENATE(Tableau2[[#This Row],[PAIEMENT2]]," de ",Tableau2[[#This Row],[FACTURATION TTC]]," € pour ",Tableau2[[#This Row],[QUANTITE]]," prestations de ",Tableau2[[#This Row],[PRODUIT]] )</f>
        <v>Espèce de 24000 € pour 4 prestations de Conseil et architecture</v>
      </c>
    </row>
    <row r="206" spans="1:21" x14ac:dyDescent="0.25">
      <c r="A206" t="s">
        <v>154</v>
      </c>
      <c r="B206" t="s">
        <v>56</v>
      </c>
      <c r="C206">
        <v>3068</v>
      </c>
      <c r="D206" t="s">
        <v>465</v>
      </c>
      <c r="E206" t="s">
        <v>16</v>
      </c>
      <c r="F206" s="4">
        <v>44157</v>
      </c>
      <c r="G206">
        <v>1</v>
      </c>
      <c r="H206" t="s">
        <v>441</v>
      </c>
      <c r="I206">
        <v>10</v>
      </c>
      <c r="J206">
        <v>1200</v>
      </c>
      <c r="K206">
        <v>12000</v>
      </c>
      <c r="L206">
        <v>14400</v>
      </c>
      <c r="M206">
        <v>2</v>
      </c>
      <c r="N206" t="s">
        <v>457</v>
      </c>
      <c r="O206">
        <v>3932.18</v>
      </c>
      <c r="P206">
        <v>60</v>
      </c>
      <c r="Q206" t="s">
        <v>11</v>
      </c>
      <c r="R206">
        <v>1</v>
      </c>
      <c r="S206" s="4">
        <v>20700</v>
      </c>
      <c r="T206" s="26">
        <f t="shared" ca="1" si="3"/>
        <v>66.961111111111109</v>
      </c>
      <c r="U206" s="25" t="str">
        <f>CONCATENATE(Tableau2[[#This Row],[PAIEMENT2]]," de ",Tableau2[[#This Row],[FACTURATION TTC]]," € pour ",Tableau2[[#This Row],[QUANTITE]]," prestations de ",Tableau2[[#This Row],[PRODUIT]] )</f>
        <v>Virement de 14400 € pour 10 prestations de Intervention sur site</v>
      </c>
    </row>
    <row r="207" spans="1:21" x14ac:dyDescent="0.25">
      <c r="A207" t="s">
        <v>150</v>
      </c>
      <c r="B207" t="s">
        <v>151</v>
      </c>
      <c r="C207">
        <v>3631</v>
      </c>
      <c r="D207" t="s">
        <v>465</v>
      </c>
      <c r="E207" t="s">
        <v>16</v>
      </c>
      <c r="F207" s="4">
        <v>44352</v>
      </c>
      <c r="G207">
        <v>10</v>
      </c>
      <c r="H207" t="s">
        <v>450</v>
      </c>
      <c r="I207">
        <v>9</v>
      </c>
      <c r="J207">
        <v>1000</v>
      </c>
      <c r="K207">
        <v>9000</v>
      </c>
      <c r="L207">
        <v>10800</v>
      </c>
      <c r="M207">
        <v>3</v>
      </c>
      <c r="N207" t="s">
        <v>458</v>
      </c>
      <c r="O207">
        <v>1191.97</v>
      </c>
      <c r="P207">
        <v>45</v>
      </c>
      <c r="Q207" t="s">
        <v>8</v>
      </c>
      <c r="R207">
        <v>4</v>
      </c>
      <c r="S207" s="4">
        <v>23409</v>
      </c>
      <c r="T207" s="26">
        <f t="shared" ca="1" si="3"/>
        <v>59.544444444444444</v>
      </c>
      <c r="U207" s="25" t="str">
        <f>CONCATENATE(Tableau2[[#This Row],[PAIEMENT2]]," de ",Tableau2[[#This Row],[FACTURATION TTC]]," € pour ",Tableau2[[#This Row],[QUANTITE]]," prestations de ",Tableau2[[#This Row],[PRODUIT]] )</f>
        <v>Espèce de 10800 € pour 9 prestations de Gestion projet Agile</v>
      </c>
    </row>
    <row r="208" spans="1:21" x14ac:dyDescent="0.25">
      <c r="A208" t="s">
        <v>135</v>
      </c>
      <c r="B208" t="s">
        <v>136</v>
      </c>
      <c r="C208">
        <v>3946</v>
      </c>
      <c r="D208" t="s">
        <v>465</v>
      </c>
      <c r="E208" t="s">
        <v>16</v>
      </c>
      <c r="F208" s="4">
        <v>44226</v>
      </c>
      <c r="G208">
        <v>6</v>
      </c>
      <c r="H208" t="s">
        <v>446</v>
      </c>
      <c r="I208">
        <v>6</v>
      </c>
      <c r="J208">
        <v>500</v>
      </c>
      <c r="K208">
        <v>3000</v>
      </c>
      <c r="L208">
        <v>3600</v>
      </c>
      <c r="M208">
        <v>2</v>
      </c>
      <c r="N208" t="s">
        <v>457</v>
      </c>
      <c r="O208">
        <v>3915.04</v>
      </c>
      <c r="P208">
        <v>0</v>
      </c>
      <c r="Q208" t="s">
        <v>11</v>
      </c>
      <c r="R208">
        <v>2</v>
      </c>
      <c r="S208" s="4">
        <v>17916</v>
      </c>
      <c r="T208" s="26">
        <f t="shared" ca="1" si="3"/>
        <v>74.583333333333329</v>
      </c>
      <c r="U208" s="25" t="str">
        <f>CONCATENATE(Tableau2[[#This Row],[PAIEMENT2]]," de ",Tableau2[[#This Row],[FACTURATION TTC]]," € pour ",Tableau2[[#This Row],[QUANTITE]]," prestations de ",Tableau2[[#This Row],[PRODUIT]] )</f>
        <v>Virement de 3600 € pour 6 prestations de Compétence Front</v>
      </c>
    </row>
    <row r="209" spans="1:21" x14ac:dyDescent="0.25">
      <c r="A209" t="s">
        <v>118</v>
      </c>
      <c r="B209" t="s">
        <v>119</v>
      </c>
      <c r="C209">
        <v>3041</v>
      </c>
      <c r="D209" t="s">
        <v>465</v>
      </c>
      <c r="E209" t="s">
        <v>16</v>
      </c>
      <c r="F209" s="4">
        <v>44321</v>
      </c>
      <c r="G209">
        <v>10</v>
      </c>
      <c r="H209" t="s">
        <v>450</v>
      </c>
      <c r="I209">
        <v>10</v>
      </c>
      <c r="J209">
        <v>1000</v>
      </c>
      <c r="K209">
        <v>10000</v>
      </c>
      <c r="L209">
        <v>12000</v>
      </c>
      <c r="M209">
        <v>1</v>
      </c>
      <c r="N209" t="s">
        <v>456</v>
      </c>
      <c r="O209">
        <v>3704.49</v>
      </c>
      <c r="P209">
        <v>50</v>
      </c>
      <c r="Q209" t="s">
        <v>11</v>
      </c>
      <c r="R209">
        <v>3</v>
      </c>
      <c r="S209" s="4">
        <v>21830</v>
      </c>
      <c r="T209" s="26">
        <f t="shared" ca="1" si="3"/>
        <v>63.863888888888887</v>
      </c>
      <c r="U209" s="25" t="str">
        <f>CONCATENATE(Tableau2[[#This Row],[PAIEMENT2]]," de ",Tableau2[[#This Row],[FACTURATION TTC]]," € pour ",Tableau2[[#This Row],[QUANTITE]]," prestations de ",Tableau2[[#This Row],[PRODUIT]] )</f>
        <v>Chèque de 12000 € pour 10 prestations de Gestion projet Agile</v>
      </c>
    </row>
    <row r="210" spans="1:21" x14ac:dyDescent="0.25">
      <c r="A210" t="s">
        <v>105</v>
      </c>
      <c r="B210" t="s">
        <v>106</v>
      </c>
      <c r="C210">
        <v>3016</v>
      </c>
      <c r="D210" t="s">
        <v>465</v>
      </c>
      <c r="E210" t="s">
        <v>16</v>
      </c>
      <c r="F210" s="4">
        <v>44055</v>
      </c>
      <c r="G210">
        <v>4</v>
      </c>
      <c r="H210" t="s">
        <v>444</v>
      </c>
      <c r="I210">
        <v>6</v>
      </c>
      <c r="J210">
        <v>5000</v>
      </c>
      <c r="K210">
        <v>30000</v>
      </c>
      <c r="L210">
        <v>36000</v>
      </c>
      <c r="M210">
        <v>3</v>
      </c>
      <c r="N210" t="s">
        <v>458</v>
      </c>
      <c r="O210">
        <v>1474.7</v>
      </c>
      <c r="P210">
        <v>600</v>
      </c>
      <c r="Q210" t="s">
        <v>11</v>
      </c>
      <c r="R210">
        <v>1</v>
      </c>
      <c r="S210" s="4">
        <v>17979</v>
      </c>
      <c r="T210" s="26">
        <f t="shared" ca="1" si="3"/>
        <v>74.405555555555551</v>
      </c>
      <c r="U210" s="25" t="str">
        <f>CONCATENATE(Tableau2[[#This Row],[PAIEMENT2]]," de ",Tableau2[[#This Row],[FACTURATION TTC]]," € pour ",Tableau2[[#This Row],[QUANTITE]]," prestations de ",Tableau2[[#This Row],[PRODUIT]] )</f>
        <v>Espèce de 36000 € pour 6 prestations de Conseil et architecture</v>
      </c>
    </row>
    <row r="211" spans="1:21" x14ac:dyDescent="0.25">
      <c r="A211" t="s">
        <v>85</v>
      </c>
      <c r="B211" t="s">
        <v>54</v>
      </c>
      <c r="C211">
        <v>3080</v>
      </c>
      <c r="D211" t="s">
        <v>465</v>
      </c>
      <c r="E211" t="s">
        <v>16</v>
      </c>
      <c r="F211" s="4">
        <v>44226</v>
      </c>
      <c r="G211">
        <v>3</v>
      </c>
      <c r="H211" t="s">
        <v>443</v>
      </c>
      <c r="I211">
        <v>2</v>
      </c>
      <c r="J211">
        <v>1300</v>
      </c>
      <c r="K211">
        <v>2600</v>
      </c>
      <c r="L211">
        <v>3120</v>
      </c>
      <c r="M211">
        <v>1</v>
      </c>
      <c r="N211" t="s">
        <v>456</v>
      </c>
      <c r="O211">
        <v>2328.06</v>
      </c>
      <c r="P211">
        <v>0</v>
      </c>
      <c r="Q211" t="s">
        <v>8</v>
      </c>
      <c r="R211">
        <v>3</v>
      </c>
      <c r="S211" s="4">
        <v>23745</v>
      </c>
      <c r="T211" s="26">
        <f t="shared" ca="1" si="3"/>
        <v>58.625</v>
      </c>
      <c r="U211" s="25" t="str">
        <f>CONCATENATE(Tableau2[[#This Row],[PAIEMENT2]]," de ",Tableau2[[#This Row],[FACTURATION TTC]]," € pour ",Tableau2[[#This Row],[QUANTITE]]," prestations de ",Tableau2[[#This Row],[PRODUIT]] )</f>
        <v>Chèque de 3120 € pour 2 prestations de Déploiement technique</v>
      </c>
    </row>
    <row r="212" spans="1:21" x14ac:dyDescent="0.25">
      <c r="A212" t="s">
        <v>81</v>
      </c>
      <c r="B212" t="s">
        <v>82</v>
      </c>
      <c r="C212">
        <v>3586</v>
      </c>
      <c r="D212" t="s">
        <v>465</v>
      </c>
      <c r="E212" t="s">
        <v>16</v>
      </c>
      <c r="F212" s="4">
        <v>44219</v>
      </c>
      <c r="G212">
        <v>7</v>
      </c>
      <c r="H212" t="s">
        <v>447</v>
      </c>
      <c r="I212">
        <v>8</v>
      </c>
      <c r="J212">
        <v>600</v>
      </c>
      <c r="K212">
        <v>4800</v>
      </c>
      <c r="L212">
        <v>5760</v>
      </c>
      <c r="M212">
        <v>2</v>
      </c>
      <c r="N212" t="s">
        <v>457</v>
      </c>
      <c r="O212">
        <v>2878.71</v>
      </c>
      <c r="P212">
        <v>0</v>
      </c>
      <c r="Q212" t="s">
        <v>8</v>
      </c>
      <c r="R212">
        <v>3</v>
      </c>
      <c r="S212" s="4">
        <v>28638</v>
      </c>
      <c r="T212" s="26">
        <f t="shared" ca="1" si="3"/>
        <v>45.222222222222221</v>
      </c>
      <c r="U212" s="25" t="str">
        <f>CONCATENATE(Tableau2[[#This Row],[PAIEMENT2]]," de ",Tableau2[[#This Row],[FACTURATION TTC]]," € pour ",Tableau2[[#This Row],[QUANTITE]]," prestations de ",Tableau2[[#This Row],[PRODUIT]] )</f>
        <v>Virement de 5760 € pour 8 prestations de Compétence Back</v>
      </c>
    </row>
    <row r="213" spans="1:21" x14ac:dyDescent="0.25">
      <c r="A213" t="s">
        <v>79</v>
      </c>
      <c r="B213" t="s">
        <v>78</v>
      </c>
      <c r="C213">
        <v>3059</v>
      </c>
      <c r="D213" t="s">
        <v>465</v>
      </c>
      <c r="E213" t="s">
        <v>16</v>
      </c>
      <c r="F213" s="4">
        <v>44202</v>
      </c>
      <c r="G213">
        <v>6</v>
      </c>
      <c r="H213" t="s">
        <v>446</v>
      </c>
      <c r="I213">
        <v>6</v>
      </c>
      <c r="J213">
        <v>500</v>
      </c>
      <c r="K213">
        <v>3000</v>
      </c>
      <c r="L213">
        <v>3600</v>
      </c>
      <c r="M213">
        <v>3</v>
      </c>
      <c r="N213" t="s">
        <v>458</v>
      </c>
      <c r="O213">
        <v>2128.59</v>
      </c>
      <c r="P213">
        <v>0</v>
      </c>
      <c r="Q213" t="s">
        <v>8</v>
      </c>
      <c r="R213">
        <v>5</v>
      </c>
      <c r="S213" s="4">
        <v>30457</v>
      </c>
      <c r="T213" s="26">
        <f t="shared" ca="1" si="3"/>
        <v>40.241666666666667</v>
      </c>
      <c r="U213" s="25" t="str">
        <f>CONCATENATE(Tableau2[[#This Row],[PAIEMENT2]]," de ",Tableau2[[#This Row],[FACTURATION TTC]]," € pour ",Tableau2[[#This Row],[QUANTITE]]," prestations de ",Tableau2[[#This Row],[PRODUIT]] )</f>
        <v>Espèce de 3600 € pour 6 prestations de Compétence Front</v>
      </c>
    </row>
    <row r="214" spans="1:21" x14ac:dyDescent="0.25">
      <c r="A214" t="s">
        <v>79</v>
      </c>
      <c r="B214" t="s">
        <v>80</v>
      </c>
      <c r="C214">
        <v>3170</v>
      </c>
      <c r="D214" t="s">
        <v>465</v>
      </c>
      <c r="E214" t="s">
        <v>16</v>
      </c>
      <c r="F214" s="4">
        <v>44177</v>
      </c>
      <c r="G214">
        <v>6</v>
      </c>
      <c r="H214" t="s">
        <v>446</v>
      </c>
      <c r="I214">
        <v>3</v>
      </c>
      <c r="J214">
        <v>500</v>
      </c>
      <c r="K214">
        <v>1500</v>
      </c>
      <c r="L214">
        <v>1800</v>
      </c>
      <c r="M214">
        <v>1</v>
      </c>
      <c r="N214" t="s">
        <v>456</v>
      </c>
      <c r="O214">
        <v>2258.7800000000002</v>
      </c>
      <c r="P214">
        <v>0</v>
      </c>
      <c r="Q214" t="s">
        <v>8</v>
      </c>
      <c r="R214">
        <v>4</v>
      </c>
      <c r="S214" s="4">
        <v>21904</v>
      </c>
      <c r="T214" s="26">
        <f t="shared" ca="1" si="3"/>
        <v>63.661111111111111</v>
      </c>
      <c r="U214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215" spans="1:21" x14ac:dyDescent="0.25">
      <c r="A215" t="s">
        <v>44</v>
      </c>
      <c r="B215" t="s">
        <v>46</v>
      </c>
      <c r="C215">
        <v>3880</v>
      </c>
      <c r="D215" t="s">
        <v>465</v>
      </c>
      <c r="E215" t="s">
        <v>16</v>
      </c>
      <c r="F215" s="4">
        <v>44122</v>
      </c>
      <c r="G215">
        <v>4</v>
      </c>
      <c r="H215" t="s">
        <v>444</v>
      </c>
      <c r="I215">
        <v>10</v>
      </c>
      <c r="J215">
        <v>5000</v>
      </c>
      <c r="K215">
        <v>50000</v>
      </c>
      <c r="L215">
        <v>60000</v>
      </c>
      <c r="M215">
        <v>2</v>
      </c>
      <c r="N215" t="s">
        <v>457</v>
      </c>
      <c r="O215">
        <v>3018.26</v>
      </c>
      <c r="P215">
        <v>1000</v>
      </c>
      <c r="Q215" t="s">
        <v>8</v>
      </c>
      <c r="R215">
        <v>1</v>
      </c>
      <c r="S215" s="4">
        <v>24566</v>
      </c>
      <c r="T215" s="26">
        <f t="shared" ca="1" si="3"/>
        <v>56.37222222222222</v>
      </c>
      <c r="U215" s="25" t="str">
        <f>CONCATENATE(Tableau2[[#This Row],[PAIEMENT2]]," de ",Tableau2[[#This Row],[FACTURATION TTC]]," € pour ",Tableau2[[#This Row],[QUANTITE]]," prestations de ",Tableau2[[#This Row],[PRODUIT]] )</f>
        <v>Virement de 60000 € pour 10 prestations de Conseil et architecture</v>
      </c>
    </row>
    <row r="216" spans="1:21" x14ac:dyDescent="0.25">
      <c r="A216" t="s">
        <v>42</v>
      </c>
      <c r="B216" t="s">
        <v>43</v>
      </c>
      <c r="C216">
        <v>3090</v>
      </c>
      <c r="D216" t="s">
        <v>465</v>
      </c>
      <c r="E216" t="s">
        <v>16</v>
      </c>
      <c r="F216" s="4">
        <v>44221</v>
      </c>
      <c r="G216">
        <v>2</v>
      </c>
      <c r="H216" t="s">
        <v>442</v>
      </c>
      <c r="I216">
        <v>4</v>
      </c>
      <c r="J216">
        <v>700</v>
      </c>
      <c r="K216">
        <v>2800</v>
      </c>
      <c r="L216">
        <v>3360</v>
      </c>
      <c r="M216">
        <v>2</v>
      </c>
      <c r="N216" t="s">
        <v>457</v>
      </c>
      <c r="O216">
        <v>2271.34</v>
      </c>
      <c r="P216">
        <v>0</v>
      </c>
      <c r="Q216" t="s">
        <v>11</v>
      </c>
      <c r="R216">
        <v>5</v>
      </c>
      <c r="S216" s="4">
        <v>23411</v>
      </c>
      <c r="T216" s="26">
        <f t="shared" ca="1" si="3"/>
        <v>59.538888888888891</v>
      </c>
      <c r="U216" s="25" t="str">
        <f>CONCATENATE(Tableau2[[#This Row],[PAIEMENT2]]," de ",Tableau2[[#This Row],[FACTURATION TTC]]," € pour ",Tableau2[[#This Row],[QUANTITE]]," prestations de ",Tableau2[[#This Row],[PRODUIT]] )</f>
        <v>Virement de 3360 € pour 4 prestations de Formation CRM</v>
      </c>
    </row>
    <row r="217" spans="1:21" x14ac:dyDescent="0.25">
      <c r="A217" t="s">
        <v>28</v>
      </c>
      <c r="B217" t="s">
        <v>29</v>
      </c>
      <c r="C217">
        <v>3127</v>
      </c>
      <c r="D217" t="s">
        <v>465</v>
      </c>
      <c r="E217" t="s">
        <v>16</v>
      </c>
      <c r="F217" s="4">
        <v>44339</v>
      </c>
      <c r="G217">
        <v>4</v>
      </c>
      <c r="H217" t="s">
        <v>444</v>
      </c>
      <c r="I217">
        <v>7</v>
      </c>
      <c r="J217">
        <v>5000</v>
      </c>
      <c r="K217">
        <v>35000</v>
      </c>
      <c r="L217">
        <v>42000</v>
      </c>
      <c r="M217">
        <v>2</v>
      </c>
      <c r="N217" t="s">
        <v>457</v>
      </c>
      <c r="O217">
        <v>3342.41</v>
      </c>
      <c r="P217">
        <v>700</v>
      </c>
      <c r="Q217" t="s">
        <v>8</v>
      </c>
      <c r="R217">
        <v>5</v>
      </c>
      <c r="S217" s="4">
        <v>22383</v>
      </c>
      <c r="T217" s="26">
        <f t="shared" ca="1" si="3"/>
        <v>62.35</v>
      </c>
      <c r="U217" s="25" t="str">
        <f>CONCATENATE(Tableau2[[#This Row],[PAIEMENT2]]," de ",Tableau2[[#This Row],[FACTURATION TTC]]," € pour ",Tableau2[[#This Row],[QUANTITE]]," prestations de ",Tableau2[[#This Row],[PRODUIT]] )</f>
        <v>Virement de 42000 € pour 7 prestations de Conseil et architecture</v>
      </c>
    </row>
    <row r="218" spans="1:21" x14ac:dyDescent="0.25">
      <c r="A218" t="s">
        <v>21</v>
      </c>
      <c r="B218" t="s">
        <v>23</v>
      </c>
      <c r="C218">
        <v>3421</v>
      </c>
      <c r="D218" t="s">
        <v>465</v>
      </c>
      <c r="E218" t="s">
        <v>16</v>
      </c>
      <c r="F218" s="4">
        <v>44270</v>
      </c>
      <c r="G218">
        <v>7</v>
      </c>
      <c r="H218" t="s">
        <v>447</v>
      </c>
      <c r="I218">
        <v>6</v>
      </c>
      <c r="J218">
        <v>600</v>
      </c>
      <c r="K218">
        <v>3600</v>
      </c>
      <c r="L218">
        <v>4320</v>
      </c>
      <c r="M218">
        <v>1</v>
      </c>
      <c r="N218" t="s">
        <v>456</v>
      </c>
      <c r="O218">
        <v>2808.82</v>
      </c>
      <c r="P218">
        <v>0</v>
      </c>
      <c r="Q218" t="s">
        <v>8</v>
      </c>
      <c r="R218">
        <v>2</v>
      </c>
      <c r="S218" s="4">
        <v>22786</v>
      </c>
      <c r="T218" s="26">
        <f t="shared" ca="1" si="3"/>
        <v>61.244444444444447</v>
      </c>
      <c r="U218" s="25" t="str">
        <f>CONCATENATE(Tableau2[[#This Row],[PAIEMENT2]]," de ",Tableau2[[#This Row],[FACTURATION TTC]]," € pour ",Tableau2[[#This Row],[QUANTITE]]," prestations de ",Tableau2[[#This Row],[PRODUIT]] )</f>
        <v>Chèque de 4320 € pour 6 prestations de Compétence Back</v>
      </c>
    </row>
    <row r="219" spans="1:21" x14ac:dyDescent="0.25">
      <c r="A219" t="s">
        <v>17</v>
      </c>
      <c r="B219" t="s">
        <v>18</v>
      </c>
      <c r="C219">
        <v>3408</v>
      </c>
      <c r="D219" t="s">
        <v>465</v>
      </c>
      <c r="E219" t="s">
        <v>16</v>
      </c>
      <c r="F219" s="4">
        <v>44074</v>
      </c>
      <c r="G219">
        <v>1</v>
      </c>
      <c r="H219" t="s">
        <v>441</v>
      </c>
      <c r="I219">
        <v>2</v>
      </c>
      <c r="J219">
        <v>1200</v>
      </c>
      <c r="K219">
        <v>2400</v>
      </c>
      <c r="L219">
        <v>2880</v>
      </c>
      <c r="M219">
        <v>1</v>
      </c>
      <c r="N219" t="s">
        <v>456</v>
      </c>
      <c r="O219">
        <v>1325.97</v>
      </c>
      <c r="P219">
        <v>0</v>
      </c>
      <c r="Q219" t="s">
        <v>11</v>
      </c>
      <c r="R219">
        <v>2</v>
      </c>
      <c r="S219" s="4">
        <v>27041</v>
      </c>
      <c r="T219" s="26">
        <f t="shared" ca="1" si="3"/>
        <v>49.6</v>
      </c>
      <c r="U219" s="25" t="str">
        <f>CONCATENATE(Tableau2[[#This Row],[PAIEMENT2]]," de ",Tableau2[[#This Row],[FACTURATION TTC]]," € pour ",Tableau2[[#This Row],[QUANTITE]]," prestations de ",Tableau2[[#This Row],[PRODUIT]] )</f>
        <v>Chèque de 2880 € pour 2 prestations de Intervention sur site</v>
      </c>
    </row>
    <row r="220" spans="1:21" x14ac:dyDescent="0.25">
      <c r="A220" t="s">
        <v>5</v>
      </c>
      <c r="B220" t="s">
        <v>6</v>
      </c>
      <c r="C220">
        <v>3091</v>
      </c>
      <c r="D220" t="s">
        <v>465</v>
      </c>
      <c r="E220" t="s">
        <v>393</v>
      </c>
      <c r="F220" s="4">
        <v>44149</v>
      </c>
      <c r="G220">
        <v>6</v>
      </c>
      <c r="H220" t="s">
        <v>446</v>
      </c>
      <c r="I220">
        <v>9</v>
      </c>
      <c r="J220">
        <v>500</v>
      </c>
      <c r="K220">
        <v>4500</v>
      </c>
      <c r="L220">
        <v>5400</v>
      </c>
      <c r="M220">
        <v>3</v>
      </c>
      <c r="N220" t="s">
        <v>458</v>
      </c>
      <c r="O220">
        <v>2257.4</v>
      </c>
      <c r="P220">
        <v>0</v>
      </c>
      <c r="Q220" t="s">
        <v>8</v>
      </c>
      <c r="R220">
        <v>3</v>
      </c>
      <c r="S220" s="4">
        <v>19661</v>
      </c>
      <c r="T220" s="26">
        <f t="shared" ca="1" si="3"/>
        <v>69.802777777777777</v>
      </c>
      <c r="U220" s="25" t="str">
        <f>CONCATENATE(Tableau2[[#This Row],[PAIEMENT2]]," de ",Tableau2[[#This Row],[FACTURATION TTC]]," € pour ",Tableau2[[#This Row],[QUANTITE]]," prestations de ",Tableau2[[#This Row],[PRODUIT]] )</f>
        <v>Espèce de 5400 € pour 9 prestations de Compétence Front</v>
      </c>
    </row>
    <row r="221" spans="1:21" x14ac:dyDescent="0.25">
      <c r="A221" t="s">
        <v>430</v>
      </c>
      <c r="B221" t="s">
        <v>431</v>
      </c>
      <c r="C221">
        <v>3559</v>
      </c>
      <c r="D221" t="s">
        <v>465</v>
      </c>
      <c r="E221" t="s">
        <v>24</v>
      </c>
      <c r="F221" s="4">
        <v>44334</v>
      </c>
      <c r="G221">
        <v>3</v>
      </c>
      <c r="H221" t="s">
        <v>443</v>
      </c>
      <c r="I221">
        <v>2</v>
      </c>
      <c r="J221">
        <v>1300</v>
      </c>
      <c r="K221">
        <v>2600</v>
      </c>
      <c r="L221">
        <v>3120</v>
      </c>
      <c r="M221">
        <v>1</v>
      </c>
      <c r="N221" t="s">
        <v>456</v>
      </c>
      <c r="O221">
        <v>3465.59</v>
      </c>
      <c r="P221">
        <v>0</v>
      </c>
      <c r="Q221" t="s">
        <v>8</v>
      </c>
      <c r="R221">
        <v>1</v>
      </c>
      <c r="S221" s="4">
        <v>17827</v>
      </c>
      <c r="T221" s="26">
        <f t="shared" ca="1" si="3"/>
        <v>74.825000000000003</v>
      </c>
      <c r="U221" s="25" t="str">
        <f>CONCATENATE(Tableau2[[#This Row],[PAIEMENT2]]," de ",Tableau2[[#This Row],[FACTURATION TTC]]," € pour ",Tableau2[[#This Row],[QUANTITE]]," prestations de ",Tableau2[[#This Row],[PRODUIT]] )</f>
        <v>Chèque de 3120 € pour 2 prestations de Déploiement technique</v>
      </c>
    </row>
    <row r="222" spans="1:21" x14ac:dyDescent="0.25">
      <c r="A222" t="s">
        <v>44</v>
      </c>
      <c r="B222" t="s">
        <v>46</v>
      </c>
      <c r="C222">
        <v>3880</v>
      </c>
      <c r="D222" t="s">
        <v>465</v>
      </c>
      <c r="E222" t="s">
        <v>16</v>
      </c>
      <c r="F222" s="4">
        <v>44104</v>
      </c>
      <c r="G222">
        <v>2</v>
      </c>
      <c r="H222" t="s">
        <v>442</v>
      </c>
      <c r="I222">
        <v>2</v>
      </c>
      <c r="J222">
        <v>700</v>
      </c>
      <c r="K222">
        <v>1400</v>
      </c>
      <c r="L222">
        <v>1680</v>
      </c>
      <c r="M222">
        <v>3</v>
      </c>
      <c r="N222" t="s">
        <v>458</v>
      </c>
      <c r="O222">
        <v>3018.26</v>
      </c>
      <c r="P222">
        <v>0</v>
      </c>
      <c r="Q222" t="s">
        <v>8</v>
      </c>
      <c r="R222">
        <v>3</v>
      </c>
      <c r="S222" s="4">
        <v>24566</v>
      </c>
      <c r="T222" s="26">
        <f t="shared" ca="1" si="3"/>
        <v>56.37222222222222</v>
      </c>
      <c r="U222" s="25" t="str">
        <f>CONCATENATE(Tableau2[[#This Row],[PAIEMENT2]]," de ",Tableau2[[#This Row],[FACTURATION TTC]]," € pour ",Tableau2[[#This Row],[QUANTITE]]," prestations de ",Tableau2[[#This Row],[PRODUIT]] )</f>
        <v>Espèce de 1680 € pour 2 prestations de Formation CRM</v>
      </c>
    </row>
    <row r="223" spans="1:21" x14ac:dyDescent="0.25">
      <c r="A223" t="s">
        <v>42</v>
      </c>
      <c r="B223" t="s">
        <v>43</v>
      </c>
      <c r="C223">
        <v>3090</v>
      </c>
      <c r="D223" t="s">
        <v>465</v>
      </c>
      <c r="E223" t="s">
        <v>16</v>
      </c>
      <c r="F223" s="4">
        <v>44274</v>
      </c>
      <c r="G223">
        <v>5</v>
      </c>
      <c r="H223" t="s">
        <v>445</v>
      </c>
      <c r="I223">
        <v>3</v>
      </c>
      <c r="J223">
        <v>2000</v>
      </c>
      <c r="K223">
        <v>6000</v>
      </c>
      <c r="L223">
        <v>7200</v>
      </c>
      <c r="M223">
        <v>3</v>
      </c>
      <c r="N223" t="s">
        <v>458</v>
      </c>
      <c r="O223">
        <v>2271.34</v>
      </c>
      <c r="P223">
        <v>0</v>
      </c>
      <c r="Q223" t="s">
        <v>11</v>
      </c>
      <c r="R223">
        <v>3</v>
      </c>
      <c r="S223" s="4">
        <v>23411</v>
      </c>
      <c r="T223" s="26">
        <f t="shared" ca="1" si="3"/>
        <v>59.538888888888891</v>
      </c>
      <c r="U223" s="25" t="str">
        <f>CONCATENATE(Tableau2[[#This Row],[PAIEMENT2]]," de ",Tableau2[[#This Row],[FACTURATION TTC]]," € pour ",Tableau2[[#This Row],[QUANTITE]]," prestations de ",Tableau2[[#This Row],[PRODUIT]] )</f>
        <v>Espèce de 7200 € pour 3 prestations de Audit sécurité</v>
      </c>
    </row>
    <row r="224" spans="1:21" x14ac:dyDescent="0.25">
      <c r="A224" t="s">
        <v>324</v>
      </c>
      <c r="B224" t="s">
        <v>325</v>
      </c>
      <c r="C224">
        <v>3626</v>
      </c>
      <c r="D224" t="s">
        <v>465</v>
      </c>
      <c r="E224" t="s">
        <v>7</v>
      </c>
      <c r="F224" s="4">
        <v>44254</v>
      </c>
      <c r="G224">
        <v>9</v>
      </c>
      <c r="H224" t="s">
        <v>449</v>
      </c>
      <c r="I224">
        <v>1</v>
      </c>
      <c r="J224">
        <v>500</v>
      </c>
      <c r="K224">
        <v>500</v>
      </c>
      <c r="L224">
        <v>600</v>
      </c>
      <c r="M224">
        <v>3</v>
      </c>
      <c r="N224" t="s">
        <v>458</v>
      </c>
      <c r="O224">
        <v>1658.65</v>
      </c>
      <c r="P224">
        <v>0</v>
      </c>
      <c r="Q224" t="s">
        <v>8</v>
      </c>
      <c r="R224">
        <v>3</v>
      </c>
      <c r="S224" s="4">
        <v>21302</v>
      </c>
      <c r="T224" s="26">
        <f t="shared" ca="1" si="3"/>
        <v>65.308333333333337</v>
      </c>
      <c r="U224" s="25" t="str">
        <f>CONCATENATE(Tableau2[[#This Row],[PAIEMENT2]]," de ",Tableau2[[#This Row],[FACTURATION TTC]]," € pour ",Tableau2[[#This Row],[QUANTITE]]," prestations de ",Tableau2[[#This Row],[PRODUIT]] )</f>
        <v>Espèce de 600 € pour 1 prestations de Support et TMA</v>
      </c>
    </row>
    <row r="225" spans="1:21" x14ac:dyDescent="0.25">
      <c r="A225" t="s">
        <v>324</v>
      </c>
      <c r="B225" t="s">
        <v>325</v>
      </c>
      <c r="C225">
        <v>3626</v>
      </c>
      <c r="D225" t="s">
        <v>465</v>
      </c>
      <c r="E225" t="s">
        <v>7</v>
      </c>
      <c r="F225" s="4">
        <v>44293</v>
      </c>
      <c r="G225">
        <v>6</v>
      </c>
      <c r="H225" t="s">
        <v>446</v>
      </c>
      <c r="I225">
        <v>8</v>
      </c>
      <c r="J225">
        <v>500</v>
      </c>
      <c r="K225">
        <v>4000</v>
      </c>
      <c r="L225">
        <v>4800</v>
      </c>
      <c r="M225">
        <v>1</v>
      </c>
      <c r="N225" t="s">
        <v>456</v>
      </c>
      <c r="O225">
        <v>1658.65</v>
      </c>
      <c r="P225">
        <v>0</v>
      </c>
      <c r="Q225" t="s">
        <v>8</v>
      </c>
      <c r="R225">
        <v>5</v>
      </c>
      <c r="S225" s="4">
        <v>21302</v>
      </c>
      <c r="T225" s="26">
        <f t="shared" ca="1" si="3"/>
        <v>65.308333333333337</v>
      </c>
      <c r="U225" s="25" t="str">
        <f>CONCATENATE(Tableau2[[#This Row],[PAIEMENT2]]," de ",Tableau2[[#This Row],[FACTURATION TTC]]," € pour ",Tableau2[[#This Row],[QUANTITE]]," prestations de ",Tableau2[[#This Row],[PRODUIT]] )</f>
        <v>Chèque de 4800 € pour 8 prestations de Compétence Front</v>
      </c>
    </row>
    <row r="226" spans="1:21" x14ac:dyDescent="0.25">
      <c r="A226" t="s">
        <v>436</v>
      </c>
      <c r="B226" t="s">
        <v>213</v>
      </c>
      <c r="C226">
        <v>3585</v>
      </c>
      <c r="D226" t="s">
        <v>466</v>
      </c>
      <c r="E226" t="s">
        <v>24</v>
      </c>
      <c r="F226" s="4">
        <v>44129</v>
      </c>
      <c r="G226">
        <v>6</v>
      </c>
      <c r="H226" t="s">
        <v>446</v>
      </c>
      <c r="I226">
        <v>3</v>
      </c>
      <c r="J226">
        <v>500</v>
      </c>
      <c r="K226">
        <v>1500</v>
      </c>
      <c r="L226">
        <v>1800</v>
      </c>
      <c r="M226">
        <v>1</v>
      </c>
      <c r="N226" t="s">
        <v>456</v>
      </c>
      <c r="O226">
        <v>2392.36</v>
      </c>
      <c r="P226">
        <v>0</v>
      </c>
      <c r="Q226" t="s">
        <v>11</v>
      </c>
      <c r="R226">
        <v>1</v>
      </c>
      <c r="S226" s="4">
        <v>30480</v>
      </c>
      <c r="T226" s="26">
        <f t="shared" ca="1" si="3"/>
        <v>40.180555555555557</v>
      </c>
      <c r="U226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227" spans="1:21" x14ac:dyDescent="0.25">
      <c r="A227" t="s">
        <v>421</v>
      </c>
      <c r="B227" t="s">
        <v>422</v>
      </c>
      <c r="C227">
        <v>3779</v>
      </c>
      <c r="D227" t="s">
        <v>466</v>
      </c>
      <c r="E227" t="s">
        <v>7</v>
      </c>
      <c r="F227" s="4">
        <v>44238</v>
      </c>
      <c r="G227">
        <v>10</v>
      </c>
      <c r="H227" t="s">
        <v>450</v>
      </c>
      <c r="I227">
        <v>1</v>
      </c>
      <c r="J227">
        <v>1000</v>
      </c>
      <c r="K227">
        <v>1000</v>
      </c>
      <c r="L227">
        <v>1200</v>
      </c>
      <c r="M227">
        <v>3</v>
      </c>
      <c r="N227" t="s">
        <v>458</v>
      </c>
      <c r="O227">
        <v>4067.34</v>
      </c>
      <c r="P227">
        <v>0</v>
      </c>
      <c r="Q227" t="s">
        <v>11</v>
      </c>
      <c r="R227">
        <v>4</v>
      </c>
      <c r="S227" s="4">
        <v>20850</v>
      </c>
      <c r="T227" s="26">
        <f t="shared" ca="1" si="3"/>
        <v>66.55</v>
      </c>
      <c r="U227" s="25" t="str">
        <f>CONCATENATE(Tableau2[[#This Row],[PAIEMENT2]]," de ",Tableau2[[#This Row],[FACTURATION TTC]]," € pour ",Tableau2[[#This Row],[QUANTITE]]," prestations de ",Tableau2[[#This Row],[PRODUIT]] )</f>
        <v>Espèce de 1200 € pour 1 prestations de Gestion projet Agile</v>
      </c>
    </row>
    <row r="228" spans="1:21" x14ac:dyDescent="0.25">
      <c r="A228" t="s">
        <v>416</v>
      </c>
      <c r="B228" t="s">
        <v>382</v>
      </c>
      <c r="C228">
        <v>3733</v>
      </c>
      <c r="D228" t="s">
        <v>466</v>
      </c>
      <c r="E228" t="s">
        <v>7</v>
      </c>
      <c r="F228" s="4">
        <v>44157</v>
      </c>
      <c r="G228">
        <v>5</v>
      </c>
      <c r="H228" t="s">
        <v>445</v>
      </c>
      <c r="I228">
        <v>10</v>
      </c>
      <c r="J228">
        <v>2000</v>
      </c>
      <c r="K228">
        <v>20000</v>
      </c>
      <c r="L228">
        <v>24000</v>
      </c>
      <c r="M228">
        <v>2</v>
      </c>
      <c r="N228" t="s">
        <v>457</v>
      </c>
      <c r="O228">
        <v>1786.79</v>
      </c>
      <c r="P228">
        <v>200</v>
      </c>
      <c r="Q228" t="s">
        <v>8</v>
      </c>
      <c r="R228">
        <v>5</v>
      </c>
      <c r="S228" s="4">
        <v>27343</v>
      </c>
      <c r="T228" s="26">
        <f t="shared" ca="1" si="3"/>
        <v>48.772222222222226</v>
      </c>
      <c r="U228" s="25" t="str">
        <f>CONCATENATE(Tableau2[[#This Row],[PAIEMENT2]]," de ",Tableau2[[#This Row],[FACTURATION TTC]]," € pour ",Tableau2[[#This Row],[QUANTITE]]," prestations de ",Tableau2[[#This Row],[PRODUIT]] )</f>
        <v>Virement de 24000 € pour 10 prestations de Audit sécurité</v>
      </c>
    </row>
    <row r="229" spans="1:21" x14ac:dyDescent="0.25">
      <c r="A229" t="s">
        <v>411</v>
      </c>
      <c r="B229" t="s">
        <v>412</v>
      </c>
      <c r="C229">
        <v>3569</v>
      </c>
      <c r="D229" t="s">
        <v>466</v>
      </c>
      <c r="E229" t="s">
        <v>7</v>
      </c>
      <c r="F229" s="4">
        <v>44142</v>
      </c>
      <c r="G229">
        <v>1</v>
      </c>
      <c r="H229" t="s">
        <v>441</v>
      </c>
      <c r="I229">
        <v>7</v>
      </c>
      <c r="J229">
        <v>1200</v>
      </c>
      <c r="K229">
        <v>8400</v>
      </c>
      <c r="L229">
        <v>10080</v>
      </c>
      <c r="M229">
        <v>1</v>
      </c>
      <c r="N229" t="s">
        <v>456</v>
      </c>
      <c r="O229">
        <v>2919.15</v>
      </c>
      <c r="P229">
        <v>42</v>
      </c>
      <c r="Q229" t="s">
        <v>8</v>
      </c>
      <c r="R229">
        <v>4</v>
      </c>
      <c r="S229" s="4">
        <v>18215</v>
      </c>
      <c r="T229" s="26">
        <f t="shared" ca="1" si="3"/>
        <v>73.763888888888886</v>
      </c>
      <c r="U229" s="25" t="str">
        <f>CONCATENATE(Tableau2[[#This Row],[PAIEMENT2]]," de ",Tableau2[[#This Row],[FACTURATION TTC]]," € pour ",Tableau2[[#This Row],[QUANTITE]]," prestations de ",Tableau2[[#This Row],[PRODUIT]] )</f>
        <v>Chèque de 10080 € pour 7 prestations de Intervention sur site</v>
      </c>
    </row>
    <row r="230" spans="1:21" x14ac:dyDescent="0.25">
      <c r="A230" t="s">
        <v>408</v>
      </c>
      <c r="B230" t="s">
        <v>22</v>
      </c>
      <c r="C230">
        <v>3181</v>
      </c>
      <c r="D230" t="s">
        <v>466</v>
      </c>
      <c r="E230" t="s">
        <v>7</v>
      </c>
      <c r="F230" s="4">
        <v>44053</v>
      </c>
      <c r="G230">
        <v>8</v>
      </c>
      <c r="H230" t="s">
        <v>448</v>
      </c>
      <c r="I230">
        <v>1</v>
      </c>
      <c r="J230">
        <v>800</v>
      </c>
      <c r="K230">
        <v>800</v>
      </c>
      <c r="L230">
        <v>960</v>
      </c>
      <c r="M230">
        <v>3</v>
      </c>
      <c r="N230" t="s">
        <v>458</v>
      </c>
      <c r="O230">
        <v>3257.48</v>
      </c>
      <c r="P230">
        <v>0</v>
      </c>
      <c r="Q230" t="s">
        <v>11</v>
      </c>
      <c r="R230">
        <v>0</v>
      </c>
      <c r="S230" s="4">
        <v>19378</v>
      </c>
      <c r="T230" s="26">
        <f t="shared" ca="1" si="3"/>
        <v>70.580555555555549</v>
      </c>
      <c r="U230" s="25" t="str">
        <f>CONCATENATE(Tableau2[[#This Row],[PAIEMENT2]]," de ",Tableau2[[#This Row],[FACTURATION TTC]]," € pour ",Tableau2[[#This Row],[QUANTITE]]," prestations de ",Tableau2[[#This Row],[PRODUIT]] )</f>
        <v>Espèce de 960 € pour 1 prestations de Compétence Fullstack</v>
      </c>
    </row>
    <row r="231" spans="1:21" x14ac:dyDescent="0.25">
      <c r="A231" t="s">
        <v>406</v>
      </c>
      <c r="B231" t="s">
        <v>407</v>
      </c>
      <c r="C231">
        <v>3980</v>
      </c>
      <c r="D231" t="s">
        <v>466</v>
      </c>
      <c r="E231" t="s">
        <v>7</v>
      </c>
      <c r="F231" s="4">
        <v>44121</v>
      </c>
      <c r="G231">
        <v>8</v>
      </c>
      <c r="H231" t="s">
        <v>448</v>
      </c>
      <c r="I231">
        <v>2</v>
      </c>
      <c r="J231">
        <v>800</v>
      </c>
      <c r="K231">
        <v>1600</v>
      </c>
      <c r="L231">
        <v>1920</v>
      </c>
      <c r="M231">
        <v>2</v>
      </c>
      <c r="N231" t="s">
        <v>457</v>
      </c>
      <c r="O231">
        <v>2058.9699999999998</v>
      </c>
      <c r="P231">
        <v>0</v>
      </c>
      <c r="Q231" t="s">
        <v>8</v>
      </c>
      <c r="R231">
        <v>4</v>
      </c>
      <c r="S231" s="4">
        <v>21991</v>
      </c>
      <c r="T231" s="26">
        <f t="shared" ca="1" si="3"/>
        <v>63.422222222222224</v>
      </c>
      <c r="U231" s="25" t="str">
        <f>CONCATENATE(Tableau2[[#This Row],[PAIEMENT2]]," de ",Tableau2[[#This Row],[FACTURATION TTC]]," € pour ",Tableau2[[#This Row],[QUANTITE]]," prestations de ",Tableau2[[#This Row],[PRODUIT]] )</f>
        <v>Virement de 1920 € pour 2 prestations de Compétence Fullstack</v>
      </c>
    </row>
    <row r="232" spans="1:21" x14ac:dyDescent="0.25">
      <c r="A232" t="s">
        <v>391</v>
      </c>
      <c r="B232" t="s">
        <v>392</v>
      </c>
      <c r="C232">
        <v>3035</v>
      </c>
      <c r="D232" t="s">
        <v>466</v>
      </c>
      <c r="E232" t="s">
        <v>7</v>
      </c>
      <c r="F232" s="4">
        <v>44165</v>
      </c>
      <c r="G232">
        <v>6</v>
      </c>
      <c r="H232" t="s">
        <v>446</v>
      </c>
      <c r="I232">
        <v>6</v>
      </c>
      <c r="J232">
        <v>500</v>
      </c>
      <c r="K232">
        <v>3000</v>
      </c>
      <c r="L232">
        <v>3600</v>
      </c>
      <c r="M232">
        <v>1</v>
      </c>
      <c r="N232" t="s">
        <v>456</v>
      </c>
      <c r="O232">
        <v>2832.72</v>
      </c>
      <c r="P232">
        <v>0</v>
      </c>
      <c r="Q232" t="s">
        <v>11</v>
      </c>
      <c r="R232">
        <v>2</v>
      </c>
      <c r="S232" s="4">
        <v>24175</v>
      </c>
      <c r="T232" s="26">
        <f t="shared" ca="1" si="3"/>
        <v>57.44166666666667</v>
      </c>
      <c r="U232" s="25" t="str">
        <f>CONCATENATE(Tableau2[[#This Row],[PAIEMENT2]]," de ",Tableau2[[#This Row],[FACTURATION TTC]]," € pour ",Tableau2[[#This Row],[QUANTITE]]," prestations de ",Tableau2[[#This Row],[PRODUIT]] )</f>
        <v>Chèque de 3600 € pour 6 prestations de Compétence Front</v>
      </c>
    </row>
    <row r="233" spans="1:21" x14ac:dyDescent="0.25">
      <c r="A233" t="s">
        <v>389</v>
      </c>
      <c r="B233" t="s">
        <v>130</v>
      </c>
      <c r="C233">
        <v>3025</v>
      </c>
      <c r="D233" t="s">
        <v>466</v>
      </c>
      <c r="E233" t="s">
        <v>7</v>
      </c>
      <c r="F233" s="4">
        <v>44039</v>
      </c>
      <c r="G233">
        <v>9</v>
      </c>
      <c r="H233" t="s">
        <v>449</v>
      </c>
      <c r="I233">
        <v>2</v>
      </c>
      <c r="J233">
        <v>500</v>
      </c>
      <c r="K233">
        <v>1000</v>
      </c>
      <c r="L233">
        <v>1200</v>
      </c>
      <c r="M233">
        <v>3</v>
      </c>
      <c r="N233" t="s">
        <v>458</v>
      </c>
      <c r="O233">
        <v>2058.7600000000002</v>
      </c>
      <c r="P233">
        <v>0</v>
      </c>
      <c r="Q233" t="s">
        <v>8</v>
      </c>
      <c r="R233">
        <v>2</v>
      </c>
      <c r="S233" s="4">
        <v>17610</v>
      </c>
      <c r="T233" s="26">
        <f t="shared" ca="1" si="3"/>
        <v>75.416666666666671</v>
      </c>
      <c r="U233" s="25" t="str">
        <f>CONCATENATE(Tableau2[[#This Row],[PAIEMENT2]]," de ",Tableau2[[#This Row],[FACTURATION TTC]]," € pour ",Tableau2[[#This Row],[QUANTITE]]," prestations de ",Tableau2[[#This Row],[PRODUIT]] )</f>
        <v>Espèce de 1200 € pour 2 prestations de Support et TMA</v>
      </c>
    </row>
    <row r="234" spans="1:21" x14ac:dyDescent="0.25">
      <c r="A234" t="s">
        <v>388</v>
      </c>
      <c r="B234" t="s">
        <v>82</v>
      </c>
      <c r="C234">
        <v>3563</v>
      </c>
      <c r="D234" t="s">
        <v>466</v>
      </c>
      <c r="E234" t="s">
        <v>7</v>
      </c>
      <c r="F234" s="4">
        <v>44230</v>
      </c>
      <c r="G234">
        <v>2</v>
      </c>
      <c r="H234" t="s">
        <v>442</v>
      </c>
      <c r="I234">
        <v>2</v>
      </c>
      <c r="J234">
        <v>700</v>
      </c>
      <c r="K234">
        <v>1400</v>
      </c>
      <c r="L234">
        <v>1680</v>
      </c>
      <c r="M234">
        <v>3</v>
      </c>
      <c r="N234" t="s">
        <v>458</v>
      </c>
      <c r="O234">
        <v>1608.99</v>
      </c>
      <c r="P234">
        <v>0</v>
      </c>
      <c r="Q234" t="s">
        <v>8</v>
      </c>
      <c r="R234">
        <v>1</v>
      </c>
      <c r="S234" s="4">
        <v>25649</v>
      </c>
      <c r="T234" s="26">
        <f t="shared" ca="1" si="3"/>
        <v>53.405555555555559</v>
      </c>
      <c r="U234" s="25" t="str">
        <f>CONCATENATE(Tableau2[[#This Row],[PAIEMENT2]]," de ",Tableau2[[#This Row],[FACTURATION TTC]]," € pour ",Tableau2[[#This Row],[QUANTITE]]," prestations de ",Tableau2[[#This Row],[PRODUIT]] )</f>
        <v>Espèce de 1680 € pour 2 prestations de Formation CRM</v>
      </c>
    </row>
    <row r="235" spans="1:21" x14ac:dyDescent="0.25">
      <c r="A235" t="s">
        <v>381</v>
      </c>
      <c r="B235" t="s">
        <v>382</v>
      </c>
      <c r="C235">
        <v>3077</v>
      </c>
      <c r="D235" t="s">
        <v>466</v>
      </c>
      <c r="E235" t="s">
        <v>7</v>
      </c>
      <c r="F235" s="4">
        <v>44266</v>
      </c>
      <c r="G235">
        <v>8</v>
      </c>
      <c r="H235" t="s">
        <v>448</v>
      </c>
      <c r="I235">
        <v>1</v>
      </c>
      <c r="J235">
        <v>800</v>
      </c>
      <c r="K235">
        <v>800</v>
      </c>
      <c r="L235">
        <v>960</v>
      </c>
      <c r="M235">
        <v>1</v>
      </c>
      <c r="N235" t="s">
        <v>456</v>
      </c>
      <c r="O235">
        <v>2448.5700000000002</v>
      </c>
      <c r="P235">
        <v>0</v>
      </c>
      <c r="Q235" t="s">
        <v>8</v>
      </c>
      <c r="R235">
        <v>2</v>
      </c>
      <c r="S235" s="4">
        <v>28659</v>
      </c>
      <c r="T235" s="26">
        <f t="shared" ca="1" si="3"/>
        <v>45.166666666666664</v>
      </c>
      <c r="U235" s="25" t="str">
        <f>CONCATENATE(Tableau2[[#This Row],[PAIEMENT2]]," de ",Tableau2[[#This Row],[FACTURATION TTC]]," € pour ",Tableau2[[#This Row],[QUANTITE]]," prestations de ",Tableau2[[#This Row],[PRODUIT]] )</f>
        <v>Chèque de 960 € pour 1 prestations de Compétence Fullstack</v>
      </c>
    </row>
    <row r="236" spans="1:21" x14ac:dyDescent="0.25">
      <c r="A236" t="s">
        <v>369</v>
      </c>
      <c r="B236" t="s">
        <v>10</v>
      </c>
      <c r="C236">
        <v>3174</v>
      </c>
      <c r="D236" t="s">
        <v>466</v>
      </c>
      <c r="E236" t="s">
        <v>7</v>
      </c>
      <c r="F236" s="4">
        <v>44377</v>
      </c>
      <c r="G236">
        <v>4</v>
      </c>
      <c r="H236" t="s">
        <v>444</v>
      </c>
      <c r="I236">
        <v>1</v>
      </c>
      <c r="J236">
        <v>5000</v>
      </c>
      <c r="K236">
        <v>5000</v>
      </c>
      <c r="L236">
        <v>6000</v>
      </c>
      <c r="M236">
        <v>2</v>
      </c>
      <c r="N236" t="s">
        <v>457</v>
      </c>
      <c r="O236">
        <v>2862.68</v>
      </c>
      <c r="P236">
        <v>0</v>
      </c>
      <c r="Q236" t="s">
        <v>11</v>
      </c>
      <c r="R236">
        <v>2</v>
      </c>
      <c r="S236" s="4">
        <v>27699</v>
      </c>
      <c r="T236" s="26">
        <f t="shared" ca="1" si="3"/>
        <v>47.797222222222224</v>
      </c>
      <c r="U236" s="25" t="str">
        <f>CONCATENATE(Tableau2[[#This Row],[PAIEMENT2]]," de ",Tableau2[[#This Row],[FACTURATION TTC]]," € pour ",Tableau2[[#This Row],[QUANTITE]]," prestations de ",Tableau2[[#This Row],[PRODUIT]] )</f>
        <v>Virement de 6000 € pour 1 prestations de Conseil et architecture</v>
      </c>
    </row>
    <row r="237" spans="1:21" x14ac:dyDescent="0.25">
      <c r="A237" t="s">
        <v>364</v>
      </c>
      <c r="B237" t="s">
        <v>365</v>
      </c>
      <c r="C237">
        <v>3182</v>
      </c>
      <c r="D237" t="s">
        <v>466</v>
      </c>
      <c r="E237" t="s">
        <v>7</v>
      </c>
      <c r="F237" s="4">
        <v>44211</v>
      </c>
      <c r="G237">
        <v>8</v>
      </c>
      <c r="H237" t="s">
        <v>448</v>
      </c>
      <c r="I237">
        <v>3</v>
      </c>
      <c r="J237">
        <v>800</v>
      </c>
      <c r="K237">
        <v>2400</v>
      </c>
      <c r="L237">
        <v>2880</v>
      </c>
      <c r="M237">
        <v>1</v>
      </c>
      <c r="N237" t="s">
        <v>456</v>
      </c>
      <c r="O237">
        <v>1467.34</v>
      </c>
      <c r="P237">
        <v>0</v>
      </c>
      <c r="Q237" t="s">
        <v>8</v>
      </c>
      <c r="R237">
        <v>0</v>
      </c>
      <c r="S237" s="4">
        <v>20737</v>
      </c>
      <c r="T237" s="26">
        <f t="shared" ca="1" si="3"/>
        <v>66.858333333333334</v>
      </c>
      <c r="U237" s="25" t="str">
        <f>CONCATENATE(Tableau2[[#This Row],[PAIEMENT2]]," de ",Tableau2[[#This Row],[FACTURATION TTC]]," € pour ",Tableau2[[#This Row],[QUANTITE]]," prestations de ",Tableau2[[#This Row],[PRODUIT]] )</f>
        <v>Chèque de 2880 € pour 3 prestations de Compétence Fullstack</v>
      </c>
    </row>
    <row r="238" spans="1:21" x14ac:dyDescent="0.25">
      <c r="A238" t="s">
        <v>356</v>
      </c>
      <c r="B238" t="s">
        <v>357</v>
      </c>
      <c r="C238">
        <v>3917</v>
      </c>
      <c r="D238" t="s">
        <v>466</v>
      </c>
      <c r="E238" t="s">
        <v>7</v>
      </c>
      <c r="F238" s="4">
        <v>44270</v>
      </c>
      <c r="G238">
        <v>10</v>
      </c>
      <c r="H238" t="s">
        <v>450</v>
      </c>
      <c r="I238">
        <v>4</v>
      </c>
      <c r="J238">
        <v>1000</v>
      </c>
      <c r="K238">
        <v>4000</v>
      </c>
      <c r="L238">
        <v>4800</v>
      </c>
      <c r="M238">
        <v>1</v>
      </c>
      <c r="N238" t="s">
        <v>456</v>
      </c>
      <c r="O238">
        <v>1201.9100000000001</v>
      </c>
      <c r="P238">
        <v>0</v>
      </c>
      <c r="Q238" t="s">
        <v>8</v>
      </c>
      <c r="R238">
        <v>3</v>
      </c>
      <c r="S238" s="4">
        <v>20485</v>
      </c>
      <c r="T238" s="26">
        <f t="shared" ca="1" si="3"/>
        <v>67.55</v>
      </c>
      <c r="U238" s="25" t="str">
        <f>CONCATENATE(Tableau2[[#This Row],[PAIEMENT2]]," de ",Tableau2[[#This Row],[FACTURATION TTC]]," € pour ",Tableau2[[#This Row],[QUANTITE]]," prestations de ",Tableau2[[#This Row],[PRODUIT]] )</f>
        <v>Chèque de 4800 € pour 4 prestations de Gestion projet Agile</v>
      </c>
    </row>
    <row r="239" spans="1:21" x14ac:dyDescent="0.25">
      <c r="A239" t="s">
        <v>342</v>
      </c>
      <c r="B239" t="s">
        <v>56</v>
      </c>
      <c r="C239">
        <v>3420</v>
      </c>
      <c r="D239" t="s">
        <v>466</v>
      </c>
      <c r="E239" t="s">
        <v>7</v>
      </c>
      <c r="F239" s="4">
        <v>44155</v>
      </c>
      <c r="G239">
        <v>3</v>
      </c>
      <c r="H239" t="s">
        <v>443</v>
      </c>
      <c r="I239">
        <v>3</v>
      </c>
      <c r="J239">
        <v>1300</v>
      </c>
      <c r="K239">
        <v>3900</v>
      </c>
      <c r="L239">
        <v>4680</v>
      </c>
      <c r="M239">
        <v>1</v>
      </c>
      <c r="N239" t="s">
        <v>456</v>
      </c>
      <c r="O239">
        <v>3544.65</v>
      </c>
      <c r="P239">
        <v>0</v>
      </c>
      <c r="Q239" t="s">
        <v>11</v>
      </c>
      <c r="R239">
        <v>3</v>
      </c>
      <c r="S239" s="4">
        <v>20953</v>
      </c>
      <c r="T239" s="26">
        <f t="shared" ca="1" si="3"/>
        <v>66.263888888888886</v>
      </c>
      <c r="U239" s="25" t="str">
        <f>CONCATENATE(Tableau2[[#This Row],[PAIEMENT2]]," de ",Tableau2[[#This Row],[FACTURATION TTC]]," € pour ",Tableau2[[#This Row],[QUANTITE]]," prestations de ",Tableau2[[#This Row],[PRODUIT]] )</f>
        <v>Chèque de 4680 € pour 3 prestations de Déploiement technique</v>
      </c>
    </row>
    <row r="240" spans="1:21" x14ac:dyDescent="0.25">
      <c r="A240" t="s">
        <v>320</v>
      </c>
      <c r="B240" t="s">
        <v>321</v>
      </c>
      <c r="C240">
        <v>3618</v>
      </c>
      <c r="D240" t="s">
        <v>466</v>
      </c>
      <c r="E240" t="s">
        <v>7</v>
      </c>
      <c r="F240" s="4">
        <v>44125</v>
      </c>
      <c r="G240">
        <v>8</v>
      </c>
      <c r="H240" t="s">
        <v>448</v>
      </c>
      <c r="I240">
        <v>2</v>
      </c>
      <c r="J240">
        <v>800</v>
      </c>
      <c r="K240">
        <v>1600</v>
      </c>
      <c r="L240">
        <v>1920</v>
      </c>
      <c r="M240">
        <v>2</v>
      </c>
      <c r="N240" t="s">
        <v>457</v>
      </c>
      <c r="O240">
        <v>2355</v>
      </c>
      <c r="P240">
        <v>0</v>
      </c>
      <c r="Q240" t="s">
        <v>11</v>
      </c>
      <c r="R240">
        <v>3</v>
      </c>
      <c r="S240" s="4">
        <v>22301</v>
      </c>
      <c r="T240" s="26">
        <f t="shared" ca="1" si="3"/>
        <v>62.577777777777776</v>
      </c>
      <c r="U240" s="25" t="str">
        <f>CONCATENATE(Tableau2[[#This Row],[PAIEMENT2]]," de ",Tableau2[[#This Row],[FACTURATION TTC]]," € pour ",Tableau2[[#This Row],[QUANTITE]]," prestations de ",Tableau2[[#This Row],[PRODUIT]] )</f>
        <v>Virement de 1920 € pour 2 prestations de Compétence Fullstack</v>
      </c>
    </row>
    <row r="241" spans="1:21" x14ac:dyDescent="0.25">
      <c r="A241" t="s">
        <v>317</v>
      </c>
      <c r="B241" t="s">
        <v>130</v>
      </c>
      <c r="C241">
        <v>3148</v>
      </c>
      <c r="D241" t="s">
        <v>466</v>
      </c>
      <c r="E241" t="s">
        <v>7</v>
      </c>
      <c r="F241" s="4">
        <v>44210</v>
      </c>
      <c r="G241">
        <v>9</v>
      </c>
      <c r="H241" t="s">
        <v>449</v>
      </c>
      <c r="I241">
        <v>9</v>
      </c>
      <c r="J241">
        <v>500</v>
      </c>
      <c r="K241">
        <v>4500</v>
      </c>
      <c r="L241">
        <v>5400</v>
      </c>
      <c r="M241">
        <v>2</v>
      </c>
      <c r="N241" t="s">
        <v>457</v>
      </c>
      <c r="O241">
        <v>1039.52</v>
      </c>
      <c r="P241">
        <v>0</v>
      </c>
      <c r="Q241" t="s">
        <v>8</v>
      </c>
      <c r="R241">
        <v>3</v>
      </c>
      <c r="S241" s="4">
        <v>20681</v>
      </c>
      <c r="T241" s="26">
        <f t="shared" ca="1" si="3"/>
        <v>67.011111111111106</v>
      </c>
      <c r="U241" s="25" t="str">
        <f>CONCATENATE(Tableau2[[#This Row],[PAIEMENT2]]," de ",Tableau2[[#This Row],[FACTURATION TTC]]," € pour ",Tableau2[[#This Row],[QUANTITE]]," prestations de ",Tableau2[[#This Row],[PRODUIT]] )</f>
        <v>Virement de 5400 € pour 9 prestations de Support et TMA</v>
      </c>
    </row>
    <row r="242" spans="1:21" x14ac:dyDescent="0.25">
      <c r="A242" t="s">
        <v>289</v>
      </c>
      <c r="B242" t="s">
        <v>290</v>
      </c>
      <c r="C242">
        <v>3063</v>
      </c>
      <c r="D242" t="s">
        <v>466</v>
      </c>
      <c r="E242" t="s">
        <v>7</v>
      </c>
      <c r="F242" s="4">
        <v>44200</v>
      </c>
      <c r="G242">
        <v>2</v>
      </c>
      <c r="H242" t="s">
        <v>442</v>
      </c>
      <c r="I242">
        <v>8</v>
      </c>
      <c r="J242">
        <v>700</v>
      </c>
      <c r="K242">
        <v>5600</v>
      </c>
      <c r="L242">
        <v>6720</v>
      </c>
      <c r="M242">
        <v>1</v>
      </c>
      <c r="N242" t="s">
        <v>456</v>
      </c>
      <c r="O242">
        <v>1759.71</v>
      </c>
      <c r="P242">
        <v>0</v>
      </c>
      <c r="Q242" t="s">
        <v>11</v>
      </c>
      <c r="R242">
        <v>4</v>
      </c>
      <c r="S242" s="4">
        <v>29754</v>
      </c>
      <c r="T242" s="26">
        <f t="shared" ca="1" si="3"/>
        <v>42.169444444444444</v>
      </c>
      <c r="U242" s="25" t="str">
        <f>CONCATENATE(Tableau2[[#This Row],[PAIEMENT2]]," de ",Tableau2[[#This Row],[FACTURATION TTC]]," € pour ",Tableau2[[#This Row],[QUANTITE]]," prestations de ",Tableau2[[#This Row],[PRODUIT]] )</f>
        <v>Chèque de 6720 € pour 8 prestations de Formation CRM</v>
      </c>
    </row>
    <row r="243" spans="1:21" x14ac:dyDescent="0.25">
      <c r="A243" t="s">
        <v>285</v>
      </c>
      <c r="B243" t="s">
        <v>213</v>
      </c>
      <c r="C243">
        <v>3626</v>
      </c>
      <c r="D243" t="s">
        <v>466</v>
      </c>
      <c r="E243" t="s">
        <v>7</v>
      </c>
      <c r="F243" s="4">
        <v>44137</v>
      </c>
      <c r="G243">
        <v>7</v>
      </c>
      <c r="H243" t="s">
        <v>447</v>
      </c>
      <c r="I243">
        <v>3</v>
      </c>
      <c r="J243">
        <v>600</v>
      </c>
      <c r="K243">
        <v>1800</v>
      </c>
      <c r="L243">
        <v>2160</v>
      </c>
      <c r="M243">
        <v>3</v>
      </c>
      <c r="N243" t="s">
        <v>458</v>
      </c>
      <c r="O243">
        <v>3388.3</v>
      </c>
      <c r="P243">
        <v>0</v>
      </c>
      <c r="Q243" t="s">
        <v>11</v>
      </c>
      <c r="R243">
        <v>4</v>
      </c>
      <c r="S243" s="4">
        <v>21050</v>
      </c>
      <c r="T243" s="26">
        <f t="shared" ca="1" si="3"/>
        <v>66</v>
      </c>
      <c r="U243" s="25" t="str">
        <f>CONCATENATE(Tableau2[[#This Row],[PAIEMENT2]]," de ",Tableau2[[#This Row],[FACTURATION TTC]]," € pour ",Tableau2[[#This Row],[QUANTITE]]," prestations de ",Tableau2[[#This Row],[PRODUIT]] )</f>
        <v>Espèce de 2160 € pour 3 prestations de Compétence Back</v>
      </c>
    </row>
    <row r="244" spans="1:21" x14ac:dyDescent="0.25">
      <c r="A244" t="s">
        <v>273</v>
      </c>
      <c r="B244" t="s">
        <v>117</v>
      </c>
      <c r="C244">
        <v>3104</v>
      </c>
      <c r="D244" t="s">
        <v>466</v>
      </c>
      <c r="E244" t="s">
        <v>16</v>
      </c>
      <c r="F244" s="4">
        <v>44135</v>
      </c>
      <c r="G244">
        <v>6</v>
      </c>
      <c r="H244" t="s">
        <v>446</v>
      </c>
      <c r="I244">
        <v>2</v>
      </c>
      <c r="J244">
        <v>500</v>
      </c>
      <c r="K244">
        <v>1000</v>
      </c>
      <c r="L244">
        <v>1200</v>
      </c>
      <c r="M244">
        <v>2</v>
      </c>
      <c r="N244" t="s">
        <v>457</v>
      </c>
      <c r="O244">
        <v>3596.54</v>
      </c>
      <c r="P244">
        <v>0</v>
      </c>
      <c r="Q244" t="s">
        <v>8</v>
      </c>
      <c r="R244">
        <v>2</v>
      </c>
      <c r="S244" s="4">
        <v>18689</v>
      </c>
      <c r="T244" s="26">
        <f t="shared" ca="1" si="3"/>
        <v>72.461111111111109</v>
      </c>
      <c r="U244" s="25" t="str">
        <f>CONCATENATE(Tableau2[[#This Row],[PAIEMENT2]]," de ",Tableau2[[#This Row],[FACTURATION TTC]]," € pour ",Tableau2[[#This Row],[QUANTITE]]," prestations de ",Tableau2[[#This Row],[PRODUIT]] )</f>
        <v>Virement de 1200 € pour 2 prestations de Compétence Front</v>
      </c>
    </row>
    <row r="245" spans="1:21" x14ac:dyDescent="0.25">
      <c r="A245" t="s">
        <v>270</v>
      </c>
      <c r="B245" t="s">
        <v>117</v>
      </c>
      <c r="C245">
        <v>3733</v>
      </c>
      <c r="D245" t="s">
        <v>466</v>
      </c>
      <c r="E245" t="s">
        <v>16</v>
      </c>
      <c r="F245" s="4">
        <v>44096</v>
      </c>
      <c r="G245">
        <v>9</v>
      </c>
      <c r="H245" t="s">
        <v>449</v>
      </c>
      <c r="I245">
        <v>9</v>
      </c>
      <c r="J245">
        <v>500</v>
      </c>
      <c r="K245">
        <v>4500</v>
      </c>
      <c r="L245">
        <v>5400</v>
      </c>
      <c r="M245">
        <v>3</v>
      </c>
      <c r="N245" t="s">
        <v>458</v>
      </c>
      <c r="O245">
        <v>2121.87</v>
      </c>
      <c r="P245">
        <v>0</v>
      </c>
      <c r="Q245" t="s">
        <v>8</v>
      </c>
      <c r="R245">
        <v>0</v>
      </c>
      <c r="S245" s="4">
        <v>18135</v>
      </c>
      <c r="T245" s="26">
        <f t="shared" ca="1" si="3"/>
        <v>73.980555555555554</v>
      </c>
      <c r="U245" s="25" t="str">
        <f>CONCATENATE(Tableau2[[#This Row],[PAIEMENT2]]," de ",Tableau2[[#This Row],[FACTURATION TTC]]," € pour ",Tableau2[[#This Row],[QUANTITE]]," prestations de ",Tableau2[[#This Row],[PRODUIT]] )</f>
        <v>Espèce de 5400 € pour 9 prestations de Support et TMA</v>
      </c>
    </row>
    <row r="246" spans="1:21" x14ac:dyDescent="0.25">
      <c r="A246" t="s">
        <v>231</v>
      </c>
      <c r="B246" t="s">
        <v>39</v>
      </c>
      <c r="C246">
        <v>3874</v>
      </c>
      <c r="D246" t="s">
        <v>466</v>
      </c>
      <c r="E246" t="s">
        <v>16</v>
      </c>
      <c r="F246" s="4">
        <v>44208</v>
      </c>
      <c r="G246">
        <v>5</v>
      </c>
      <c r="H246" t="s">
        <v>445</v>
      </c>
      <c r="I246">
        <v>9</v>
      </c>
      <c r="J246">
        <v>2000</v>
      </c>
      <c r="K246">
        <v>18000</v>
      </c>
      <c r="L246">
        <v>21600</v>
      </c>
      <c r="M246">
        <v>1</v>
      </c>
      <c r="N246" t="s">
        <v>456</v>
      </c>
      <c r="O246">
        <v>2833.61</v>
      </c>
      <c r="P246">
        <v>180</v>
      </c>
      <c r="Q246" t="s">
        <v>8</v>
      </c>
      <c r="R246">
        <v>4</v>
      </c>
      <c r="S246" s="4">
        <v>20286</v>
      </c>
      <c r="T246" s="26">
        <f t="shared" ca="1" si="3"/>
        <v>68.088888888888889</v>
      </c>
      <c r="U246" s="25" t="str">
        <f>CONCATENATE(Tableau2[[#This Row],[PAIEMENT2]]," de ",Tableau2[[#This Row],[FACTURATION TTC]]," € pour ",Tableau2[[#This Row],[QUANTITE]]," prestations de ",Tableau2[[#This Row],[PRODUIT]] )</f>
        <v>Chèque de 21600 € pour 9 prestations de Audit sécurité</v>
      </c>
    </row>
    <row r="247" spans="1:21" x14ac:dyDescent="0.25">
      <c r="A247" t="s">
        <v>226</v>
      </c>
      <c r="B247" t="s">
        <v>227</v>
      </c>
      <c r="C247">
        <v>3589</v>
      </c>
      <c r="D247" t="s">
        <v>466</v>
      </c>
      <c r="E247" t="s">
        <v>16</v>
      </c>
      <c r="F247" s="4">
        <v>44300</v>
      </c>
      <c r="G247">
        <v>6</v>
      </c>
      <c r="H247" t="s">
        <v>446</v>
      </c>
      <c r="I247">
        <v>10</v>
      </c>
      <c r="J247">
        <v>500</v>
      </c>
      <c r="K247">
        <v>5000</v>
      </c>
      <c r="L247">
        <v>6000</v>
      </c>
      <c r="M247">
        <v>1</v>
      </c>
      <c r="N247" t="s">
        <v>456</v>
      </c>
      <c r="O247">
        <v>2866.35</v>
      </c>
      <c r="P247">
        <v>0</v>
      </c>
      <c r="Q247" t="s">
        <v>8</v>
      </c>
      <c r="R247">
        <v>1</v>
      </c>
      <c r="S247" s="4">
        <v>26504</v>
      </c>
      <c r="T247" s="26">
        <f t="shared" ca="1" si="3"/>
        <v>51.06666666666667</v>
      </c>
      <c r="U247" s="25" t="str">
        <f>CONCATENATE(Tableau2[[#This Row],[PAIEMENT2]]," de ",Tableau2[[#This Row],[FACTURATION TTC]]," € pour ",Tableau2[[#This Row],[QUANTITE]]," prestations de ",Tableau2[[#This Row],[PRODUIT]] )</f>
        <v>Chèque de 6000 € pour 10 prestations de Compétence Front</v>
      </c>
    </row>
    <row r="248" spans="1:21" x14ac:dyDescent="0.25">
      <c r="A248" t="s">
        <v>215</v>
      </c>
      <c r="B248" t="s">
        <v>117</v>
      </c>
      <c r="C248">
        <v>3882</v>
      </c>
      <c r="D248" t="s">
        <v>466</v>
      </c>
      <c r="E248" t="s">
        <v>16</v>
      </c>
      <c r="F248" s="4">
        <v>44053</v>
      </c>
      <c r="G248">
        <v>3</v>
      </c>
      <c r="H248" t="s">
        <v>443</v>
      </c>
      <c r="I248">
        <v>5</v>
      </c>
      <c r="J248">
        <v>1300</v>
      </c>
      <c r="K248">
        <v>6500</v>
      </c>
      <c r="L248">
        <v>7800</v>
      </c>
      <c r="M248">
        <v>1</v>
      </c>
      <c r="N248" t="s">
        <v>456</v>
      </c>
      <c r="O248">
        <v>1445.04</v>
      </c>
      <c r="P248">
        <v>0</v>
      </c>
      <c r="Q248" t="s">
        <v>8</v>
      </c>
      <c r="R248">
        <v>5</v>
      </c>
      <c r="S248" s="4">
        <v>20417</v>
      </c>
      <c r="T248" s="26">
        <f t="shared" ca="1" si="3"/>
        <v>67.733333333333334</v>
      </c>
      <c r="U248" s="25" t="str">
        <f>CONCATENATE(Tableau2[[#This Row],[PAIEMENT2]]," de ",Tableau2[[#This Row],[FACTURATION TTC]]," € pour ",Tableau2[[#This Row],[QUANTITE]]," prestations de ",Tableau2[[#This Row],[PRODUIT]] )</f>
        <v>Chèque de 7800 € pour 5 prestations de Déploiement technique</v>
      </c>
    </row>
    <row r="249" spans="1:21" x14ac:dyDescent="0.25">
      <c r="A249" t="s">
        <v>212</v>
      </c>
      <c r="B249" t="s">
        <v>213</v>
      </c>
      <c r="C249">
        <v>3099</v>
      </c>
      <c r="D249" t="s">
        <v>466</v>
      </c>
      <c r="E249" t="s">
        <v>16</v>
      </c>
      <c r="F249" s="4">
        <v>44153</v>
      </c>
      <c r="G249">
        <v>7</v>
      </c>
      <c r="H249" t="s">
        <v>447</v>
      </c>
      <c r="I249">
        <v>10</v>
      </c>
      <c r="J249">
        <v>600</v>
      </c>
      <c r="K249">
        <v>6000</v>
      </c>
      <c r="L249">
        <v>7200</v>
      </c>
      <c r="M249">
        <v>3</v>
      </c>
      <c r="N249" t="s">
        <v>458</v>
      </c>
      <c r="O249">
        <v>2283.9699999999998</v>
      </c>
      <c r="P249">
        <v>0</v>
      </c>
      <c r="Q249" t="s">
        <v>11</v>
      </c>
      <c r="R249">
        <v>4</v>
      </c>
      <c r="S249" s="4">
        <v>21238</v>
      </c>
      <c r="T249" s="26">
        <f t="shared" ca="1" si="3"/>
        <v>65.488888888888894</v>
      </c>
      <c r="U249" s="25" t="str">
        <f>CONCATENATE(Tableau2[[#This Row],[PAIEMENT2]]," de ",Tableau2[[#This Row],[FACTURATION TTC]]," € pour ",Tableau2[[#This Row],[QUANTITE]]," prestations de ",Tableau2[[#This Row],[PRODUIT]] )</f>
        <v>Espèce de 7200 € pour 10 prestations de Compétence Back</v>
      </c>
    </row>
    <row r="250" spans="1:21" x14ac:dyDescent="0.25">
      <c r="A250" t="s">
        <v>191</v>
      </c>
      <c r="B250" t="s">
        <v>193</v>
      </c>
      <c r="C250">
        <v>3736</v>
      </c>
      <c r="D250" t="s">
        <v>466</v>
      </c>
      <c r="E250" t="s">
        <v>16</v>
      </c>
      <c r="F250" s="4">
        <v>44199</v>
      </c>
      <c r="G250">
        <v>6</v>
      </c>
      <c r="H250" t="s">
        <v>446</v>
      </c>
      <c r="I250">
        <v>3</v>
      </c>
      <c r="J250">
        <v>500</v>
      </c>
      <c r="K250">
        <v>1500</v>
      </c>
      <c r="L250">
        <v>1800</v>
      </c>
      <c r="M250">
        <v>1</v>
      </c>
      <c r="N250" t="s">
        <v>456</v>
      </c>
      <c r="O250">
        <v>2752.62</v>
      </c>
      <c r="P250">
        <v>0</v>
      </c>
      <c r="Q250" t="s">
        <v>8</v>
      </c>
      <c r="R250">
        <v>0</v>
      </c>
      <c r="S250" s="4">
        <v>22010</v>
      </c>
      <c r="T250" s="26">
        <f t="shared" ca="1" si="3"/>
        <v>63.37222222222222</v>
      </c>
      <c r="U250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251" spans="1:21" x14ac:dyDescent="0.25">
      <c r="A251" t="s">
        <v>191</v>
      </c>
      <c r="B251" t="s">
        <v>192</v>
      </c>
      <c r="C251">
        <v>3984</v>
      </c>
      <c r="D251" t="s">
        <v>466</v>
      </c>
      <c r="E251" t="s">
        <v>16</v>
      </c>
      <c r="F251" s="4">
        <v>44181</v>
      </c>
      <c r="G251">
        <v>10</v>
      </c>
      <c r="H251" t="s">
        <v>450</v>
      </c>
      <c r="I251">
        <v>6</v>
      </c>
      <c r="J251">
        <v>1000</v>
      </c>
      <c r="K251">
        <v>6000</v>
      </c>
      <c r="L251">
        <v>7200</v>
      </c>
      <c r="M251">
        <v>2</v>
      </c>
      <c r="N251" t="s">
        <v>457</v>
      </c>
      <c r="O251">
        <v>3691.57</v>
      </c>
      <c r="P251">
        <v>0</v>
      </c>
      <c r="Q251" t="s">
        <v>8</v>
      </c>
      <c r="R251">
        <v>2</v>
      </c>
      <c r="S251" s="4">
        <v>18203</v>
      </c>
      <c r="T251" s="26">
        <f t="shared" ca="1" si="3"/>
        <v>73.797222222222217</v>
      </c>
      <c r="U251" s="25" t="str">
        <f>CONCATENATE(Tableau2[[#This Row],[PAIEMENT2]]," de ",Tableau2[[#This Row],[FACTURATION TTC]]," € pour ",Tableau2[[#This Row],[QUANTITE]]," prestations de ",Tableau2[[#This Row],[PRODUIT]] )</f>
        <v>Virement de 7200 € pour 6 prestations de Gestion projet Agile</v>
      </c>
    </row>
    <row r="252" spans="1:21" x14ac:dyDescent="0.25">
      <c r="A252" t="s">
        <v>183</v>
      </c>
      <c r="B252" t="s">
        <v>184</v>
      </c>
      <c r="C252">
        <v>3417</v>
      </c>
      <c r="D252" t="s">
        <v>466</v>
      </c>
      <c r="E252" t="s">
        <v>16</v>
      </c>
      <c r="F252" s="4">
        <v>44126</v>
      </c>
      <c r="G252">
        <v>4</v>
      </c>
      <c r="H252" t="s">
        <v>444</v>
      </c>
      <c r="I252">
        <v>5</v>
      </c>
      <c r="J252">
        <v>5000</v>
      </c>
      <c r="K252">
        <v>25000</v>
      </c>
      <c r="L252">
        <v>30000</v>
      </c>
      <c r="M252">
        <v>1</v>
      </c>
      <c r="N252" t="s">
        <v>456</v>
      </c>
      <c r="O252">
        <v>1942.56</v>
      </c>
      <c r="P252">
        <v>250</v>
      </c>
      <c r="Q252" t="s">
        <v>8</v>
      </c>
      <c r="R252">
        <v>2</v>
      </c>
      <c r="S252" s="4">
        <v>19643</v>
      </c>
      <c r="T252" s="26">
        <f t="shared" ca="1" si="3"/>
        <v>69.852777777777774</v>
      </c>
      <c r="U252" s="25" t="str">
        <f>CONCATENATE(Tableau2[[#This Row],[PAIEMENT2]]," de ",Tableau2[[#This Row],[FACTURATION TTC]]," € pour ",Tableau2[[#This Row],[QUANTITE]]," prestations de ",Tableau2[[#This Row],[PRODUIT]] )</f>
        <v>Chèque de 30000 € pour 5 prestations de Conseil et architecture</v>
      </c>
    </row>
    <row r="253" spans="1:21" x14ac:dyDescent="0.25">
      <c r="A253" t="s">
        <v>182</v>
      </c>
      <c r="B253" t="s">
        <v>136</v>
      </c>
      <c r="C253">
        <v>3557</v>
      </c>
      <c r="D253" t="s">
        <v>466</v>
      </c>
      <c r="E253" t="s">
        <v>16</v>
      </c>
      <c r="F253" s="4">
        <v>44034</v>
      </c>
      <c r="G253">
        <v>1</v>
      </c>
      <c r="H253" t="s">
        <v>441</v>
      </c>
      <c r="I253">
        <v>4</v>
      </c>
      <c r="J253">
        <v>1200</v>
      </c>
      <c r="K253">
        <v>4800</v>
      </c>
      <c r="L253">
        <v>5760</v>
      </c>
      <c r="M253">
        <v>1</v>
      </c>
      <c r="N253" t="s">
        <v>456</v>
      </c>
      <c r="O253">
        <v>1831.73</v>
      </c>
      <c r="P253">
        <v>0</v>
      </c>
      <c r="Q253" t="s">
        <v>11</v>
      </c>
      <c r="R253">
        <v>4</v>
      </c>
      <c r="S253" s="4">
        <v>23434</v>
      </c>
      <c r="T253" s="26">
        <f t="shared" ca="1" si="3"/>
        <v>59.475000000000001</v>
      </c>
      <c r="U253" s="25" t="str">
        <f>CONCATENATE(Tableau2[[#This Row],[PAIEMENT2]]," de ",Tableau2[[#This Row],[FACTURATION TTC]]," € pour ",Tableau2[[#This Row],[QUANTITE]]," prestations de ",Tableau2[[#This Row],[PRODUIT]] )</f>
        <v>Chèque de 5760 € pour 4 prestations de Intervention sur site</v>
      </c>
    </row>
    <row r="254" spans="1:21" x14ac:dyDescent="0.25">
      <c r="A254" t="s">
        <v>181</v>
      </c>
      <c r="B254" t="s">
        <v>130</v>
      </c>
      <c r="C254">
        <v>3861</v>
      </c>
      <c r="D254" t="s">
        <v>466</v>
      </c>
      <c r="E254" t="s">
        <v>16</v>
      </c>
      <c r="F254" s="4">
        <v>44279</v>
      </c>
      <c r="G254">
        <v>4</v>
      </c>
      <c r="H254" t="s">
        <v>444</v>
      </c>
      <c r="I254">
        <v>8</v>
      </c>
      <c r="J254">
        <v>5000</v>
      </c>
      <c r="K254">
        <v>40000</v>
      </c>
      <c r="L254">
        <v>48000</v>
      </c>
      <c r="M254">
        <v>1</v>
      </c>
      <c r="N254" t="s">
        <v>456</v>
      </c>
      <c r="O254">
        <v>3228.89</v>
      </c>
      <c r="P254">
        <v>800</v>
      </c>
      <c r="Q254" t="s">
        <v>8</v>
      </c>
      <c r="R254">
        <v>4</v>
      </c>
      <c r="S254" s="4">
        <v>23573</v>
      </c>
      <c r="T254" s="26">
        <f t="shared" ca="1" si="3"/>
        <v>59.091666666666669</v>
      </c>
      <c r="U254" s="25" t="str">
        <f>CONCATENATE(Tableau2[[#This Row],[PAIEMENT2]]," de ",Tableau2[[#This Row],[FACTURATION TTC]]," € pour ",Tableau2[[#This Row],[QUANTITE]]," prestations de ",Tableau2[[#This Row],[PRODUIT]] )</f>
        <v>Chèque de 48000 € pour 8 prestations de Conseil et architecture</v>
      </c>
    </row>
    <row r="255" spans="1:21" x14ac:dyDescent="0.25">
      <c r="A255" t="s">
        <v>179</v>
      </c>
      <c r="B255" t="s">
        <v>180</v>
      </c>
      <c r="C255">
        <v>3673</v>
      </c>
      <c r="D255" t="s">
        <v>466</v>
      </c>
      <c r="E255" t="s">
        <v>16</v>
      </c>
      <c r="F255" s="4">
        <v>44111</v>
      </c>
      <c r="G255">
        <v>3</v>
      </c>
      <c r="H255" t="s">
        <v>443</v>
      </c>
      <c r="I255">
        <v>2</v>
      </c>
      <c r="J255">
        <v>1300</v>
      </c>
      <c r="K255">
        <v>2600</v>
      </c>
      <c r="L255">
        <v>3120</v>
      </c>
      <c r="M255">
        <v>1</v>
      </c>
      <c r="N255" t="s">
        <v>456</v>
      </c>
      <c r="O255">
        <v>1626.76</v>
      </c>
      <c r="P255">
        <v>0</v>
      </c>
      <c r="Q255" t="s">
        <v>8</v>
      </c>
      <c r="R255">
        <v>5</v>
      </c>
      <c r="S255" s="4">
        <v>21131</v>
      </c>
      <c r="T255" s="26">
        <f t="shared" ca="1" si="3"/>
        <v>65.780555555555551</v>
      </c>
      <c r="U255" s="25" t="str">
        <f>CONCATENATE(Tableau2[[#This Row],[PAIEMENT2]]," de ",Tableau2[[#This Row],[FACTURATION TTC]]," € pour ",Tableau2[[#This Row],[QUANTITE]]," prestations de ",Tableau2[[#This Row],[PRODUIT]] )</f>
        <v>Chèque de 3120 € pour 2 prestations de Déploiement technique</v>
      </c>
    </row>
    <row r="256" spans="1:21" x14ac:dyDescent="0.25">
      <c r="A256" t="s">
        <v>176</v>
      </c>
      <c r="B256" t="s">
        <v>117</v>
      </c>
      <c r="C256">
        <v>3172</v>
      </c>
      <c r="D256" t="s">
        <v>466</v>
      </c>
      <c r="E256" t="s">
        <v>16</v>
      </c>
      <c r="F256" s="4">
        <v>44070</v>
      </c>
      <c r="G256">
        <v>8</v>
      </c>
      <c r="H256" t="s">
        <v>448</v>
      </c>
      <c r="I256">
        <v>4</v>
      </c>
      <c r="J256">
        <v>800</v>
      </c>
      <c r="K256">
        <v>3200</v>
      </c>
      <c r="L256">
        <v>3840</v>
      </c>
      <c r="M256">
        <v>1</v>
      </c>
      <c r="N256" t="s">
        <v>456</v>
      </c>
      <c r="O256">
        <v>2106.5</v>
      </c>
      <c r="P256">
        <v>0</v>
      </c>
      <c r="Q256" t="s">
        <v>8</v>
      </c>
      <c r="R256">
        <v>4</v>
      </c>
      <c r="S256" s="4">
        <v>21971</v>
      </c>
      <c r="T256" s="26">
        <f t="shared" ca="1" si="3"/>
        <v>63.480555555555554</v>
      </c>
      <c r="U256" s="25" t="str">
        <f>CONCATENATE(Tableau2[[#This Row],[PAIEMENT2]]," de ",Tableau2[[#This Row],[FACTURATION TTC]]," € pour ",Tableau2[[#This Row],[QUANTITE]]," prestations de ",Tableau2[[#This Row],[PRODUIT]] )</f>
        <v>Chèque de 3840 € pour 4 prestations de Compétence Fullstack</v>
      </c>
    </row>
    <row r="257" spans="1:21" x14ac:dyDescent="0.25">
      <c r="A257" t="s">
        <v>158</v>
      </c>
      <c r="B257" t="s">
        <v>82</v>
      </c>
      <c r="C257">
        <v>3119</v>
      </c>
      <c r="D257" t="s">
        <v>466</v>
      </c>
      <c r="E257" t="s">
        <v>16</v>
      </c>
      <c r="F257" s="4">
        <v>44306</v>
      </c>
      <c r="G257">
        <v>10</v>
      </c>
      <c r="H257" t="s">
        <v>450</v>
      </c>
      <c r="I257">
        <v>7</v>
      </c>
      <c r="J257">
        <v>1000</v>
      </c>
      <c r="K257">
        <v>7000</v>
      </c>
      <c r="L257">
        <v>8400</v>
      </c>
      <c r="M257">
        <v>1</v>
      </c>
      <c r="N257" t="s">
        <v>456</v>
      </c>
      <c r="O257">
        <v>2860.6</v>
      </c>
      <c r="P257">
        <v>0</v>
      </c>
      <c r="Q257" t="s">
        <v>8</v>
      </c>
      <c r="R257">
        <v>4</v>
      </c>
      <c r="S257" s="4">
        <v>26080</v>
      </c>
      <c r="T257" s="26">
        <f t="shared" ca="1" si="3"/>
        <v>52.225000000000001</v>
      </c>
      <c r="U257" s="25" t="str">
        <f>CONCATENATE(Tableau2[[#This Row],[PAIEMENT2]]," de ",Tableau2[[#This Row],[FACTURATION TTC]]," € pour ",Tableau2[[#This Row],[QUANTITE]]," prestations de ",Tableau2[[#This Row],[PRODUIT]] )</f>
        <v>Chèque de 8400 € pour 7 prestations de Gestion projet Agile</v>
      </c>
    </row>
    <row r="258" spans="1:21" x14ac:dyDescent="0.25">
      <c r="A258" t="s">
        <v>129</v>
      </c>
      <c r="B258" t="s">
        <v>130</v>
      </c>
      <c r="C258">
        <v>3149</v>
      </c>
      <c r="D258" t="s">
        <v>466</v>
      </c>
      <c r="E258" t="s">
        <v>16</v>
      </c>
      <c r="F258" s="4">
        <v>44018</v>
      </c>
      <c r="G258">
        <v>2</v>
      </c>
      <c r="H258" t="s">
        <v>442</v>
      </c>
      <c r="I258">
        <v>3</v>
      </c>
      <c r="J258">
        <v>700</v>
      </c>
      <c r="K258">
        <v>2100</v>
      </c>
      <c r="L258">
        <v>2520</v>
      </c>
      <c r="M258">
        <v>3</v>
      </c>
      <c r="N258" t="s">
        <v>458</v>
      </c>
      <c r="O258">
        <v>870.69</v>
      </c>
      <c r="P258">
        <v>0</v>
      </c>
      <c r="Q258" t="s">
        <v>8</v>
      </c>
      <c r="R258">
        <v>1</v>
      </c>
      <c r="S258" s="4">
        <v>28068</v>
      </c>
      <c r="T258" s="26">
        <f t="shared" ca="1" si="3"/>
        <v>46.788888888888891</v>
      </c>
      <c r="U258" s="25" t="str">
        <f>CONCATENATE(Tableau2[[#This Row],[PAIEMENT2]]," de ",Tableau2[[#This Row],[FACTURATION TTC]]," € pour ",Tableau2[[#This Row],[QUANTITE]]," prestations de ",Tableau2[[#This Row],[PRODUIT]] )</f>
        <v>Espèce de 2520 € pour 3 prestations de Formation CRM</v>
      </c>
    </row>
    <row r="259" spans="1:21" x14ac:dyDescent="0.25">
      <c r="A259" t="s">
        <v>127</v>
      </c>
      <c r="B259" t="s">
        <v>128</v>
      </c>
      <c r="C259">
        <v>3054</v>
      </c>
      <c r="D259" t="s">
        <v>466</v>
      </c>
      <c r="E259" t="s">
        <v>16</v>
      </c>
      <c r="F259" s="4">
        <v>44085</v>
      </c>
      <c r="G259">
        <v>10</v>
      </c>
      <c r="H259" t="s">
        <v>450</v>
      </c>
      <c r="I259">
        <v>3</v>
      </c>
      <c r="J259">
        <v>1000</v>
      </c>
      <c r="K259">
        <v>3000</v>
      </c>
      <c r="L259">
        <v>3600</v>
      </c>
      <c r="M259">
        <v>3</v>
      </c>
      <c r="N259" t="s">
        <v>458</v>
      </c>
      <c r="O259">
        <v>1208.1099999999999</v>
      </c>
      <c r="P259">
        <v>0</v>
      </c>
      <c r="Q259" t="s">
        <v>11</v>
      </c>
      <c r="R259">
        <v>1</v>
      </c>
      <c r="S259" s="4">
        <v>24356</v>
      </c>
      <c r="T259" s="26">
        <f t="shared" ref="T259:T318" ca="1" si="4">YEARFRAC(S259,TODAY())</f>
        <v>56.95</v>
      </c>
      <c r="U259" s="25" t="str">
        <f>CONCATENATE(Tableau2[[#This Row],[PAIEMENT2]]," de ",Tableau2[[#This Row],[FACTURATION TTC]]," € pour ",Tableau2[[#This Row],[QUANTITE]]," prestations de ",Tableau2[[#This Row],[PRODUIT]] )</f>
        <v>Espèce de 3600 € pour 3 prestations de Gestion projet Agile</v>
      </c>
    </row>
    <row r="260" spans="1:21" x14ac:dyDescent="0.25">
      <c r="A260" t="s">
        <v>116</v>
      </c>
      <c r="B260" t="s">
        <v>117</v>
      </c>
      <c r="C260">
        <v>3778</v>
      </c>
      <c r="D260" t="s">
        <v>466</v>
      </c>
      <c r="E260" t="s">
        <v>16</v>
      </c>
      <c r="F260" s="4">
        <v>44071</v>
      </c>
      <c r="G260">
        <v>2</v>
      </c>
      <c r="H260" t="s">
        <v>442</v>
      </c>
      <c r="I260">
        <v>5</v>
      </c>
      <c r="J260">
        <v>700</v>
      </c>
      <c r="K260">
        <v>3500</v>
      </c>
      <c r="L260">
        <v>4200</v>
      </c>
      <c r="M260">
        <v>1</v>
      </c>
      <c r="N260" t="s">
        <v>456</v>
      </c>
      <c r="O260">
        <v>2739.1</v>
      </c>
      <c r="P260">
        <v>0</v>
      </c>
      <c r="Q260" t="s">
        <v>8</v>
      </c>
      <c r="R260">
        <v>4</v>
      </c>
      <c r="S260" s="4">
        <v>22737</v>
      </c>
      <c r="T260" s="26">
        <f t="shared" ca="1" si="4"/>
        <v>61.380555555555553</v>
      </c>
      <c r="U260" s="25" t="str">
        <f>CONCATENATE(Tableau2[[#This Row],[PAIEMENT2]]," de ",Tableau2[[#This Row],[FACTURATION TTC]]," € pour ",Tableau2[[#This Row],[QUANTITE]]," prestations de ",Tableau2[[#This Row],[PRODUIT]] )</f>
        <v>Chèque de 4200 € pour 5 prestations de Formation CRM</v>
      </c>
    </row>
    <row r="261" spans="1:21" x14ac:dyDescent="0.25">
      <c r="A261" t="s">
        <v>112</v>
      </c>
      <c r="B261" t="s">
        <v>43</v>
      </c>
      <c r="C261">
        <v>3879</v>
      </c>
      <c r="D261" t="s">
        <v>466</v>
      </c>
      <c r="E261" t="s">
        <v>16</v>
      </c>
      <c r="F261" s="4">
        <v>44078</v>
      </c>
      <c r="G261">
        <v>6</v>
      </c>
      <c r="H261" t="s">
        <v>446</v>
      </c>
      <c r="I261">
        <v>6</v>
      </c>
      <c r="J261">
        <v>500</v>
      </c>
      <c r="K261">
        <v>3000</v>
      </c>
      <c r="L261">
        <v>3600</v>
      </c>
      <c r="M261">
        <v>3</v>
      </c>
      <c r="N261" t="s">
        <v>458</v>
      </c>
      <c r="O261">
        <v>2224.27</v>
      </c>
      <c r="P261">
        <v>0</v>
      </c>
      <c r="Q261" t="s">
        <v>11</v>
      </c>
      <c r="R261">
        <v>5</v>
      </c>
      <c r="S261" s="4">
        <v>26055</v>
      </c>
      <c r="T261" s="26">
        <f t="shared" ca="1" si="4"/>
        <v>52.294444444444444</v>
      </c>
      <c r="U261" s="25" t="str">
        <f>CONCATENATE(Tableau2[[#This Row],[PAIEMENT2]]," de ",Tableau2[[#This Row],[FACTURATION TTC]]," € pour ",Tableau2[[#This Row],[QUANTITE]]," prestations de ",Tableau2[[#This Row],[PRODUIT]] )</f>
        <v>Espèce de 3600 € pour 6 prestations de Compétence Front</v>
      </c>
    </row>
    <row r="262" spans="1:21" x14ac:dyDescent="0.25">
      <c r="A262" t="s">
        <v>107</v>
      </c>
      <c r="B262" t="s">
        <v>35</v>
      </c>
      <c r="C262">
        <v>3657</v>
      </c>
      <c r="D262" t="s">
        <v>466</v>
      </c>
      <c r="E262" t="s">
        <v>16</v>
      </c>
      <c r="F262" s="4">
        <v>44234</v>
      </c>
      <c r="G262">
        <v>6</v>
      </c>
      <c r="H262" t="s">
        <v>446</v>
      </c>
      <c r="I262">
        <v>8</v>
      </c>
      <c r="J262">
        <v>500</v>
      </c>
      <c r="K262">
        <v>4000</v>
      </c>
      <c r="L262">
        <v>4800</v>
      </c>
      <c r="M262">
        <v>1</v>
      </c>
      <c r="N262" t="s">
        <v>456</v>
      </c>
      <c r="O262">
        <v>1516.61</v>
      </c>
      <c r="P262">
        <v>0</v>
      </c>
      <c r="Q262" t="s">
        <v>8</v>
      </c>
      <c r="R262">
        <v>4</v>
      </c>
      <c r="S262" s="4">
        <v>27093</v>
      </c>
      <c r="T262" s="26">
        <f t="shared" ca="1" si="4"/>
        <v>49.452777777777776</v>
      </c>
      <c r="U262" s="25" t="str">
        <f>CONCATENATE(Tableau2[[#This Row],[PAIEMENT2]]," de ",Tableau2[[#This Row],[FACTURATION TTC]]," € pour ",Tableau2[[#This Row],[QUANTITE]]," prestations de ",Tableau2[[#This Row],[PRODUIT]] )</f>
        <v>Chèque de 4800 € pour 8 prestations de Compétence Front</v>
      </c>
    </row>
    <row r="263" spans="1:21" x14ac:dyDescent="0.25">
      <c r="A263" t="s">
        <v>97</v>
      </c>
      <c r="B263" t="s">
        <v>98</v>
      </c>
      <c r="C263">
        <v>3769</v>
      </c>
      <c r="D263" t="s">
        <v>466</v>
      </c>
      <c r="E263" t="s">
        <v>16</v>
      </c>
      <c r="F263" s="4">
        <v>44338</v>
      </c>
      <c r="G263">
        <v>9</v>
      </c>
      <c r="H263" t="s">
        <v>449</v>
      </c>
      <c r="I263">
        <v>10</v>
      </c>
      <c r="J263">
        <v>500</v>
      </c>
      <c r="K263">
        <v>5000</v>
      </c>
      <c r="L263">
        <v>6000</v>
      </c>
      <c r="M263">
        <v>1</v>
      </c>
      <c r="N263" t="s">
        <v>456</v>
      </c>
      <c r="O263">
        <v>2193.2600000000002</v>
      </c>
      <c r="P263">
        <v>0</v>
      </c>
      <c r="Q263" t="s">
        <v>8</v>
      </c>
      <c r="R263">
        <v>3</v>
      </c>
      <c r="S263" s="4">
        <v>27273</v>
      </c>
      <c r="T263" s="26">
        <f t="shared" ca="1" si="4"/>
        <v>48.963888888888889</v>
      </c>
      <c r="U263" s="25" t="str">
        <f>CONCATENATE(Tableau2[[#This Row],[PAIEMENT2]]," de ",Tableau2[[#This Row],[FACTURATION TTC]]," € pour ",Tableau2[[#This Row],[QUANTITE]]," prestations de ",Tableau2[[#This Row],[PRODUIT]] )</f>
        <v>Chèque de 6000 € pour 10 prestations de Support et TMA</v>
      </c>
    </row>
    <row r="264" spans="1:21" x14ac:dyDescent="0.25">
      <c r="A264" t="s">
        <v>55</v>
      </c>
      <c r="B264" t="s">
        <v>56</v>
      </c>
      <c r="C264">
        <v>3636</v>
      </c>
      <c r="D264" t="s">
        <v>466</v>
      </c>
      <c r="E264" t="s">
        <v>16</v>
      </c>
      <c r="F264" s="4">
        <v>44099</v>
      </c>
      <c r="G264">
        <v>6</v>
      </c>
      <c r="H264" t="s">
        <v>446</v>
      </c>
      <c r="I264">
        <v>9</v>
      </c>
      <c r="J264">
        <v>500</v>
      </c>
      <c r="K264">
        <v>4500</v>
      </c>
      <c r="L264">
        <v>5400</v>
      </c>
      <c r="M264">
        <v>3</v>
      </c>
      <c r="N264" t="s">
        <v>458</v>
      </c>
      <c r="O264">
        <v>3123.4</v>
      </c>
      <c r="P264">
        <v>0</v>
      </c>
      <c r="Q264" t="s">
        <v>11</v>
      </c>
      <c r="R264">
        <v>3</v>
      </c>
      <c r="S264" s="4">
        <v>20696</v>
      </c>
      <c r="T264" s="26">
        <f t="shared" ca="1" si="4"/>
        <v>66.969444444444449</v>
      </c>
      <c r="U264" s="25" t="str">
        <f>CONCATENATE(Tableau2[[#This Row],[PAIEMENT2]]," de ",Tableau2[[#This Row],[FACTURATION TTC]]," € pour ",Tableau2[[#This Row],[QUANTITE]]," prestations de ",Tableau2[[#This Row],[PRODUIT]] )</f>
        <v>Espèce de 5400 € pour 9 prestations de Compétence Front</v>
      </c>
    </row>
    <row r="265" spans="1:21" x14ac:dyDescent="0.25">
      <c r="A265" t="s">
        <v>34</v>
      </c>
      <c r="B265" t="s">
        <v>35</v>
      </c>
      <c r="C265">
        <v>3795</v>
      </c>
      <c r="D265" t="s">
        <v>466</v>
      </c>
      <c r="E265" t="s">
        <v>16</v>
      </c>
      <c r="F265" s="4">
        <v>44063</v>
      </c>
      <c r="G265">
        <v>5</v>
      </c>
      <c r="H265" t="s">
        <v>445</v>
      </c>
      <c r="I265">
        <v>3</v>
      </c>
      <c r="J265">
        <v>2000</v>
      </c>
      <c r="K265">
        <v>6000</v>
      </c>
      <c r="L265">
        <v>7200</v>
      </c>
      <c r="M265">
        <v>1</v>
      </c>
      <c r="N265" t="s">
        <v>456</v>
      </c>
      <c r="O265">
        <v>1187.42</v>
      </c>
      <c r="P265">
        <v>0</v>
      </c>
      <c r="Q265" t="s">
        <v>8</v>
      </c>
      <c r="R265">
        <v>1</v>
      </c>
      <c r="S265" s="4">
        <v>21883</v>
      </c>
      <c r="T265" s="26">
        <f t="shared" ca="1" si="4"/>
        <v>63.719444444444441</v>
      </c>
      <c r="U265" s="25" t="str">
        <f>CONCATENATE(Tableau2[[#This Row],[PAIEMENT2]]," de ",Tableau2[[#This Row],[FACTURATION TTC]]," € pour ",Tableau2[[#This Row],[QUANTITE]]," prestations de ",Tableau2[[#This Row],[PRODUIT]] )</f>
        <v>Chèque de 7200 € pour 3 prestations de Audit sécurité</v>
      </c>
    </row>
    <row r="266" spans="1:21" x14ac:dyDescent="0.25">
      <c r="A266" t="s">
        <v>19</v>
      </c>
      <c r="B266" t="s">
        <v>20</v>
      </c>
      <c r="C266">
        <v>3098</v>
      </c>
      <c r="D266" t="s">
        <v>466</v>
      </c>
      <c r="E266" t="s">
        <v>16</v>
      </c>
      <c r="F266" s="4">
        <v>44112</v>
      </c>
      <c r="G266">
        <v>2</v>
      </c>
      <c r="H266" t="s">
        <v>442</v>
      </c>
      <c r="I266">
        <v>10</v>
      </c>
      <c r="J266">
        <v>700</v>
      </c>
      <c r="K266">
        <v>7000</v>
      </c>
      <c r="L266">
        <v>8400</v>
      </c>
      <c r="M266">
        <v>1</v>
      </c>
      <c r="N266" t="s">
        <v>456</v>
      </c>
      <c r="O266">
        <v>5646.65</v>
      </c>
      <c r="P266">
        <v>0</v>
      </c>
      <c r="Q266" t="s">
        <v>11</v>
      </c>
      <c r="R266">
        <v>5</v>
      </c>
      <c r="S266" s="4">
        <v>18191</v>
      </c>
      <c r="T266" s="26">
        <f t="shared" ca="1" si="4"/>
        <v>73.827777777777783</v>
      </c>
      <c r="U266" s="25" t="str">
        <f>CONCATENATE(Tableau2[[#This Row],[PAIEMENT2]]," de ",Tableau2[[#This Row],[FACTURATION TTC]]," € pour ",Tableau2[[#This Row],[QUANTITE]]," prestations de ",Tableau2[[#This Row],[PRODUIT]] )</f>
        <v>Chèque de 8400 € pour 10 prestations de Formation CRM</v>
      </c>
    </row>
    <row r="267" spans="1:21" x14ac:dyDescent="0.25">
      <c r="A267" t="s">
        <v>9</v>
      </c>
      <c r="B267" t="s">
        <v>10</v>
      </c>
      <c r="C267">
        <v>3186</v>
      </c>
      <c r="D267" t="s">
        <v>466</v>
      </c>
      <c r="E267" t="s">
        <v>393</v>
      </c>
      <c r="F267" s="4">
        <v>44232</v>
      </c>
      <c r="G267">
        <v>3</v>
      </c>
      <c r="H267" t="s">
        <v>443</v>
      </c>
      <c r="I267">
        <v>5</v>
      </c>
      <c r="J267">
        <v>1300</v>
      </c>
      <c r="K267">
        <v>6500</v>
      </c>
      <c r="L267">
        <v>7800</v>
      </c>
      <c r="M267">
        <v>3</v>
      </c>
      <c r="N267" t="s">
        <v>458</v>
      </c>
      <c r="O267">
        <v>2746.46</v>
      </c>
      <c r="P267">
        <v>0</v>
      </c>
      <c r="Q267" t="s">
        <v>11</v>
      </c>
      <c r="R267">
        <v>1</v>
      </c>
      <c r="S267" s="4">
        <v>27344</v>
      </c>
      <c r="T267" s="26">
        <f t="shared" ca="1" si="4"/>
        <v>48.769444444444446</v>
      </c>
      <c r="U267" s="25" t="str">
        <f>CONCATENATE(Tableau2[[#This Row],[PAIEMENT2]]," de ",Tableau2[[#This Row],[FACTURATION TTC]]," € pour ",Tableau2[[#This Row],[QUANTITE]]," prestations de ",Tableau2[[#This Row],[PRODUIT]] )</f>
        <v>Espèce de 7800 € pour 5 prestations de Déploiement technique</v>
      </c>
    </row>
    <row r="268" spans="1:21" x14ac:dyDescent="0.25">
      <c r="A268" t="s">
        <v>320</v>
      </c>
      <c r="B268" t="s">
        <v>321</v>
      </c>
      <c r="C268">
        <v>3618</v>
      </c>
      <c r="D268" t="s">
        <v>466</v>
      </c>
      <c r="E268" t="s">
        <v>7</v>
      </c>
      <c r="F268" s="4">
        <v>44356</v>
      </c>
      <c r="G268">
        <v>10</v>
      </c>
      <c r="H268" t="s">
        <v>450</v>
      </c>
      <c r="I268">
        <v>6</v>
      </c>
      <c r="J268">
        <v>1000</v>
      </c>
      <c r="K268">
        <v>6000</v>
      </c>
      <c r="L268">
        <v>7200</v>
      </c>
      <c r="M268">
        <v>3</v>
      </c>
      <c r="N268" t="s">
        <v>458</v>
      </c>
      <c r="O268">
        <v>2355</v>
      </c>
      <c r="P268">
        <v>0</v>
      </c>
      <c r="Q268" t="s">
        <v>11</v>
      </c>
      <c r="R268">
        <v>0</v>
      </c>
      <c r="S268" s="4">
        <v>22301</v>
      </c>
      <c r="T268" s="26">
        <f t="shared" ca="1" si="4"/>
        <v>62.577777777777776</v>
      </c>
      <c r="U268" s="25" t="str">
        <f>CONCATENATE(Tableau2[[#This Row],[PAIEMENT2]]," de ",Tableau2[[#This Row],[FACTURATION TTC]]," € pour ",Tableau2[[#This Row],[QUANTITE]]," prestations de ",Tableau2[[#This Row],[PRODUIT]] )</f>
        <v>Espèce de 7200 € pour 6 prestations de Gestion projet Agile</v>
      </c>
    </row>
    <row r="269" spans="1:21" x14ac:dyDescent="0.25">
      <c r="A269" t="s">
        <v>317</v>
      </c>
      <c r="B269" t="s">
        <v>130</v>
      </c>
      <c r="C269">
        <v>3148</v>
      </c>
      <c r="D269" t="s">
        <v>466</v>
      </c>
      <c r="E269" t="s">
        <v>7</v>
      </c>
      <c r="F269" s="4">
        <v>44122</v>
      </c>
      <c r="G269">
        <v>3</v>
      </c>
      <c r="H269" t="s">
        <v>443</v>
      </c>
      <c r="I269">
        <v>5</v>
      </c>
      <c r="J269">
        <v>1300</v>
      </c>
      <c r="K269">
        <v>6500</v>
      </c>
      <c r="L269">
        <v>7800</v>
      </c>
      <c r="M269">
        <v>3</v>
      </c>
      <c r="N269" t="s">
        <v>458</v>
      </c>
      <c r="O269">
        <v>1039.52</v>
      </c>
      <c r="P269">
        <v>0</v>
      </c>
      <c r="Q269" t="s">
        <v>8</v>
      </c>
      <c r="R269">
        <v>3</v>
      </c>
      <c r="S269" s="4">
        <v>20681</v>
      </c>
      <c r="T269" s="26">
        <f t="shared" ca="1" si="4"/>
        <v>67.011111111111106</v>
      </c>
      <c r="U269" s="25" t="str">
        <f>CONCATENATE(Tableau2[[#This Row],[PAIEMENT2]]," de ",Tableau2[[#This Row],[FACTURATION TTC]]," € pour ",Tableau2[[#This Row],[QUANTITE]]," prestations de ",Tableau2[[#This Row],[PRODUIT]] )</f>
        <v>Espèce de 7800 € pour 5 prestations de Déploiement technique</v>
      </c>
    </row>
    <row r="270" spans="1:21" x14ac:dyDescent="0.25">
      <c r="A270" t="s">
        <v>320</v>
      </c>
      <c r="B270" t="s">
        <v>321</v>
      </c>
      <c r="C270">
        <v>3618</v>
      </c>
      <c r="D270" t="s">
        <v>466</v>
      </c>
      <c r="E270" t="s">
        <v>7</v>
      </c>
      <c r="F270" s="4">
        <v>44285</v>
      </c>
      <c r="G270">
        <v>5</v>
      </c>
      <c r="H270" t="s">
        <v>445</v>
      </c>
      <c r="I270">
        <v>8</v>
      </c>
      <c r="J270">
        <v>2000</v>
      </c>
      <c r="K270">
        <v>16000</v>
      </c>
      <c r="L270">
        <v>19200</v>
      </c>
      <c r="M270">
        <v>1</v>
      </c>
      <c r="N270" t="s">
        <v>456</v>
      </c>
      <c r="O270">
        <v>2355</v>
      </c>
      <c r="P270">
        <v>160</v>
      </c>
      <c r="Q270" t="s">
        <v>11</v>
      </c>
      <c r="R270">
        <v>2</v>
      </c>
      <c r="S270" s="4">
        <v>22301</v>
      </c>
      <c r="T270" s="26">
        <f t="shared" ca="1" si="4"/>
        <v>62.577777777777776</v>
      </c>
      <c r="U270" s="25" t="str">
        <f>CONCATENATE(Tableau2[[#This Row],[PAIEMENT2]]," de ",Tableau2[[#This Row],[FACTURATION TTC]]," € pour ",Tableau2[[#This Row],[QUANTITE]]," prestations de ",Tableau2[[#This Row],[PRODUIT]] )</f>
        <v>Chèque de 19200 € pour 8 prestations de Audit sécurité</v>
      </c>
    </row>
    <row r="271" spans="1:21" x14ac:dyDescent="0.25">
      <c r="A271" t="s">
        <v>317</v>
      </c>
      <c r="B271" t="s">
        <v>130</v>
      </c>
      <c r="C271">
        <v>3148</v>
      </c>
      <c r="D271" t="s">
        <v>466</v>
      </c>
      <c r="E271" t="s">
        <v>7</v>
      </c>
      <c r="F271" s="4">
        <v>44345</v>
      </c>
      <c r="G271">
        <v>5</v>
      </c>
      <c r="H271" t="s">
        <v>445</v>
      </c>
      <c r="I271">
        <v>2</v>
      </c>
      <c r="J271">
        <v>2000</v>
      </c>
      <c r="K271">
        <v>4000</v>
      </c>
      <c r="L271">
        <v>4800</v>
      </c>
      <c r="M271">
        <v>3</v>
      </c>
      <c r="N271" t="s">
        <v>458</v>
      </c>
      <c r="O271">
        <v>1039.52</v>
      </c>
      <c r="P271">
        <v>0</v>
      </c>
      <c r="Q271" t="s">
        <v>8</v>
      </c>
      <c r="R271">
        <v>5</v>
      </c>
      <c r="S271" s="4">
        <v>20681</v>
      </c>
      <c r="T271" s="26">
        <f t="shared" ca="1" si="4"/>
        <v>67.011111111111106</v>
      </c>
      <c r="U271" s="25" t="str">
        <f>CONCATENATE(Tableau2[[#This Row],[PAIEMENT2]]," de ",Tableau2[[#This Row],[FACTURATION TTC]]," € pour ",Tableau2[[#This Row],[QUANTITE]]," prestations de ",Tableau2[[#This Row],[PRODUIT]] )</f>
        <v>Espèce de 4800 € pour 2 prestations de Audit sécurité</v>
      </c>
    </row>
    <row r="272" spans="1:21" x14ac:dyDescent="0.25">
      <c r="A272" t="s">
        <v>404</v>
      </c>
      <c r="B272" t="s">
        <v>175</v>
      </c>
      <c r="C272">
        <v>3051</v>
      </c>
      <c r="D272" t="s">
        <v>467</v>
      </c>
      <c r="E272" t="s">
        <v>7</v>
      </c>
      <c r="F272" s="4">
        <v>44127</v>
      </c>
      <c r="G272">
        <v>9</v>
      </c>
      <c r="H272" t="s">
        <v>449</v>
      </c>
      <c r="I272">
        <v>10</v>
      </c>
      <c r="J272">
        <v>500</v>
      </c>
      <c r="K272">
        <v>5000</v>
      </c>
      <c r="L272">
        <v>6000</v>
      </c>
      <c r="M272">
        <v>1</v>
      </c>
      <c r="N272" t="s">
        <v>456</v>
      </c>
      <c r="O272">
        <v>2428.34</v>
      </c>
      <c r="P272">
        <v>0</v>
      </c>
      <c r="Q272" t="s">
        <v>8</v>
      </c>
      <c r="R272">
        <v>0</v>
      </c>
      <c r="S272" s="4">
        <v>20520</v>
      </c>
      <c r="T272" s="26">
        <f t="shared" ca="1" si="4"/>
        <v>67.45</v>
      </c>
      <c r="U272" s="25" t="str">
        <f>CONCATENATE(Tableau2[[#This Row],[PAIEMENT2]]," de ",Tableau2[[#This Row],[FACTURATION TTC]]," € pour ",Tableau2[[#This Row],[QUANTITE]]," prestations de ",Tableau2[[#This Row],[PRODUIT]] )</f>
        <v>Chèque de 6000 € pour 10 prestations de Support et TMA</v>
      </c>
    </row>
    <row r="273" spans="1:21" x14ac:dyDescent="0.25">
      <c r="A273" t="s">
        <v>379</v>
      </c>
      <c r="B273" t="s">
        <v>380</v>
      </c>
      <c r="C273">
        <v>3663</v>
      </c>
      <c r="D273" t="s">
        <v>467</v>
      </c>
      <c r="E273" t="s">
        <v>7</v>
      </c>
      <c r="F273" s="4">
        <v>44208</v>
      </c>
      <c r="G273">
        <v>2</v>
      </c>
      <c r="H273" t="s">
        <v>442</v>
      </c>
      <c r="I273">
        <v>5</v>
      </c>
      <c r="J273">
        <v>700</v>
      </c>
      <c r="K273">
        <v>3500</v>
      </c>
      <c r="L273">
        <v>4200</v>
      </c>
      <c r="M273">
        <v>2</v>
      </c>
      <c r="N273" t="s">
        <v>457</v>
      </c>
      <c r="O273">
        <v>2307.1</v>
      </c>
      <c r="P273">
        <v>0</v>
      </c>
      <c r="Q273" t="s">
        <v>8</v>
      </c>
      <c r="R273">
        <v>3</v>
      </c>
      <c r="S273" s="4">
        <v>23356</v>
      </c>
      <c r="T273" s="26">
        <f t="shared" ca="1" si="4"/>
        <v>59.68611111111111</v>
      </c>
      <c r="U273" s="25" t="str">
        <f>CONCATENATE(Tableau2[[#This Row],[PAIEMENT2]]," de ",Tableau2[[#This Row],[FACTURATION TTC]]," € pour ",Tableau2[[#This Row],[QUANTITE]]," prestations de ",Tableau2[[#This Row],[PRODUIT]] )</f>
        <v>Virement de 4200 € pour 5 prestations de Formation CRM</v>
      </c>
    </row>
    <row r="274" spans="1:21" x14ac:dyDescent="0.25">
      <c r="A274" t="s">
        <v>378</v>
      </c>
      <c r="B274" t="s">
        <v>204</v>
      </c>
      <c r="C274">
        <v>3166</v>
      </c>
      <c r="D274" t="s">
        <v>467</v>
      </c>
      <c r="E274" t="s">
        <v>7</v>
      </c>
      <c r="F274" s="4">
        <v>44334</v>
      </c>
      <c r="G274">
        <v>3</v>
      </c>
      <c r="H274" t="s">
        <v>443</v>
      </c>
      <c r="I274">
        <v>7</v>
      </c>
      <c r="J274">
        <v>1300</v>
      </c>
      <c r="K274">
        <v>9100</v>
      </c>
      <c r="L274">
        <v>10920</v>
      </c>
      <c r="M274">
        <v>3</v>
      </c>
      <c r="N274" t="s">
        <v>458</v>
      </c>
      <c r="O274">
        <v>2677.48</v>
      </c>
      <c r="P274">
        <v>45.5</v>
      </c>
      <c r="Q274" t="s">
        <v>11</v>
      </c>
      <c r="R274">
        <v>1</v>
      </c>
      <c r="S274" s="4">
        <v>27770</v>
      </c>
      <c r="T274" s="26">
        <f t="shared" ca="1" si="4"/>
        <v>47.602777777777774</v>
      </c>
      <c r="U274" s="25" t="str">
        <f>CONCATENATE(Tableau2[[#This Row],[PAIEMENT2]]," de ",Tableau2[[#This Row],[FACTURATION TTC]]," € pour ",Tableau2[[#This Row],[QUANTITE]]," prestations de ",Tableau2[[#This Row],[PRODUIT]] )</f>
        <v>Espèce de 10920 € pour 7 prestations de Déploiement technique</v>
      </c>
    </row>
    <row r="275" spans="1:21" x14ac:dyDescent="0.25">
      <c r="A275" t="s">
        <v>362</v>
      </c>
      <c r="B275" t="s">
        <v>363</v>
      </c>
      <c r="C275">
        <v>3004</v>
      </c>
      <c r="D275" t="s">
        <v>467</v>
      </c>
      <c r="E275" t="s">
        <v>7</v>
      </c>
      <c r="F275" s="4">
        <v>44251</v>
      </c>
      <c r="G275">
        <v>1</v>
      </c>
      <c r="H275" t="s">
        <v>441</v>
      </c>
      <c r="I275">
        <v>7</v>
      </c>
      <c r="J275">
        <v>1200</v>
      </c>
      <c r="K275">
        <v>8400</v>
      </c>
      <c r="L275">
        <v>10080</v>
      </c>
      <c r="M275">
        <v>3</v>
      </c>
      <c r="N275" t="s">
        <v>458</v>
      </c>
      <c r="O275">
        <v>2446.34</v>
      </c>
      <c r="P275">
        <v>42</v>
      </c>
      <c r="Q275" t="s">
        <v>11</v>
      </c>
      <c r="R275">
        <v>3</v>
      </c>
      <c r="S275" s="4">
        <v>20409</v>
      </c>
      <c r="T275" s="26">
        <f t="shared" ca="1" si="4"/>
        <v>67.75555555555556</v>
      </c>
      <c r="U275" s="25" t="str">
        <f>CONCATENATE(Tableau2[[#This Row],[PAIEMENT2]]," de ",Tableau2[[#This Row],[FACTURATION TTC]]," € pour ",Tableau2[[#This Row],[QUANTITE]]," prestations de ",Tableau2[[#This Row],[PRODUIT]] )</f>
        <v>Espèce de 10080 € pour 7 prestations de Intervention sur site</v>
      </c>
    </row>
    <row r="276" spans="1:21" x14ac:dyDescent="0.25">
      <c r="A276" t="s">
        <v>352</v>
      </c>
      <c r="B276" t="s">
        <v>353</v>
      </c>
      <c r="C276">
        <v>3015</v>
      </c>
      <c r="D276" t="s">
        <v>467</v>
      </c>
      <c r="E276" t="s">
        <v>7</v>
      </c>
      <c r="F276" s="4">
        <v>44229</v>
      </c>
      <c r="G276">
        <v>10</v>
      </c>
      <c r="H276" t="s">
        <v>450</v>
      </c>
      <c r="I276">
        <v>2</v>
      </c>
      <c r="J276">
        <v>1000</v>
      </c>
      <c r="K276">
        <v>2000</v>
      </c>
      <c r="L276">
        <v>2400</v>
      </c>
      <c r="M276">
        <v>1</v>
      </c>
      <c r="N276" t="s">
        <v>456</v>
      </c>
      <c r="O276">
        <v>2951.23</v>
      </c>
      <c r="P276">
        <v>0</v>
      </c>
      <c r="Q276" t="s">
        <v>8</v>
      </c>
      <c r="R276">
        <v>5</v>
      </c>
      <c r="S276" s="4">
        <v>22288</v>
      </c>
      <c r="T276" s="26">
        <f t="shared" ca="1" si="4"/>
        <v>62.613888888888887</v>
      </c>
      <c r="U276" s="25" t="str">
        <f>CONCATENATE(Tableau2[[#This Row],[PAIEMENT2]]," de ",Tableau2[[#This Row],[FACTURATION TTC]]," € pour ",Tableau2[[#This Row],[QUANTITE]]," prestations de ",Tableau2[[#This Row],[PRODUIT]] )</f>
        <v>Chèque de 2400 € pour 2 prestations de Gestion projet Agile</v>
      </c>
    </row>
    <row r="277" spans="1:21" x14ac:dyDescent="0.25">
      <c r="A277" t="s">
        <v>341</v>
      </c>
      <c r="B277" t="s">
        <v>50</v>
      </c>
      <c r="C277">
        <v>3413</v>
      </c>
      <c r="D277" t="s">
        <v>467</v>
      </c>
      <c r="E277" t="s">
        <v>7</v>
      </c>
      <c r="F277" s="4">
        <v>44288</v>
      </c>
      <c r="G277">
        <v>2</v>
      </c>
      <c r="H277" t="s">
        <v>442</v>
      </c>
      <c r="I277">
        <v>5</v>
      </c>
      <c r="J277">
        <v>700</v>
      </c>
      <c r="K277">
        <v>3500</v>
      </c>
      <c r="L277">
        <v>4200</v>
      </c>
      <c r="M277">
        <v>2</v>
      </c>
      <c r="N277" t="s">
        <v>457</v>
      </c>
      <c r="O277">
        <v>2842.18</v>
      </c>
      <c r="P277">
        <v>0</v>
      </c>
      <c r="Q277" t="s">
        <v>8</v>
      </c>
      <c r="R277">
        <v>4</v>
      </c>
      <c r="S277" s="4">
        <v>23162</v>
      </c>
      <c r="T277" s="26">
        <f t="shared" ca="1" si="4"/>
        <v>60.216666666666669</v>
      </c>
      <c r="U277" s="25" t="str">
        <f>CONCATENATE(Tableau2[[#This Row],[PAIEMENT2]]," de ",Tableau2[[#This Row],[FACTURATION TTC]]," € pour ",Tableau2[[#This Row],[QUANTITE]]," prestations de ",Tableau2[[#This Row],[PRODUIT]] )</f>
        <v>Virement de 4200 € pour 5 prestations de Formation CRM</v>
      </c>
    </row>
    <row r="278" spans="1:21" x14ac:dyDescent="0.25">
      <c r="A278" t="s">
        <v>326</v>
      </c>
      <c r="B278" t="s">
        <v>327</v>
      </c>
      <c r="C278">
        <v>3584</v>
      </c>
      <c r="D278" t="s">
        <v>467</v>
      </c>
      <c r="E278" t="s">
        <v>7</v>
      </c>
      <c r="F278" s="4">
        <v>44125</v>
      </c>
      <c r="G278">
        <v>10</v>
      </c>
      <c r="H278" t="s">
        <v>450</v>
      </c>
      <c r="I278">
        <v>5</v>
      </c>
      <c r="J278">
        <v>1000</v>
      </c>
      <c r="K278">
        <v>5000</v>
      </c>
      <c r="L278">
        <v>6000</v>
      </c>
      <c r="M278">
        <v>2</v>
      </c>
      <c r="N278" t="s">
        <v>457</v>
      </c>
      <c r="O278">
        <v>2273.6</v>
      </c>
      <c r="P278">
        <v>0</v>
      </c>
      <c r="Q278" t="s">
        <v>11</v>
      </c>
      <c r="R278">
        <v>3</v>
      </c>
      <c r="S278" s="4">
        <v>20652</v>
      </c>
      <c r="T278" s="26">
        <f t="shared" ca="1" si="4"/>
        <v>67.088888888888889</v>
      </c>
      <c r="U278" s="25" t="str">
        <f>CONCATENATE(Tableau2[[#This Row],[PAIEMENT2]]," de ",Tableau2[[#This Row],[FACTURATION TTC]]," € pour ",Tableau2[[#This Row],[QUANTITE]]," prestations de ",Tableau2[[#This Row],[PRODUIT]] )</f>
        <v>Virement de 6000 € pour 5 prestations de Gestion projet Agile</v>
      </c>
    </row>
    <row r="279" spans="1:21" x14ac:dyDescent="0.25">
      <c r="A279" t="s">
        <v>314</v>
      </c>
      <c r="B279" t="s">
        <v>309</v>
      </c>
      <c r="C279">
        <v>3057</v>
      </c>
      <c r="D279" t="s">
        <v>467</v>
      </c>
      <c r="E279" t="s">
        <v>7</v>
      </c>
      <c r="F279" s="4">
        <v>44348</v>
      </c>
      <c r="G279">
        <v>10</v>
      </c>
      <c r="H279" t="s">
        <v>450</v>
      </c>
      <c r="I279">
        <v>9</v>
      </c>
      <c r="J279">
        <v>1000</v>
      </c>
      <c r="K279">
        <v>9000</v>
      </c>
      <c r="L279">
        <v>10800</v>
      </c>
      <c r="M279">
        <v>1</v>
      </c>
      <c r="N279" t="s">
        <v>456</v>
      </c>
      <c r="O279">
        <v>1124.03</v>
      </c>
      <c r="P279">
        <v>45</v>
      </c>
      <c r="Q279" t="s">
        <v>8</v>
      </c>
      <c r="R279">
        <v>3</v>
      </c>
      <c r="S279" s="4">
        <v>19687</v>
      </c>
      <c r="T279" s="26">
        <f t="shared" ca="1" si="4"/>
        <v>69.733333333333334</v>
      </c>
      <c r="U279" s="25" t="str">
        <f>CONCATENATE(Tableau2[[#This Row],[PAIEMENT2]]," de ",Tableau2[[#This Row],[FACTURATION TTC]]," € pour ",Tableau2[[#This Row],[QUANTITE]]," prestations de ",Tableau2[[#This Row],[PRODUIT]] )</f>
        <v>Chèque de 10800 € pour 9 prestations de Gestion projet Agile</v>
      </c>
    </row>
    <row r="280" spans="1:21" x14ac:dyDescent="0.25">
      <c r="A280" t="s">
        <v>312</v>
      </c>
      <c r="B280" t="s">
        <v>313</v>
      </c>
      <c r="C280">
        <v>3117</v>
      </c>
      <c r="D280" t="s">
        <v>467</v>
      </c>
      <c r="E280" t="s">
        <v>7</v>
      </c>
      <c r="F280" s="4">
        <v>44236</v>
      </c>
      <c r="G280">
        <v>4</v>
      </c>
      <c r="H280" t="s">
        <v>444</v>
      </c>
      <c r="I280">
        <v>9</v>
      </c>
      <c r="J280">
        <v>5000</v>
      </c>
      <c r="K280">
        <v>45000</v>
      </c>
      <c r="L280">
        <v>54000</v>
      </c>
      <c r="M280">
        <v>3</v>
      </c>
      <c r="N280" t="s">
        <v>458</v>
      </c>
      <c r="O280">
        <v>3701.96</v>
      </c>
      <c r="P280">
        <v>900</v>
      </c>
      <c r="Q280" t="s">
        <v>8</v>
      </c>
      <c r="R280">
        <v>5</v>
      </c>
      <c r="S280" s="4">
        <v>17460</v>
      </c>
      <c r="T280" s="26">
        <f t="shared" ca="1" si="4"/>
        <v>75.827777777777783</v>
      </c>
      <c r="U280" s="25" t="str">
        <f>CONCATENATE(Tableau2[[#This Row],[PAIEMENT2]]," de ",Tableau2[[#This Row],[FACTURATION TTC]]," € pour ",Tableau2[[#This Row],[QUANTITE]]," prestations de ",Tableau2[[#This Row],[PRODUIT]] )</f>
        <v>Espèce de 54000 € pour 9 prestations de Conseil et architecture</v>
      </c>
    </row>
    <row r="281" spans="1:21" x14ac:dyDescent="0.25">
      <c r="A281" t="s">
        <v>305</v>
      </c>
      <c r="B281" t="s">
        <v>308</v>
      </c>
      <c r="C281">
        <v>3638</v>
      </c>
      <c r="D281" t="s">
        <v>467</v>
      </c>
      <c r="E281" t="s">
        <v>7</v>
      </c>
      <c r="F281" s="4">
        <v>44376</v>
      </c>
      <c r="G281">
        <v>2</v>
      </c>
      <c r="H281" t="s">
        <v>442</v>
      </c>
      <c r="I281">
        <v>5</v>
      </c>
      <c r="J281">
        <v>700</v>
      </c>
      <c r="K281">
        <v>3500</v>
      </c>
      <c r="L281">
        <v>4200</v>
      </c>
      <c r="M281">
        <v>1</v>
      </c>
      <c r="N281" t="s">
        <v>456</v>
      </c>
      <c r="O281">
        <v>1063.32</v>
      </c>
      <c r="P281">
        <v>0</v>
      </c>
      <c r="Q281" t="s">
        <v>11</v>
      </c>
      <c r="R281">
        <v>5</v>
      </c>
      <c r="S281" s="4">
        <v>30552</v>
      </c>
      <c r="T281" s="26">
        <f t="shared" ca="1" si="4"/>
        <v>39.983333333333334</v>
      </c>
      <c r="U281" s="25" t="str">
        <f>CONCATENATE(Tableau2[[#This Row],[PAIEMENT2]]," de ",Tableau2[[#This Row],[FACTURATION TTC]]," € pour ",Tableau2[[#This Row],[QUANTITE]]," prestations de ",Tableau2[[#This Row],[PRODUIT]] )</f>
        <v>Chèque de 4200 € pour 5 prestations de Formation CRM</v>
      </c>
    </row>
    <row r="282" spans="1:21" x14ac:dyDescent="0.25">
      <c r="A282" t="s">
        <v>305</v>
      </c>
      <c r="B282" t="s">
        <v>309</v>
      </c>
      <c r="C282">
        <v>3943</v>
      </c>
      <c r="D282" t="s">
        <v>467</v>
      </c>
      <c r="E282" t="s">
        <v>7</v>
      </c>
      <c r="F282" s="4">
        <v>44045</v>
      </c>
      <c r="G282">
        <v>5</v>
      </c>
      <c r="H282" t="s">
        <v>445</v>
      </c>
      <c r="I282">
        <v>3</v>
      </c>
      <c r="J282">
        <v>2000</v>
      </c>
      <c r="K282">
        <v>6000</v>
      </c>
      <c r="L282">
        <v>7200</v>
      </c>
      <c r="M282">
        <v>1</v>
      </c>
      <c r="N282" t="s">
        <v>456</v>
      </c>
      <c r="O282">
        <v>2382.7399999999998</v>
      </c>
      <c r="P282">
        <v>0</v>
      </c>
      <c r="Q282" t="s">
        <v>8</v>
      </c>
      <c r="R282">
        <v>4</v>
      </c>
      <c r="S282" s="4">
        <v>15505</v>
      </c>
      <c r="T282" s="26">
        <f t="shared" ca="1" si="4"/>
        <v>81.180555555555557</v>
      </c>
      <c r="U282" s="25" t="str">
        <f>CONCATENATE(Tableau2[[#This Row],[PAIEMENT2]]," de ",Tableau2[[#This Row],[FACTURATION TTC]]," € pour ",Tableau2[[#This Row],[QUANTITE]]," prestations de ",Tableau2[[#This Row],[PRODUIT]] )</f>
        <v>Chèque de 7200 € pour 3 prestations de Audit sécurité</v>
      </c>
    </row>
    <row r="283" spans="1:21" x14ac:dyDescent="0.25">
      <c r="A283" t="s">
        <v>302</v>
      </c>
      <c r="B283" t="s">
        <v>294</v>
      </c>
      <c r="C283">
        <v>3591</v>
      </c>
      <c r="D283" t="s">
        <v>467</v>
      </c>
      <c r="E283" t="s">
        <v>7</v>
      </c>
      <c r="F283" s="4">
        <v>44112</v>
      </c>
      <c r="G283">
        <v>1</v>
      </c>
      <c r="H283" t="s">
        <v>441</v>
      </c>
      <c r="I283">
        <v>1</v>
      </c>
      <c r="J283">
        <v>1200</v>
      </c>
      <c r="K283">
        <v>1200</v>
      </c>
      <c r="L283">
        <v>1440</v>
      </c>
      <c r="M283">
        <v>1</v>
      </c>
      <c r="N283" t="s">
        <v>456</v>
      </c>
      <c r="O283">
        <v>2207.2199999999998</v>
      </c>
      <c r="P283">
        <v>0</v>
      </c>
      <c r="Q283" t="s">
        <v>11</v>
      </c>
      <c r="R283">
        <v>3</v>
      </c>
      <c r="S283" s="4">
        <v>26943</v>
      </c>
      <c r="T283" s="26">
        <f t="shared" ca="1" si="4"/>
        <v>49.866666666666667</v>
      </c>
      <c r="U283" s="25" t="str">
        <f>CONCATENATE(Tableau2[[#This Row],[PAIEMENT2]]," de ",Tableau2[[#This Row],[FACTURATION TTC]]," € pour ",Tableau2[[#This Row],[QUANTITE]]," prestations de ",Tableau2[[#This Row],[PRODUIT]] )</f>
        <v>Chèque de 1440 € pour 1 prestations de Intervention sur site</v>
      </c>
    </row>
    <row r="284" spans="1:21" x14ac:dyDescent="0.25">
      <c r="A284" t="s">
        <v>293</v>
      </c>
      <c r="B284" t="s">
        <v>294</v>
      </c>
      <c r="C284">
        <v>3123</v>
      </c>
      <c r="D284" t="s">
        <v>467</v>
      </c>
      <c r="E284" t="s">
        <v>7</v>
      </c>
      <c r="F284" s="4">
        <v>44016</v>
      </c>
      <c r="G284">
        <v>1</v>
      </c>
      <c r="H284" t="s">
        <v>441</v>
      </c>
      <c r="I284">
        <v>9</v>
      </c>
      <c r="J284">
        <v>1200</v>
      </c>
      <c r="K284">
        <v>10800</v>
      </c>
      <c r="L284">
        <v>12960</v>
      </c>
      <c r="M284">
        <v>3</v>
      </c>
      <c r="N284" t="s">
        <v>458</v>
      </c>
      <c r="O284">
        <v>2319.9899999999998</v>
      </c>
      <c r="P284">
        <v>54</v>
      </c>
      <c r="Q284" t="s">
        <v>11</v>
      </c>
      <c r="R284">
        <v>5</v>
      </c>
      <c r="S284" s="4">
        <v>27774</v>
      </c>
      <c r="T284" s="26">
        <f t="shared" ca="1" si="4"/>
        <v>47.591666666666669</v>
      </c>
      <c r="U284" s="25" t="str">
        <f>CONCATENATE(Tableau2[[#This Row],[PAIEMENT2]]," de ",Tableau2[[#This Row],[FACTURATION TTC]]," € pour ",Tableau2[[#This Row],[QUANTITE]]," prestations de ",Tableau2[[#This Row],[PRODUIT]] )</f>
        <v>Espèce de 12960 € pour 9 prestations de Intervention sur site</v>
      </c>
    </row>
    <row r="285" spans="1:21" x14ac:dyDescent="0.25">
      <c r="A285" t="s">
        <v>286</v>
      </c>
      <c r="B285" t="s">
        <v>223</v>
      </c>
      <c r="C285">
        <v>3037</v>
      </c>
      <c r="D285" t="s">
        <v>467</v>
      </c>
      <c r="E285" t="s">
        <v>7</v>
      </c>
      <c r="F285" s="4">
        <v>44250</v>
      </c>
      <c r="G285">
        <v>1</v>
      </c>
      <c r="H285" t="s">
        <v>441</v>
      </c>
      <c r="I285">
        <v>2</v>
      </c>
      <c r="J285">
        <v>1200</v>
      </c>
      <c r="K285">
        <v>2400</v>
      </c>
      <c r="L285">
        <v>2880</v>
      </c>
      <c r="M285">
        <v>3</v>
      </c>
      <c r="N285" t="s">
        <v>458</v>
      </c>
      <c r="O285">
        <v>1733.09</v>
      </c>
      <c r="P285">
        <v>0</v>
      </c>
      <c r="Q285" t="s">
        <v>11</v>
      </c>
      <c r="R285">
        <v>5</v>
      </c>
      <c r="S285" s="4">
        <v>29860</v>
      </c>
      <c r="T285" s="26">
        <f t="shared" ca="1" si="4"/>
        <v>41.880555555555553</v>
      </c>
      <c r="U285" s="25" t="str">
        <f>CONCATENATE(Tableau2[[#This Row],[PAIEMENT2]]," de ",Tableau2[[#This Row],[FACTURATION TTC]]," € pour ",Tableau2[[#This Row],[QUANTITE]]," prestations de ",Tableau2[[#This Row],[PRODUIT]] )</f>
        <v>Espèce de 2880 € pour 2 prestations de Intervention sur site</v>
      </c>
    </row>
    <row r="286" spans="1:21" x14ac:dyDescent="0.25">
      <c r="A286" t="s">
        <v>232</v>
      </c>
      <c r="B286" t="s">
        <v>18</v>
      </c>
      <c r="C286">
        <v>3143</v>
      </c>
      <c r="D286" t="s">
        <v>467</v>
      </c>
      <c r="E286" t="s">
        <v>16</v>
      </c>
      <c r="F286" s="4">
        <v>44154</v>
      </c>
      <c r="G286">
        <v>5</v>
      </c>
      <c r="H286" t="s">
        <v>445</v>
      </c>
      <c r="I286">
        <v>1</v>
      </c>
      <c r="J286">
        <v>2000</v>
      </c>
      <c r="K286">
        <v>2000</v>
      </c>
      <c r="L286">
        <v>2400</v>
      </c>
      <c r="M286">
        <v>2</v>
      </c>
      <c r="N286" t="s">
        <v>457</v>
      </c>
      <c r="O286">
        <v>2164.84</v>
      </c>
      <c r="P286">
        <v>0</v>
      </c>
      <c r="Q286" t="s">
        <v>11</v>
      </c>
      <c r="R286">
        <v>1</v>
      </c>
      <c r="S286" s="4">
        <v>19017</v>
      </c>
      <c r="T286" s="26">
        <f t="shared" ca="1" si="4"/>
        <v>71.566666666666663</v>
      </c>
      <c r="U286" s="25" t="str">
        <f>CONCATENATE(Tableau2[[#This Row],[PAIEMENT2]]," de ",Tableau2[[#This Row],[FACTURATION TTC]]," € pour ",Tableau2[[#This Row],[QUANTITE]]," prestations de ",Tableau2[[#This Row],[PRODUIT]] )</f>
        <v>Virement de 2400 € pour 1 prestations de Audit sécurité</v>
      </c>
    </row>
    <row r="287" spans="1:21" x14ac:dyDescent="0.25">
      <c r="A287" t="s">
        <v>221</v>
      </c>
      <c r="B287" t="s">
        <v>115</v>
      </c>
      <c r="C287">
        <v>3085</v>
      </c>
      <c r="D287" t="s">
        <v>467</v>
      </c>
      <c r="E287" t="s">
        <v>16</v>
      </c>
      <c r="F287" s="4">
        <v>44200</v>
      </c>
      <c r="G287">
        <v>5</v>
      </c>
      <c r="H287" t="s">
        <v>445</v>
      </c>
      <c r="I287">
        <v>9</v>
      </c>
      <c r="J287">
        <v>2000</v>
      </c>
      <c r="K287">
        <v>18000</v>
      </c>
      <c r="L287">
        <v>21600</v>
      </c>
      <c r="M287">
        <v>3</v>
      </c>
      <c r="N287" t="s">
        <v>458</v>
      </c>
      <c r="O287">
        <v>3081.67</v>
      </c>
      <c r="P287">
        <v>180</v>
      </c>
      <c r="Q287" t="s">
        <v>8</v>
      </c>
      <c r="R287">
        <v>1</v>
      </c>
      <c r="S287" s="4">
        <v>21997</v>
      </c>
      <c r="T287" s="26">
        <f t="shared" ca="1" si="4"/>
        <v>63.405555555555559</v>
      </c>
      <c r="U287" s="25" t="str">
        <f>CONCATENATE(Tableau2[[#This Row],[PAIEMENT2]]," de ",Tableau2[[#This Row],[FACTURATION TTC]]," € pour ",Tableau2[[#This Row],[QUANTITE]]," prestations de ",Tableau2[[#This Row],[PRODUIT]] )</f>
        <v>Espèce de 21600 € pour 9 prestations de Audit sécurité</v>
      </c>
    </row>
    <row r="288" spans="1:21" x14ac:dyDescent="0.25">
      <c r="A288" t="s">
        <v>220</v>
      </c>
      <c r="B288" t="s">
        <v>18</v>
      </c>
      <c r="C288">
        <v>3448</v>
      </c>
      <c r="D288" t="s">
        <v>467</v>
      </c>
      <c r="E288" t="s">
        <v>16</v>
      </c>
      <c r="F288" s="4">
        <v>44251</v>
      </c>
      <c r="G288">
        <v>4</v>
      </c>
      <c r="H288" t="s">
        <v>444</v>
      </c>
      <c r="I288">
        <v>8</v>
      </c>
      <c r="J288">
        <v>5000</v>
      </c>
      <c r="K288">
        <v>40000</v>
      </c>
      <c r="L288">
        <v>48000</v>
      </c>
      <c r="M288">
        <v>2</v>
      </c>
      <c r="N288" t="s">
        <v>457</v>
      </c>
      <c r="O288">
        <v>1462.45</v>
      </c>
      <c r="P288">
        <v>800</v>
      </c>
      <c r="Q288" t="s">
        <v>11</v>
      </c>
      <c r="R288">
        <v>0</v>
      </c>
      <c r="S288" s="4">
        <v>23981</v>
      </c>
      <c r="T288" s="26">
        <f t="shared" ca="1" si="4"/>
        <v>57.975000000000001</v>
      </c>
      <c r="U288" s="25" t="str">
        <f>CONCATENATE(Tableau2[[#This Row],[PAIEMENT2]]," de ",Tableau2[[#This Row],[FACTURATION TTC]]," € pour ",Tableau2[[#This Row],[QUANTITE]]," prestations de ",Tableau2[[#This Row],[PRODUIT]] )</f>
        <v>Virement de 48000 € pour 8 prestations de Conseil et architecture</v>
      </c>
    </row>
    <row r="289" spans="1:21" x14ac:dyDescent="0.25">
      <c r="A289" t="s">
        <v>218</v>
      </c>
      <c r="B289" t="s">
        <v>219</v>
      </c>
      <c r="C289">
        <v>3116</v>
      </c>
      <c r="D289" t="s">
        <v>467</v>
      </c>
      <c r="E289" t="s">
        <v>16</v>
      </c>
      <c r="F289" s="4">
        <v>44335</v>
      </c>
      <c r="G289">
        <v>9</v>
      </c>
      <c r="H289" t="s">
        <v>449</v>
      </c>
      <c r="I289">
        <v>7</v>
      </c>
      <c r="J289">
        <v>500</v>
      </c>
      <c r="K289">
        <v>3500</v>
      </c>
      <c r="L289">
        <v>4200</v>
      </c>
      <c r="M289">
        <v>3</v>
      </c>
      <c r="N289" t="s">
        <v>458</v>
      </c>
      <c r="O289">
        <v>1750.03</v>
      </c>
      <c r="P289">
        <v>0</v>
      </c>
      <c r="Q289" t="s">
        <v>11</v>
      </c>
      <c r="R289">
        <v>1</v>
      </c>
      <c r="S289" s="4">
        <v>21936</v>
      </c>
      <c r="T289" s="26">
        <f t="shared" ca="1" si="4"/>
        <v>63.575000000000003</v>
      </c>
      <c r="U289" s="25" t="str">
        <f>CONCATENATE(Tableau2[[#This Row],[PAIEMENT2]]," de ",Tableau2[[#This Row],[FACTURATION TTC]]," € pour ",Tableau2[[#This Row],[QUANTITE]]," prestations de ",Tableau2[[#This Row],[PRODUIT]] )</f>
        <v>Espèce de 4200 € pour 7 prestations de Support et TMA</v>
      </c>
    </row>
    <row r="290" spans="1:21" x14ac:dyDescent="0.25">
      <c r="A290" t="s">
        <v>203</v>
      </c>
      <c r="B290" t="s">
        <v>204</v>
      </c>
      <c r="C290">
        <v>3969</v>
      </c>
      <c r="D290" t="s">
        <v>467</v>
      </c>
      <c r="E290" t="s">
        <v>16</v>
      </c>
      <c r="F290" s="4">
        <v>44114</v>
      </c>
      <c r="G290">
        <v>5</v>
      </c>
      <c r="H290" t="s">
        <v>445</v>
      </c>
      <c r="I290">
        <v>4</v>
      </c>
      <c r="J290">
        <v>2000</v>
      </c>
      <c r="K290">
        <v>8000</v>
      </c>
      <c r="L290">
        <v>9600</v>
      </c>
      <c r="M290">
        <v>3</v>
      </c>
      <c r="N290" t="s">
        <v>458</v>
      </c>
      <c r="O290">
        <v>1273.2</v>
      </c>
      <c r="P290">
        <v>40</v>
      </c>
      <c r="Q290" t="s">
        <v>11</v>
      </c>
      <c r="R290">
        <v>4</v>
      </c>
      <c r="S290" s="4">
        <v>27318</v>
      </c>
      <c r="T290" s="26">
        <f t="shared" ca="1" si="4"/>
        <v>48.838888888888889</v>
      </c>
      <c r="U290" s="25" t="str">
        <f>CONCATENATE(Tableau2[[#This Row],[PAIEMENT2]]," de ",Tableau2[[#This Row],[FACTURATION TTC]]," € pour ",Tableau2[[#This Row],[QUANTITE]]," prestations de ",Tableau2[[#This Row],[PRODUIT]] )</f>
        <v>Espèce de 9600 € pour 4 prestations de Audit sécurité</v>
      </c>
    </row>
    <row r="291" spans="1:21" x14ac:dyDescent="0.25">
      <c r="A291" t="s">
        <v>202</v>
      </c>
      <c r="B291" t="s">
        <v>60</v>
      </c>
      <c r="C291">
        <v>3007</v>
      </c>
      <c r="D291" t="s">
        <v>467</v>
      </c>
      <c r="E291" t="s">
        <v>16</v>
      </c>
      <c r="F291" s="4">
        <v>44156</v>
      </c>
      <c r="G291">
        <v>10</v>
      </c>
      <c r="H291" t="s">
        <v>450</v>
      </c>
      <c r="I291">
        <v>3</v>
      </c>
      <c r="J291">
        <v>1000</v>
      </c>
      <c r="K291">
        <v>3000</v>
      </c>
      <c r="L291">
        <v>3600</v>
      </c>
      <c r="M291">
        <v>1</v>
      </c>
      <c r="N291" t="s">
        <v>456</v>
      </c>
      <c r="O291">
        <v>3494.59</v>
      </c>
      <c r="P291">
        <v>0</v>
      </c>
      <c r="Q291" t="s">
        <v>8</v>
      </c>
      <c r="R291">
        <v>1</v>
      </c>
      <c r="S291" s="4">
        <v>20545</v>
      </c>
      <c r="T291" s="26">
        <f t="shared" ca="1" si="4"/>
        <v>67.38333333333334</v>
      </c>
      <c r="U291" s="25" t="str">
        <f>CONCATENATE(Tableau2[[#This Row],[PAIEMENT2]]," de ",Tableau2[[#This Row],[FACTURATION TTC]]," € pour ",Tableau2[[#This Row],[QUANTITE]]," prestations de ",Tableau2[[#This Row],[PRODUIT]] )</f>
        <v>Chèque de 3600 € pour 3 prestations de Gestion projet Agile</v>
      </c>
    </row>
    <row r="292" spans="1:21" x14ac:dyDescent="0.25">
      <c r="A292" t="s">
        <v>201</v>
      </c>
      <c r="B292" t="s">
        <v>115</v>
      </c>
      <c r="C292">
        <v>3093</v>
      </c>
      <c r="D292" t="s">
        <v>467</v>
      </c>
      <c r="E292" t="s">
        <v>16</v>
      </c>
      <c r="F292" s="4">
        <v>44102</v>
      </c>
      <c r="G292">
        <v>9</v>
      </c>
      <c r="H292" t="s">
        <v>449</v>
      </c>
      <c r="I292">
        <v>4</v>
      </c>
      <c r="J292">
        <v>500</v>
      </c>
      <c r="K292">
        <v>2000</v>
      </c>
      <c r="L292">
        <v>2400</v>
      </c>
      <c r="M292">
        <v>2</v>
      </c>
      <c r="N292" t="s">
        <v>457</v>
      </c>
      <c r="O292">
        <v>2762.58</v>
      </c>
      <c r="P292">
        <v>0</v>
      </c>
      <c r="Q292" t="s">
        <v>8</v>
      </c>
      <c r="R292">
        <v>2</v>
      </c>
      <c r="S292" s="4">
        <v>29921</v>
      </c>
      <c r="T292" s="26">
        <f t="shared" ca="1" si="4"/>
        <v>41.713888888888889</v>
      </c>
      <c r="U292" s="25" t="str">
        <f>CONCATENATE(Tableau2[[#This Row],[PAIEMENT2]]," de ",Tableau2[[#This Row],[FACTURATION TTC]]," € pour ",Tableau2[[#This Row],[QUANTITE]]," prestations de ",Tableau2[[#This Row],[PRODUIT]] )</f>
        <v>Virement de 2400 € pour 4 prestations de Support et TMA</v>
      </c>
    </row>
    <row r="293" spans="1:21" x14ac:dyDescent="0.25">
      <c r="A293" t="s">
        <v>194</v>
      </c>
      <c r="B293" t="s">
        <v>195</v>
      </c>
      <c r="C293">
        <v>3122</v>
      </c>
      <c r="D293" t="s">
        <v>467</v>
      </c>
      <c r="E293" t="s">
        <v>16</v>
      </c>
      <c r="F293" s="4">
        <v>44117</v>
      </c>
      <c r="G293">
        <v>6</v>
      </c>
      <c r="H293" t="s">
        <v>446</v>
      </c>
      <c r="I293">
        <v>3</v>
      </c>
      <c r="J293">
        <v>500</v>
      </c>
      <c r="K293">
        <v>1500</v>
      </c>
      <c r="L293">
        <v>1800</v>
      </c>
      <c r="M293">
        <v>3</v>
      </c>
      <c r="N293" t="s">
        <v>458</v>
      </c>
      <c r="O293">
        <v>1841.58</v>
      </c>
      <c r="P293">
        <v>0</v>
      </c>
      <c r="Q293" t="s">
        <v>8</v>
      </c>
      <c r="R293">
        <v>0</v>
      </c>
      <c r="S293" s="4">
        <v>29779</v>
      </c>
      <c r="T293" s="26">
        <f t="shared" ca="1" si="4"/>
        <v>42.1</v>
      </c>
      <c r="U293" s="25" t="str">
        <f>CONCATENATE(Tableau2[[#This Row],[PAIEMENT2]]," de ",Tableau2[[#This Row],[FACTURATION TTC]]," € pour ",Tableau2[[#This Row],[QUANTITE]]," prestations de ",Tableau2[[#This Row],[PRODUIT]] )</f>
        <v>Espèce de 1800 € pour 3 prestations de Compétence Front</v>
      </c>
    </row>
    <row r="294" spans="1:21" x14ac:dyDescent="0.25">
      <c r="A294" t="s">
        <v>187</v>
      </c>
      <c r="B294" t="s">
        <v>188</v>
      </c>
      <c r="C294">
        <v>3118</v>
      </c>
      <c r="D294" t="s">
        <v>467</v>
      </c>
      <c r="E294" t="s">
        <v>16</v>
      </c>
      <c r="F294" s="4">
        <v>44202</v>
      </c>
      <c r="G294">
        <v>1</v>
      </c>
      <c r="H294" t="s">
        <v>441</v>
      </c>
      <c r="I294">
        <v>3</v>
      </c>
      <c r="J294">
        <v>1200</v>
      </c>
      <c r="K294">
        <v>3600</v>
      </c>
      <c r="L294">
        <v>4320</v>
      </c>
      <c r="M294">
        <v>1</v>
      </c>
      <c r="N294" t="s">
        <v>456</v>
      </c>
      <c r="O294">
        <v>2330.92</v>
      </c>
      <c r="P294">
        <v>0</v>
      </c>
      <c r="Q294" t="s">
        <v>8</v>
      </c>
      <c r="R294">
        <v>2</v>
      </c>
      <c r="S294" s="4">
        <v>19427</v>
      </c>
      <c r="T294" s="26">
        <f t="shared" ca="1" si="4"/>
        <v>70.441666666666663</v>
      </c>
      <c r="U294" s="25" t="str">
        <f>CONCATENATE(Tableau2[[#This Row],[PAIEMENT2]]," de ",Tableau2[[#This Row],[FACTURATION TTC]]," € pour ",Tableau2[[#This Row],[QUANTITE]]," prestations de ",Tableau2[[#This Row],[PRODUIT]] )</f>
        <v>Chèque de 4320 € pour 3 prestations de Intervention sur site</v>
      </c>
    </row>
    <row r="295" spans="1:21" x14ac:dyDescent="0.25">
      <c r="A295" t="s">
        <v>170</v>
      </c>
      <c r="B295" t="s">
        <v>171</v>
      </c>
      <c r="C295">
        <v>3075</v>
      </c>
      <c r="D295" t="s">
        <v>467</v>
      </c>
      <c r="E295" t="s">
        <v>16</v>
      </c>
      <c r="F295" s="4">
        <v>44133</v>
      </c>
      <c r="G295">
        <v>10</v>
      </c>
      <c r="H295" t="s">
        <v>450</v>
      </c>
      <c r="I295">
        <v>9</v>
      </c>
      <c r="J295">
        <v>1000</v>
      </c>
      <c r="K295">
        <v>9000</v>
      </c>
      <c r="L295">
        <v>10800</v>
      </c>
      <c r="M295">
        <v>3</v>
      </c>
      <c r="N295" t="s">
        <v>458</v>
      </c>
      <c r="O295">
        <v>2459.87</v>
      </c>
      <c r="P295">
        <v>45</v>
      </c>
      <c r="Q295" t="s">
        <v>8</v>
      </c>
      <c r="R295">
        <v>4</v>
      </c>
      <c r="S295" s="4">
        <v>17436</v>
      </c>
      <c r="T295" s="26">
        <f t="shared" ca="1" si="4"/>
        <v>75.894444444444446</v>
      </c>
      <c r="U295" s="25" t="str">
        <f>CONCATENATE(Tableau2[[#This Row],[PAIEMENT2]]," de ",Tableau2[[#This Row],[FACTURATION TTC]]," € pour ",Tableau2[[#This Row],[QUANTITE]]," prestations de ",Tableau2[[#This Row],[PRODUIT]] )</f>
        <v>Espèce de 10800 € pour 9 prestations de Gestion projet Agile</v>
      </c>
    </row>
    <row r="296" spans="1:21" x14ac:dyDescent="0.25">
      <c r="A296" t="s">
        <v>168</v>
      </c>
      <c r="B296" t="s">
        <v>169</v>
      </c>
      <c r="C296">
        <v>3114</v>
      </c>
      <c r="D296" t="s">
        <v>467</v>
      </c>
      <c r="E296" t="s">
        <v>16</v>
      </c>
      <c r="F296" s="4">
        <v>44157</v>
      </c>
      <c r="G296">
        <v>6</v>
      </c>
      <c r="H296" t="s">
        <v>446</v>
      </c>
      <c r="I296">
        <v>6</v>
      </c>
      <c r="J296">
        <v>500</v>
      </c>
      <c r="K296">
        <v>3000</v>
      </c>
      <c r="L296">
        <v>3600</v>
      </c>
      <c r="M296">
        <v>1</v>
      </c>
      <c r="N296" t="s">
        <v>456</v>
      </c>
      <c r="O296">
        <v>1136.8900000000001</v>
      </c>
      <c r="P296">
        <v>0</v>
      </c>
      <c r="Q296" t="s">
        <v>11</v>
      </c>
      <c r="R296">
        <v>3</v>
      </c>
      <c r="S296" s="4">
        <v>28125</v>
      </c>
      <c r="T296" s="26">
        <f t="shared" ca="1" si="4"/>
        <v>46.633333333333333</v>
      </c>
      <c r="U296" s="25" t="str">
        <f>CONCATENATE(Tableau2[[#This Row],[PAIEMENT2]]," de ",Tableau2[[#This Row],[FACTURATION TTC]]," € pour ",Tableau2[[#This Row],[QUANTITE]]," prestations de ",Tableau2[[#This Row],[PRODUIT]] )</f>
        <v>Chèque de 3600 € pour 6 prestations de Compétence Front</v>
      </c>
    </row>
    <row r="297" spans="1:21" x14ac:dyDescent="0.25">
      <c r="A297" t="s">
        <v>166</v>
      </c>
      <c r="B297" t="s">
        <v>167</v>
      </c>
      <c r="C297">
        <v>3647</v>
      </c>
      <c r="D297" t="s">
        <v>467</v>
      </c>
      <c r="E297" t="s">
        <v>16</v>
      </c>
      <c r="F297" s="4">
        <v>44356</v>
      </c>
      <c r="G297">
        <v>8</v>
      </c>
      <c r="H297" t="s">
        <v>448</v>
      </c>
      <c r="I297">
        <v>6</v>
      </c>
      <c r="J297">
        <v>800</v>
      </c>
      <c r="K297">
        <v>4800</v>
      </c>
      <c r="L297">
        <v>5760</v>
      </c>
      <c r="M297">
        <v>3</v>
      </c>
      <c r="N297" t="s">
        <v>458</v>
      </c>
      <c r="O297">
        <v>2338.21</v>
      </c>
      <c r="P297">
        <v>0</v>
      </c>
      <c r="Q297" t="s">
        <v>8</v>
      </c>
      <c r="R297">
        <v>2</v>
      </c>
      <c r="S297" s="4">
        <v>27925</v>
      </c>
      <c r="T297" s="26">
        <f t="shared" ca="1" si="4"/>
        <v>47.177777777777777</v>
      </c>
      <c r="U297" s="25" t="str">
        <f>CONCATENATE(Tableau2[[#This Row],[PAIEMENT2]]," de ",Tableau2[[#This Row],[FACTURATION TTC]]," € pour ",Tableau2[[#This Row],[QUANTITE]]," prestations de ",Tableau2[[#This Row],[PRODUIT]] )</f>
        <v>Espèce de 5760 € pour 6 prestations de Compétence Fullstack</v>
      </c>
    </row>
    <row r="298" spans="1:21" x14ac:dyDescent="0.25">
      <c r="A298" t="s">
        <v>161</v>
      </c>
      <c r="B298" t="s">
        <v>162</v>
      </c>
      <c r="C298">
        <v>3259</v>
      </c>
      <c r="D298" t="s">
        <v>467</v>
      </c>
      <c r="E298" t="s">
        <v>16</v>
      </c>
      <c r="F298" s="4">
        <v>44130</v>
      </c>
      <c r="G298">
        <v>9</v>
      </c>
      <c r="H298" t="s">
        <v>449</v>
      </c>
      <c r="I298">
        <v>7</v>
      </c>
      <c r="J298">
        <v>500</v>
      </c>
      <c r="K298">
        <v>3500</v>
      </c>
      <c r="L298">
        <v>4200</v>
      </c>
      <c r="M298">
        <v>2</v>
      </c>
      <c r="N298" t="s">
        <v>457</v>
      </c>
      <c r="O298">
        <v>2192.35</v>
      </c>
      <c r="P298">
        <v>0</v>
      </c>
      <c r="Q298" t="s">
        <v>8</v>
      </c>
      <c r="R298">
        <v>3</v>
      </c>
      <c r="S298" s="4">
        <v>19398</v>
      </c>
      <c r="T298" s="26">
        <f t="shared" ca="1" si="4"/>
        <v>70.527777777777771</v>
      </c>
      <c r="U298" s="25" t="str">
        <f>CONCATENATE(Tableau2[[#This Row],[PAIEMENT2]]," de ",Tableau2[[#This Row],[FACTURATION TTC]]," € pour ",Tableau2[[#This Row],[QUANTITE]]," prestations de ",Tableau2[[#This Row],[PRODUIT]] )</f>
        <v>Virement de 4200 € pour 7 prestations de Support et TMA</v>
      </c>
    </row>
    <row r="299" spans="1:21" x14ac:dyDescent="0.25">
      <c r="A299" t="s">
        <v>157</v>
      </c>
      <c r="B299" t="s">
        <v>50</v>
      </c>
      <c r="C299">
        <v>3822</v>
      </c>
      <c r="D299" t="s">
        <v>467</v>
      </c>
      <c r="E299" t="s">
        <v>16</v>
      </c>
      <c r="F299" s="4">
        <v>44021</v>
      </c>
      <c r="G299">
        <v>6</v>
      </c>
      <c r="H299" t="s">
        <v>446</v>
      </c>
      <c r="I299">
        <v>2</v>
      </c>
      <c r="J299">
        <v>500</v>
      </c>
      <c r="K299">
        <v>1000</v>
      </c>
      <c r="L299">
        <v>1200</v>
      </c>
      <c r="M299">
        <v>1</v>
      </c>
      <c r="N299" t="s">
        <v>456</v>
      </c>
      <c r="O299">
        <v>1328.38</v>
      </c>
      <c r="P299">
        <v>0</v>
      </c>
      <c r="Q299" t="s">
        <v>8</v>
      </c>
      <c r="R299">
        <v>5</v>
      </c>
      <c r="S299" s="4">
        <v>22033</v>
      </c>
      <c r="T299" s="26">
        <f t="shared" ca="1" si="4"/>
        <v>63.30833333333333</v>
      </c>
      <c r="U299" s="25" t="str">
        <f>CONCATENATE(Tableau2[[#This Row],[PAIEMENT2]]," de ",Tableau2[[#This Row],[FACTURATION TTC]]," € pour ",Tableau2[[#This Row],[QUANTITE]]," prestations de ",Tableau2[[#This Row],[PRODUIT]] )</f>
        <v>Chèque de 1200 € pour 2 prestations de Compétence Front</v>
      </c>
    </row>
    <row r="300" spans="1:21" x14ac:dyDescent="0.25">
      <c r="A300" t="s">
        <v>155</v>
      </c>
      <c r="B300" t="s">
        <v>156</v>
      </c>
      <c r="C300">
        <v>3669</v>
      </c>
      <c r="D300" t="s">
        <v>467</v>
      </c>
      <c r="E300" t="s">
        <v>16</v>
      </c>
      <c r="F300" s="4">
        <v>44237</v>
      </c>
      <c r="G300">
        <v>6</v>
      </c>
      <c r="H300" t="s">
        <v>446</v>
      </c>
      <c r="I300">
        <v>2</v>
      </c>
      <c r="J300">
        <v>500</v>
      </c>
      <c r="K300">
        <v>1000</v>
      </c>
      <c r="L300">
        <v>1200</v>
      </c>
      <c r="M300">
        <v>3</v>
      </c>
      <c r="N300" t="s">
        <v>458</v>
      </c>
      <c r="O300">
        <v>1240.75</v>
      </c>
      <c r="P300">
        <v>0</v>
      </c>
      <c r="Q300" t="s">
        <v>8</v>
      </c>
      <c r="R300">
        <v>5</v>
      </c>
      <c r="S300" s="4">
        <v>23723</v>
      </c>
      <c r="T300" s="26">
        <f t="shared" ca="1" si="4"/>
        <v>58.68333333333333</v>
      </c>
      <c r="U300" s="25" t="str">
        <f>CONCATENATE(Tableau2[[#This Row],[PAIEMENT2]]," de ",Tableau2[[#This Row],[FACTURATION TTC]]," € pour ",Tableau2[[#This Row],[QUANTITE]]," prestations de ",Tableau2[[#This Row],[PRODUIT]] )</f>
        <v>Espèce de 1200 € pour 2 prestations de Compétence Front</v>
      </c>
    </row>
    <row r="301" spans="1:21" x14ac:dyDescent="0.25">
      <c r="A301" t="s">
        <v>148</v>
      </c>
      <c r="B301" t="s">
        <v>149</v>
      </c>
      <c r="C301">
        <v>3780</v>
      </c>
      <c r="D301" t="s">
        <v>467</v>
      </c>
      <c r="E301" t="s">
        <v>16</v>
      </c>
      <c r="F301" s="4">
        <v>44167</v>
      </c>
      <c r="G301">
        <v>2</v>
      </c>
      <c r="H301" t="s">
        <v>442</v>
      </c>
      <c r="I301">
        <v>1</v>
      </c>
      <c r="J301">
        <v>700</v>
      </c>
      <c r="K301">
        <v>700</v>
      </c>
      <c r="L301">
        <v>840</v>
      </c>
      <c r="M301">
        <v>1</v>
      </c>
      <c r="N301" t="s">
        <v>456</v>
      </c>
      <c r="O301">
        <v>2613.0100000000002</v>
      </c>
      <c r="P301">
        <v>0</v>
      </c>
      <c r="Q301" t="s">
        <v>11</v>
      </c>
      <c r="R301">
        <v>0</v>
      </c>
      <c r="S301" s="4">
        <v>28757</v>
      </c>
      <c r="T301" s="26">
        <f t="shared" ca="1" si="4"/>
        <v>44.9</v>
      </c>
      <c r="U301" s="25" t="str">
        <f>CONCATENATE(Tableau2[[#This Row],[PAIEMENT2]]," de ",Tableau2[[#This Row],[FACTURATION TTC]]," € pour ",Tableau2[[#This Row],[QUANTITE]]," prestations de ",Tableau2[[#This Row],[PRODUIT]] )</f>
        <v>Chèque de 840 € pour 1 prestations de Formation CRM</v>
      </c>
    </row>
    <row r="302" spans="1:21" x14ac:dyDescent="0.25">
      <c r="A302" t="s">
        <v>133</v>
      </c>
      <c r="B302" t="s">
        <v>134</v>
      </c>
      <c r="C302">
        <v>3730</v>
      </c>
      <c r="D302" t="s">
        <v>467</v>
      </c>
      <c r="E302" t="s">
        <v>16</v>
      </c>
      <c r="F302" s="4">
        <v>44020</v>
      </c>
      <c r="G302">
        <v>4</v>
      </c>
      <c r="H302" t="s">
        <v>444</v>
      </c>
      <c r="I302">
        <v>5</v>
      </c>
      <c r="J302">
        <v>5000</v>
      </c>
      <c r="K302">
        <v>25000</v>
      </c>
      <c r="L302">
        <v>30000</v>
      </c>
      <c r="M302">
        <v>1</v>
      </c>
      <c r="N302" t="s">
        <v>456</v>
      </c>
      <c r="O302">
        <v>2184.54</v>
      </c>
      <c r="P302">
        <v>250</v>
      </c>
      <c r="Q302" t="s">
        <v>8</v>
      </c>
      <c r="R302">
        <v>3</v>
      </c>
      <c r="S302" s="4">
        <v>27342</v>
      </c>
      <c r="T302" s="26">
        <f t="shared" ca="1" si="4"/>
        <v>48.774999999999999</v>
      </c>
      <c r="U302" s="25" t="str">
        <f>CONCATENATE(Tableau2[[#This Row],[PAIEMENT2]]," de ",Tableau2[[#This Row],[FACTURATION TTC]]," € pour ",Tableau2[[#This Row],[QUANTITE]]," prestations de ",Tableau2[[#This Row],[PRODUIT]] )</f>
        <v>Chèque de 30000 € pour 5 prestations de Conseil et architecture</v>
      </c>
    </row>
    <row r="303" spans="1:21" x14ac:dyDescent="0.25">
      <c r="A303" t="s">
        <v>125</v>
      </c>
      <c r="B303" t="s">
        <v>48</v>
      </c>
      <c r="C303">
        <v>3087</v>
      </c>
      <c r="D303" t="s">
        <v>467</v>
      </c>
      <c r="E303" t="s">
        <v>16</v>
      </c>
      <c r="F303" s="4">
        <v>44102</v>
      </c>
      <c r="G303">
        <v>8</v>
      </c>
      <c r="H303" t="s">
        <v>448</v>
      </c>
      <c r="I303">
        <v>5</v>
      </c>
      <c r="J303">
        <v>800</v>
      </c>
      <c r="K303">
        <v>4000</v>
      </c>
      <c r="L303">
        <v>4800</v>
      </c>
      <c r="M303">
        <v>1</v>
      </c>
      <c r="N303" t="s">
        <v>456</v>
      </c>
      <c r="O303">
        <v>2572.44</v>
      </c>
      <c r="P303">
        <v>0</v>
      </c>
      <c r="Q303" t="s">
        <v>11</v>
      </c>
      <c r="R303">
        <v>3</v>
      </c>
      <c r="S303" s="4">
        <v>28525</v>
      </c>
      <c r="T303" s="26">
        <f t="shared" ca="1" si="4"/>
        <v>45.538888888888891</v>
      </c>
      <c r="U303" s="25" t="str">
        <f>CONCATENATE(Tableau2[[#This Row],[PAIEMENT2]]," de ",Tableau2[[#This Row],[FACTURATION TTC]]," € pour ",Tableau2[[#This Row],[QUANTITE]]," prestations de ",Tableau2[[#This Row],[PRODUIT]] )</f>
        <v>Chèque de 4800 € pour 5 prestations de Compétence Fullstack</v>
      </c>
    </row>
    <row r="304" spans="1:21" x14ac:dyDescent="0.25">
      <c r="A304" t="s">
        <v>114</v>
      </c>
      <c r="B304" t="s">
        <v>115</v>
      </c>
      <c r="C304">
        <v>3247</v>
      </c>
      <c r="D304" t="s">
        <v>467</v>
      </c>
      <c r="E304" t="s">
        <v>16</v>
      </c>
      <c r="F304" s="4">
        <v>44227</v>
      </c>
      <c r="G304">
        <v>5</v>
      </c>
      <c r="H304" t="s">
        <v>445</v>
      </c>
      <c r="I304">
        <v>5</v>
      </c>
      <c r="J304">
        <v>2000</v>
      </c>
      <c r="K304">
        <v>10000</v>
      </c>
      <c r="L304">
        <v>12000</v>
      </c>
      <c r="M304">
        <v>3</v>
      </c>
      <c r="N304" t="s">
        <v>458</v>
      </c>
      <c r="O304">
        <v>3630.04</v>
      </c>
      <c r="P304">
        <v>50</v>
      </c>
      <c r="Q304" t="s">
        <v>8</v>
      </c>
      <c r="R304">
        <v>2</v>
      </c>
      <c r="S304" s="4">
        <v>18507</v>
      </c>
      <c r="T304" s="26">
        <f t="shared" ca="1" si="4"/>
        <v>72.963888888888889</v>
      </c>
      <c r="U304" s="25" t="str">
        <f>CONCATENATE(Tableau2[[#This Row],[PAIEMENT2]]," de ",Tableau2[[#This Row],[FACTURATION TTC]]," € pour ",Tableau2[[#This Row],[QUANTITE]]," prestations de ",Tableau2[[#This Row],[PRODUIT]] )</f>
        <v>Espèce de 12000 € pour 5 prestations de Audit sécurité</v>
      </c>
    </row>
    <row r="305" spans="1:21" x14ac:dyDescent="0.25">
      <c r="A305" t="s">
        <v>108</v>
      </c>
      <c r="B305" t="s">
        <v>109</v>
      </c>
      <c r="C305">
        <v>3129</v>
      </c>
      <c r="D305" t="s">
        <v>467</v>
      </c>
      <c r="E305" t="s">
        <v>16</v>
      </c>
      <c r="F305" s="4">
        <v>44109</v>
      </c>
      <c r="G305">
        <v>3</v>
      </c>
      <c r="H305" t="s">
        <v>443</v>
      </c>
      <c r="I305">
        <v>5</v>
      </c>
      <c r="J305">
        <v>1300</v>
      </c>
      <c r="K305">
        <v>6500</v>
      </c>
      <c r="L305">
        <v>7800</v>
      </c>
      <c r="M305">
        <v>2</v>
      </c>
      <c r="N305" t="s">
        <v>457</v>
      </c>
      <c r="O305">
        <v>2340.7199999999998</v>
      </c>
      <c r="P305">
        <v>0</v>
      </c>
      <c r="Q305" t="s">
        <v>8</v>
      </c>
      <c r="R305">
        <v>4</v>
      </c>
      <c r="S305" s="4">
        <v>28722</v>
      </c>
      <c r="T305" s="26">
        <f t="shared" ca="1" si="4"/>
        <v>44.994444444444447</v>
      </c>
      <c r="U305" s="25" t="str">
        <f>CONCATENATE(Tableau2[[#This Row],[PAIEMENT2]]," de ",Tableau2[[#This Row],[FACTURATION TTC]]," € pour ",Tableau2[[#This Row],[QUANTITE]]," prestations de ",Tableau2[[#This Row],[PRODUIT]] )</f>
        <v>Virement de 7800 € pour 5 prestations de Déploiement technique</v>
      </c>
    </row>
    <row r="306" spans="1:21" x14ac:dyDescent="0.25">
      <c r="A306" t="s">
        <v>92</v>
      </c>
      <c r="B306" t="s">
        <v>70</v>
      </c>
      <c r="C306">
        <v>3002</v>
      </c>
      <c r="D306" t="s">
        <v>467</v>
      </c>
      <c r="E306" t="s">
        <v>16</v>
      </c>
      <c r="F306" s="4">
        <v>44126</v>
      </c>
      <c r="G306">
        <v>7</v>
      </c>
      <c r="H306" t="s">
        <v>447</v>
      </c>
      <c r="I306">
        <v>9</v>
      </c>
      <c r="J306">
        <v>600</v>
      </c>
      <c r="K306">
        <v>5400</v>
      </c>
      <c r="L306">
        <v>6480</v>
      </c>
      <c r="M306">
        <v>2</v>
      </c>
      <c r="N306" t="s">
        <v>457</v>
      </c>
      <c r="O306">
        <v>2860.27</v>
      </c>
      <c r="P306">
        <v>0</v>
      </c>
      <c r="Q306" t="s">
        <v>11</v>
      </c>
      <c r="R306">
        <v>5</v>
      </c>
      <c r="S306" s="4">
        <v>28484</v>
      </c>
      <c r="T306" s="26">
        <f t="shared" ca="1" si="4"/>
        <v>45.647222222222226</v>
      </c>
      <c r="U306" s="25" t="str">
        <f>CONCATENATE(Tableau2[[#This Row],[PAIEMENT2]]," de ",Tableau2[[#This Row],[FACTURATION TTC]]," € pour ",Tableau2[[#This Row],[QUANTITE]]," prestations de ",Tableau2[[#This Row],[PRODUIT]] )</f>
        <v>Virement de 6480 € pour 9 prestations de Compétence Back</v>
      </c>
    </row>
    <row r="307" spans="1:21" x14ac:dyDescent="0.25">
      <c r="A307" t="s">
        <v>86</v>
      </c>
      <c r="B307" t="s">
        <v>87</v>
      </c>
      <c r="C307">
        <v>3111</v>
      </c>
      <c r="D307" t="s">
        <v>467</v>
      </c>
      <c r="E307" t="s">
        <v>16</v>
      </c>
      <c r="F307" s="4">
        <v>44023</v>
      </c>
      <c r="G307">
        <v>6</v>
      </c>
      <c r="H307" t="s">
        <v>446</v>
      </c>
      <c r="I307">
        <v>3</v>
      </c>
      <c r="J307">
        <v>500</v>
      </c>
      <c r="K307">
        <v>1500</v>
      </c>
      <c r="L307">
        <v>1800</v>
      </c>
      <c r="M307">
        <v>1</v>
      </c>
      <c r="N307" t="s">
        <v>456</v>
      </c>
      <c r="O307">
        <v>1850.98</v>
      </c>
      <c r="P307">
        <v>0</v>
      </c>
      <c r="Q307" t="s">
        <v>11</v>
      </c>
      <c r="R307">
        <v>0</v>
      </c>
      <c r="S307" s="4">
        <v>21319</v>
      </c>
      <c r="T307" s="26">
        <f t="shared" ca="1" si="4"/>
        <v>65.261111111111106</v>
      </c>
      <c r="U307" s="25" t="str">
        <f>CONCATENATE(Tableau2[[#This Row],[PAIEMENT2]]," de ",Tableau2[[#This Row],[FACTURATION TTC]]," € pour ",Tableau2[[#This Row],[QUANTITE]]," prestations de ",Tableau2[[#This Row],[PRODUIT]] )</f>
        <v>Chèque de 1800 € pour 3 prestations de Compétence Front</v>
      </c>
    </row>
    <row r="308" spans="1:21" x14ac:dyDescent="0.25">
      <c r="A308" t="s">
        <v>51</v>
      </c>
      <c r="B308" t="s">
        <v>18</v>
      </c>
      <c r="C308">
        <v>3008</v>
      </c>
      <c r="D308" t="s">
        <v>467</v>
      </c>
      <c r="E308" t="s">
        <v>16</v>
      </c>
      <c r="F308" s="4">
        <v>44078</v>
      </c>
      <c r="G308">
        <v>3</v>
      </c>
      <c r="H308" t="s">
        <v>443</v>
      </c>
      <c r="I308">
        <v>6</v>
      </c>
      <c r="J308">
        <v>1300</v>
      </c>
      <c r="K308">
        <v>7800</v>
      </c>
      <c r="L308">
        <v>9360</v>
      </c>
      <c r="M308">
        <v>3</v>
      </c>
      <c r="N308" t="s">
        <v>458</v>
      </c>
      <c r="O308">
        <v>1580.22</v>
      </c>
      <c r="P308">
        <v>0</v>
      </c>
      <c r="Q308" t="s">
        <v>11</v>
      </c>
      <c r="R308">
        <v>1</v>
      </c>
      <c r="S308" s="4">
        <v>28734</v>
      </c>
      <c r="T308" s="26">
        <f t="shared" ca="1" si="4"/>
        <v>44.963888888888889</v>
      </c>
      <c r="U308" s="25" t="str">
        <f>CONCATENATE(Tableau2[[#This Row],[PAIEMENT2]]," de ",Tableau2[[#This Row],[FACTURATION TTC]]," € pour ",Tableau2[[#This Row],[QUANTITE]]," prestations de ",Tableau2[[#This Row],[PRODUIT]] )</f>
        <v>Espèce de 9360 € pour 6 prestations de Déploiement technique</v>
      </c>
    </row>
    <row r="309" spans="1:21" x14ac:dyDescent="0.25">
      <c r="A309" t="s">
        <v>49</v>
      </c>
      <c r="B309" t="s">
        <v>50</v>
      </c>
      <c r="C309">
        <v>3595</v>
      </c>
      <c r="D309" t="s">
        <v>467</v>
      </c>
      <c r="E309" t="s">
        <v>16</v>
      </c>
      <c r="F309" s="4">
        <v>44340</v>
      </c>
      <c r="G309">
        <v>9</v>
      </c>
      <c r="H309" t="s">
        <v>449</v>
      </c>
      <c r="I309">
        <v>1</v>
      </c>
      <c r="J309">
        <v>500</v>
      </c>
      <c r="K309">
        <v>500</v>
      </c>
      <c r="L309">
        <v>600</v>
      </c>
      <c r="M309">
        <v>2</v>
      </c>
      <c r="N309" t="s">
        <v>457</v>
      </c>
      <c r="O309">
        <v>1275.6400000000001</v>
      </c>
      <c r="P309">
        <v>0</v>
      </c>
      <c r="Q309" t="s">
        <v>8</v>
      </c>
      <c r="R309">
        <v>4</v>
      </c>
      <c r="S309" s="4">
        <v>26276</v>
      </c>
      <c r="T309" s="26">
        <f t="shared" ca="1" si="4"/>
        <v>51.69166666666667</v>
      </c>
      <c r="U309" s="25" t="str">
        <f>CONCATENATE(Tableau2[[#This Row],[PAIEMENT2]]," de ",Tableau2[[#This Row],[FACTURATION TTC]]," € pour ",Tableau2[[#This Row],[QUANTITE]]," prestations de ",Tableau2[[#This Row],[PRODUIT]] )</f>
        <v>Virement de 600 € pour 1 prestations de Support et TMA</v>
      </c>
    </row>
    <row r="310" spans="1:21" x14ac:dyDescent="0.25">
      <c r="A310" t="s">
        <v>47</v>
      </c>
      <c r="B310" t="s">
        <v>48</v>
      </c>
      <c r="C310">
        <v>3541</v>
      </c>
      <c r="D310" t="s">
        <v>467</v>
      </c>
      <c r="E310" t="s">
        <v>16</v>
      </c>
      <c r="F310" s="4">
        <v>44202</v>
      </c>
      <c r="G310">
        <v>5</v>
      </c>
      <c r="H310" t="s">
        <v>445</v>
      </c>
      <c r="I310">
        <v>4</v>
      </c>
      <c r="J310">
        <v>2000</v>
      </c>
      <c r="K310">
        <v>8000</v>
      </c>
      <c r="L310">
        <v>9600</v>
      </c>
      <c r="M310">
        <v>1</v>
      </c>
      <c r="N310" t="s">
        <v>456</v>
      </c>
      <c r="O310">
        <v>1541.11</v>
      </c>
      <c r="P310">
        <v>40</v>
      </c>
      <c r="Q310" t="s">
        <v>11</v>
      </c>
      <c r="R310">
        <v>4</v>
      </c>
      <c r="S310" s="4">
        <v>28584</v>
      </c>
      <c r="T310" s="26">
        <f t="shared" ca="1" si="4"/>
        <v>45.37222222222222</v>
      </c>
      <c r="U310" s="25" t="str">
        <f>CONCATENATE(Tableau2[[#This Row],[PAIEMENT2]]," de ",Tableau2[[#This Row],[FACTURATION TTC]]," € pour ",Tableau2[[#This Row],[QUANTITE]]," prestations de ",Tableau2[[#This Row],[PRODUIT]] )</f>
        <v>Chèque de 9600 € pour 4 prestations de Audit sécurité</v>
      </c>
    </row>
    <row r="311" spans="1:21" x14ac:dyDescent="0.25">
      <c r="A311" t="s">
        <v>36</v>
      </c>
      <c r="B311" t="s">
        <v>37</v>
      </c>
      <c r="C311">
        <v>3725</v>
      </c>
      <c r="D311" t="s">
        <v>467</v>
      </c>
      <c r="E311" t="s">
        <v>16</v>
      </c>
      <c r="F311" s="4">
        <v>44264</v>
      </c>
      <c r="G311">
        <v>2</v>
      </c>
      <c r="H311" t="s">
        <v>442</v>
      </c>
      <c r="I311">
        <v>10</v>
      </c>
      <c r="J311">
        <v>700</v>
      </c>
      <c r="K311">
        <v>7000</v>
      </c>
      <c r="L311">
        <v>8400</v>
      </c>
      <c r="M311">
        <v>1</v>
      </c>
      <c r="N311" t="s">
        <v>456</v>
      </c>
      <c r="O311">
        <v>2362.52</v>
      </c>
      <c r="P311">
        <v>0</v>
      </c>
      <c r="Q311" t="s">
        <v>8</v>
      </c>
      <c r="R311">
        <v>5</v>
      </c>
      <c r="S311" s="4">
        <v>17463</v>
      </c>
      <c r="T311" s="26">
        <f t="shared" ca="1" si="4"/>
        <v>75.819444444444443</v>
      </c>
      <c r="U311" s="25" t="str">
        <f>CONCATENATE(Tableau2[[#This Row],[PAIEMENT2]]," de ",Tableau2[[#This Row],[FACTURATION TTC]]," € pour ",Tableau2[[#This Row],[QUANTITE]]," prestations de ",Tableau2[[#This Row],[PRODUIT]] )</f>
        <v>Chèque de 8400 € pour 10 prestations de Formation CRM</v>
      </c>
    </row>
    <row r="312" spans="1:21" x14ac:dyDescent="0.25">
      <c r="A312" t="s">
        <v>51</v>
      </c>
      <c r="B312" t="s">
        <v>18</v>
      </c>
      <c r="C312">
        <v>3008</v>
      </c>
      <c r="D312" t="s">
        <v>467</v>
      </c>
      <c r="E312" t="s">
        <v>16</v>
      </c>
      <c r="F312" s="4">
        <v>44310</v>
      </c>
      <c r="G312">
        <v>5</v>
      </c>
      <c r="H312" t="s">
        <v>445</v>
      </c>
      <c r="I312">
        <v>1</v>
      </c>
      <c r="J312">
        <v>2000</v>
      </c>
      <c r="K312">
        <v>2000</v>
      </c>
      <c r="L312">
        <v>2400</v>
      </c>
      <c r="M312">
        <v>1</v>
      </c>
      <c r="N312" t="s">
        <v>456</v>
      </c>
      <c r="O312">
        <v>1580.22</v>
      </c>
      <c r="P312">
        <v>0</v>
      </c>
      <c r="Q312" t="s">
        <v>11</v>
      </c>
      <c r="R312">
        <v>5</v>
      </c>
      <c r="S312" s="4">
        <v>28734</v>
      </c>
      <c r="T312" s="26">
        <f t="shared" ca="1" si="4"/>
        <v>44.963888888888889</v>
      </c>
      <c r="U312" s="25" t="str">
        <f>CONCATENATE(Tableau2[[#This Row],[PAIEMENT2]]," de ",Tableau2[[#This Row],[FACTURATION TTC]]," € pour ",Tableau2[[#This Row],[QUANTITE]]," prestations de ",Tableau2[[#This Row],[PRODUIT]] )</f>
        <v>Chèque de 2400 € pour 1 prestations de Audit sécurité</v>
      </c>
    </row>
    <row r="313" spans="1:21" x14ac:dyDescent="0.25">
      <c r="A313" t="s">
        <v>49</v>
      </c>
      <c r="B313" t="s">
        <v>50</v>
      </c>
      <c r="C313">
        <v>3595</v>
      </c>
      <c r="D313" t="s">
        <v>467</v>
      </c>
      <c r="E313" t="s">
        <v>16</v>
      </c>
      <c r="F313" s="4">
        <v>44160</v>
      </c>
      <c r="G313">
        <v>5</v>
      </c>
      <c r="H313" t="s">
        <v>445</v>
      </c>
      <c r="I313">
        <v>9</v>
      </c>
      <c r="J313">
        <v>2000</v>
      </c>
      <c r="K313">
        <v>18000</v>
      </c>
      <c r="L313">
        <v>21600</v>
      </c>
      <c r="M313">
        <v>1</v>
      </c>
      <c r="N313" t="s">
        <v>456</v>
      </c>
      <c r="O313">
        <v>1275.6400000000001</v>
      </c>
      <c r="P313">
        <v>180</v>
      </c>
      <c r="Q313" t="s">
        <v>8</v>
      </c>
      <c r="R313">
        <v>4</v>
      </c>
      <c r="S313" s="4">
        <v>26276</v>
      </c>
      <c r="T313" s="26">
        <f t="shared" ca="1" si="4"/>
        <v>51.69166666666667</v>
      </c>
      <c r="U313" s="25" t="str">
        <f>CONCATENATE(Tableau2[[#This Row],[PAIEMENT2]]," de ",Tableau2[[#This Row],[FACTURATION TTC]]," € pour ",Tableau2[[#This Row],[QUANTITE]]," prestations de ",Tableau2[[#This Row],[PRODUIT]] )</f>
        <v>Chèque de 21600 € pour 9 prestations de Audit sécurité</v>
      </c>
    </row>
    <row r="314" spans="1:21" x14ac:dyDescent="0.25">
      <c r="A314" t="s">
        <v>47</v>
      </c>
      <c r="B314" t="s">
        <v>48</v>
      </c>
      <c r="C314">
        <v>3541</v>
      </c>
      <c r="D314" t="s">
        <v>467</v>
      </c>
      <c r="E314" t="s">
        <v>16</v>
      </c>
      <c r="F314" s="4">
        <v>44246</v>
      </c>
      <c r="G314">
        <v>9</v>
      </c>
      <c r="H314" t="s">
        <v>449</v>
      </c>
      <c r="I314">
        <v>9</v>
      </c>
      <c r="J314">
        <v>500</v>
      </c>
      <c r="K314">
        <v>4500</v>
      </c>
      <c r="L314">
        <v>5400</v>
      </c>
      <c r="M314">
        <v>1</v>
      </c>
      <c r="N314" t="s">
        <v>456</v>
      </c>
      <c r="O314">
        <v>1541.11</v>
      </c>
      <c r="P314">
        <v>0</v>
      </c>
      <c r="Q314" t="s">
        <v>11</v>
      </c>
      <c r="R314">
        <v>3</v>
      </c>
      <c r="S314" s="4">
        <v>28584</v>
      </c>
      <c r="T314" s="26">
        <f t="shared" ca="1" si="4"/>
        <v>45.37222222222222</v>
      </c>
      <c r="U314" s="25" t="str">
        <f>CONCATENATE(Tableau2[[#This Row],[PAIEMENT2]]," de ",Tableau2[[#This Row],[FACTURATION TTC]]," € pour ",Tableau2[[#This Row],[QUANTITE]]," prestations de ",Tableau2[[#This Row],[PRODUIT]] )</f>
        <v>Chèque de 5400 € pour 9 prestations de Support et TMA</v>
      </c>
    </row>
    <row r="315" spans="1:21" x14ac:dyDescent="0.25">
      <c r="A315" t="s">
        <v>326</v>
      </c>
      <c r="B315" t="s">
        <v>327</v>
      </c>
      <c r="C315">
        <v>3584</v>
      </c>
      <c r="D315" t="s">
        <v>467</v>
      </c>
      <c r="E315" t="s">
        <v>7</v>
      </c>
      <c r="F315" s="4">
        <v>44047</v>
      </c>
      <c r="G315">
        <v>3</v>
      </c>
      <c r="H315" t="s">
        <v>443</v>
      </c>
      <c r="I315">
        <v>3</v>
      </c>
      <c r="J315">
        <v>1300</v>
      </c>
      <c r="K315">
        <v>3900</v>
      </c>
      <c r="L315">
        <v>4680</v>
      </c>
      <c r="M315">
        <v>1</v>
      </c>
      <c r="N315" t="s">
        <v>456</v>
      </c>
      <c r="O315">
        <v>2273.6</v>
      </c>
      <c r="P315">
        <v>0</v>
      </c>
      <c r="Q315" t="s">
        <v>11</v>
      </c>
      <c r="R315">
        <v>2</v>
      </c>
      <c r="S315" s="4">
        <v>20652</v>
      </c>
      <c r="T315" s="26">
        <f t="shared" ca="1" si="4"/>
        <v>67.088888888888889</v>
      </c>
      <c r="U315" s="25" t="str">
        <f>CONCATENATE(Tableau2[[#This Row],[PAIEMENT2]]," de ",Tableau2[[#This Row],[FACTURATION TTC]]," € pour ",Tableau2[[#This Row],[QUANTITE]]," prestations de ",Tableau2[[#This Row],[PRODUIT]] )</f>
        <v>Chèque de 4680 € pour 3 prestations de Déploiement technique</v>
      </c>
    </row>
    <row r="316" spans="1:21" x14ac:dyDescent="0.25">
      <c r="A316" t="s">
        <v>314</v>
      </c>
      <c r="B316" t="s">
        <v>309</v>
      </c>
      <c r="C316">
        <v>3057</v>
      </c>
      <c r="D316" t="s">
        <v>467</v>
      </c>
      <c r="E316" t="s">
        <v>7</v>
      </c>
      <c r="F316" s="4">
        <v>44018</v>
      </c>
      <c r="G316">
        <v>4</v>
      </c>
      <c r="H316" t="s">
        <v>444</v>
      </c>
      <c r="I316">
        <v>7</v>
      </c>
      <c r="J316">
        <v>5000</v>
      </c>
      <c r="K316">
        <v>35000</v>
      </c>
      <c r="L316">
        <v>42000</v>
      </c>
      <c r="M316">
        <v>1</v>
      </c>
      <c r="N316" t="s">
        <v>456</v>
      </c>
      <c r="O316">
        <v>1124.03</v>
      </c>
      <c r="P316">
        <v>700</v>
      </c>
      <c r="Q316" t="s">
        <v>8</v>
      </c>
      <c r="R316">
        <v>2</v>
      </c>
      <c r="S316" s="4">
        <v>19687</v>
      </c>
      <c r="T316" s="26">
        <f t="shared" ca="1" si="4"/>
        <v>69.733333333333334</v>
      </c>
      <c r="U316" s="25" t="str">
        <f>CONCATENATE(Tableau2[[#This Row],[PAIEMENT2]]," de ",Tableau2[[#This Row],[FACTURATION TTC]]," € pour ",Tableau2[[#This Row],[QUANTITE]]," prestations de ",Tableau2[[#This Row],[PRODUIT]] )</f>
        <v>Chèque de 42000 € pour 7 prestations de Conseil et architecture</v>
      </c>
    </row>
    <row r="317" spans="1:21" x14ac:dyDescent="0.25">
      <c r="A317" t="s">
        <v>326</v>
      </c>
      <c r="B317" t="s">
        <v>327</v>
      </c>
      <c r="C317">
        <v>3584</v>
      </c>
      <c r="D317" t="s">
        <v>467</v>
      </c>
      <c r="E317" t="s">
        <v>7</v>
      </c>
      <c r="F317" s="4">
        <v>44059</v>
      </c>
      <c r="G317">
        <v>2</v>
      </c>
      <c r="H317" t="s">
        <v>442</v>
      </c>
      <c r="I317">
        <v>8</v>
      </c>
      <c r="J317">
        <v>700</v>
      </c>
      <c r="K317">
        <v>5600</v>
      </c>
      <c r="L317">
        <v>6720</v>
      </c>
      <c r="M317">
        <v>1</v>
      </c>
      <c r="N317" t="s">
        <v>456</v>
      </c>
      <c r="O317">
        <v>2273.6</v>
      </c>
      <c r="P317">
        <v>0</v>
      </c>
      <c r="Q317" t="s">
        <v>11</v>
      </c>
      <c r="R317">
        <v>3</v>
      </c>
      <c r="S317" s="4">
        <v>20652</v>
      </c>
      <c r="T317" s="26">
        <f t="shared" ca="1" si="4"/>
        <v>67.088888888888889</v>
      </c>
      <c r="U317" s="25" t="str">
        <f>CONCATENATE(Tableau2[[#This Row],[PAIEMENT2]]," de ",Tableau2[[#This Row],[FACTURATION TTC]]," € pour ",Tableau2[[#This Row],[QUANTITE]]," prestations de ",Tableau2[[#This Row],[PRODUIT]] )</f>
        <v>Chèque de 6720 € pour 8 prestations de Formation CRM</v>
      </c>
    </row>
    <row r="318" spans="1:21" x14ac:dyDescent="0.25">
      <c r="A318" t="s">
        <v>314</v>
      </c>
      <c r="B318" t="s">
        <v>309</v>
      </c>
      <c r="C318">
        <v>3057</v>
      </c>
      <c r="D318" t="s">
        <v>467</v>
      </c>
      <c r="E318" t="s">
        <v>7</v>
      </c>
      <c r="F318" s="4">
        <v>44146</v>
      </c>
      <c r="G318">
        <v>1</v>
      </c>
      <c r="H318" t="s">
        <v>441</v>
      </c>
      <c r="I318">
        <v>6</v>
      </c>
      <c r="J318">
        <v>1200</v>
      </c>
      <c r="K318">
        <v>7200</v>
      </c>
      <c r="L318">
        <v>8640</v>
      </c>
      <c r="M318">
        <v>2</v>
      </c>
      <c r="N318" t="s">
        <v>457</v>
      </c>
      <c r="O318">
        <v>1124.03</v>
      </c>
      <c r="P318">
        <v>0</v>
      </c>
      <c r="Q318" t="s">
        <v>8</v>
      </c>
      <c r="R318">
        <v>3</v>
      </c>
      <c r="S318" s="4">
        <v>19687</v>
      </c>
      <c r="T318" s="26">
        <f t="shared" ca="1" si="4"/>
        <v>69.733333333333334</v>
      </c>
      <c r="U318" s="25" t="str">
        <f>CONCATENATE(Tableau2[[#This Row],[PAIEMENT2]]," de ",Tableau2[[#This Row],[FACTURATION TTC]]," € pour ",Tableau2[[#This Row],[QUANTITE]]," prestations de ",Tableau2[[#This Row],[PRODUIT]] )</f>
        <v>Virement de 8640 € pour 6 prestations de Intervention sur site</v>
      </c>
    </row>
    <row r="319" spans="1:21" x14ac:dyDescent="0.25">
      <c r="A319" s="1" t="s">
        <v>506</v>
      </c>
      <c r="I319">
        <f>SUBTOTAL(109,Tableau2[QUANTITE])</f>
        <v>1702</v>
      </c>
      <c r="K319">
        <f>SUBTOTAL(109,Tableau2[FACTURATION HT])</f>
        <v>2477400</v>
      </c>
      <c r="L319">
        <f>SUBTOTAL(109,Tableau2[FACTURATION TTC])</f>
        <v>2972880</v>
      </c>
      <c r="P319" s="25">
        <f>SUBTOTAL(101,Tableau2[PRIME_VENTE])</f>
        <v>65.932176656151427</v>
      </c>
      <c r="T319" s="25"/>
    </row>
  </sheetData>
  <conditionalFormatting sqref="K1:K318 K320:K1048576">
    <cfRule type="cellIs" dxfId="3" priority="2" operator="between">
      <formula>20000</formula>
      <formula>30000</formula>
    </cfRule>
    <cfRule type="cellIs" dxfId="2" priority="3" operator="between">
      <formula>1</formula>
      <formula>10000</formula>
    </cfRule>
    <cfRule type="cellIs" dxfId="1" priority="4" operator="between">
      <formula>30000</formula>
      <formula>2477400</formula>
    </cfRule>
    <cfRule type="cellIs" dxfId="0" priority="7" operator="between">
      <formula>10000</formula>
      <formula>20000</formula>
    </cfRule>
  </conditionalFormatting>
  <conditionalFormatting sqref="T2:U3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{05FCA271-1260-48A8-BB53-A679D703B147}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FCA271-1260-48A8-BB53-A679D703B1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T2:U318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653A-D69B-4906-BC93-A9F2F073770A}">
  <dimension ref="A1:P30"/>
  <sheetViews>
    <sheetView zoomScale="80" zoomScaleNormal="80" workbookViewId="0">
      <selection activeCell="P4" sqref="P4"/>
    </sheetView>
  </sheetViews>
  <sheetFormatPr baseColWidth="10" defaultRowHeight="13.2" x14ac:dyDescent="0.25"/>
  <cols>
    <col min="1" max="1" width="21.109375" bestFit="1" customWidth="1"/>
    <col min="2" max="2" width="10.6640625" bestFit="1" customWidth="1"/>
    <col min="3" max="3" width="4.88671875" bestFit="1" customWidth="1"/>
    <col min="4" max="4" width="4.77734375" bestFit="1" customWidth="1"/>
    <col min="5" max="5" width="4" bestFit="1" customWidth="1"/>
    <col min="6" max="6" width="4.21875" bestFit="1" customWidth="1"/>
    <col min="7" max="7" width="4.109375" bestFit="1" customWidth="1"/>
    <col min="8" max="8" width="9.88671875" bestFit="1" customWidth="1"/>
    <col min="9" max="9" width="6.88671875" bestFit="1" customWidth="1"/>
    <col min="10" max="10" width="4.33203125" bestFit="1" customWidth="1"/>
    <col min="11" max="11" width="5.33203125" bestFit="1" customWidth="1"/>
    <col min="12" max="12" width="3.77734375" bestFit="1" customWidth="1"/>
    <col min="13" max="14" width="4.33203125" bestFit="1" customWidth="1"/>
    <col min="15" max="15" width="9.88671875" bestFit="1" customWidth="1"/>
    <col min="16" max="16" width="12.77734375" bestFit="1" customWidth="1"/>
    <col min="17" max="17" width="4.33203125" bestFit="1" customWidth="1"/>
    <col min="18" max="18" width="15.21875" bestFit="1" customWidth="1"/>
    <col min="19" max="19" width="9.88671875" bestFit="1" customWidth="1"/>
    <col min="20" max="20" width="12.77734375" bestFit="1" customWidth="1"/>
    <col min="21" max="201" width="10.109375" bestFit="1" customWidth="1"/>
    <col min="202" max="202" width="12.33203125" bestFit="1" customWidth="1"/>
  </cols>
  <sheetData>
    <row r="1" spans="1:16" x14ac:dyDescent="0.25">
      <c r="A1" s="21" t="s">
        <v>499</v>
      </c>
      <c r="B1" s="21" t="s">
        <v>500</v>
      </c>
    </row>
    <row r="2" spans="1:16" x14ac:dyDescent="0.25">
      <c r="B2" t="s">
        <v>483</v>
      </c>
      <c r="H2" t="s">
        <v>484</v>
      </c>
      <c r="I2" t="s">
        <v>485</v>
      </c>
      <c r="O2" t="s">
        <v>486</v>
      </c>
      <c r="P2" t="s">
        <v>482</v>
      </c>
    </row>
    <row r="3" spans="1:16" x14ac:dyDescent="0.25">
      <c r="A3" s="21" t="s">
        <v>481</v>
      </c>
      <c r="B3" s="4" t="s">
        <v>487</v>
      </c>
      <c r="C3" s="4" t="s">
        <v>488</v>
      </c>
      <c r="D3" s="4" t="s">
        <v>489</v>
      </c>
      <c r="E3" s="4" t="s">
        <v>490</v>
      </c>
      <c r="F3" s="4" t="s">
        <v>491</v>
      </c>
      <c r="G3" s="4" t="s">
        <v>492</v>
      </c>
      <c r="I3" s="4" t="s">
        <v>493</v>
      </c>
      <c r="J3" s="4" t="s">
        <v>494</v>
      </c>
      <c r="K3" s="4" t="s">
        <v>495</v>
      </c>
      <c r="L3" s="4" t="s">
        <v>496</v>
      </c>
      <c r="M3" s="4" t="s">
        <v>497</v>
      </c>
      <c r="N3" s="4" t="s">
        <v>498</v>
      </c>
    </row>
    <row r="4" spans="1:16" x14ac:dyDescent="0.25">
      <c r="A4" s="22" t="s">
        <v>462</v>
      </c>
      <c r="B4">
        <v>37</v>
      </c>
      <c r="C4">
        <v>15</v>
      </c>
      <c r="D4">
        <v>19</v>
      </c>
      <c r="E4">
        <v>51</v>
      </c>
      <c r="F4">
        <v>39</v>
      </c>
      <c r="G4">
        <v>33</v>
      </c>
      <c r="H4">
        <v>194</v>
      </c>
      <c r="I4">
        <v>52</v>
      </c>
      <c r="J4">
        <v>32</v>
      </c>
      <c r="K4">
        <v>14</v>
      </c>
      <c r="L4">
        <v>31</v>
      </c>
      <c r="M4">
        <v>33</v>
      </c>
      <c r="N4">
        <v>18</v>
      </c>
      <c r="O4">
        <v>180</v>
      </c>
      <c r="P4">
        <v>374</v>
      </c>
    </row>
    <row r="5" spans="1:16" x14ac:dyDescent="0.25">
      <c r="A5" s="23" t="s">
        <v>16</v>
      </c>
      <c r="B5">
        <v>27</v>
      </c>
      <c r="C5">
        <v>6</v>
      </c>
      <c r="D5">
        <v>14</v>
      </c>
      <c r="E5">
        <v>49</v>
      </c>
      <c r="F5">
        <v>18</v>
      </c>
      <c r="G5">
        <v>31</v>
      </c>
      <c r="H5">
        <v>145</v>
      </c>
      <c r="I5">
        <v>39</v>
      </c>
      <c r="J5">
        <v>21</v>
      </c>
      <c r="K5">
        <v>7</v>
      </c>
      <c r="L5">
        <v>12</v>
      </c>
      <c r="M5">
        <v>15</v>
      </c>
      <c r="N5">
        <v>10</v>
      </c>
      <c r="O5">
        <v>104</v>
      </c>
      <c r="P5">
        <v>249</v>
      </c>
    </row>
    <row r="6" spans="1:16" x14ac:dyDescent="0.25">
      <c r="A6" s="23" t="s">
        <v>7</v>
      </c>
      <c r="B6">
        <v>10</v>
      </c>
      <c r="D6">
        <v>5</v>
      </c>
      <c r="E6">
        <v>2</v>
      </c>
      <c r="F6">
        <v>21</v>
      </c>
      <c r="G6">
        <v>2</v>
      </c>
      <c r="H6">
        <v>40</v>
      </c>
      <c r="I6">
        <v>5</v>
      </c>
      <c r="J6">
        <v>10</v>
      </c>
      <c r="K6">
        <v>7</v>
      </c>
      <c r="L6">
        <v>19</v>
      </c>
      <c r="M6">
        <v>18</v>
      </c>
      <c r="N6">
        <v>8</v>
      </c>
      <c r="O6">
        <v>67</v>
      </c>
      <c r="P6">
        <v>107</v>
      </c>
    </row>
    <row r="7" spans="1:16" x14ac:dyDescent="0.25">
      <c r="A7" s="23" t="s">
        <v>24</v>
      </c>
      <c r="C7">
        <v>9</v>
      </c>
      <c r="H7">
        <v>9</v>
      </c>
      <c r="I7">
        <v>8</v>
      </c>
      <c r="J7">
        <v>1</v>
      </c>
      <c r="O7">
        <v>9</v>
      </c>
      <c r="P7">
        <v>18</v>
      </c>
    </row>
    <row r="8" spans="1:16" x14ac:dyDescent="0.25">
      <c r="A8" s="22" t="s">
        <v>463</v>
      </c>
      <c r="B8">
        <v>29</v>
      </c>
      <c r="D8">
        <v>24</v>
      </c>
      <c r="E8">
        <v>26</v>
      </c>
      <c r="F8">
        <v>41</v>
      </c>
      <c r="G8">
        <v>7</v>
      </c>
      <c r="H8">
        <v>127</v>
      </c>
      <c r="I8">
        <v>16</v>
      </c>
      <c r="J8">
        <v>13</v>
      </c>
      <c r="K8">
        <v>23</v>
      </c>
      <c r="L8">
        <v>5</v>
      </c>
      <c r="M8">
        <v>7</v>
      </c>
      <c r="N8">
        <v>28</v>
      </c>
      <c r="O8">
        <v>92</v>
      </c>
      <c r="P8">
        <v>219</v>
      </c>
    </row>
    <row r="9" spans="1:16" x14ac:dyDescent="0.25">
      <c r="A9" s="23" t="s">
        <v>393</v>
      </c>
      <c r="L9">
        <v>2</v>
      </c>
      <c r="O9">
        <v>2</v>
      </c>
      <c r="P9">
        <v>2</v>
      </c>
    </row>
    <row r="10" spans="1:16" x14ac:dyDescent="0.25">
      <c r="A10" s="23" t="s">
        <v>16</v>
      </c>
      <c r="B10">
        <v>10</v>
      </c>
      <c r="D10">
        <v>9</v>
      </c>
      <c r="E10">
        <v>11</v>
      </c>
      <c r="F10">
        <v>12</v>
      </c>
      <c r="H10">
        <v>42</v>
      </c>
      <c r="I10">
        <v>7</v>
      </c>
      <c r="J10">
        <v>8</v>
      </c>
      <c r="K10">
        <v>16</v>
      </c>
      <c r="M10">
        <v>4</v>
      </c>
      <c r="N10">
        <v>13</v>
      </c>
      <c r="O10">
        <v>48</v>
      </c>
      <c r="P10">
        <v>90</v>
      </c>
    </row>
    <row r="11" spans="1:16" x14ac:dyDescent="0.25">
      <c r="A11" s="23" t="s">
        <v>7</v>
      </c>
      <c r="B11">
        <v>19</v>
      </c>
      <c r="D11">
        <v>15</v>
      </c>
      <c r="E11">
        <v>15</v>
      </c>
      <c r="F11">
        <v>29</v>
      </c>
      <c r="H11">
        <v>78</v>
      </c>
      <c r="J11">
        <v>5</v>
      </c>
      <c r="K11">
        <v>7</v>
      </c>
      <c r="L11">
        <v>3</v>
      </c>
      <c r="N11">
        <v>10</v>
      </c>
      <c r="O11">
        <v>25</v>
      </c>
      <c r="P11">
        <v>103</v>
      </c>
    </row>
    <row r="12" spans="1:16" x14ac:dyDescent="0.25">
      <c r="A12" s="23" t="s">
        <v>24</v>
      </c>
      <c r="G12">
        <v>7</v>
      </c>
      <c r="H12">
        <v>7</v>
      </c>
      <c r="I12">
        <v>9</v>
      </c>
      <c r="M12">
        <v>3</v>
      </c>
      <c r="N12">
        <v>5</v>
      </c>
      <c r="O12">
        <v>17</v>
      </c>
      <c r="P12">
        <v>24</v>
      </c>
    </row>
    <row r="13" spans="1:16" x14ac:dyDescent="0.25">
      <c r="A13" s="22" t="s">
        <v>464</v>
      </c>
      <c r="B13">
        <v>12</v>
      </c>
      <c r="C13">
        <v>52</v>
      </c>
      <c r="D13">
        <v>22</v>
      </c>
      <c r="E13">
        <v>24</v>
      </c>
      <c r="F13">
        <v>49</v>
      </c>
      <c r="G13">
        <v>18</v>
      </c>
      <c r="H13">
        <v>177</v>
      </c>
      <c r="I13">
        <v>69</v>
      </c>
      <c r="J13">
        <v>36</v>
      </c>
      <c r="K13">
        <v>31</v>
      </c>
      <c r="L13">
        <v>9</v>
      </c>
      <c r="M13">
        <v>26</v>
      </c>
      <c r="N13">
        <v>22</v>
      </c>
      <c r="O13">
        <v>193</v>
      </c>
      <c r="P13">
        <v>370</v>
      </c>
    </row>
    <row r="14" spans="1:16" x14ac:dyDescent="0.25">
      <c r="A14" s="23" t="s">
        <v>16</v>
      </c>
      <c r="B14">
        <v>5</v>
      </c>
      <c r="C14">
        <v>42</v>
      </c>
      <c r="D14">
        <v>10</v>
      </c>
      <c r="E14">
        <v>17</v>
      </c>
      <c r="F14">
        <v>24</v>
      </c>
      <c r="G14">
        <v>16</v>
      </c>
      <c r="H14">
        <v>114</v>
      </c>
      <c r="I14">
        <v>46</v>
      </c>
      <c r="J14">
        <v>11</v>
      </c>
      <c r="K14">
        <v>17</v>
      </c>
      <c r="L14">
        <v>9</v>
      </c>
      <c r="M14">
        <v>7</v>
      </c>
      <c r="N14">
        <v>10</v>
      </c>
      <c r="O14">
        <v>100</v>
      </c>
      <c r="P14">
        <v>214</v>
      </c>
    </row>
    <row r="15" spans="1:16" x14ac:dyDescent="0.25">
      <c r="A15" s="23" t="s">
        <v>7</v>
      </c>
      <c r="B15">
        <v>7</v>
      </c>
      <c r="C15">
        <v>3</v>
      </c>
      <c r="D15">
        <v>5</v>
      </c>
      <c r="E15">
        <v>7</v>
      </c>
      <c r="F15">
        <v>22</v>
      </c>
      <c r="G15">
        <v>1</v>
      </c>
      <c r="H15">
        <v>45</v>
      </c>
      <c r="I15">
        <v>5</v>
      </c>
      <c r="J15">
        <v>25</v>
      </c>
      <c r="K15">
        <v>14</v>
      </c>
      <c r="M15">
        <v>19</v>
      </c>
      <c r="N15">
        <v>4</v>
      </c>
      <c r="O15">
        <v>67</v>
      </c>
      <c r="P15">
        <v>112</v>
      </c>
    </row>
    <row r="16" spans="1:16" x14ac:dyDescent="0.25">
      <c r="A16" s="23" t="s">
        <v>24</v>
      </c>
      <c r="C16">
        <v>7</v>
      </c>
      <c r="D16">
        <v>7</v>
      </c>
      <c r="F16">
        <v>3</v>
      </c>
      <c r="G16">
        <v>1</v>
      </c>
      <c r="H16">
        <v>18</v>
      </c>
      <c r="I16">
        <v>18</v>
      </c>
      <c r="N16">
        <v>8</v>
      </c>
      <c r="O16">
        <v>26</v>
      </c>
      <c r="P16">
        <v>44</v>
      </c>
    </row>
    <row r="17" spans="1:16" x14ac:dyDescent="0.25">
      <c r="A17" s="22" t="s">
        <v>465</v>
      </c>
      <c r="B17">
        <v>14</v>
      </c>
      <c r="C17">
        <v>8</v>
      </c>
      <c r="D17">
        <v>20</v>
      </c>
      <c r="E17">
        <v>10</v>
      </c>
      <c r="F17">
        <v>29</v>
      </c>
      <c r="G17">
        <v>6</v>
      </c>
      <c r="H17">
        <v>87</v>
      </c>
      <c r="I17">
        <v>56</v>
      </c>
      <c r="J17">
        <v>8</v>
      </c>
      <c r="K17">
        <v>22</v>
      </c>
      <c r="L17">
        <v>28</v>
      </c>
      <c r="M17">
        <v>21</v>
      </c>
      <c r="N17">
        <v>32</v>
      </c>
      <c r="O17">
        <v>167</v>
      </c>
      <c r="P17">
        <v>254</v>
      </c>
    </row>
    <row r="18" spans="1:16" x14ac:dyDescent="0.25">
      <c r="A18" s="23" t="s">
        <v>393</v>
      </c>
      <c r="F18">
        <v>9</v>
      </c>
      <c r="H18">
        <v>9</v>
      </c>
      <c r="P18">
        <v>9</v>
      </c>
    </row>
    <row r="19" spans="1:16" x14ac:dyDescent="0.25">
      <c r="A19" s="23" t="s">
        <v>16</v>
      </c>
      <c r="B19">
        <v>4</v>
      </c>
      <c r="C19">
        <v>8</v>
      </c>
      <c r="D19">
        <v>5</v>
      </c>
      <c r="E19">
        <v>10</v>
      </c>
      <c r="F19">
        <v>20</v>
      </c>
      <c r="G19">
        <v>3</v>
      </c>
      <c r="H19">
        <v>50</v>
      </c>
      <c r="I19">
        <v>26</v>
      </c>
      <c r="K19">
        <v>22</v>
      </c>
      <c r="L19">
        <v>10</v>
      </c>
      <c r="M19">
        <v>17</v>
      </c>
      <c r="N19">
        <v>13</v>
      </c>
      <c r="O19">
        <v>88</v>
      </c>
      <c r="P19">
        <v>138</v>
      </c>
    </row>
    <row r="20" spans="1:16" x14ac:dyDescent="0.25">
      <c r="A20" s="23" t="s">
        <v>7</v>
      </c>
      <c r="B20">
        <v>10</v>
      </c>
      <c r="D20">
        <v>10</v>
      </c>
      <c r="G20">
        <v>3</v>
      </c>
      <c r="H20">
        <v>23</v>
      </c>
      <c r="I20">
        <v>30</v>
      </c>
      <c r="J20">
        <v>8</v>
      </c>
      <c r="L20">
        <v>18</v>
      </c>
      <c r="M20">
        <v>2</v>
      </c>
      <c r="N20">
        <v>19</v>
      </c>
      <c r="O20">
        <v>77</v>
      </c>
      <c r="P20">
        <v>100</v>
      </c>
    </row>
    <row r="21" spans="1:16" x14ac:dyDescent="0.25">
      <c r="A21" s="23" t="s">
        <v>24</v>
      </c>
      <c r="D21">
        <v>5</v>
      </c>
      <c r="H21">
        <v>5</v>
      </c>
      <c r="M21">
        <v>2</v>
      </c>
      <c r="O21">
        <v>2</v>
      </c>
      <c r="P21">
        <v>7</v>
      </c>
    </row>
    <row r="22" spans="1:16" x14ac:dyDescent="0.25">
      <c r="A22" s="22" t="s">
        <v>466</v>
      </c>
      <c r="B22">
        <v>9</v>
      </c>
      <c r="C22">
        <v>18</v>
      </c>
      <c r="D22">
        <v>27</v>
      </c>
      <c r="E22">
        <v>31</v>
      </c>
      <c r="F22">
        <v>39</v>
      </c>
      <c r="G22">
        <v>6</v>
      </c>
      <c r="H22">
        <v>130</v>
      </c>
      <c r="I22">
        <v>32</v>
      </c>
      <c r="J22">
        <v>16</v>
      </c>
      <c r="K22">
        <v>21</v>
      </c>
      <c r="L22">
        <v>17</v>
      </c>
      <c r="M22">
        <v>12</v>
      </c>
      <c r="N22">
        <v>7</v>
      </c>
      <c r="O22">
        <v>105</v>
      </c>
      <c r="P22">
        <v>235</v>
      </c>
    </row>
    <row r="23" spans="1:16" x14ac:dyDescent="0.25">
      <c r="A23" s="23" t="s">
        <v>393</v>
      </c>
      <c r="J23">
        <v>5</v>
      </c>
      <c r="O23">
        <v>5</v>
      </c>
      <c r="P23">
        <v>5</v>
      </c>
    </row>
    <row r="24" spans="1:16" x14ac:dyDescent="0.25">
      <c r="A24" s="23" t="s">
        <v>16</v>
      </c>
      <c r="B24">
        <v>7</v>
      </c>
      <c r="C24">
        <v>17</v>
      </c>
      <c r="D24">
        <v>27</v>
      </c>
      <c r="E24">
        <v>19</v>
      </c>
      <c r="F24">
        <v>10</v>
      </c>
      <c r="G24">
        <v>6</v>
      </c>
      <c r="H24">
        <v>86</v>
      </c>
      <c r="I24">
        <v>12</v>
      </c>
      <c r="J24">
        <v>8</v>
      </c>
      <c r="K24">
        <v>8</v>
      </c>
      <c r="L24">
        <v>17</v>
      </c>
      <c r="M24">
        <v>10</v>
      </c>
      <c r="O24">
        <v>55</v>
      </c>
      <c r="P24">
        <v>141</v>
      </c>
    </row>
    <row r="25" spans="1:16" x14ac:dyDescent="0.25">
      <c r="A25" s="23" t="s">
        <v>7</v>
      </c>
      <c r="B25">
        <v>2</v>
      </c>
      <c r="C25">
        <v>1</v>
      </c>
      <c r="E25">
        <v>9</v>
      </c>
      <c r="F25">
        <v>29</v>
      </c>
      <c r="H25">
        <v>41</v>
      </c>
      <c r="I25">
        <v>20</v>
      </c>
      <c r="J25">
        <v>3</v>
      </c>
      <c r="K25">
        <v>13</v>
      </c>
      <c r="M25">
        <v>2</v>
      </c>
      <c r="N25">
        <v>7</v>
      </c>
      <c r="O25">
        <v>45</v>
      </c>
      <c r="P25">
        <v>86</v>
      </c>
    </row>
    <row r="26" spans="1:16" x14ac:dyDescent="0.25">
      <c r="A26" s="23" t="s">
        <v>24</v>
      </c>
      <c r="E26">
        <v>3</v>
      </c>
      <c r="H26">
        <v>3</v>
      </c>
      <c r="P26">
        <v>3</v>
      </c>
    </row>
    <row r="27" spans="1:16" x14ac:dyDescent="0.25">
      <c r="A27" s="22" t="s">
        <v>467</v>
      </c>
      <c r="B27">
        <v>26</v>
      </c>
      <c r="C27">
        <v>14</v>
      </c>
      <c r="D27">
        <v>15</v>
      </c>
      <c r="E27">
        <v>53</v>
      </c>
      <c r="F27">
        <v>25</v>
      </c>
      <c r="G27">
        <v>1</v>
      </c>
      <c r="H27">
        <v>134</v>
      </c>
      <c r="I27">
        <v>26</v>
      </c>
      <c r="J27">
        <v>39</v>
      </c>
      <c r="K27">
        <v>10</v>
      </c>
      <c r="L27">
        <v>6</v>
      </c>
      <c r="M27">
        <v>15</v>
      </c>
      <c r="N27">
        <v>20</v>
      </c>
      <c r="O27">
        <v>116</v>
      </c>
      <c r="P27">
        <v>250</v>
      </c>
    </row>
    <row r="28" spans="1:16" x14ac:dyDescent="0.25">
      <c r="A28" s="23" t="s">
        <v>16</v>
      </c>
      <c r="B28">
        <v>10</v>
      </c>
      <c r="D28">
        <v>15</v>
      </c>
      <c r="E28">
        <v>37</v>
      </c>
      <c r="F28">
        <v>19</v>
      </c>
      <c r="G28">
        <v>1</v>
      </c>
      <c r="H28">
        <v>82</v>
      </c>
      <c r="I28">
        <v>21</v>
      </c>
      <c r="J28">
        <v>19</v>
      </c>
      <c r="K28">
        <v>10</v>
      </c>
      <c r="L28">
        <v>1</v>
      </c>
      <c r="M28">
        <v>8</v>
      </c>
      <c r="N28">
        <v>6</v>
      </c>
      <c r="O28">
        <v>65</v>
      </c>
      <c r="P28">
        <v>147</v>
      </c>
    </row>
    <row r="29" spans="1:16" x14ac:dyDescent="0.25">
      <c r="A29" s="23" t="s">
        <v>7</v>
      </c>
      <c r="B29">
        <v>16</v>
      </c>
      <c r="C29">
        <v>14</v>
      </c>
      <c r="E29">
        <v>16</v>
      </c>
      <c r="F29">
        <v>6</v>
      </c>
      <c r="H29">
        <v>52</v>
      </c>
      <c r="I29">
        <v>5</v>
      </c>
      <c r="J29">
        <v>20</v>
      </c>
      <c r="L29">
        <v>5</v>
      </c>
      <c r="M29">
        <v>7</v>
      </c>
      <c r="N29">
        <v>14</v>
      </c>
      <c r="O29">
        <v>51</v>
      </c>
      <c r="P29">
        <v>103</v>
      </c>
    </row>
    <row r="30" spans="1:16" x14ac:dyDescent="0.25">
      <c r="A30" s="22" t="s">
        <v>482</v>
      </c>
      <c r="B30">
        <v>127</v>
      </c>
      <c r="C30">
        <v>107</v>
      </c>
      <c r="D30">
        <v>127</v>
      </c>
      <c r="E30">
        <v>195</v>
      </c>
      <c r="F30">
        <v>222</v>
      </c>
      <c r="G30">
        <v>71</v>
      </c>
      <c r="H30">
        <v>849</v>
      </c>
      <c r="I30">
        <v>251</v>
      </c>
      <c r="J30">
        <v>144</v>
      </c>
      <c r="K30">
        <v>121</v>
      </c>
      <c r="L30">
        <v>96</v>
      </c>
      <c r="M30">
        <v>114</v>
      </c>
      <c r="N30">
        <v>127</v>
      </c>
      <c r="O30">
        <v>853</v>
      </c>
      <c r="P30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3C4-B2A3-4F58-87F6-74DB0AEB288E}">
  <dimension ref="A3:E8"/>
  <sheetViews>
    <sheetView topLeftCell="A3" workbookViewId="0">
      <selection activeCell="E13" sqref="E13"/>
    </sheetView>
  </sheetViews>
  <sheetFormatPr baseColWidth="10" defaultRowHeight="13.2" x14ac:dyDescent="0.25"/>
  <cols>
    <col min="1" max="1" width="20.5546875" bestFit="1" customWidth="1"/>
    <col min="2" max="2" width="27" bestFit="1" customWidth="1"/>
    <col min="3" max="3" width="23.6640625" bestFit="1" customWidth="1"/>
    <col min="4" max="4" width="29.5546875" bestFit="1" customWidth="1"/>
    <col min="5" max="5" width="23.77734375" bestFit="1" customWidth="1"/>
    <col min="6" max="10" width="5" bestFit="1" customWidth="1"/>
    <col min="11" max="11" width="12.33203125" bestFit="1" customWidth="1"/>
  </cols>
  <sheetData>
    <row r="3" spans="1:5" x14ac:dyDescent="0.25">
      <c r="A3" s="21" t="s">
        <v>481</v>
      </c>
      <c r="B3" t="s">
        <v>501</v>
      </c>
      <c r="C3" t="s">
        <v>502</v>
      </c>
      <c r="D3" t="s">
        <v>503</v>
      </c>
      <c r="E3" t="s">
        <v>504</v>
      </c>
    </row>
    <row r="4" spans="1:5" x14ac:dyDescent="0.25">
      <c r="A4" s="22" t="s">
        <v>393</v>
      </c>
      <c r="B4">
        <v>15000</v>
      </c>
      <c r="C4">
        <v>0</v>
      </c>
      <c r="D4">
        <v>15000</v>
      </c>
      <c r="E4" s="24">
        <v>1</v>
      </c>
    </row>
    <row r="5" spans="1:5" x14ac:dyDescent="0.25">
      <c r="A5" s="22" t="s">
        <v>16</v>
      </c>
      <c r="B5">
        <v>1430800</v>
      </c>
      <c r="C5">
        <v>12024</v>
      </c>
      <c r="D5">
        <v>1418776</v>
      </c>
      <c r="E5" s="24">
        <v>0.99159630975677937</v>
      </c>
    </row>
    <row r="6" spans="1:5" x14ac:dyDescent="0.25">
      <c r="A6" s="22" t="s">
        <v>7</v>
      </c>
      <c r="B6">
        <v>857900</v>
      </c>
      <c r="C6">
        <v>6957.5</v>
      </c>
      <c r="D6">
        <v>850942.5</v>
      </c>
      <c r="E6" s="24">
        <v>0.99189008042895443</v>
      </c>
    </row>
    <row r="7" spans="1:5" x14ac:dyDescent="0.25">
      <c r="A7" s="22" t="s">
        <v>24</v>
      </c>
      <c r="B7">
        <v>173700</v>
      </c>
      <c r="C7">
        <v>1919</v>
      </c>
      <c r="D7">
        <v>171781</v>
      </c>
      <c r="E7" s="24">
        <v>0.98895221646516984</v>
      </c>
    </row>
    <row r="8" spans="1:5" x14ac:dyDescent="0.25">
      <c r="A8" s="22" t="s">
        <v>482</v>
      </c>
      <c r="B8">
        <v>2477400</v>
      </c>
      <c r="C8">
        <v>20900.5</v>
      </c>
      <c r="D8">
        <v>2456499.5</v>
      </c>
      <c r="E8" s="24">
        <v>0.9915635343505288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8</vt:i4>
      </vt:variant>
    </vt:vector>
  </HeadingPairs>
  <TitlesOfParts>
    <vt:vector size="13" baseType="lpstr">
      <vt:lpstr>base de données</vt:lpstr>
      <vt:lpstr>Feuil1</vt:lpstr>
      <vt:lpstr>Feuil2</vt:lpstr>
      <vt:lpstr>Feuil3</vt:lpstr>
      <vt:lpstr>Feuil4</vt:lpstr>
      <vt:lpstr>'base de données'!Impression_des_titres</vt:lpstr>
      <vt:lpstr>paiements</vt:lpstr>
      <vt:lpstr>pay</vt:lpstr>
      <vt:lpstr>prestas</vt:lpstr>
      <vt:lpstr>produit</vt:lpstr>
      <vt:lpstr>pu</vt:lpstr>
      <vt:lpstr>puht</vt:lpstr>
      <vt:lpstr>'base de données'!Zone_d_impression</vt:lpstr>
    </vt:vector>
  </TitlesOfParts>
  <Company>doublevez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Données type</dc:title>
  <dc:creator>JeanMarc.Stoeffler@doublevez.com</dc:creator>
  <dc:description>http://doublevez.com</dc:description>
  <cp:lastModifiedBy>Mohamad Ali Ghaddar</cp:lastModifiedBy>
  <cp:lastPrinted>2003-12-07T23:00:10Z</cp:lastPrinted>
  <dcterms:created xsi:type="dcterms:W3CDTF">2002-05-16T09:03:22Z</dcterms:created>
  <dcterms:modified xsi:type="dcterms:W3CDTF">2023-08-18T11:45:10Z</dcterms:modified>
</cp:coreProperties>
</file>