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hidden" name="Raw Data" sheetId="2" r:id="rId5"/>
    <sheet state="hidden" name="Static Graphs" sheetId="3" r:id="rId6"/>
    <sheet state="hidden" name="Reference" sheetId="4" r:id="rId7"/>
  </sheets>
  <definedNames/>
  <calcPr/>
  <extLst>
    <ext uri="GoogleSheetsCustomDataVersion1">
      <go:sheetsCustomData xmlns:go="http://customooxmlschemas.google.com/" r:id="rId8" roundtripDataSignature="AMtx7mgYZQDMnghsa/blV7cV3hlQA6b2rA=="/>
    </ext>
  </extLst>
</workbook>
</file>

<file path=xl/sharedStrings.xml><?xml version="1.0" encoding="utf-8"?>
<sst xmlns="http://schemas.openxmlformats.org/spreadsheetml/2006/main" count="127" uniqueCount="56">
  <si>
    <t>COVID-19 Dashboard on Education</t>
  </si>
  <si>
    <t>Analysis</t>
  </si>
  <si>
    <t>TOTAL ENROLMENT &amp; DROPOUT RATE</t>
  </si>
  <si>
    <t>Consumer Price Index</t>
  </si>
  <si>
    <t>Variables</t>
  </si>
  <si>
    <t>Average Value</t>
  </si>
  <si>
    <t>Average Rate of Change</t>
  </si>
  <si>
    <t>Comments</t>
  </si>
  <si>
    <t>Consumer Price Index for All Income Households by Commodity Group</t>
  </si>
  <si>
    <t>Regional Growth Rate &amp; Market Percentage Share</t>
  </si>
  <si>
    <t>Indicator:</t>
  </si>
  <si>
    <t>Enrolment and Dropout</t>
  </si>
  <si>
    <t xml:space="preserve">Share </t>
  </si>
  <si>
    <t>Dropout Rate</t>
  </si>
  <si>
    <t>Adjusted Total Enrolment Count</t>
  </si>
  <si>
    <t>Rate of Change</t>
  </si>
  <si>
    <t>HOUSING, WATER, ELECTRICITY, GAS AND OTHER FUELS</t>
  </si>
  <si>
    <t>HEALTH</t>
  </si>
  <si>
    <t>EDUCATION</t>
  </si>
  <si>
    <t>Luzon</t>
  </si>
  <si>
    <t>NCR</t>
  </si>
  <si>
    <t>Visayas</t>
  </si>
  <si>
    <t>Mindanao</t>
  </si>
  <si>
    <t>SY17-18</t>
  </si>
  <si>
    <t>SY18-19</t>
  </si>
  <si>
    <t>SY19-20</t>
  </si>
  <si>
    <t>SY20-21</t>
  </si>
  <si>
    <t>Average</t>
  </si>
  <si>
    <t>Enrollment Differnece</t>
  </si>
  <si>
    <t>Dropout Difference</t>
  </si>
  <si>
    <t>Enrolment</t>
  </si>
  <si>
    <t>Dropout</t>
  </si>
  <si>
    <t xml:space="preserve">SY17-18 to SY18-19 </t>
  </si>
  <si>
    <t xml:space="preserve">SY18-19 to SY19-20 </t>
  </si>
  <si>
    <t xml:space="preserve">SY19-20 to SY20-21 </t>
  </si>
  <si>
    <t>Aggergate</t>
  </si>
  <si>
    <t>Aggregate</t>
  </si>
  <si>
    <t>MAX</t>
  </si>
  <si>
    <t>Header</t>
  </si>
  <si>
    <t>MIN</t>
  </si>
  <si>
    <t>Analysis on Total Enrolment and Dropout Rate</t>
  </si>
  <si>
    <t>Enrolment Total</t>
  </si>
  <si>
    <t>Analysis on Consumer Price Index for All Income Households by Commodity Group</t>
  </si>
  <si>
    <t>Stable Increase per year</t>
  </si>
  <si>
    <t>Analysis on Regional Growth Rate &amp; Market Percentage Share</t>
  </si>
  <si>
    <t>Least Affected Island Group</t>
  </si>
  <si>
    <t>Highest Decline among the other Island Groups</t>
  </si>
  <si>
    <t>Stable Increase per Year</t>
  </si>
  <si>
    <t>Most Affected Commodity from 2017 to 2020 with highest maximum index with 123.5 in SY20-21</t>
  </si>
  <si>
    <t>Least Affected from 2017 to 2020 but highest minimum index at 118.1 in SY18-19</t>
  </si>
  <si>
    <t/>
  </si>
  <si>
    <t>Selection</t>
  </si>
  <si>
    <t>V. Displacement</t>
  </si>
  <si>
    <t>H. Displacement</t>
  </si>
  <si>
    <t>Enrolment &amp; Dropout</t>
  </si>
  <si>
    <t>Island Group Percentage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</si>
</sst>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_-;\-* #,##0.00_-;_-* &quot;-&quot;??_-;_-@"/>
    <numFmt numFmtId="165" formatCode="_-* #,##0_-;\-* #,##0_-;_-* &quot;-&quot;??_-;_-@"/>
    <numFmt numFmtId="166" formatCode="0.0"/>
    <numFmt numFmtId="167" formatCode="0.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sz val="28.0"/>
      <color theme="1"/>
      <name val="Calibri"/>
    </font>
    <font/>
    <font>
      <sz val="16.0"/>
      <color theme="0"/>
      <name val="Calibri"/>
    </font>
    <font>
      <sz val="18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8"/>
        <bgColor theme="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1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4" fontId="1" numFmtId="0" xfId="0" applyBorder="1" applyFill="1" applyFont="1"/>
    <xf borderId="8" fillId="5" fontId="1" numFmtId="0" xfId="0" applyAlignment="1" applyBorder="1" applyFill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" fillId="2" fontId="1" numFmtId="0" xfId="0" applyAlignment="1" applyBorder="1" applyFont="1">
      <alignment horizontal="center" shrinkToFit="0" wrapText="1"/>
    </xf>
    <xf borderId="8" fillId="2" fontId="4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2" fillId="6" fontId="5" numFmtId="0" xfId="0" applyAlignment="1" applyBorder="1" applyFill="1" applyFont="1">
      <alignment horizontal="center" vertical="center"/>
    </xf>
    <xf borderId="8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/>
    </xf>
    <xf borderId="8" fillId="7" fontId="6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vertical="center"/>
    </xf>
    <xf borderId="1" fillId="7" fontId="6" numFmtId="2" xfId="0" applyAlignment="1" applyBorder="1" applyFont="1" applyNumberFormat="1">
      <alignment vertical="center"/>
    </xf>
    <xf borderId="8" fillId="7" fontId="6" numFmtId="0" xfId="0" applyAlignment="1" applyBorder="1" applyFont="1">
      <alignment horizontal="left" vertical="center"/>
    </xf>
    <xf borderId="8" fillId="2" fontId="6" numFmtId="0" xfId="0" applyAlignment="1" applyBorder="1" applyFont="1">
      <alignment horizontal="center" vertical="center"/>
    </xf>
    <xf borderId="1" fillId="2" fontId="6" numFmtId="164" xfId="0" applyAlignment="1" applyBorder="1" applyFont="1" applyNumberFormat="1">
      <alignment vertical="center"/>
    </xf>
    <xf borderId="8" fillId="7" fontId="6" numFmtId="0" xfId="0" applyAlignment="1" applyBorder="1" applyFont="1">
      <alignment horizontal="center" vertical="center"/>
    </xf>
    <xf borderId="8" fillId="7" fontId="6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wrapText="1"/>
    </xf>
    <xf borderId="0" fillId="0" fontId="7" numFmtId="0" xfId="0" applyFont="1"/>
    <xf borderId="0" fillId="0" fontId="1" numFmtId="0" xfId="0" applyAlignment="1" applyFont="1">
      <alignment horizontal="center"/>
    </xf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center" shrinkToFit="0" wrapText="1"/>
    </xf>
    <xf borderId="0" fillId="0" fontId="1" numFmtId="167" xfId="0" applyFont="1" applyNumberFormat="1"/>
    <xf borderId="0" fillId="0" fontId="1" numFmtId="165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/>
    </xf>
    <xf borderId="0" fillId="0" fontId="1" numFmtId="165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1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Adjusted Total Enrolment Count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'Static Graphs'!$A$5:$A$8</c:f>
            </c:strRef>
          </c:cat>
          <c:val>
            <c:numRef>
              <c:f>'Static Graphs'!$C$5:$C$8</c:f>
              <c:numCache/>
            </c:numRef>
          </c:val>
          <c:smooth val="0"/>
        </c:ser>
        <c:ser>
          <c:idx val="1"/>
          <c:order val="1"/>
          <c:tx>
            <c:v>Dropout Rate</c:v>
          </c:tx>
          <c:spPr>
            <a:ln cmpd="sng" w="28575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'Static Graphs'!$A$5:$A$8</c:f>
            </c:strRef>
          </c:cat>
          <c:val>
            <c:numRef>
              <c:f>'Static Graphs'!$B$5:$B$8</c:f>
              <c:numCache/>
            </c:numRef>
          </c:val>
          <c:smooth val="0"/>
        </c:ser>
        <c:axId val="320518670"/>
        <c:axId val="671522880"/>
      </c:lineChart>
      <c:catAx>
        <c:axId val="320518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71522880"/>
      </c:catAx>
      <c:valAx>
        <c:axId val="671522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2051867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Luzon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Graphs'!$Q$5:$Q$8</c:f>
              <c:numCache/>
            </c:numRef>
          </c:val>
          <c:smooth val="0"/>
        </c:ser>
        <c:ser>
          <c:idx val="1"/>
          <c:order val="1"/>
          <c:tx>
            <c:v>NCR</c:v>
          </c:tx>
          <c:spPr>
            <a:ln cmpd="sng" w="28575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Graphs'!$R$5:$R$8</c:f>
              <c:numCache/>
            </c:numRef>
          </c:val>
          <c:smooth val="0"/>
        </c:ser>
        <c:ser>
          <c:idx val="2"/>
          <c:order val="2"/>
          <c:tx>
            <c:v>Visayas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Graphs'!$S$5:$S$8</c:f>
              <c:numCache/>
            </c:numRef>
          </c:val>
          <c:smooth val="0"/>
        </c:ser>
        <c:ser>
          <c:idx val="3"/>
          <c:order val="3"/>
          <c:tx>
            <c:v>Mindanao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Graphs'!$T$5:$T$8</c:f>
              <c:numCache/>
            </c:numRef>
          </c:val>
          <c:smooth val="0"/>
        </c:ser>
        <c:axId val="701331453"/>
        <c:axId val="171727715"/>
      </c:lineChart>
      <c:catAx>
        <c:axId val="701331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1727715"/>
      </c:catAx>
      <c:valAx>
        <c:axId val="171727715"/>
        <c:scaling>
          <c:orientation val="minMax"/>
          <c:min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Education Share in %</a:t>
                </a:r>
              </a:p>
            </c:rich>
          </c:tx>
          <c:layout>
            <c:manualLayout>
              <c:xMode val="edge"/>
              <c:yMode val="edge"/>
              <c:x val="0.033075602493289585"/>
              <c:y val="0.1372928375883234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701331453"/>
        <c:minorUnit val="1.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HOUSING, WATER, ELECTRICITY, GAS AND OTHER FUELS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'Static Graphs'!$H$5:$H$8</c:f>
            </c:strRef>
          </c:cat>
          <c:val>
            <c:numRef>
              <c:f>'Static Graphs'!$I$5:$I$8</c:f>
              <c:numCache/>
            </c:numRef>
          </c:val>
          <c:smooth val="0"/>
        </c:ser>
        <c:ser>
          <c:idx val="1"/>
          <c:order val="1"/>
          <c:tx>
            <c:v>HEALTH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'Static Graphs'!$H$5:$H$8</c:f>
            </c:strRef>
          </c:cat>
          <c:val>
            <c:numRef>
              <c:f>'Static Graphs'!$J$5:$J$8</c:f>
              <c:numCache/>
            </c:numRef>
          </c:val>
          <c:smooth val="0"/>
        </c:ser>
        <c:ser>
          <c:idx val="2"/>
          <c:order val="2"/>
          <c:tx>
            <c:v>EDUCATION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'Static Graphs'!$H$5:$H$8</c:f>
            </c:strRef>
          </c:cat>
          <c:val>
            <c:numRef>
              <c:f>'Static Graphs'!$K$5:$K$8</c:f>
              <c:numCache/>
            </c:numRef>
          </c:val>
          <c:smooth val="0"/>
        </c:ser>
        <c:axId val="1798606067"/>
        <c:axId val="630286299"/>
      </c:lineChart>
      <c:catAx>
        <c:axId val="1798606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30286299"/>
      </c:catAx>
      <c:valAx>
        <c:axId val="630286299"/>
        <c:scaling>
          <c:orientation val="minMax"/>
          <c:min val="10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Consumer INDEX in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98606067"/>
        <c:majorUnit val="10.0"/>
        <c:minorUnit val="5.0"/>
      </c:valAx>
    </c:plotArea>
    <c:legend>
      <c:legendPos val="b"/>
      <c:layout>
        <c:manualLayout>
          <c:xMode val="edge"/>
          <c:yMode val="edge"/>
          <c:x val="0.03679732790410545"/>
          <c:y val="0.8823719366539855"/>
        </c:manualLayout>
      </c:layout>
      <c:overlay val="0"/>
      <c:txPr>
        <a:bodyPr/>
        <a:lstStyle/>
        <a:p>
          <a:pPr lvl="0">
            <a:defRPr b="0" i="0" sz="8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Total Enrolment and Dropout Rate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Adjusted Total Enrolment Count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'Static Graphs'!$A$5:$A$8</c:f>
            </c:strRef>
          </c:cat>
          <c:val>
            <c:numRef>
              <c:f>'Static Graphs'!$C$5:$C$8</c:f>
              <c:numCache/>
            </c:numRef>
          </c:val>
          <c:smooth val="0"/>
        </c:ser>
        <c:ser>
          <c:idx val="1"/>
          <c:order val="1"/>
          <c:tx>
            <c:v>Dropout Rate</c:v>
          </c:tx>
          <c:spPr>
            <a:ln cmpd="sng" w="28575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'Static Graphs'!$A$5:$A$8</c:f>
            </c:strRef>
          </c:cat>
          <c:val>
            <c:numRef>
              <c:f>'Static Graphs'!$B$5:$B$8</c:f>
              <c:numCache/>
            </c:numRef>
          </c:val>
          <c:smooth val="0"/>
        </c:ser>
        <c:axId val="606276807"/>
        <c:axId val="1703717250"/>
      </c:lineChart>
      <c:catAx>
        <c:axId val="606276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03717250"/>
      </c:catAx>
      <c:valAx>
        <c:axId val="1703717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0627680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Consumer Price Index for All Income Households by Commodity Group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HOUSING, WATER, ELECTRICITY, GAS AND OTHER FUELS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'Static Graphs'!$H$5:$H$8</c:f>
            </c:strRef>
          </c:cat>
          <c:val>
            <c:numRef>
              <c:f>'Static Graphs'!$I$5:$I$8</c:f>
              <c:numCache/>
            </c:numRef>
          </c:val>
          <c:smooth val="0"/>
        </c:ser>
        <c:ser>
          <c:idx val="1"/>
          <c:order val="1"/>
          <c:tx>
            <c:v>HEALTH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'Static Graphs'!$H$5:$H$8</c:f>
            </c:strRef>
          </c:cat>
          <c:val>
            <c:numRef>
              <c:f>'Static Graphs'!$J$5:$J$8</c:f>
              <c:numCache/>
            </c:numRef>
          </c:val>
          <c:smooth val="0"/>
        </c:ser>
        <c:ser>
          <c:idx val="2"/>
          <c:order val="2"/>
          <c:tx>
            <c:v>EDUCATION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'Static Graphs'!$H$5:$H$8</c:f>
            </c:strRef>
          </c:cat>
          <c:val>
            <c:numRef>
              <c:f>'Static Graphs'!$K$5:$K$8</c:f>
              <c:numCache/>
            </c:numRef>
          </c:val>
          <c:smooth val="0"/>
        </c:ser>
        <c:axId val="1476104635"/>
        <c:axId val="311739555"/>
      </c:lineChart>
      <c:catAx>
        <c:axId val="1476104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School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11739555"/>
      </c:catAx>
      <c:valAx>
        <c:axId val="311739555"/>
        <c:scaling>
          <c:orientation val="minMax"/>
          <c:min val="10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Consumer INDEX in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76104635"/>
        <c:majorUnit val="10.0"/>
        <c:minorUnit val="5.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FFFFFF"/>
                </a:solidFill>
                <a:latin typeface="+mn-lt"/>
              </a:defRPr>
            </a:pPr>
            <a:r>
              <a:rPr b="1" i="0" sz="1200">
                <a:solidFill>
                  <a:srgbClr val="FFFFFF"/>
                </a:solidFill>
                <a:latin typeface="+mn-lt"/>
              </a:rPr>
              <a:t>Regional Growth Rate &amp; Market Percentage Share</a:t>
            </a:r>
          </a:p>
        </c:rich>
      </c:tx>
      <c:overlay val="0"/>
    </c:title>
    <c:plotArea>
      <c:layout/>
      <c:lineChart>
        <c:ser>
          <c:idx val="0"/>
          <c:order val="0"/>
          <c:tx>
            <c:v>Luzon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Graphs'!$Q$5:$Q$8</c:f>
              <c:numCache/>
            </c:numRef>
          </c:val>
          <c:smooth val="0"/>
        </c:ser>
        <c:ser>
          <c:idx val="1"/>
          <c:order val="1"/>
          <c:tx>
            <c:v>NCR</c:v>
          </c:tx>
          <c:spPr>
            <a:ln cmpd="sng" w="28575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Graphs'!$R$5:$R$8</c:f>
              <c:numCache/>
            </c:numRef>
          </c:val>
          <c:smooth val="0"/>
        </c:ser>
        <c:ser>
          <c:idx val="2"/>
          <c:order val="2"/>
          <c:tx>
            <c:v>Visayas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Graphs'!$S$5:$S$8</c:f>
              <c:numCache/>
            </c:numRef>
          </c:val>
          <c:smooth val="0"/>
        </c:ser>
        <c:ser>
          <c:idx val="3"/>
          <c:order val="3"/>
          <c:tx>
            <c:v>Mindanao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'Static Graphs'!$P$5:$P$8</c:f>
            </c:strRef>
          </c:cat>
          <c:val>
            <c:numRef>
              <c:f>'Static Graphs'!$T$5:$T$8</c:f>
              <c:numCache/>
            </c:numRef>
          </c:val>
          <c:smooth val="0"/>
        </c:ser>
        <c:axId val="303406847"/>
        <c:axId val="1064205450"/>
      </c:lineChart>
      <c:catAx>
        <c:axId val="303406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SCHOOL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64205450"/>
      </c:catAx>
      <c:valAx>
        <c:axId val="1064205450"/>
        <c:scaling>
          <c:orientation val="minMax"/>
          <c:min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chemeClr val="lt1"/>
                    </a:solidFill>
                    <a:latin typeface="+mn-lt"/>
                  </a:defRPr>
                </a:pPr>
                <a:r>
                  <a:rPr b="1" i="0" sz="900">
                    <a:solidFill>
                      <a:schemeClr val="lt1"/>
                    </a:solidFill>
                    <a:latin typeface="+mn-lt"/>
                  </a:rPr>
                  <a:t>Education Share in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03406847"/>
        <c:minorUnit val="1.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8</xdr:row>
      <xdr:rowOff>28575</xdr:rowOff>
    </xdr:from>
    <xdr:ext cx="4391025" cy="2381250"/>
    <xdr:graphicFrame>
      <xdr:nvGraphicFramePr>
        <xdr:cNvPr id="96171865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0</xdr:colOff>
      <xdr:row>24</xdr:row>
      <xdr:rowOff>38100</xdr:rowOff>
    </xdr:from>
    <xdr:ext cx="4381500" cy="1952625"/>
    <xdr:graphicFrame>
      <xdr:nvGraphicFramePr>
        <xdr:cNvPr id="47695248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9525</xdr:colOff>
      <xdr:row>24</xdr:row>
      <xdr:rowOff>9525</xdr:rowOff>
    </xdr:from>
    <xdr:ext cx="9182100" cy="1981200"/>
    <xdr:graphicFrame>
      <xdr:nvGraphicFramePr>
        <xdr:cNvPr id="172769276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12</xdr:row>
      <xdr:rowOff>76200</xdr:rowOff>
    </xdr:from>
    <xdr:ext cx="4914900" cy="2762250"/>
    <xdr:graphicFrame>
      <xdr:nvGraphicFramePr>
        <xdr:cNvPr id="68510187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38100</xdr:colOff>
      <xdr:row>12</xdr:row>
      <xdr:rowOff>0</xdr:rowOff>
    </xdr:from>
    <xdr:ext cx="5800725" cy="2676525"/>
    <xdr:graphicFrame>
      <xdr:nvGraphicFramePr>
        <xdr:cNvPr id="415384147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0</xdr:colOff>
      <xdr:row>11</xdr:row>
      <xdr:rowOff>85725</xdr:rowOff>
    </xdr:from>
    <xdr:ext cx="4371975" cy="2714625"/>
    <xdr:graphicFrame>
      <xdr:nvGraphicFramePr>
        <xdr:cNvPr id="194251702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.71"/>
    <col customWidth="1" min="3" max="4" width="8.71"/>
    <col customWidth="1" min="5" max="5" width="11.14"/>
    <col customWidth="1" min="6" max="7" width="3.71"/>
    <col customWidth="1" min="8" max="8" width="2.71"/>
    <col customWidth="1" min="9" max="9" width="4.43"/>
    <col customWidth="1" min="10" max="10" width="5.29"/>
    <col customWidth="1" min="11" max="11" width="9.0"/>
    <col customWidth="1" min="12" max="12" width="2.71"/>
    <col customWidth="1" min="13" max="13" width="14.14"/>
    <col customWidth="1" min="14" max="14" width="2.71"/>
    <col customWidth="1" min="15" max="15" width="14.71"/>
    <col customWidth="1" min="16" max="16" width="1.71"/>
    <col customWidth="1" min="17" max="18" width="18.71"/>
    <col customWidth="1" min="19" max="19" width="34.14"/>
    <col customWidth="1" min="20" max="20" width="2.71"/>
    <col customWidth="1" min="21" max="21" width="4.71"/>
    <col customWidth="1" min="22" max="26" width="8.71"/>
    <col customWidth="1" min="27" max="27" width="13.43"/>
    <col customWidth="1" min="28" max="28" width="8.71"/>
    <col customWidth="1" min="29" max="29" width="4.71"/>
  </cols>
  <sheetData>
    <row r="1" ht="14.25" customHeight="1"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</row>
    <row r="2" ht="14.25" customHeight="1">
      <c r="B2" s="1"/>
      <c r="C2" s="1"/>
      <c r="D2" s="2"/>
      <c r="E2" s="3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2"/>
      <c r="AC2" s="1"/>
    </row>
    <row r="3" ht="14.25" customHeight="1">
      <c r="B3" s="1"/>
      <c r="C3" s="1"/>
      <c r="D3" s="2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2"/>
      <c r="AC3" s="1"/>
    </row>
    <row r="4" ht="14.25" customHeight="1"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</row>
    <row r="5" ht="14.2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4.2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6.0" customHeight="1">
      <c r="B7" s="1"/>
      <c r="C7" s="1"/>
      <c r="D7" s="1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4.25" customHeight="1">
      <c r="B8" s="1"/>
      <c r="C8" s="10" t="s">
        <v>1</v>
      </c>
      <c r="D8" s="11"/>
      <c r="E8" s="12"/>
      <c r="F8" s="13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9"/>
      <c r="V8" s="1"/>
      <c r="W8" s="14" t="s">
        <v>2</v>
      </c>
      <c r="X8" s="11"/>
      <c r="Y8" s="11"/>
      <c r="Z8" s="11"/>
      <c r="AA8" s="12"/>
      <c r="AB8" s="1"/>
      <c r="AC8" s="9"/>
    </row>
    <row r="9" ht="14.25" customHeight="1">
      <c r="B9" s="1"/>
      <c r="C9" s="15" t="s">
        <v>3</v>
      </c>
      <c r="F9" s="16"/>
      <c r="G9" s="9"/>
      <c r="H9" s="1"/>
      <c r="I9" s="17" t="str">
        <f>'Raw Data'!C36</f>
        <v>Analysis on Consumer Price Index for All Income Households by Commodity Group</v>
      </c>
      <c r="J9" s="4"/>
      <c r="K9" s="4"/>
      <c r="L9" s="4"/>
      <c r="M9" s="4"/>
      <c r="N9" s="4"/>
      <c r="O9" s="4"/>
      <c r="P9" s="4"/>
      <c r="Q9" s="4"/>
      <c r="R9" s="4"/>
      <c r="S9" s="5"/>
      <c r="T9" s="1"/>
      <c r="U9" s="9"/>
      <c r="V9" s="1"/>
      <c r="W9" s="1"/>
      <c r="X9" s="1"/>
      <c r="Y9" s="1"/>
      <c r="Z9" s="1"/>
      <c r="AA9" s="1"/>
      <c r="AB9" s="1"/>
      <c r="AC9" s="9"/>
    </row>
    <row r="10" ht="14.25" customHeight="1">
      <c r="B10" s="1"/>
      <c r="C10" s="1"/>
      <c r="D10" s="1"/>
      <c r="E10" s="1"/>
      <c r="F10" s="1"/>
      <c r="G10" s="9"/>
      <c r="H10" s="1"/>
      <c r="I10" s="6"/>
      <c r="J10" s="7"/>
      <c r="K10" s="7"/>
      <c r="L10" s="7"/>
      <c r="M10" s="7"/>
      <c r="N10" s="7"/>
      <c r="O10" s="7"/>
      <c r="P10" s="7"/>
      <c r="Q10" s="7"/>
      <c r="R10" s="7"/>
      <c r="S10" s="8"/>
      <c r="T10" s="1"/>
      <c r="U10" s="9"/>
      <c r="V10" s="1"/>
      <c r="W10" s="1"/>
      <c r="X10" s="1"/>
      <c r="Y10" s="1"/>
      <c r="Z10" s="1"/>
      <c r="AA10" s="1"/>
      <c r="AB10" s="1"/>
      <c r="AC10" s="9"/>
    </row>
    <row r="11" ht="5.25" customHeight="1">
      <c r="B11" s="1"/>
      <c r="C11" s="1"/>
      <c r="D11" s="1"/>
      <c r="E11" s="1"/>
      <c r="F11" s="1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/>
      <c r="V11" s="1"/>
      <c r="W11" s="1"/>
      <c r="X11" s="1"/>
      <c r="Y11" s="1"/>
      <c r="Z11" s="1"/>
      <c r="AA11" s="1"/>
      <c r="AB11" s="1"/>
      <c r="AC11" s="9"/>
    </row>
    <row r="12" ht="14.25" customHeight="1">
      <c r="B12" s="1"/>
      <c r="C12" s="1"/>
      <c r="D12" s="1"/>
      <c r="E12" s="1"/>
      <c r="F12" s="1"/>
      <c r="G12" s="9"/>
      <c r="H12" s="1"/>
      <c r="I12" s="18" t="s">
        <v>4</v>
      </c>
      <c r="J12" s="11"/>
      <c r="K12" s="12"/>
      <c r="L12" s="1"/>
      <c r="M12" s="19" t="s">
        <v>5</v>
      </c>
      <c r="N12" s="1"/>
      <c r="O12" s="20" t="s">
        <v>6</v>
      </c>
      <c r="P12" s="1"/>
      <c r="Q12" s="18" t="s">
        <v>7</v>
      </c>
      <c r="R12" s="11"/>
      <c r="S12" s="12"/>
      <c r="T12" s="1"/>
      <c r="U12" s="9"/>
      <c r="V12" s="1"/>
      <c r="W12" s="1"/>
      <c r="X12" s="1"/>
      <c r="Y12" s="1"/>
      <c r="Z12" s="1"/>
      <c r="AA12" s="1"/>
      <c r="AB12" s="1"/>
      <c r="AC12" s="9"/>
    </row>
    <row r="13" ht="3.0" customHeight="1">
      <c r="B13" s="1"/>
      <c r="C13" s="1"/>
      <c r="D13" s="1"/>
      <c r="E13" s="1"/>
      <c r="F13" s="1"/>
      <c r="G13" s="9"/>
      <c r="H13" s="1"/>
      <c r="I13" s="21"/>
      <c r="J13" s="11"/>
      <c r="K13" s="12"/>
      <c r="L13" s="1"/>
      <c r="M13" s="1"/>
      <c r="N13" s="1"/>
      <c r="O13" s="1"/>
      <c r="P13" s="1"/>
      <c r="Q13" s="1"/>
      <c r="R13" s="1"/>
      <c r="S13" s="1"/>
      <c r="T13" s="1"/>
      <c r="U13" s="9"/>
      <c r="V13" s="1"/>
      <c r="W13" s="1"/>
      <c r="X13" s="1"/>
      <c r="Y13" s="1"/>
      <c r="Z13" s="1"/>
      <c r="AA13" s="1"/>
      <c r="AB13" s="1"/>
      <c r="AC13" s="9"/>
    </row>
    <row r="14" ht="27.75" customHeight="1">
      <c r="B14" s="1"/>
      <c r="C14" s="1"/>
      <c r="D14" s="1"/>
      <c r="E14" s="1"/>
      <c r="F14" s="1"/>
      <c r="G14" s="9"/>
      <c r="H14" s="1"/>
      <c r="I14" s="22" t="str">
        <f>'Raw Data'!B38</f>
        <v>HOUSING, WATER, ELECTRICITY, GAS AND OTHER FUELS</v>
      </c>
      <c r="J14" s="11"/>
      <c r="K14" s="12"/>
      <c r="L14" s="23"/>
      <c r="M14" s="24">
        <f>'Raw Data'!C38</f>
        <v>111.15</v>
      </c>
      <c r="N14" s="23"/>
      <c r="O14" s="24">
        <f>'Raw Data'!D38</f>
        <v>0.0242373687</v>
      </c>
      <c r="P14" s="23"/>
      <c r="Q14" s="25" t="str">
        <f>'Raw Data'!E38</f>
        <v>Stable Increase per year</v>
      </c>
      <c r="R14" s="11"/>
      <c r="S14" s="12"/>
      <c r="T14" s="1"/>
      <c r="U14" s="9"/>
      <c r="V14" s="1"/>
      <c r="W14" s="1"/>
      <c r="X14" s="1"/>
      <c r="Y14" s="1"/>
      <c r="Z14" s="1"/>
      <c r="AA14" s="1"/>
      <c r="AB14" s="1"/>
      <c r="AC14" s="9"/>
    </row>
    <row r="15" ht="3.0" customHeight="1">
      <c r="G15" s="9"/>
      <c r="H15" s="1"/>
      <c r="I15" s="26"/>
      <c r="J15" s="11"/>
      <c r="K15" s="12"/>
      <c r="L15" s="23"/>
      <c r="M15" s="27"/>
      <c r="N15" s="23"/>
      <c r="O15" s="23"/>
      <c r="P15" s="23"/>
      <c r="Q15" s="23"/>
      <c r="R15" s="23"/>
      <c r="S15" s="23"/>
      <c r="T15" s="1"/>
      <c r="U15" s="9"/>
      <c r="V15" s="1"/>
      <c r="W15" s="1"/>
      <c r="X15" s="1"/>
      <c r="Y15" s="1"/>
      <c r="Z15" s="1"/>
      <c r="AA15" s="1"/>
      <c r="AB15" s="1"/>
      <c r="AC15" s="9"/>
    </row>
    <row r="16" ht="27.75" customHeight="1">
      <c r="G16" s="9"/>
      <c r="H16" s="1"/>
      <c r="I16" s="28" t="str">
        <f>'Raw Data'!B39</f>
        <v>HEALTH</v>
      </c>
      <c r="J16" s="11"/>
      <c r="K16" s="12"/>
      <c r="L16" s="23"/>
      <c r="M16" s="24">
        <f>'Raw Data'!C39</f>
        <v>118.05</v>
      </c>
      <c r="N16" s="23"/>
      <c r="O16" s="24">
        <f>'Raw Data'!D39</f>
        <v>0.03189559218</v>
      </c>
      <c r="P16" s="23"/>
      <c r="Q16" s="29" t="str">
        <f>'Raw Data'!E39</f>
        <v>Most Affected Commodity from 2017 to 2020 with highest maximum index with 123.5 in SY20-21</v>
      </c>
      <c r="R16" s="11"/>
      <c r="S16" s="12"/>
      <c r="T16" s="1"/>
      <c r="U16" s="9"/>
      <c r="V16" s="1"/>
      <c r="W16" s="1"/>
      <c r="X16" s="1"/>
      <c r="Y16" s="1"/>
      <c r="Z16" s="1"/>
      <c r="AA16" s="1"/>
      <c r="AB16" s="1"/>
      <c r="AC16" s="9"/>
    </row>
    <row r="17" ht="3.0" customHeight="1">
      <c r="G17" s="9"/>
      <c r="H17" s="1"/>
      <c r="I17" s="23"/>
      <c r="J17" s="23"/>
      <c r="K17" s="23"/>
      <c r="L17" s="23"/>
      <c r="M17" s="23"/>
      <c r="N17" s="23"/>
      <c r="O17" s="23"/>
      <c r="P17" s="23"/>
      <c r="Q17" s="30"/>
      <c r="R17" s="30"/>
      <c r="S17" s="30"/>
      <c r="T17" s="1"/>
      <c r="U17" s="9"/>
      <c r="V17" s="1"/>
      <c r="W17" s="1"/>
      <c r="X17" s="1"/>
      <c r="Y17" s="1"/>
      <c r="Z17" s="1"/>
      <c r="AA17" s="1"/>
      <c r="AB17" s="1"/>
      <c r="AC17" s="9"/>
    </row>
    <row r="18" ht="27.75" customHeight="1">
      <c r="G18" s="9"/>
      <c r="H18" s="1"/>
      <c r="I18" s="28" t="str">
        <f>'Raw Data'!B40</f>
        <v>EDUCATION</v>
      </c>
      <c r="J18" s="11"/>
      <c r="K18" s="12"/>
      <c r="L18" s="23"/>
      <c r="M18" s="24">
        <f>'Raw Data'!C40</f>
        <v>119.175</v>
      </c>
      <c r="N18" s="23"/>
      <c r="O18" s="24">
        <f>'Raw Data'!D40</f>
        <v>0.005937040689</v>
      </c>
      <c r="P18" s="23"/>
      <c r="Q18" s="29" t="str">
        <f>'Raw Data'!E40</f>
        <v>Least Affected from 2017 to 2020 but highest minimum index at 118.1 in SY18-19</v>
      </c>
      <c r="R18" s="11"/>
      <c r="S18" s="12"/>
      <c r="T18" s="1"/>
      <c r="U18" s="9"/>
      <c r="V18" s="1"/>
      <c r="W18" s="1"/>
      <c r="X18" s="1"/>
      <c r="Y18" s="1"/>
      <c r="Z18" s="1"/>
      <c r="AA18" s="1"/>
      <c r="AB18" s="1"/>
      <c r="AC18" s="9"/>
    </row>
    <row r="19" ht="3.0" customHeight="1">
      <c r="G19" s="9"/>
      <c r="H19" s="1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"/>
      <c r="U19" s="9"/>
      <c r="V19" s="1"/>
      <c r="W19" s="1"/>
      <c r="X19" s="1"/>
      <c r="Y19" s="1"/>
      <c r="Z19" s="1"/>
      <c r="AA19" s="1"/>
      <c r="AB19" s="1"/>
      <c r="AC19" s="9"/>
    </row>
    <row r="20" ht="27.75" customHeight="1">
      <c r="G20" s="9"/>
      <c r="H20" s="1"/>
      <c r="I20" s="28" t="str">
        <f>'Raw Data'!B41</f>
        <v/>
      </c>
      <c r="J20" s="11"/>
      <c r="K20" s="12"/>
      <c r="L20" s="23"/>
      <c r="M20" s="24" t="str">
        <f>'Raw Data'!C41</f>
        <v/>
      </c>
      <c r="N20" s="23"/>
      <c r="O20" s="24" t="str">
        <f>'Raw Data'!D41</f>
        <v/>
      </c>
      <c r="P20" s="23"/>
      <c r="Q20" s="25" t="str">
        <f>'Raw Data'!E41</f>
        <v/>
      </c>
      <c r="R20" s="11"/>
      <c r="S20" s="12"/>
      <c r="T20" s="1"/>
      <c r="U20" s="9"/>
      <c r="V20" s="1"/>
      <c r="W20" s="1"/>
      <c r="X20" s="1"/>
      <c r="Y20" s="1"/>
      <c r="Z20" s="1"/>
      <c r="AA20" s="1"/>
      <c r="AB20" s="1"/>
      <c r="AC20" s="9"/>
    </row>
    <row r="21" ht="14.25" customHeight="1"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9"/>
      <c r="V21" s="1"/>
      <c r="W21" s="1"/>
      <c r="X21" s="1"/>
      <c r="Y21" s="1"/>
      <c r="Z21" s="1"/>
      <c r="AA21" s="1"/>
      <c r="AB21" s="1"/>
      <c r="AC21" s="9"/>
    </row>
    <row r="22" ht="14.25" customHeight="1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"/>
      <c r="W22" s="1"/>
      <c r="X22" s="1"/>
      <c r="Y22" s="1"/>
      <c r="Z22" s="1"/>
      <c r="AA22" s="1"/>
      <c r="AB22" s="1"/>
      <c r="AC22" s="9"/>
    </row>
    <row r="23" ht="42.0" customHeight="1">
      <c r="G23" s="9"/>
      <c r="H23" s="1"/>
      <c r="I23" s="31" t="s">
        <v>8</v>
      </c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1"/>
      <c r="U23" s="9"/>
      <c r="V23" s="1"/>
      <c r="W23" s="32" t="s">
        <v>9</v>
      </c>
      <c r="X23" s="11"/>
      <c r="Y23" s="11"/>
      <c r="Z23" s="11"/>
      <c r="AA23" s="12"/>
      <c r="AB23" s="1"/>
      <c r="AC23" s="9"/>
    </row>
    <row r="24" ht="14.25" customHeight="1"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9"/>
      <c r="V24" s="1"/>
      <c r="W24" s="1"/>
      <c r="X24" s="1"/>
      <c r="Y24" s="1"/>
      <c r="Z24" s="1"/>
      <c r="AA24" s="1"/>
      <c r="AB24" s="1"/>
      <c r="AC24" s="9"/>
    </row>
    <row r="25" ht="14.25" customHeight="1"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9"/>
      <c r="V25" s="1"/>
      <c r="W25" s="1"/>
      <c r="X25" s="1"/>
      <c r="Y25" s="1"/>
      <c r="Z25" s="1"/>
      <c r="AA25" s="1"/>
      <c r="AB25" s="1"/>
      <c r="AC25" s="9"/>
    </row>
    <row r="26" ht="14.25" customHeight="1"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9"/>
      <c r="V26" s="1"/>
      <c r="W26" s="1"/>
      <c r="X26" s="1"/>
      <c r="Y26" s="1"/>
      <c r="Z26" s="1"/>
      <c r="AA26" s="1"/>
      <c r="AB26" s="1"/>
      <c r="AC26" s="9"/>
    </row>
    <row r="27" ht="14.25" customHeight="1"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9"/>
      <c r="V27" s="1"/>
      <c r="W27" s="1"/>
      <c r="X27" s="1"/>
      <c r="Y27" s="1"/>
      <c r="Z27" s="1"/>
      <c r="AA27" s="1"/>
      <c r="AB27" s="1"/>
      <c r="AC27" s="9"/>
    </row>
    <row r="28" ht="14.25" customHeight="1"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9"/>
      <c r="V28" s="1"/>
      <c r="W28" s="1"/>
      <c r="X28" s="1"/>
      <c r="Y28" s="1"/>
      <c r="Z28" s="1"/>
      <c r="AA28" s="1"/>
      <c r="AB28" s="1"/>
      <c r="AC28" s="9"/>
    </row>
    <row r="29" ht="14.25" customHeight="1"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9"/>
      <c r="V29" s="1"/>
      <c r="W29" s="1"/>
      <c r="X29" s="1"/>
      <c r="Y29" s="1"/>
      <c r="Z29" s="1"/>
      <c r="AA29" s="1"/>
      <c r="AB29" s="1"/>
      <c r="AC29" s="9"/>
    </row>
    <row r="30" ht="14.25" customHeight="1"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9"/>
      <c r="V30" s="1"/>
      <c r="W30" s="1"/>
      <c r="X30" s="1"/>
      <c r="Y30" s="1"/>
      <c r="Z30" s="1"/>
      <c r="AA30" s="1"/>
      <c r="AB30" s="1"/>
      <c r="AC30" s="9"/>
    </row>
    <row r="31" ht="14.25" customHeight="1"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9"/>
      <c r="V31" s="1"/>
      <c r="W31" s="1"/>
      <c r="X31" s="1"/>
      <c r="Y31" s="1"/>
      <c r="Z31" s="1"/>
      <c r="AA31" s="1"/>
      <c r="AB31" s="1"/>
      <c r="AC31" s="9"/>
    </row>
    <row r="32" ht="14.25" customHeight="1"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9"/>
      <c r="V32" s="1"/>
      <c r="W32" s="1"/>
      <c r="X32" s="1"/>
      <c r="Y32" s="1"/>
      <c r="Z32" s="1"/>
      <c r="AA32" s="1"/>
      <c r="AB32" s="1"/>
      <c r="AC32" s="9"/>
    </row>
    <row r="33" ht="14.25" customHeight="1"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9"/>
      <c r="V33" s="1"/>
      <c r="W33" s="1"/>
      <c r="X33" s="1"/>
      <c r="Y33" s="1"/>
      <c r="Z33" s="1"/>
      <c r="AA33" s="1"/>
      <c r="AB33" s="1"/>
      <c r="AC33" s="9"/>
    </row>
    <row r="34" ht="14.25" customHeight="1"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9"/>
      <c r="V34" s="1"/>
      <c r="W34" s="1"/>
      <c r="X34" s="1"/>
      <c r="Y34" s="1"/>
      <c r="Z34" s="1"/>
      <c r="AA34" s="1"/>
      <c r="AB34" s="1"/>
      <c r="AC34" s="9"/>
    </row>
    <row r="35" ht="14.25" customHeight="1"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9"/>
      <c r="V35" s="1"/>
      <c r="W35" s="1"/>
      <c r="X35" s="1"/>
      <c r="Y35" s="1"/>
      <c r="Z35" s="1"/>
      <c r="AA35" s="1"/>
      <c r="AB35" s="1"/>
      <c r="AC35" s="9"/>
    </row>
    <row r="36" ht="14.25" customHeight="1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">
    <mergeCell ref="E2:AA3"/>
    <mergeCell ref="C8:E8"/>
    <mergeCell ref="W8:AA8"/>
    <mergeCell ref="C9:E9"/>
    <mergeCell ref="I9:S10"/>
    <mergeCell ref="I12:K12"/>
    <mergeCell ref="Q12:S12"/>
    <mergeCell ref="I18:K18"/>
    <mergeCell ref="I20:K20"/>
    <mergeCell ref="Q20:S20"/>
    <mergeCell ref="I23:S23"/>
    <mergeCell ref="W23:AA23"/>
    <mergeCell ref="I13:K13"/>
    <mergeCell ref="I14:K14"/>
    <mergeCell ref="Q14:S14"/>
    <mergeCell ref="I15:K15"/>
    <mergeCell ref="I16:K16"/>
    <mergeCell ref="Q16:S16"/>
    <mergeCell ref="Q18:S18"/>
  </mergeCells>
  <dataValidations>
    <dataValidation type="list" allowBlank="1" showErrorMessage="1" sqref="C9">
      <formula1>Reference!$A$2:$A$4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7.43"/>
    <col customWidth="1" min="3" max="3" width="23.86"/>
    <col customWidth="1" min="4" max="4" width="27.86"/>
    <col customWidth="1" min="5" max="5" width="59.29"/>
    <col customWidth="1" min="6" max="6" width="12.71"/>
    <col customWidth="1" min="7" max="8" width="13.71"/>
    <col customWidth="1" min="9" max="9" width="21.57"/>
    <col customWidth="1" min="10" max="10" width="16.86"/>
    <col customWidth="1" min="11" max="11" width="15.14"/>
    <col customWidth="1" min="12" max="12" width="16.57"/>
    <col customWidth="1" min="13" max="13" width="14.57"/>
    <col customWidth="1" min="14" max="26" width="8.71"/>
  </cols>
  <sheetData>
    <row r="1" ht="14.25" customHeight="1">
      <c r="C1" s="33" t="s">
        <v>10</v>
      </c>
      <c r="D1" s="33" t="str">
        <f>Dashboard!$C$9</f>
        <v>Consumer Price Index</v>
      </c>
      <c r="E1" s="33">
        <f t="array" ref="E1">INDEX(Reference!$A$2:$C$4,MATCH('Raw Data'!$D$1,Reference!$A$2:$A$4,0),2)</f>
        <v>4</v>
      </c>
      <c r="F1" s="33">
        <f t="array" ref="F1">INDEX(Reference!$A$2:$C$4,MATCH('Raw Data'!$D$1,Reference!$A$2:$A$4,0),3)</f>
        <v>0</v>
      </c>
    </row>
    <row r="2" ht="14.25" customHeight="1"/>
    <row r="3" ht="14.25" customHeight="1">
      <c r="C3" s="34" t="s">
        <v>11</v>
      </c>
      <c r="E3" s="34"/>
      <c r="F3" s="34"/>
      <c r="G3" s="34"/>
      <c r="H3" s="34"/>
      <c r="I3" s="34"/>
      <c r="J3" s="34"/>
      <c r="K3" s="34" t="s">
        <v>3</v>
      </c>
      <c r="N3" s="34"/>
      <c r="O3" s="34"/>
      <c r="P3" s="34"/>
      <c r="R3" s="34" t="s">
        <v>12</v>
      </c>
    </row>
    <row r="4" ht="14.25" customHeight="1">
      <c r="C4" s="34" t="s">
        <v>13</v>
      </c>
      <c r="D4" s="34" t="s">
        <v>14</v>
      </c>
      <c r="E4" s="33" t="s">
        <v>15</v>
      </c>
      <c r="G4" s="34"/>
      <c r="H4" s="34"/>
      <c r="I4" s="34"/>
      <c r="J4" s="34"/>
      <c r="K4" s="35" t="s">
        <v>16</v>
      </c>
      <c r="L4" s="36" t="s">
        <v>17</v>
      </c>
      <c r="M4" s="36" t="s">
        <v>18</v>
      </c>
      <c r="N4" s="36"/>
      <c r="O4" s="36"/>
      <c r="P4" s="36"/>
      <c r="S4" s="33" t="s">
        <v>19</v>
      </c>
      <c r="T4" s="33" t="s">
        <v>20</v>
      </c>
      <c r="U4" s="33" t="s">
        <v>21</v>
      </c>
      <c r="V4" s="33" t="s">
        <v>22</v>
      </c>
    </row>
    <row r="5" ht="14.25" customHeight="1">
      <c r="B5" s="33" t="s">
        <v>23</v>
      </c>
      <c r="C5" s="33">
        <v>2.52</v>
      </c>
      <c r="D5" s="37">
        <v>2.653674E7</v>
      </c>
      <c r="G5" s="37"/>
      <c r="H5" s="37"/>
      <c r="I5" s="37"/>
      <c r="J5" s="33" t="s">
        <v>23</v>
      </c>
      <c r="K5" s="38">
        <v>106.4</v>
      </c>
      <c r="L5" s="38">
        <v>112.4</v>
      </c>
      <c r="M5" s="38">
        <v>119.1</v>
      </c>
      <c r="N5" s="38"/>
      <c r="O5" s="38"/>
      <c r="P5" s="38"/>
      <c r="R5" s="33" t="s">
        <v>23</v>
      </c>
      <c r="S5" s="33">
        <v>40.5</v>
      </c>
      <c r="T5" s="33">
        <v>20.9</v>
      </c>
      <c r="U5" s="33">
        <v>19.0</v>
      </c>
      <c r="V5" s="33">
        <v>19.5</v>
      </c>
    </row>
    <row r="6" ht="14.25" customHeight="1">
      <c r="B6" s="33" t="s">
        <v>24</v>
      </c>
      <c r="C6" s="33">
        <v>2.45</v>
      </c>
      <c r="D6" s="37">
        <v>2.7204E7</v>
      </c>
      <c r="G6" s="37"/>
      <c r="H6" s="37"/>
      <c r="I6" s="37"/>
      <c r="J6" s="33" t="s">
        <v>24</v>
      </c>
      <c r="K6" s="38">
        <v>110.6</v>
      </c>
      <c r="L6" s="38">
        <v>116.1</v>
      </c>
      <c r="M6" s="38">
        <v>118.1</v>
      </c>
      <c r="N6" s="38"/>
      <c r="O6" s="38"/>
      <c r="P6" s="38"/>
      <c r="R6" s="33" t="s">
        <v>24</v>
      </c>
      <c r="S6" s="33">
        <v>40.5</v>
      </c>
      <c r="T6" s="33">
        <v>20.4</v>
      </c>
      <c r="U6" s="33">
        <v>19.2</v>
      </c>
      <c r="V6" s="33">
        <v>19.8</v>
      </c>
    </row>
    <row r="7" ht="14.25" customHeight="1">
      <c r="B7" s="33" t="s">
        <v>25</v>
      </c>
      <c r="C7" s="33">
        <v>3.01</v>
      </c>
      <c r="D7" s="37">
        <v>2.8085414E7</v>
      </c>
      <c r="G7" s="37"/>
      <c r="H7" s="37"/>
      <c r="I7" s="37"/>
      <c r="J7" s="33" t="s">
        <v>25</v>
      </c>
      <c r="K7" s="38">
        <v>113.3</v>
      </c>
      <c r="L7" s="38">
        <v>120.2</v>
      </c>
      <c r="M7" s="38">
        <v>118.3</v>
      </c>
      <c r="N7" s="38"/>
      <c r="O7" s="38"/>
      <c r="P7" s="38"/>
      <c r="R7" s="33" t="s">
        <v>25</v>
      </c>
      <c r="S7" s="33">
        <v>39.7</v>
      </c>
      <c r="T7" s="33">
        <v>20.6</v>
      </c>
      <c r="U7" s="33">
        <v>19.4</v>
      </c>
      <c r="V7" s="33">
        <v>20.2</v>
      </c>
    </row>
    <row r="8" ht="14.25" customHeight="1">
      <c r="B8" s="33" t="s">
        <v>26</v>
      </c>
      <c r="C8" s="39">
        <v>31.578945149231092</v>
      </c>
      <c r="D8" s="37">
        <v>2.1344915E7</v>
      </c>
      <c r="G8" s="37"/>
      <c r="H8" s="37"/>
      <c r="I8" s="37"/>
      <c r="J8" s="33" t="s">
        <v>26</v>
      </c>
      <c r="K8" s="38">
        <v>114.3</v>
      </c>
      <c r="L8" s="38">
        <v>123.5</v>
      </c>
      <c r="M8" s="38">
        <v>121.2</v>
      </c>
      <c r="N8" s="38"/>
      <c r="O8" s="38"/>
      <c r="P8" s="38"/>
      <c r="R8" s="33" t="s">
        <v>26</v>
      </c>
      <c r="S8" s="33">
        <v>41.9</v>
      </c>
      <c r="T8" s="33">
        <v>16.4</v>
      </c>
      <c r="U8" s="33">
        <v>20.200000000000003</v>
      </c>
      <c r="V8" s="33">
        <v>21.299999999999997</v>
      </c>
    </row>
    <row r="9" ht="14.25" customHeight="1">
      <c r="B9" s="33" t="s">
        <v>27</v>
      </c>
      <c r="C9" s="40">
        <f t="shared" ref="C9:D9" si="1">AVERAGE(C5:C8)</f>
        <v>9.889736287</v>
      </c>
      <c r="D9" s="37">
        <f t="shared" si="1"/>
        <v>25792767.25</v>
      </c>
      <c r="J9" s="33" t="s">
        <v>27</v>
      </c>
      <c r="K9" s="38">
        <f t="shared" ref="K9:M9" si="2">AVERAGE(K5:K8)</f>
        <v>111.15</v>
      </c>
      <c r="L9" s="38">
        <f t="shared" si="2"/>
        <v>118.05</v>
      </c>
      <c r="M9" s="38">
        <f t="shared" si="2"/>
        <v>119.175</v>
      </c>
      <c r="R9" s="33" t="s">
        <v>27</v>
      </c>
      <c r="S9" s="38">
        <f t="shared" ref="S9:V9" si="3">AVERAGE(S5:S8)</f>
        <v>40.65</v>
      </c>
      <c r="T9" s="38">
        <f t="shared" si="3"/>
        <v>19.575</v>
      </c>
      <c r="U9" s="38">
        <f t="shared" si="3"/>
        <v>19.45</v>
      </c>
      <c r="V9" s="38">
        <f t="shared" si="3"/>
        <v>20.2</v>
      </c>
    </row>
    <row r="10" ht="14.25" customHeight="1">
      <c r="C10" s="41" t="s">
        <v>28</v>
      </c>
      <c r="D10" s="41" t="s">
        <v>29</v>
      </c>
      <c r="E10" s="33" t="s">
        <v>30</v>
      </c>
      <c r="F10" s="33" t="s">
        <v>31</v>
      </c>
      <c r="K10" s="35" t="s">
        <v>16</v>
      </c>
      <c r="L10" s="36" t="s">
        <v>17</v>
      </c>
      <c r="M10" s="36" t="s">
        <v>18</v>
      </c>
      <c r="S10" s="33" t="s">
        <v>19</v>
      </c>
      <c r="T10" s="33" t="s">
        <v>20</v>
      </c>
      <c r="U10" s="33" t="s">
        <v>21</v>
      </c>
      <c r="V10" s="33" t="s">
        <v>22</v>
      </c>
    </row>
    <row r="11" ht="14.25" customHeight="1">
      <c r="B11" s="33" t="s">
        <v>32</v>
      </c>
      <c r="C11" s="37">
        <f t="shared" ref="C11:C13" si="6">D6-D5</f>
        <v>667260</v>
      </c>
      <c r="D11" s="40">
        <f t="shared" ref="D11:D13" si="7">C6-C5</f>
        <v>-0.07</v>
      </c>
      <c r="E11" s="39">
        <f t="shared" ref="E11:E13" si="8">D6/D5-1</f>
        <v>0.02514476156</v>
      </c>
      <c r="F11" s="39">
        <f t="shared" ref="F11:F13" si="9">C6/C5-1</f>
        <v>-0.02777777778</v>
      </c>
      <c r="J11" s="33" t="s">
        <v>24</v>
      </c>
      <c r="K11" s="39">
        <f t="shared" ref="K11:M11" si="4">K6/K5-1</f>
        <v>0.03947368421</v>
      </c>
      <c r="L11" s="39">
        <f t="shared" si="4"/>
        <v>0.03291814947</v>
      </c>
      <c r="M11" s="39">
        <f t="shared" si="4"/>
        <v>-0.008396305626</v>
      </c>
      <c r="R11" s="33" t="s">
        <v>24</v>
      </c>
      <c r="S11" s="39">
        <f t="shared" ref="S11:V11" si="5">S6/S5-1</f>
        <v>0</v>
      </c>
      <c r="T11" s="39">
        <f t="shared" si="5"/>
        <v>-0.02392344498</v>
      </c>
      <c r="U11" s="39">
        <f t="shared" si="5"/>
        <v>0.01052631579</v>
      </c>
      <c r="V11" s="39">
        <f t="shared" si="5"/>
        <v>0.01538461538</v>
      </c>
    </row>
    <row r="12" ht="14.25" customHeight="1">
      <c r="B12" s="33" t="s">
        <v>33</v>
      </c>
      <c r="C12" s="37">
        <f t="shared" si="6"/>
        <v>881414</v>
      </c>
      <c r="D12" s="40">
        <f t="shared" si="7"/>
        <v>0.56</v>
      </c>
      <c r="E12" s="39">
        <f t="shared" si="8"/>
        <v>0.03240016174</v>
      </c>
      <c r="F12" s="39">
        <f t="shared" si="9"/>
        <v>0.2285714286</v>
      </c>
      <c r="J12" s="33" t="s">
        <v>25</v>
      </c>
      <c r="K12" s="39">
        <f t="shared" ref="K12:M12" si="10">K7/K6-1</f>
        <v>0.02441229656</v>
      </c>
      <c r="L12" s="39">
        <f t="shared" si="10"/>
        <v>0.03531438415</v>
      </c>
      <c r="M12" s="39">
        <f t="shared" si="10"/>
        <v>0.001693480102</v>
      </c>
      <c r="R12" s="33" t="s">
        <v>25</v>
      </c>
      <c r="S12" s="39">
        <f t="shared" ref="S12:V12" si="11">S7/S6-1</f>
        <v>-0.01975308642</v>
      </c>
      <c r="T12" s="39">
        <f t="shared" si="11"/>
        <v>0.009803921569</v>
      </c>
      <c r="U12" s="39">
        <f t="shared" si="11"/>
        <v>0.01041666667</v>
      </c>
      <c r="V12" s="39">
        <f t="shared" si="11"/>
        <v>0.0202020202</v>
      </c>
    </row>
    <row r="13" ht="14.25" customHeight="1">
      <c r="B13" s="33" t="s">
        <v>34</v>
      </c>
      <c r="C13" s="37">
        <f t="shared" si="6"/>
        <v>-6740499</v>
      </c>
      <c r="D13" s="40">
        <f t="shared" si="7"/>
        <v>28.56894515</v>
      </c>
      <c r="E13" s="39">
        <f t="shared" si="8"/>
        <v>-0.2399999872</v>
      </c>
      <c r="F13" s="39">
        <f t="shared" si="9"/>
        <v>9.491343903</v>
      </c>
      <c r="J13" s="33" t="s">
        <v>26</v>
      </c>
      <c r="K13" s="39">
        <f t="shared" ref="K13:M13" si="12">K8/K7-1</f>
        <v>0.008826125331</v>
      </c>
      <c r="L13" s="39">
        <f t="shared" si="12"/>
        <v>0.02745424293</v>
      </c>
      <c r="M13" s="39">
        <f t="shared" si="12"/>
        <v>0.02451394759</v>
      </c>
      <c r="R13" s="33" t="s">
        <v>26</v>
      </c>
      <c r="S13" s="39">
        <f t="shared" ref="S13:V13" si="13">S8/S7-1</f>
        <v>0.05541561713</v>
      </c>
      <c r="T13" s="39">
        <f t="shared" si="13"/>
        <v>-0.2038834951</v>
      </c>
      <c r="U13" s="39">
        <f t="shared" si="13"/>
        <v>0.0412371134</v>
      </c>
      <c r="V13" s="39">
        <f t="shared" si="13"/>
        <v>0.05445544554</v>
      </c>
    </row>
    <row r="14" ht="14.25" customHeight="1">
      <c r="B14" s="33" t="s">
        <v>35</v>
      </c>
      <c r="C14" s="37">
        <f>MAX(C11:C13)</f>
        <v>881414</v>
      </c>
      <c r="D14" s="40">
        <f>MIN(D11:D13)</f>
        <v>-0.07</v>
      </c>
      <c r="E14" s="39">
        <f t="shared" ref="E14:F14" si="14">AVERAGE(E11:E13)</f>
        <v>-0.06081835463</v>
      </c>
      <c r="F14" s="39">
        <f t="shared" si="14"/>
        <v>3.230712518</v>
      </c>
      <c r="J14" s="33" t="s">
        <v>36</v>
      </c>
      <c r="K14" s="39">
        <f t="shared" ref="K14:M14" si="15">AVERAGE(K11:K13)</f>
        <v>0.0242373687</v>
      </c>
      <c r="L14" s="39">
        <f t="shared" si="15"/>
        <v>0.03189559218</v>
      </c>
      <c r="M14" s="39">
        <f t="shared" si="15"/>
        <v>0.005937040689</v>
      </c>
      <c r="S14" s="42">
        <f t="shared" ref="S14:V14" si="16">AVERAGE(S11:S13)</f>
        <v>0.01188751024</v>
      </c>
      <c r="T14" s="42">
        <f t="shared" si="16"/>
        <v>-0.07266767285</v>
      </c>
      <c r="U14" s="42">
        <f t="shared" si="16"/>
        <v>0.02072669862</v>
      </c>
      <c r="V14" s="42">
        <f t="shared" si="16"/>
        <v>0.03001402704</v>
      </c>
    </row>
    <row r="15" ht="14.25" customHeight="1">
      <c r="C15" s="37"/>
      <c r="D15" s="40"/>
      <c r="E15" s="39"/>
      <c r="F15" s="39"/>
    </row>
    <row r="16" ht="14.25" customHeight="1">
      <c r="C16" s="37"/>
      <c r="D16" s="40"/>
      <c r="E16" s="39"/>
      <c r="F16" s="39"/>
      <c r="T16" s="39"/>
    </row>
    <row r="17" ht="14.25" customHeight="1">
      <c r="J17" s="33" t="s">
        <v>37</v>
      </c>
      <c r="K17" s="38">
        <f t="shared" ref="K17:M17" si="17">MAX(K5:K9)</f>
        <v>114.3</v>
      </c>
      <c r="L17" s="38">
        <f t="shared" si="17"/>
        <v>123.5</v>
      </c>
      <c r="M17" s="38">
        <f t="shared" si="17"/>
        <v>121.2</v>
      </c>
    </row>
    <row r="18" ht="14.25" customHeight="1">
      <c r="A18" s="33" t="s">
        <v>38</v>
      </c>
      <c r="C18" s="34" t="s">
        <v>5</v>
      </c>
      <c r="D18" s="34" t="s">
        <v>6</v>
      </c>
      <c r="E18" s="34" t="s">
        <v>7</v>
      </c>
      <c r="J18" s="33" t="s">
        <v>39</v>
      </c>
      <c r="K18" s="38">
        <f t="shared" ref="K18:M18" si="18">MIN(K5:K9)</f>
        <v>106.4</v>
      </c>
      <c r="L18" s="38">
        <f t="shared" si="18"/>
        <v>112.4</v>
      </c>
      <c r="M18" s="38">
        <f t="shared" si="18"/>
        <v>118.1</v>
      </c>
    </row>
    <row r="19" ht="20.25" customHeight="1">
      <c r="A19" s="33" t="s">
        <v>40</v>
      </c>
      <c r="B19" s="33" t="s">
        <v>41</v>
      </c>
      <c r="C19" s="43">
        <f>D9</f>
        <v>25792767.25</v>
      </c>
      <c r="D19" s="44">
        <f>E14</f>
        <v>-0.06081835463</v>
      </c>
      <c r="E19" s="45" t="str">
        <f>"Most Alarming: " &amp; $B$8 &amp; " with a decline of " &amp; ABS(ROUND(E13,2)*100) &amp; "%"</f>
        <v>Most Alarming: SY20-21 with a decline of 24%</v>
      </c>
      <c r="F19" s="34"/>
      <c r="K19" s="38">
        <f t="shared" ref="K19:M19" si="19">AVERAGE(ABS(K9-K17),ABS(K18-K9))</f>
        <v>3.95</v>
      </c>
      <c r="L19" s="38">
        <f t="shared" si="19"/>
        <v>5.55</v>
      </c>
      <c r="M19" s="38">
        <f t="shared" si="19"/>
        <v>1.55</v>
      </c>
    </row>
    <row r="20" ht="14.25" customHeight="1">
      <c r="B20" s="33" t="s">
        <v>13</v>
      </c>
      <c r="C20" s="46">
        <f>C9</f>
        <v>9.889736287</v>
      </c>
      <c r="D20" s="44">
        <f>F14</f>
        <v>3.230712518</v>
      </c>
      <c r="E20" s="34" t="str">
        <f>"Most Alarming: " &amp; $B$8 &amp; " with an increase of " &amp; ABS(ROUND(F13,2)*100) &amp; "%"</f>
        <v>Most Alarming: SY20-21 with an increase of 949%</v>
      </c>
      <c r="L20" s="47" t="str">
        <f> "with highest maximum index with " &amp; L17 &amp; " in " &amp;J8</f>
        <v>with highest maximum index with 123.5 in SY20-21</v>
      </c>
      <c r="M20" s="33" t="str">
        <f>"but highest minimum index at " &amp;M18 &amp; " in " &amp;J6</f>
        <v>but highest minimum index at 118.1 in SY18-19</v>
      </c>
    </row>
    <row r="21" ht="14.25" customHeight="1">
      <c r="B21" s="1"/>
      <c r="C21" s="1"/>
      <c r="D21" s="1"/>
      <c r="E21" s="1"/>
    </row>
    <row r="22" ht="14.25" customHeight="1">
      <c r="B22" s="1"/>
      <c r="C22" s="1"/>
      <c r="D22" s="1"/>
      <c r="E22" s="1"/>
    </row>
    <row r="23" ht="14.25" customHeight="1">
      <c r="A23" s="33" t="s">
        <v>42</v>
      </c>
      <c r="B23" s="35" t="s">
        <v>16</v>
      </c>
      <c r="C23" s="48">
        <f>K9</f>
        <v>111.15</v>
      </c>
      <c r="D23" s="44">
        <f>K14</f>
        <v>0.0242373687</v>
      </c>
      <c r="E23" s="47" t="s">
        <v>43</v>
      </c>
    </row>
    <row r="24" ht="14.25" customHeight="1">
      <c r="B24" s="36" t="s">
        <v>17</v>
      </c>
      <c r="C24" s="48">
        <f>L9</f>
        <v>118.05</v>
      </c>
      <c r="D24" s="44">
        <f>L14</f>
        <v>0.03189559218</v>
      </c>
      <c r="E24" s="33" t="str">
        <f>"Most Affected Commodity from 2017 to 2020 " &amp;L20</f>
        <v>Most Affected Commodity from 2017 to 2020 with highest maximum index with 123.5 in SY20-21</v>
      </c>
    </row>
    <row r="25" ht="14.25" customHeight="1">
      <c r="B25" s="36" t="s">
        <v>18</v>
      </c>
      <c r="C25" s="48">
        <f>M9</f>
        <v>119.175</v>
      </c>
      <c r="D25" s="44">
        <f>M14</f>
        <v>0.005937040689</v>
      </c>
      <c r="E25" s="33" t="str">
        <f>"Least Affected from 2017 to 2020 " &amp; M20</f>
        <v>Least Affected from 2017 to 2020 but highest minimum index at 118.1 in SY18-19</v>
      </c>
    </row>
    <row r="26" ht="14.25" customHeight="1">
      <c r="B26" s="1"/>
      <c r="C26" s="1"/>
      <c r="D26" s="1"/>
      <c r="E26" s="1"/>
    </row>
    <row r="27" ht="14.25" customHeight="1">
      <c r="A27" s="33" t="s">
        <v>44</v>
      </c>
      <c r="B27" s="33" t="s">
        <v>19</v>
      </c>
      <c r="C27" s="48">
        <f>S9</f>
        <v>40.65</v>
      </c>
      <c r="D27" s="49">
        <f>S14</f>
        <v>0.01188751024</v>
      </c>
      <c r="E27" s="33" t="s">
        <v>45</v>
      </c>
    </row>
    <row r="28" ht="14.25" customHeight="1">
      <c r="B28" s="33" t="s">
        <v>20</v>
      </c>
      <c r="C28" s="48">
        <f>T9</f>
        <v>19.575</v>
      </c>
      <c r="D28" s="49">
        <f>T14</f>
        <v>-0.07266767285</v>
      </c>
      <c r="E28" s="33" t="s">
        <v>46</v>
      </c>
    </row>
    <row r="29" ht="14.25" customHeight="1">
      <c r="B29" s="33" t="s">
        <v>21</v>
      </c>
      <c r="C29" s="48">
        <f>U9</f>
        <v>19.45</v>
      </c>
      <c r="D29" s="49">
        <f>U14</f>
        <v>0.02072669862</v>
      </c>
      <c r="E29" s="33" t="s">
        <v>47</v>
      </c>
    </row>
    <row r="30" ht="14.25" customHeight="1">
      <c r="B30" s="33" t="s">
        <v>22</v>
      </c>
      <c r="C30" s="48">
        <f>V9</f>
        <v>20.2</v>
      </c>
      <c r="D30" s="49">
        <f>V14</f>
        <v>0.03001402704</v>
      </c>
      <c r="E30" s="33" t="s">
        <v>47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>
      <c r="B36" s="33" t="s">
        <v>38</v>
      </c>
      <c r="C36" s="33" t="str">
        <f>OFFSET($A$19,$E$1,$F$1)</f>
        <v>Analysis on Consumer Price Index for All Income Households by Commodity Group</v>
      </c>
    </row>
    <row r="37" ht="14.25" customHeight="1">
      <c r="C37" s="34" t="s">
        <v>5</v>
      </c>
      <c r="D37" s="34" t="s">
        <v>6</v>
      </c>
      <c r="E37" s="34" t="s">
        <v>7</v>
      </c>
    </row>
    <row r="38" ht="14.25" customHeight="1">
      <c r="B38" s="33" t="str">
        <f t="array" ref="B38:E41">IF(OFFSET($B$19:$E$22,$E$1,$F$1,4,4)=0,"",OFFSET($B$19:$E$22,$E$1,$F$1,4,4))</f>
        <v>HOUSING, WATER, ELECTRICITY, GAS AND OTHER FUELS</v>
      </c>
      <c r="C38" s="39">
        <v>111.15</v>
      </c>
      <c r="D38" s="39">
        <v>0.024237368701900335</v>
      </c>
      <c r="E38" s="33" t="s">
        <v>43</v>
      </c>
    </row>
    <row r="39" ht="14.25" customHeight="1">
      <c r="B39" s="33" t="s">
        <v>17</v>
      </c>
      <c r="C39" s="39">
        <v>118.05</v>
      </c>
      <c r="D39" s="39">
        <v>0.03189559218207938</v>
      </c>
      <c r="E39" s="33" t="s">
        <v>48</v>
      </c>
    </row>
    <row r="40" ht="14.25" customHeight="1">
      <c r="B40" s="33" t="s">
        <v>18</v>
      </c>
      <c r="C40" s="39">
        <v>119.175</v>
      </c>
      <c r="D40" s="39">
        <v>0.005937040688984929</v>
      </c>
      <c r="E40" s="33" t="s">
        <v>49</v>
      </c>
    </row>
    <row r="41" ht="14.25" customHeight="1">
      <c r="B41" s="33" t="s">
        <v>50</v>
      </c>
      <c r="C41" s="39" t="s">
        <v>50</v>
      </c>
      <c r="D41" s="39" t="s">
        <v>50</v>
      </c>
      <c r="E41" s="33" t="s">
        <v>50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3:D3"/>
    <mergeCell ref="K3:M3"/>
    <mergeCell ref="R3:V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4.29"/>
    <col customWidth="1" min="3" max="3" width="27.29"/>
    <col customWidth="1" min="4" max="8" width="8.71"/>
    <col customWidth="1" min="9" max="10" width="25.0"/>
    <col customWidth="1" min="11" max="14" width="13.14"/>
    <col customWidth="1" min="15" max="26" width="8.71"/>
  </cols>
  <sheetData>
    <row r="1" ht="14.25" customHeight="1"/>
    <row r="2" ht="14.25" customHeight="1"/>
    <row r="3" ht="14.25" customHeight="1">
      <c r="B3" s="34" t="s">
        <v>11</v>
      </c>
      <c r="D3" s="34"/>
      <c r="E3" s="34"/>
      <c r="F3" s="34"/>
      <c r="G3" s="34"/>
      <c r="H3" s="34"/>
      <c r="I3" s="34" t="s">
        <v>3</v>
      </c>
      <c r="L3" s="34"/>
      <c r="M3" s="34"/>
      <c r="N3" s="34"/>
      <c r="P3" s="34" t="s">
        <v>12</v>
      </c>
    </row>
    <row r="4" ht="40.5" customHeight="1">
      <c r="B4" s="34" t="s">
        <v>13</v>
      </c>
      <c r="C4" s="34" t="s">
        <v>14</v>
      </c>
      <c r="D4" s="34"/>
      <c r="E4" s="34"/>
      <c r="F4" s="34"/>
      <c r="G4" s="34"/>
      <c r="H4" s="34"/>
      <c r="I4" s="35" t="s">
        <v>16</v>
      </c>
      <c r="J4" s="36" t="s">
        <v>17</v>
      </c>
      <c r="K4" s="36" t="s">
        <v>18</v>
      </c>
      <c r="L4" s="36"/>
      <c r="M4" s="36"/>
      <c r="N4" s="36"/>
      <c r="Q4" s="33" t="s">
        <v>19</v>
      </c>
      <c r="R4" s="33" t="s">
        <v>20</v>
      </c>
      <c r="S4" s="33" t="s">
        <v>21</v>
      </c>
      <c r="T4" s="33" t="s">
        <v>22</v>
      </c>
    </row>
    <row r="5" ht="14.25" customHeight="1">
      <c r="A5" s="33" t="s">
        <v>23</v>
      </c>
      <c r="B5" s="33">
        <v>2.52</v>
      </c>
      <c r="C5" s="37">
        <v>2.653674E7</v>
      </c>
      <c r="D5" s="37"/>
      <c r="E5" s="37"/>
      <c r="F5" s="37"/>
      <c r="G5" s="37"/>
      <c r="H5" s="33" t="s">
        <v>23</v>
      </c>
      <c r="I5" s="38">
        <v>106.4</v>
      </c>
      <c r="J5" s="38">
        <v>112.4</v>
      </c>
      <c r="K5" s="38">
        <v>119.1</v>
      </c>
      <c r="L5" s="38"/>
      <c r="M5" s="38"/>
      <c r="N5" s="38"/>
      <c r="P5" s="33" t="s">
        <v>23</v>
      </c>
      <c r="Q5" s="33">
        <v>40.5</v>
      </c>
      <c r="R5" s="33">
        <v>20.9</v>
      </c>
      <c r="S5" s="33">
        <v>19.0</v>
      </c>
      <c r="T5" s="33">
        <v>19.5</v>
      </c>
    </row>
    <row r="6" ht="14.25" customHeight="1">
      <c r="A6" s="33" t="s">
        <v>24</v>
      </c>
      <c r="B6" s="33">
        <v>2.45</v>
      </c>
      <c r="C6" s="37">
        <v>2.7204E7</v>
      </c>
      <c r="D6" s="37"/>
      <c r="E6" s="37"/>
      <c r="F6" s="37"/>
      <c r="G6" s="37"/>
      <c r="H6" s="33" t="s">
        <v>24</v>
      </c>
      <c r="I6" s="38">
        <v>110.6</v>
      </c>
      <c r="J6" s="38">
        <v>116.1</v>
      </c>
      <c r="K6" s="38">
        <v>118.1</v>
      </c>
      <c r="L6" s="38"/>
      <c r="M6" s="38"/>
      <c r="N6" s="38"/>
      <c r="P6" s="33" t="s">
        <v>24</v>
      </c>
      <c r="Q6" s="33">
        <v>40.5</v>
      </c>
      <c r="R6" s="33">
        <v>20.4</v>
      </c>
      <c r="S6" s="33">
        <v>19.2</v>
      </c>
      <c r="T6" s="33">
        <v>19.8</v>
      </c>
    </row>
    <row r="7" ht="14.25" customHeight="1">
      <c r="A7" s="33" t="s">
        <v>25</v>
      </c>
      <c r="B7" s="33">
        <v>3.01</v>
      </c>
      <c r="C7" s="37">
        <v>2.8085414E7</v>
      </c>
      <c r="D7" s="37"/>
      <c r="E7" s="37"/>
      <c r="F7" s="37"/>
      <c r="G7" s="37"/>
      <c r="H7" s="33" t="s">
        <v>25</v>
      </c>
      <c r="I7" s="38">
        <v>113.3</v>
      </c>
      <c r="J7" s="38">
        <v>120.2</v>
      </c>
      <c r="K7" s="38">
        <v>118.3</v>
      </c>
      <c r="L7" s="38"/>
      <c r="M7" s="38"/>
      <c r="N7" s="38"/>
      <c r="P7" s="33" t="s">
        <v>25</v>
      </c>
      <c r="Q7" s="33">
        <v>39.7</v>
      </c>
      <c r="R7" s="33">
        <v>20.6</v>
      </c>
      <c r="S7" s="33">
        <v>19.4</v>
      </c>
      <c r="T7" s="33">
        <v>20.2</v>
      </c>
    </row>
    <row r="8" ht="14.25" customHeight="1">
      <c r="A8" s="33" t="s">
        <v>26</v>
      </c>
      <c r="B8" s="39">
        <v>31.578945149231092</v>
      </c>
      <c r="C8" s="37">
        <v>2.1344915E7</v>
      </c>
      <c r="D8" s="37"/>
      <c r="E8" s="37"/>
      <c r="F8" s="37"/>
      <c r="G8" s="37"/>
      <c r="H8" s="33" t="s">
        <v>26</v>
      </c>
      <c r="I8" s="38">
        <v>114.3</v>
      </c>
      <c r="J8" s="38">
        <v>123.5</v>
      </c>
      <c r="K8" s="38">
        <v>121.2</v>
      </c>
      <c r="L8" s="38"/>
      <c r="M8" s="38"/>
      <c r="N8" s="38"/>
      <c r="P8" s="33" t="s">
        <v>26</v>
      </c>
      <c r="Q8" s="33">
        <v>41.9</v>
      </c>
      <c r="R8" s="33">
        <v>16.4</v>
      </c>
      <c r="S8" s="33">
        <v>20.200000000000003</v>
      </c>
      <c r="T8" s="33">
        <v>21.299999999999997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3:C3"/>
    <mergeCell ref="I3:K3"/>
    <mergeCell ref="P3:T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5.71"/>
    <col customWidth="1" min="3" max="3" width="16.57"/>
    <col customWidth="1" min="4" max="26" width="8.71"/>
  </cols>
  <sheetData>
    <row r="1" ht="14.25" customHeight="1">
      <c r="A1" s="33" t="s">
        <v>51</v>
      </c>
      <c r="B1" s="33" t="s">
        <v>52</v>
      </c>
      <c r="C1" s="33" t="s">
        <v>53</v>
      </c>
    </row>
    <row r="2" ht="14.25" customHeight="1">
      <c r="A2" s="33" t="s">
        <v>54</v>
      </c>
      <c r="B2" s="33">
        <v>0.0</v>
      </c>
      <c r="C2" s="33">
        <v>0.0</v>
      </c>
    </row>
    <row r="3" ht="14.25" customHeight="1">
      <c r="A3" s="33" t="s">
        <v>3</v>
      </c>
      <c r="B3" s="33">
        <v>4.0</v>
      </c>
      <c r="C3" s="33">
        <v>0.0</v>
      </c>
    </row>
    <row r="4" ht="14.25" customHeight="1">
      <c r="A4" s="33" t="s">
        <v>55</v>
      </c>
      <c r="B4" s="33">
        <v>8.0</v>
      </c>
      <c r="C4" s="33">
        <v>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2021-09-27T13:34:37Z</dcterms:created>
  <dc:creator>rey lawrence torrecampo</dc:creator>
</cp:coreProperties>
</file>