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hare\Moavenat Barnamerizi\04-بودجه\1402\جهت گیری\"/>
    </mc:Choice>
  </mc:AlternateContent>
  <bookViews>
    <workbookView xWindow="0" yWindow="0" windowWidth="20400" windowHeight="7665" firstSheet="1" activeTab="5"/>
  </bookViews>
  <sheets>
    <sheet name="منطقه یک " sheetId="11" r:id="rId1"/>
    <sheet name="کاهش آب بدون درآمد" sheetId="7" r:id="rId2"/>
    <sheet name="اسکادا فاضلاب " sheetId="5" r:id="rId3"/>
    <sheet name="آزمایشگاه" sheetId="6" r:id="rId4"/>
    <sheet name="اسکادا آب " sheetId="8" r:id="rId5"/>
    <sheet name="مخازن " sheetId="9" r:id="rId6"/>
    <sheet name="جمعیت تحت پوشش فاضلاب" sheetId="10" r:id="rId7"/>
    <sheet name="خدمات غیر حضوری" sheetId="12" r:id="rId8"/>
  </sheets>
  <definedNames>
    <definedName name="_xlnm.Print_Area" localSheetId="3">آزمایشگاه!$A$1:$R$36</definedName>
    <definedName name="_xlnm.Print_Area" localSheetId="4">'اسکادا آب '!$A$1:$P$35</definedName>
    <definedName name="_xlnm.Print_Area" localSheetId="2">'اسکادا فاضلاب '!$A$1:$Q$27</definedName>
    <definedName name="_xlnm.Print_Area" localSheetId="1">'کاهش آب بدون درآمد'!$A$1:$P$35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9" l="1"/>
  <c r="D24" i="8"/>
  <c r="K7" i="11" l="1"/>
  <c r="K6" i="11"/>
  <c r="M25" i="6"/>
  <c r="K25" i="6"/>
  <c r="I25" i="6"/>
  <c r="G25" i="6"/>
  <c r="E25" i="6"/>
  <c r="D26" i="6" l="1"/>
  <c r="O25" i="6"/>
  <c r="O24" i="6"/>
  <c r="M24" i="6"/>
  <c r="K24" i="6"/>
  <c r="I24" i="6"/>
  <c r="G24" i="6"/>
  <c r="E24" i="6"/>
  <c r="N24" i="6"/>
  <c r="O23" i="6"/>
  <c r="N23" i="6"/>
  <c r="M23" i="6"/>
  <c r="K23" i="6"/>
  <c r="I23" i="6"/>
  <c r="G23" i="6"/>
  <c r="E23" i="6"/>
  <c r="G9" i="9" l="1"/>
  <c r="E9" i="9"/>
  <c r="K9" i="11"/>
  <c r="I9" i="9" l="1"/>
  <c r="N10" i="9"/>
  <c r="N9" i="9"/>
  <c r="K9" i="9"/>
  <c r="O9" i="9" l="1"/>
  <c r="D29" i="7" l="1"/>
  <c r="N24" i="7"/>
  <c r="N25" i="7"/>
  <c r="N26" i="7"/>
  <c r="N27" i="7"/>
  <c r="N28" i="7"/>
  <c r="M24" i="7"/>
  <c r="M25" i="7"/>
  <c r="M26" i="7"/>
  <c r="M27" i="7"/>
  <c r="M28" i="7"/>
  <c r="N8" i="8" l="1"/>
  <c r="O10" i="5" l="1"/>
  <c r="N10" i="5"/>
  <c r="N10" i="10" l="1"/>
  <c r="O10" i="10"/>
  <c r="N9" i="12" l="1"/>
  <c r="O11" i="12" l="1"/>
  <c r="O10" i="12"/>
  <c r="O9" i="12"/>
  <c r="N10" i="12"/>
  <c r="K11" i="12" l="1"/>
  <c r="I11" i="12"/>
  <c r="G11" i="12"/>
  <c r="E11" i="12"/>
  <c r="M10" i="12"/>
  <c r="M9" i="12"/>
  <c r="M11" i="12" s="1"/>
  <c r="D12" i="12" l="1"/>
  <c r="M9" i="7" l="1"/>
  <c r="M10" i="7"/>
  <c r="M11" i="7"/>
  <c r="O8" i="8" l="1"/>
  <c r="O22" i="8" s="1"/>
  <c r="O9" i="6"/>
  <c r="N9" i="6"/>
  <c r="O9" i="5"/>
  <c r="O11" i="5" s="1"/>
  <c r="K8" i="11" s="1"/>
  <c r="N9" i="5"/>
  <c r="N10" i="7"/>
  <c r="N11" i="7"/>
  <c r="N12" i="7"/>
  <c r="N13" i="7"/>
  <c r="N16" i="7"/>
  <c r="N21" i="7"/>
  <c r="N9" i="7"/>
  <c r="M13" i="7"/>
  <c r="M14" i="7"/>
  <c r="M15" i="7"/>
  <c r="M16" i="7"/>
  <c r="M17" i="7"/>
  <c r="M18" i="7"/>
  <c r="M19" i="7"/>
  <c r="M20" i="7"/>
  <c r="M21" i="7"/>
  <c r="M22" i="7"/>
  <c r="M23" i="7"/>
  <c r="M12" i="7" l="1"/>
  <c r="N9" i="10" l="1"/>
  <c r="E13" i="10"/>
  <c r="M11" i="9"/>
  <c r="K11" i="9"/>
  <c r="I11" i="9"/>
  <c r="G11" i="9"/>
  <c r="F4" i="9"/>
  <c r="G4" i="9" s="1"/>
  <c r="H4" i="9" s="1"/>
  <c r="I4" i="9" s="1"/>
  <c r="J4" i="9" s="1"/>
  <c r="G13" i="10" l="1"/>
  <c r="O11" i="9"/>
  <c r="K10" i="11" s="1"/>
  <c r="I13" i="10"/>
  <c r="O9" i="10"/>
  <c r="E11" i="9"/>
  <c r="D12" i="9" s="1"/>
  <c r="K13" i="10" l="1"/>
  <c r="M13" i="10" l="1"/>
  <c r="O13" i="10" s="1"/>
  <c r="K4" i="11" s="1"/>
  <c r="D14" i="10"/>
  <c r="F23" i="7" l="1"/>
  <c r="F22" i="7"/>
  <c r="F20" i="7"/>
  <c r="F19" i="7"/>
  <c r="F18" i="7"/>
  <c r="F17" i="7"/>
  <c r="F15" i="7"/>
  <c r="F14" i="7"/>
  <c r="H14" i="7" l="1"/>
  <c r="F29" i="7"/>
  <c r="H18" i="7"/>
  <c r="J18" i="7" s="1"/>
  <c r="L18" i="7" s="1"/>
  <c r="N18" i="7"/>
  <c r="H23" i="7"/>
  <c r="J23" i="7" s="1"/>
  <c r="L23" i="7" s="1"/>
  <c r="N23" i="7"/>
  <c r="N15" i="7"/>
  <c r="H19" i="7"/>
  <c r="J19" i="7" s="1"/>
  <c r="L19" i="7" s="1"/>
  <c r="H15" i="7"/>
  <c r="J15" i="7" s="1"/>
  <c r="L15" i="7" s="1"/>
  <c r="H20" i="7"/>
  <c r="J20" i="7" s="1"/>
  <c r="L20" i="7" s="1"/>
  <c r="N20" i="7"/>
  <c r="H17" i="7"/>
  <c r="J17" i="7" s="1"/>
  <c r="L17" i="7" s="1"/>
  <c r="N17" i="7"/>
  <c r="H22" i="7"/>
  <c r="J22" i="7" s="1"/>
  <c r="L22" i="7" s="1"/>
  <c r="N22" i="7"/>
  <c r="M22" i="8"/>
  <c r="K22" i="8"/>
  <c r="I22" i="8"/>
  <c r="G22" i="8"/>
  <c r="E22" i="8"/>
  <c r="M11" i="5"/>
  <c r="K11" i="5"/>
  <c r="I11" i="5"/>
  <c r="G11" i="5"/>
  <c r="E11" i="5"/>
  <c r="J14" i="7" l="1"/>
  <c r="H29" i="7"/>
  <c r="N19" i="7"/>
  <c r="D23" i="8"/>
  <c r="D12" i="5"/>
  <c r="L14" i="7" l="1"/>
  <c r="L29" i="7" s="1"/>
  <c r="J29" i="7"/>
  <c r="N14" i="7" l="1"/>
  <c r="N29" i="7" s="1"/>
  <c r="K5" i="11" s="1"/>
  <c r="K11" i="11" s="1"/>
  <c r="C30" i="7"/>
</calcChain>
</file>

<file path=xl/sharedStrings.xml><?xml version="1.0" encoding="utf-8"?>
<sst xmlns="http://schemas.openxmlformats.org/spreadsheetml/2006/main" count="316" uniqueCount="109">
  <si>
    <t>ردیف</t>
  </si>
  <si>
    <t xml:space="preserve">شرح عنوان مولفه </t>
  </si>
  <si>
    <t>کمیت موجود</t>
  </si>
  <si>
    <t>کمیت ایده آل</t>
  </si>
  <si>
    <t>کمیت آرمانی 1405</t>
  </si>
  <si>
    <t xml:space="preserve">در بین مولفه های پیشنهادی کدامیک اولویت بیشتری دارد ؟ </t>
  </si>
  <si>
    <t>چگونه باید برسد/ چه باید داشته باشد یا انجام دهد؟</t>
  </si>
  <si>
    <t xml:space="preserve">چقدر باید هزینه کند ؟ (میلیون ریال) </t>
  </si>
  <si>
    <t xml:space="preserve"> این مولفه نسبت به مولفه های دیگر از نظر" پیش نیاز بودن" نسبت به کل مولفه ها در چه رتبه ای قراردارد؟ (رتبه مشابه قابل قبول نیست)</t>
  </si>
  <si>
    <t xml:space="preserve"> این مولفه نسبت به مولفه های دیگر از نظر "تاثیر گذار بودن" نسبت به کل مولفه ها در چه رتبه ای قراردارد؟ (رتبه مشابه قابل قبول نیست) </t>
  </si>
  <si>
    <t>امتیاز اولویت نهایی</t>
  </si>
  <si>
    <t xml:space="preserve">دلایل انتخاب این مولفه را شرح دهید (با بهره گیری از چالشهای کلیدی و مستندات) </t>
  </si>
  <si>
    <t xml:space="preserve">ردیف </t>
  </si>
  <si>
    <t xml:space="preserve">وضعیت در پایان سال 1399 </t>
  </si>
  <si>
    <t>سال 1402</t>
  </si>
  <si>
    <t>سال 1403</t>
  </si>
  <si>
    <t>سال 1404</t>
  </si>
  <si>
    <t>سال 1405</t>
  </si>
  <si>
    <t>مقدار</t>
  </si>
  <si>
    <t xml:space="preserve">واحد اندازه گیری </t>
  </si>
  <si>
    <t>برنامه بودجه سال 1400</t>
  </si>
  <si>
    <t>شرح چشم انداز افق 1405</t>
  </si>
  <si>
    <t xml:space="preserve">اعتبار  ( میلیون ریال ) </t>
  </si>
  <si>
    <t xml:space="preserve">جمع </t>
  </si>
  <si>
    <t xml:space="preserve">جمع کل </t>
  </si>
  <si>
    <t>سال</t>
  </si>
  <si>
    <t>سال  1401</t>
  </si>
  <si>
    <t>شرح اقدام جهت دستیابی به افق 1405</t>
  </si>
  <si>
    <t xml:space="preserve">شرکت آب و فاضلاب استان تهران 
فرم برنامه های استراتژیک چشم انداز افق سال 1405
شرکت آب و فاضلاب  منطقه یک شهر تهران  
دفتر مدیریت آمار، برنامه و بودجه 
</t>
  </si>
  <si>
    <t>قرار گرفتن 30% تاسیسات فاضلاب تحت پوشش سامانه کنترل از راه دور(اسکادا)</t>
  </si>
  <si>
    <t>درصد</t>
  </si>
  <si>
    <t xml:space="preserve">صفر </t>
  </si>
  <si>
    <t>صفر</t>
  </si>
  <si>
    <t>خرید، نصب و راه اندازی دبی سنج در محل های خروج فاضلاب از محدوده آبفای منطقه یک</t>
  </si>
  <si>
    <t>عدد</t>
  </si>
  <si>
    <t>آب بدون درآمد 19%</t>
  </si>
  <si>
    <t>نشت یابی شبکه</t>
  </si>
  <si>
    <t>نشت یابی انشعاب</t>
  </si>
  <si>
    <t>-</t>
  </si>
  <si>
    <t>انجام نمونه برداری و انجام آزمونها مطابق با استانداردهای ابلاغی از سوی شرکت مادر تخصی و آبفای استان تهران</t>
  </si>
  <si>
    <t>تعداد</t>
  </si>
  <si>
    <t>قرار گرفتن 50% تاسیسات آبرسانی تحت پوشش سامانه کنترل از راه دور(اسکادا)</t>
  </si>
  <si>
    <t>خرید، نصب و راه اندازی تجهیزات اتوماسیون صنعتی جهت هوشمندسازی 450 ایستگاه از تاسیسات شبکه توزیع آب شامل (311 ایستگاه فشار شکن، 73 ایستگاه کنترل کیفی و 66 ایستگاه فلومتر)</t>
  </si>
  <si>
    <t>خرید فلومتر</t>
  </si>
  <si>
    <t>ساخت و بازسازي حوضچه شير آلات وتجهیزات اندازه گیری</t>
  </si>
  <si>
    <t xml:space="preserve">تعويض شیرآلات فرسوده شبكه توزيع </t>
  </si>
  <si>
    <t>رفع  حوادث شبکه توزیع آب</t>
  </si>
  <si>
    <t>تعمیرات واصلاح تجهیزات شبکه توزیع (دستگاه)</t>
  </si>
  <si>
    <t>خرید و نصب جدید تاسیسات شبکه توزیع</t>
  </si>
  <si>
    <t>خرید تجهیزات اکیپ های امداد/ تگ/نت ستادی/نوسازی ناوگان خودروئی</t>
  </si>
  <si>
    <t xml:space="preserve">  خرید ونصب کنتور مرز بین مناطق</t>
  </si>
  <si>
    <t xml:space="preserve">نگهداشت برنامه ای تجهیزات شبکه توزیع - سرویس </t>
  </si>
  <si>
    <t>شناسایی ومرئی سازی شیرآلات شبکه توزیع</t>
  </si>
  <si>
    <t>بازسازی واستاندارد سازی انشعاب(نصب کنتور مشترکین)</t>
  </si>
  <si>
    <t xml:space="preserve">رفع حوادث انشعابات آب </t>
  </si>
  <si>
    <t>خرید ونصب وتعویض شیر تخلیه شبکه توزیع - (دستگاه)</t>
  </si>
  <si>
    <t>مجموع</t>
  </si>
  <si>
    <t xml:space="preserve">مجموع اعتبار  ( میلیون ریال ) </t>
  </si>
  <si>
    <t>باب</t>
  </si>
  <si>
    <t>نظارت برساخت ، اجرا و نصب مخازن  ( بازرسی جوش ونظارت بر ساختت بدنه مخازن )</t>
  </si>
  <si>
    <t>نصب انشعاب فاضلاب</t>
  </si>
  <si>
    <t>فقره</t>
  </si>
  <si>
    <t>رفع انفصال و توسعه شبکه فاضلاب</t>
  </si>
  <si>
    <t>متر</t>
  </si>
  <si>
    <t xml:space="preserve">مجموع  مقدار </t>
  </si>
  <si>
    <t>اصلاح و بازسازی شبکه آب</t>
  </si>
  <si>
    <t>بازسازی انشعاب آب</t>
  </si>
  <si>
    <t>ارائه خدمات غیرحضوری(پورتال،122،sms)</t>
  </si>
  <si>
    <t>خدمت</t>
  </si>
  <si>
    <t>تحت وب نمودن نرم افزار جامع مشترکین</t>
  </si>
  <si>
    <t>نرم افزار</t>
  </si>
  <si>
    <t>تعویض کنتورهای  با دقت کم و خراب</t>
  </si>
  <si>
    <t>قطع و ساماندهی انشعابات غیر مجاز</t>
  </si>
  <si>
    <t xml:space="preserve"> خطای انسانی و اشتباه در قرائت کنتور</t>
  </si>
  <si>
    <t>کاهش آب بدون درآمد به میزان  19%</t>
  </si>
  <si>
    <t xml:space="preserve">
خرید، نصب و راه اندازی 9 دستگاه دبی سنج در محل های خروج فاضلاب از محدوده آبفای منطقه یک </t>
  </si>
  <si>
    <t>شرکت آب و فاضلاب  منطقه یک شهر تهران - آرمانی ، در سال 1405 چه ویژگی خواهد داشت؟</t>
  </si>
  <si>
    <t>1-ارائه 24 خدمات غیرحضوری(پورتال،122،sms)
2-تهیه یک نرم افزار جهت تحت وب نمودن نرم افزار جامع مشترکین</t>
  </si>
  <si>
    <t xml:space="preserve">1- خرید ، نصب و راه اندازی نرم افزارها و سخت افزارهای دستگاه های ابزار دقیق جهت 450 ایستگاه از تاسیسات شبکه توزیع آب شامل (311 ایستگاه فشار شکن، 73 ایستگاه کنترل کیفی و 66 ایستگاه فلومتر)
2- تعمیر و نگهداری به موقع ایستگاه های راه اندازی  شده.
</t>
  </si>
  <si>
    <t xml:space="preserve">مطلوبیت 100%  کیفیت آب  </t>
  </si>
  <si>
    <t xml:space="preserve">دستیابی به 96 درصد جمعیت تحت پوشش فاضلاب  ( از 82 درصد به 96 درصد ) </t>
  </si>
  <si>
    <t xml:space="preserve">دستیابی به 96% جمعیت تحت پوشش فاضلاب   </t>
  </si>
  <si>
    <t xml:space="preserve">جمع ( میلیون ریال )  </t>
  </si>
  <si>
    <t>انجام مطالعات پهنه بندی شبکه فاضلاب بازدید میدانی و تعببن نقاط نصب دبی سنج ها</t>
  </si>
  <si>
    <t>مطلوبیت کیفیت آب 100%</t>
  </si>
  <si>
    <t xml:space="preserve">خدمات غیر حضوری به مشتریان به میزان 100% </t>
  </si>
  <si>
    <t xml:space="preserve">تحویل شبکه جمع آوری فاضلاب به میزان 150 کیلو متر در سال 1401 توسط شرکت فاضلاب </t>
  </si>
  <si>
    <t xml:space="preserve">توسعه شبکه فاضلاب توسط شرکت فاضلاب </t>
  </si>
  <si>
    <t>کیلو متر</t>
  </si>
  <si>
    <t>رضایت مندی مشتریان و حفظ محیط زیست،تکمیل چرخه آب
استفاده مجدد از پساب جهت جبران بخشی از کمبود منابع آب غیر شرب و اقتصادی نمودن فعالیت های شرکت</t>
  </si>
  <si>
    <t xml:space="preserve">1- نصب 21516 فقره انشعاب فاضلاب 
2- رفع انفصال و توسعه پراکنده  30  کیلومتر شبکه فاضلاب(منطقه یک)
3-توسعه شبکه فاضلاب 90 کیلومتر توسط شرکت فاضلاب 
4-تحویل شبکه جمع آوری فاضلاب به میزان 150 کیلو متر در سال 1401 توسط شرکت فاضلاب 
</t>
  </si>
  <si>
    <t xml:space="preserve">اقتصادی نمودن فعالیت های شرکت 
 رضایت مندی مشتریان،کاهش آب بدون درآمد </t>
  </si>
  <si>
    <t>خدمات غیر حضوری به مشتریان به میزان 100%</t>
  </si>
  <si>
    <t>رضایت مندی مشتریان،بهره وری نیروی انسانی،کاهش زیان</t>
  </si>
  <si>
    <t>تامین آب با کیفیت استاندارد و پایدار</t>
  </si>
  <si>
    <t>تامین قطعات مورد نیاز از جمله شیرهای هوشمند جهت ساخت 25 باب مخزن اضطراری ، هریک به حجم 100 متر مکعب</t>
  </si>
  <si>
    <t>دستگاه</t>
  </si>
  <si>
    <t>تهیه و نصب دستگاه آنالایزر کیفی در موقعیت مخازن اضطراری</t>
  </si>
  <si>
    <t>تهیه و نصب دستگاه آنالایزر کیفی در خروجی مخازن جدید و خطوط اصلی شبکه براساس اصلاح زونهای فشاری و بلوکهای توزیع آب</t>
  </si>
  <si>
    <t>1-انجام نمونه برداری و انجام آزمونها مطابق با استانداردهای ابلاغی از سوی شرکت مادر تخصصی و آبفای استان تهران به تعداد 144791 مورد
2-تهیه و نصب دستگاه آنالایزر کیفی در موقعیت مخازن اضطراری(38 دستگاه)و خروجی مخازن جدید و خطوط اصلی شبکه براساس اصلاح زونهای فشاری و بلوکهای توزیع آب(12 دستگاه)</t>
  </si>
  <si>
    <t>رضایت مندی مشتریان،حفظ محیط زیست،مدیریت هزینه و کنترل هیدرولیکی شبکه جمع آوری فاضلاب</t>
  </si>
  <si>
    <t xml:space="preserve">تامین آب شرب اضطراری تا 3 روز در شرایط بحرانی   </t>
  </si>
  <si>
    <t xml:space="preserve">
 40% </t>
  </si>
  <si>
    <t xml:space="preserve">
100%</t>
  </si>
  <si>
    <t>دسترسی آسان تامین آب شرب پایدار برای مدت 3 روز در شرایط اضطراری</t>
  </si>
  <si>
    <t xml:space="preserve">1- تامین قطعات مورد نیاز از جمله شیرهای هوشمند جهت ساخت 25 باب مخزن اضطراری ، هریک به حجم 100 متر مکعب
2- ساخت مخازن، نظارت بر اجرا و نصب مخازن  
</t>
  </si>
  <si>
    <t xml:space="preserve">1-نشت یابی شبکه  4000  کیلومتر 
2-نشت یابی انشعاب   280000 فقره 
3-خرید و نصب فلومتر  23   دستگاه 
4-خرید و نصب جدید تاسیسات شبکه توزیع  580  مورد 
5-ساخت و بازسازي حوضچه شير آلات وتجهیزات اندازه گیری  2927 عدد 
6-تهیه و تعويض شیرآلات فرسوده شبكه توزيع  600 عدد 
7-خرید،نصب وتعویض شیر تخلیه شبکه توزیع  350  دستگاه 
8-رفع حوادث شبکه توزیع آب  865  مورد 
9-تعمیرات واصلاح تجهیزات شبکه توزیع   250  دستگاه 
10-نگهداشت برنامه ای تجهیزات شبکه توزیع   172500 سرویس 
11-شناسایی ومرئی سازی شیرآلات شبکه توزیع  5950  عدد 
12-رفع حوادث انشعابات آب به میزان 47000  فقره 
13-خرید تجهیزات اکیپ های امداد/ تگ/نت ستادی/نوسازی ناوگان خودروئی 15 مورد
14- خرید ونصب کنتور مرز بین مناطق 50  دستگاه 
15-اصلاح و بازسازی شبکه آب به میزان  70/5 کیلومتر
16-بازسازی انشعاب آب به میزان  7550  فقره 
17-تعویض کنتورهای  با دقت کم و خراب به مقدار 30000  دستگاه 
18-قطع و ساماندهی انشعابات غیر مجاز  به مقدار  1000 فقره 
19-خطای انسانی و اشتباه در قرائت کنتور به میزان 1600 مورد 
20- مدیریت و برنامه ریزی تحلیل دقیق هیدرولیکی و پیاده  سازی صحیح مدیریت فشار، تهیه فلومتر و کنتورهای دقیق 
</t>
  </si>
  <si>
    <t>مدیریت تلفات ،کاهش هزینه ها ،مدیریت هیدرولیکی و کیفی شبکه توزیع آب (مدیریت فشار، اندازه گیری پارامترهای کیفی، اندازه گیری دبی )</t>
  </si>
  <si>
    <t>شش ماهه 1401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</si>
</sst>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_-* #,##0.00\-;_-* &quot;-&quot;??_-;_-@_-"/>
    <numFmt numFmtId="165" formatCode="_(* #,##0_);_(* \(#,##0\);_(* &quot;-&quot;??_);_(@_)"/>
    <numFmt numFmtId="166" formatCode="0.0"/>
    <numFmt numFmtId="167" formatCode="0.0%"/>
  </numFmts>
  <fonts count="20" x14ac:knownFonts="1">
    <font>
      <sz val="11"/>
      <color theme="1"/>
      <name val="Calibri"/>
      <family val="2"/>
      <charset val="178"/>
      <scheme val="minor"/>
    </font>
    <font>
      <b/>
      <sz val="20"/>
      <color rgb="FF000000"/>
      <name val="B Titr"/>
      <charset val="178"/>
    </font>
    <font>
      <sz val="11"/>
      <color theme="1"/>
      <name val="B Mitra"/>
      <charset val="178"/>
    </font>
    <font>
      <b/>
      <sz val="12"/>
      <color theme="1"/>
      <name val="B Mitra"/>
      <charset val="178"/>
    </font>
    <font>
      <b/>
      <sz val="14"/>
      <color theme="1"/>
      <name val="B Mitra"/>
      <charset val="178"/>
    </font>
    <font>
      <b/>
      <sz val="14"/>
      <color theme="1"/>
      <name val="B Nazanin"/>
      <charset val="178"/>
    </font>
    <font>
      <sz val="11"/>
      <color theme="1"/>
      <name val="Calibri"/>
      <family val="2"/>
      <charset val="178"/>
      <scheme val="minor"/>
    </font>
    <font>
      <sz val="14"/>
      <color theme="1"/>
      <name val="B Mitra"/>
      <charset val="178"/>
    </font>
    <font>
      <sz val="16"/>
      <color theme="1"/>
      <name val="B Mitra"/>
      <charset val="178"/>
    </font>
    <font>
      <sz val="16"/>
      <color theme="1"/>
      <name val="Calibri"/>
      <family val="2"/>
      <charset val="178"/>
      <scheme val="minor"/>
    </font>
    <font>
      <sz val="12"/>
      <color theme="1"/>
      <name val="B Mitra"/>
      <charset val="178"/>
    </font>
    <font>
      <sz val="18"/>
      <color theme="1"/>
      <name val="B Mitra"/>
      <charset val="178"/>
    </font>
    <font>
      <b/>
      <sz val="18"/>
      <color theme="1"/>
      <name val="B Mitra"/>
      <charset val="178"/>
    </font>
    <font>
      <b/>
      <sz val="10"/>
      <color theme="1"/>
      <name val="B Mitra"/>
      <charset val="178"/>
    </font>
    <font>
      <b/>
      <sz val="9"/>
      <color theme="1"/>
      <name val="B Mitra"/>
      <charset val="178"/>
    </font>
    <font>
      <sz val="12"/>
      <color rgb="FF000000"/>
      <name val="B Mitra"/>
      <charset val="178"/>
    </font>
    <font>
      <sz val="12"/>
      <name val="B Mitra"/>
      <charset val="178"/>
    </font>
    <font>
      <b/>
      <sz val="12"/>
      <color rgb="FF000000"/>
      <name val="B Mitra"/>
      <charset val="178"/>
    </font>
    <font>
      <b/>
      <sz val="13"/>
      <color rgb="FF000000"/>
      <name val="B Nazanin"/>
      <charset val="178"/>
    </font>
    <font>
      <b/>
      <sz val="12"/>
      <name val="B Mitra"/>
      <charset val="178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6DD"/>
        <bgColor indexed="64"/>
      </patternFill>
    </fill>
    <fill>
      <patternFill patternType="solid">
        <fgColor rgb="FFFFEA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F4E4"/>
        <bgColor indexed="64"/>
      </patternFill>
    </fill>
  </fills>
  <borders count="13">
    <border>
      <left/>
      <right/>
      <top/>
      <bottom/>
      <diagonal/>
    </border>
    <border>
      <left style="thick">
        <color rgb="FFC55A11"/>
      </left>
      <right style="thick">
        <color rgb="FFC55A11"/>
      </right>
      <top style="thick">
        <color rgb="FFC55A11"/>
      </top>
      <bottom style="thick">
        <color rgb="FFC55A11"/>
      </bottom>
      <diagonal/>
    </border>
    <border>
      <left style="thick">
        <color rgb="FFC55A11"/>
      </left>
      <right/>
      <top style="thick">
        <color rgb="FFC55A11"/>
      </top>
      <bottom style="thick">
        <color rgb="FFC55A11"/>
      </bottom>
      <diagonal/>
    </border>
    <border>
      <left/>
      <right/>
      <top style="thick">
        <color rgb="FFC55A11"/>
      </top>
      <bottom style="thick">
        <color rgb="FFC55A11"/>
      </bottom>
      <diagonal/>
    </border>
    <border>
      <left/>
      <right style="thick">
        <color rgb="FFC55A11"/>
      </right>
      <top style="thick">
        <color rgb="FFC55A11"/>
      </top>
      <bottom style="thick">
        <color rgb="FFC55A11"/>
      </bottom>
      <diagonal/>
    </border>
    <border>
      <left style="thick">
        <color rgb="FFC55A11"/>
      </left>
      <right style="thick">
        <color rgb="FFC55A11"/>
      </right>
      <top style="thick">
        <color rgb="FFC55A11"/>
      </top>
      <bottom/>
      <diagonal/>
    </border>
    <border>
      <left style="thick">
        <color rgb="FFC55A11"/>
      </left>
      <right style="thick">
        <color rgb="FFC55A11"/>
      </right>
      <top/>
      <bottom style="thick">
        <color rgb="FFC55A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/>
    <xf numFmtId="0" fontId="2" fillId="0" borderId="7" xfId="0" applyFont="1" applyBorder="1"/>
    <xf numFmtId="0" fontId="4" fillId="2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" xfId="0" applyFont="1" applyBorder="1" applyAlignment="1">
      <alignment wrapText="1"/>
    </xf>
    <xf numFmtId="0" fontId="7" fillId="0" borderId="7" xfId="0" applyFont="1" applyBorder="1" applyAlignment="1">
      <alignment horizontal="center" vertical="center"/>
    </xf>
    <xf numFmtId="3" fontId="7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37" fontId="10" fillId="0" borderId="7" xfId="2" applyNumberFormat="1" applyFont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37" fontId="10" fillId="7" borderId="7" xfId="2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37" fontId="11" fillId="7" borderId="7" xfId="2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3" fontId="4" fillId="2" borderId="7" xfId="0" applyNumberFormat="1" applyFont="1" applyFill="1" applyBorder="1" applyAlignment="1">
      <alignment horizontal="center" vertical="center"/>
    </xf>
    <xf numFmtId="3" fontId="4" fillId="0" borderId="7" xfId="0" applyNumberFormat="1" applyFont="1" applyBorder="1" applyAlignment="1">
      <alignment horizontal="center" vertical="center"/>
    </xf>
    <xf numFmtId="37" fontId="3" fillId="7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3" fontId="10" fillId="7" borderId="7" xfId="0" applyNumberFormat="1" applyFont="1" applyFill="1" applyBorder="1" applyAlignment="1">
      <alignment horizontal="center" vertical="center"/>
    </xf>
    <xf numFmtId="3" fontId="2" fillId="0" borderId="7" xfId="0" applyNumberFormat="1" applyFont="1" applyBorder="1"/>
    <xf numFmtId="3" fontId="8" fillId="2" borderId="7" xfId="0" applyNumberFormat="1" applyFont="1" applyFill="1" applyBorder="1" applyAlignment="1">
      <alignment horizontal="center" vertical="center"/>
    </xf>
    <xf numFmtId="3" fontId="4" fillId="7" borderId="7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9" fontId="13" fillId="0" borderId="7" xfId="1" applyFont="1" applyBorder="1" applyAlignment="1">
      <alignment horizontal="center" vertical="center"/>
    </xf>
    <xf numFmtId="9" fontId="13" fillId="0" borderId="7" xfId="1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37" fontId="10" fillId="7" borderId="7" xfId="0" applyNumberFormat="1" applyFont="1" applyFill="1" applyBorder="1" applyAlignment="1">
      <alignment horizontal="center" vertical="center"/>
    </xf>
    <xf numFmtId="3" fontId="7" fillId="0" borderId="7" xfId="2" applyNumberFormat="1" applyFon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 wrapText="1" readingOrder="2"/>
    </xf>
    <xf numFmtId="0" fontId="15" fillId="9" borderId="1" xfId="0" applyFont="1" applyFill="1" applyBorder="1" applyAlignment="1">
      <alignment horizontal="right" vertical="center" wrapText="1" readingOrder="2"/>
    </xf>
    <xf numFmtId="0" fontId="15" fillId="9" borderId="1" xfId="0" applyFont="1" applyFill="1" applyBorder="1" applyAlignment="1">
      <alignment horizontal="center" vertical="center" wrapText="1" readingOrder="1"/>
    </xf>
    <xf numFmtId="0" fontId="15" fillId="9" borderId="1" xfId="0" applyFont="1" applyFill="1" applyBorder="1" applyAlignment="1">
      <alignment horizontal="center" vertical="center" wrapText="1" readingOrder="2"/>
    </xf>
    <xf numFmtId="3" fontId="16" fillId="9" borderId="1" xfId="0" applyNumberFormat="1" applyFont="1" applyFill="1" applyBorder="1" applyAlignment="1">
      <alignment horizontal="center" vertical="center" wrapText="1"/>
    </xf>
    <xf numFmtId="9" fontId="15" fillId="9" borderId="1" xfId="0" applyNumberFormat="1" applyFont="1" applyFill="1" applyBorder="1" applyAlignment="1">
      <alignment horizontal="center" vertical="center" wrapText="1" readingOrder="1"/>
    </xf>
    <xf numFmtId="0" fontId="17" fillId="9" borderId="2" xfId="0" applyFont="1" applyFill="1" applyBorder="1" applyAlignment="1">
      <alignment horizontal="center" vertical="center" wrapText="1" readingOrder="2"/>
    </xf>
    <xf numFmtId="0" fontId="0" fillId="0" borderId="7" xfId="0" applyBorder="1" applyAlignment="1">
      <alignment horizontal="center"/>
    </xf>
    <xf numFmtId="0" fontId="2" fillId="0" borderId="7" xfId="0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10" fontId="15" fillId="9" borderId="1" xfId="0" applyNumberFormat="1" applyFont="1" applyFill="1" applyBorder="1" applyAlignment="1">
      <alignment horizontal="center" vertical="center" wrapText="1" readingOrder="1"/>
    </xf>
    <xf numFmtId="3" fontId="15" fillId="9" borderId="1" xfId="0" applyNumberFormat="1" applyFont="1" applyFill="1" applyBorder="1" applyAlignment="1">
      <alignment horizontal="center" vertical="center" wrapText="1" readingOrder="1"/>
    </xf>
    <xf numFmtId="3" fontId="15" fillId="9" borderId="1" xfId="0" applyNumberFormat="1" applyFont="1" applyFill="1" applyBorder="1" applyAlignment="1">
      <alignment horizontal="center" vertical="center" wrapText="1" readingOrder="2"/>
    </xf>
    <xf numFmtId="3" fontId="15" fillId="9" borderId="1" xfId="2" applyNumberFormat="1" applyFont="1" applyFill="1" applyBorder="1" applyAlignment="1">
      <alignment horizontal="center" vertical="center" wrapText="1" readingOrder="1"/>
    </xf>
    <xf numFmtId="0" fontId="16" fillId="9" borderId="1" xfId="0" applyFont="1" applyFill="1" applyBorder="1" applyAlignment="1">
      <alignment horizontal="right" vertical="center" wrapText="1" readingOrder="2"/>
    </xf>
    <xf numFmtId="0" fontId="18" fillId="0" borderId="1" xfId="0" applyFont="1" applyBorder="1" applyAlignment="1">
      <alignment horizontal="center" vertical="center" wrapText="1" readingOrder="2"/>
    </xf>
    <xf numFmtId="1" fontId="15" fillId="9" borderId="1" xfId="0" applyNumberFormat="1" applyFont="1" applyFill="1" applyBorder="1" applyAlignment="1">
      <alignment horizontal="center" vertical="center" wrapText="1" readingOrder="1"/>
    </xf>
    <xf numFmtId="0" fontId="17" fillId="9" borderId="1" xfId="0" applyFont="1" applyFill="1" applyBorder="1" applyAlignment="1">
      <alignment horizontal="center" vertical="center" wrapText="1" readingOrder="1"/>
    </xf>
    <xf numFmtId="0" fontId="19" fillId="9" borderId="1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3" fontId="7" fillId="6" borderId="7" xfId="0" applyNumberFormat="1" applyFont="1" applyFill="1" applyBorder="1" applyAlignment="1">
      <alignment horizontal="center" vertical="center"/>
    </xf>
    <xf numFmtId="3" fontId="7" fillId="6" borderId="7" xfId="2" applyNumberFormat="1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center" wrapText="1"/>
    </xf>
    <xf numFmtId="0" fontId="8" fillId="10" borderId="7" xfId="0" applyFont="1" applyFill="1" applyBorder="1" applyAlignment="1">
      <alignment horizontal="center" vertical="center" wrapText="1"/>
    </xf>
    <xf numFmtId="166" fontId="0" fillId="0" borderId="0" xfId="0" applyNumberFormat="1"/>
    <xf numFmtId="165" fontId="3" fillId="7" borderId="7" xfId="2" applyNumberFormat="1" applyFont="1" applyFill="1" applyBorder="1" applyAlignment="1">
      <alignment vertical="center"/>
    </xf>
    <xf numFmtId="0" fontId="2" fillId="0" borderId="8" xfId="0" applyFont="1" applyBorder="1" applyAlignment="1"/>
    <xf numFmtId="0" fontId="2" fillId="0" borderId="10" xfId="0" applyFont="1" applyBorder="1" applyAlignment="1"/>
    <xf numFmtId="0" fontId="2" fillId="0" borderId="7" xfId="0" applyFont="1" applyBorder="1" applyAlignment="1"/>
    <xf numFmtId="0" fontId="7" fillId="0" borderId="7" xfId="0" applyFont="1" applyBorder="1" applyAlignment="1">
      <alignment horizontal="center" vertical="center" wrapText="1"/>
    </xf>
    <xf numFmtId="3" fontId="2" fillId="0" borderId="7" xfId="0" applyNumberFormat="1" applyFont="1" applyBorder="1" applyAlignment="1">
      <alignment horizontal="center" vertical="center"/>
    </xf>
    <xf numFmtId="9" fontId="15" fillId="9" borderId="1" xfId="0" applyNumberFormat="1" applyFont="1" applyFill="1" applyBorder="1" applyAlignment="1">
      <alignment horizontal="center" vertical="center" wrapText="1" readingOrder="2"/>
    </xf>
    <xf numFmtId="167" fontId="13" fillId="0" borderId="7" xfId="1" applyNumberFormat="1" applyFont="1" applyBorder="1" applyAlignment="1">
      <alignment horizontal="center" vertical="center"/>
    </xf>
    <xf numFmtId="9" fontId="14" fillId="0" borderId="7" xfId="0" applyNumberFormat="1" applyFont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 wrapText="1" readingOrder="2"/>
    </xf>
    <xf numFmtId="0" fontId="15" fillId="6" borderId="3" xfId="0" applyFont="1" applyFill="1" applyBorder="1" applyAlignment="1">
      <alignment horizontal="center" vertical="center" wrapText="1" readingOrder="2"/>
    </xf>
    <xf numFmtId="0" fontId="15" fillId="6" borderId="4" xfId="0" applyFont="1" applyFill="1" applyBorder="1" applyAlignment="1">
      <alignment horizontal="center" vertical="center" wrapText="1" readingOrder="2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18" fillId="0" borderId="5" xfId="0" applyFont="1" applyBorder="1" applyAlignment="1">
      <alignment horizontal="center" vertical="center" wrapText="1" readingOrder="2"/>
    </xf>
    <xf numFmtId="0" fontId="18" fillId="0" borderId="6" xfId="0" applyFont="1" applyBorder="1" applyAlignment="1">
      <alignment horizontal="center" vertical="center" wrapText="1" readingOrder="2"/>
    </xf>
    <xf numFmtId="0" fontId="18" fillId="0" borderId="2" xfId="0" applyFont="1" applyBorder="1" applyAlignment="1">
      <alignment horizontal="center" vertical="center" wrapText="1" readingOrder="2"/>
    </xf>
    <xf numFmtId="0" fontId="18" fillId="0" borderId="3" xfId="0" applyFont="1" applyBorder="1" applyAlignment="1">
      <alignment horizontal="center" vertical="center" wrapText="1" readingOrder="2"/>
    </xf>
    <xf numFmtId="0" fontId="18" fillId="0" borderId="4" xfId="0" applyFont="1" applyBorder="1" applyAlignment="1">
      <alignment horizontal="center" vertical="center" wrapText="1" readingOrder="2"/>
    </xf>
    <xf numFmtId="0" fontId="3" fillId="8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center"/>
    </xf>
    <xf numFmtId="165" fontId="10" fillId="0" borderId="11" xfId="2" applyNumberFormat="1" applyFont="1" applyBorder="1" applyAlignment="1">
      <alignment horizontal="center" vertical="center"/>
    </xf>
    <xf numFmtId="165" fontId="10" fillId="0" borderId="12" xfId="2" applyNumberFormat="1" applyFont="1" applyBorder="1" applyAlignment="1">
      <alignment horizontal="center" vertical="center"/>
    </xf>
    <xf numFmtId="37" fontId="10" fillId="7" borderId="11" xfId="2" applyNumberFormat="1" applyFont="1" applyFill="1" applyBorder="1" applyAlignment="1">
      <alignment horizontal="center" vertical="center"/>
    </xf>
    <xf numFmtId="37" fontId="10" fillId="7" borderId="12" xfId="2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AF4E4"/>
      <color rgb="FFFFF6DD"/>
      <color rgb="FFFFEAAF"/>
      <color rgb="FFBDFFFF"/>
      <color rgb="FFE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rightToLeft="1" topLeftCell="A3" zoomScale="70" zoomScaleNormal="70" workbookViewId="0">
      <pane ySplit="1" topLeftCell="A4" activePane="bottomLeft" state="frozen"/>
      <selection activeCell="G3" sqref="G3"/>
      <selection pane="bottomLeft" activeCell="E8" sqref="E8"/>
    </sheetView>
  </sheetViews>
  <sheetFormatPr defaultRowHeight="15" x14ac:dyDescent="0.25"/>
  <cols>
    <col min="2" max="2" width="32" customWidth="1"/>
    <col min="3" max="3" width="37.125" customWidth="1"/>
    <col min="4" max="4" width="23.5" customWidth="1"/>
    <col min="5" max="5" width="25.125" customWidth="1"/>
    <col min="6" max="6" width="33.25" customWidth="1"/>
    <col min="7" max="9" width="23.5" customWidth="1"/>
    <col min="10" max="10" width="61.875" customWidth="1"/>
    <col min="11" max="11" width="19.25" customWidth="1"/>
  </cols>
  <sheetData>
    <row r="1" spans="1:11" ht="49.15" customHeight="1" thickTop="1" thickBot="1" x14ac:dyDescent="0.3">
      <c r="A1" s="86" t="s">
        <v>76</v>
      </c>
      <c r="B1" s="87"/>
      <c r="C1" s="87"/>
      <c r="D1" s="87"/>
      <c r="E1" s="87"/>
      <c r="F1" s="87"/>
      <c r="G1" s="87"/>
      <c r="H1" s="87"/>
      <c r="I1" s="87"/>
      <c r="J1" s="87"/>
      <c r="K1" s="88"/>
    </row>
    <row r="2" spans="1:11" ht="65.25" customHeight="1" thickTop="1" thickBot="1" x14ac:dyDescent="0.3">
      <c r="A2" s="89" t="s">
        <v>0</v>
      </c>
      <c r="B2" s="89" t="s">
        <v>1</v>
      </c>
      <c r="C2" s="89" t="s">
        <v>2</v>
      </c>
      <c r="D2" s="89" t="s">
        <v>3</v>
      </c>
      <c r="E2" s="89" t="s">
        <v>4</v>
      </c>
      <c r="F2" s="89" t="s">
        <v>11</v>
      </c>
      <c r="G2" s="91" t="s">
        <v>5</v>
      </c>
      <c r="H2" s="92"/>
      <c r="I2" s="93"/>
      <c r="J2" s="89" t="s">
        <v>6</v>
      </c>
      <c r="K2" s="89" t="s">
        <v>7</v>
      </c>
    </row>
    <row r="3" spans="1:11" ht="126.75" customHeight="1" thickTop="1" thickBot="1" x14ac:dyDescent="0.3">
      <c r="A3" s="90"/>
      <c r="B3" s="90"/>
      <c r="C3" s="90"/>
      <c r="D3" s="90"/>
      <c r="E3" s="90"/>
      <c r="F3" s="90"/>
      <c r="G3" s="60" t="s">
        <v>8</v>
      </c>
      <c r="H3" s="60" t="s">
        <v>9</v>
      </c>
      <c r="I3" s="60" t="s">
        <v>10</v>
      </c>
      <c r="J3" s="90"/>
      <c r="K3" s="90"/>
    </row>
    <row r="4" spans="1:11" ht="91.5" thickTop="1" thickBot="1" x14ac:dyDescent="0.3">
      <c r="A4" s="44">
        <v>1</v>
      </c>
      <c r="B4" s="46" t="s">
        <v>81</v>
      </c>
      <c r="C4" s="49">
        <v>0.82</v>
      </c>
      <c r="D4" s="80">
        <v>1</v>
      </c>
      <c r="E4" s="49">
        <v>0.96</v>
      </c>
      <c r="F4" s="46" t="s">
        <v>89</v>
      </c>
      <c r="G4" s="46"/>
      <c r="H4" s="62">
        <v>1</v>
      </c>
      <c r="I4" s="62">
        <v>1</v>
      </c>
      <c r="J4" s="45" t="s">
        <v>90</v>
      </c>
      <c r="K4" s="56">
        <f>'جمعیت تحت پوشش فاضلاب'!O13</f>
        <v>3472385.2800000012</v>
      </c>
    </row>
    <row r="5" spans="1:11" ht="409.6" thickTop="1" thickBot="1" x14ac:dyDescent="0.3">
      <c r="A5" s="61">
        <v>2</v>
      </c>
      <c r="B5" s="18" t="s">
        <v>74</v>
      </c>
      <c r="C5" s="55">
        <v>0.19719999999999999</v>
      </c>
      <c r="D5" s="49">
        <v>0.17</v>
      </c>
      <c r="E5" s="49">
        <v>0.19</v>
      </c>
      <c r="F5" s="46" t="s">
        <v>91</v>
      </c>
      <c r="G5" s="46"/>
      <c r="H5" s="63">
        <v>2</v>
      </c>
      <c r="I5" s="63">
        <v>2</v>
      </c>
      <c r="J5" s="45" t="s">
        <v>106</v>
      </c>
      <c r="K5" s="48">
        <f>'کاهش آب بدون درآمد'!N29</f>
        <v>6538161.045239687</v>
      </c>
    </row>
    <row r="6" spans="1:11" ht="37.5" thickTop="1" thickBot="1" x14ac:dyDescent="0.3">
      <c r="A6" s="44">
        <v>3</v>
      </c>
      <c r="B6" s="47" t="s">
        <v>92</v>
      </c>
      <c r="C6" s="80">
        <v>0.7</v>
      </c>
      <c r="D6" s="80">
        <v>1</v>
      </c>
      <c r="E6" s="80">
        <v>0.96</v>
      </c>
      <c r="F6" s="47" t="s">
        <v>93</v>
      </c>
      <c r="G6" s="50"/>
      <c r="H6" s="50">
        <v>3</v>
      </c>
      <c r="I6" s="50">
        <v>3</v>
      </c>
      <c r="J6" s="45" t="s">
        <v>77</v>
      </c>
      <c r="K6" s="57">
        <f>'خدمات غیر حضوری'!O11</f>
        <v>20093.2</v>
      </c>
    </row>
    <row r="7" spans="1:11" ht="73.5" thickTop="1" thickBot="1" x14ac:dyDescent="0.3">
      <c r="A7" s="44">
        <v>4</v>
      </c>
      <c r="B7" s="47" t="s">
        <v>79</v>
      </c>
      <c r="C7" s="80">
        <v>1</v>
      </c>
      <c r="D7" s="49">
        <v>1</v>
      </c>
      <c r="E7" s="49">
        <v>1</v>
      </c>
      <c r="F7" s="46" t="s">
        <v>94</v>
      </c>
      <c r="G7" s="46"/>
      <c r="H7" s="63">
        <v>4</v>
      </c>
      <c r="I7" s="63">
        <v>4</v>
      </c>
      <c r="J7" s="59" t="s">
        <v>99</v>
      </c>
      <c r="K7" s="48">
        <f>آزمایشگاه!O25</f>
        <v>152825</v>
      </c>
    </row>
    <row r="8" spans="1:11" ht="37.5" thickTop="1" thickBot="1" x14ac:dyDescent="0.3">
      <c r="A8" s="44">
        <v>5</v>
      </c>
      <c r="B8" s="47" t="s">
        <v>29</v>
      </c>
      <c r="C8" s="47">
        <v>0</v>
      </c>
      <c r="D8" s="49">
        <v>1</v>
      </c>
      <c r="E8" s="49">
        <v>0.3</v>
      </c>
      <c r="F8" s="46" t="s">
        <v>100</v>
      </c>
      <c r="G8" s="46"/>
      <c r="H8" s="63">
        <v>5</v>
      </c>
      <c r="I8" s="63">
        <v>5</v>
      </c>
      <c r="J8" s="45" t="s">
        <v>75</v>
      </c>
      <c r="K8" s="48">
        <f>'اسکادا فاضلاب '!O11</f>
        <v>56000</v>
      </c>
    </row>
    <row r="9" spans="1:11" ht="73.5" thickTop="1" thickBot="1" x14ac:dyDescent="0.3">
      <c r="A9" s="44">
        <v>6</v>
      </c>
      <c r="B9" s="47" t="s">
        <v>41</v>
      </c>
      <c r="C9" s="49">
        <v>0.22</v>
      </c>
      <c r="D9" s="49">
        <v>1</v>
      </c>
      <c r="E9" s="49">
        <v>0.5</v>
      </c>
      <c r="F9" s="47" t="s">
        <v>107</v>
      </c>
      <c r="G9" s="46"/>
      <c r="H9" s="63">
        <v>6</v>
      </c>
      <c r="I9" s="63">
        <v>6</v>
      </c>
      <c r="J9" s="59" t="s">
        <v>78</v>
      </c>
      <c r="K9" s="48">
        <f>'اسکادا آب '!O22</f>
        <v>103828</v>
      </c>
    </row>
    <row r="10" spans="1:11" ht="73.5" thickTop="1" thickBot="1" x14ac:dyDescent="0.3">
      <c r="A10" s="44">
        <v>7</v>
      </c>
      <c r="B10" s="47" t="s">
        <v>101</v>
      </c>
      <c r="C10" s="47" t="s">
        <v>102</v>
      </c>
      <c r="D10" s="49" t="s">
        <v>103</v>
      </c>
      <c r="E10" s="49" t="s">
        <v>103</v>
      </c>
      <c r="F10" s="47" t="s">
        <v>104</v>
      </c>
      <c r="G10" s="46"/>
      <c r="H10" s="63">
        <v>7</v>
      </c>
      <c r="I10" s="63">
        <v>7</v>
      </c>
      <c r="J10" s="59" t="s">
        <v>105</v>
      </c>
      <c r="K10" s="48">
        <f>'مخازن '!O11</f>
        <v>1519856</v>
      </c>
    </row>
    <row r="11" spans="1:11" ht="30" customHeight="1" thickTop="1" thickBot="1" x14ac:dyDescent="0.3">
      <c r="A11" s="83" t="s">
        <v>82</v>
      </c>
      <c r="B11" s="84"/>
      <c r="C11" s="84"/>
      <c r="D11" s="84"/>
      <c r="E11" s="84"/>
      <c r="F11" s="84"/>
      <c r="G11" s="84"/>
      <c r="H11" s="84"/>
      <c r="I11" s="85"/>
      <c r="J11" s="45"/>
      <c r="K11" s="58">
        <f>SUM(K4:K10)</f>
        <v>11863148.525239687</v>
      </c>
    </row>
    <row r="12" spans="1:11" ht="15.75" thickTop="1" x14ac:dyDescent="0.25"/>
  </sheetData>
  <mergeCells count="11">
    <mergeCell ref="A11:I11"/>
    <mergeCell ref="A1:K1"/>
    <mergeCell ref="A2:A3"/>
    <mergeCell ref="B2:B3"/>
    <mergeCell ref="C2:C3"/>
    <mergeCell ref="D2:D3"/>
    <mergeCell ref="E2:E3"/>
    <mergeCell ref="F2:F3"/>
    <mergeCell ref="G2:I2"/>
    <mergeCell ref="J2:J3"/>
    <mergeCell ref="K2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rightToLeft="1" view="pageBreakPreview" zoomScale="80" zoomScaleNormal="100" zoomScaleSheetLayoutView="80" workbookViewId="0">
      <selection activeCell="J4" sqref="J4"/>
    </sheetView>
  </sheetViews>
  <sheetFormatPr defaultRowHeight="15" x14ac:dyDescent="0.25"/>
  <cols>
    <col min="2" max="2" width="53.375" customWidth="1"/>
    <col min="3" max="12" width="17.75" customWidth="1"/>
    <col min="13" max="13" width="16.75" customWidth="1"/>
    <col min="14" max="14" width="23.25" customWidth="1"/>
  </cols>
  <sheetData>
    <row r="1" spans="1:22" ht="111.75" customHeight="1" x14ac:dyDescent="0.25">
      <c r="A1" s="95" t="s">
        <v>28</v>
      </c>
      <c r="B1" s="95"/>
      <c r="C1" s="95"/>
      <c r="D1" s="95"/>
      <c r="E1" s="95"/>
      <c r="F1" s="95"/>
      <c r="G1" s="95"/>
      <c r="H1" s="95"/>
      <c r="I1" s="95"/>
    </row>
    <row r="2" spans="1:22" s="1" customFormat="1" ht="50.1" customHeight="1" x14ac:dyDescent="0.25">
      <c r="A2" s="96" t="s">
        <v>12</v>
      </c>
      <c r="B2" s="96" t="s">
        <v>21</v>
      </c>
      <c r="C2" s="98" t="s">
        <v>13</v>
      </c>
      <c r="D2" s="96" t="s">
        <v>20</v>
      </c>
      <c r="E2" s="100" t="s">
        <v>25</v>
      </c>
      <c r="F2" s="101"/>
      <c r="G2" s="101"/>
      <c r="H2" s="101"/>
      <c r="I2" s="102"/>
      <c r="J2" s="96" t="s">
        <v>108</v>
      </c>
      <c r="Q2"/>
      <c r="R2"/>
      <c r="S2"/>
      <c r="T2"/>
      <c r="U2"/>
      <c r="V2"/>
    </row>
    <row r="3" spans="1:22" ht="30" customHeight="1" x14ac:dyDescent="0.25">
      <c r="A3" s="97"/>
      <c r="B3" s="97"/>
      <c r="C3" s="99"/>
      <c r="D3" s="97"/>
      <c r="E3" s="5">
        <v>1401</v>
      </c>
      <c r="F3" s="5">
        <v>1402</v>
      </c>
      <c r="G3" s="5">
        <v>1403</v>
      </c>
      <c r="H3" s="5">
        <v>1404</v>
      </c>
      <c r="I3" s="5">
        <v>1405</v>
      </c>
      <c r="J3" s="97"/>
    </row>
    <row r="4" spans="1:22" ht="30" customHeight="1" x14ac:dyDescent="0.25">
      <c r="A4" s="15">
        <v>1</v>
      </c>
      <c r="B4" s="14" t="s">
        <v>35</v>
      </c>
      <c r="C4" s="40">
        <v>19.72</v>
      </c>
      <c r="D4" s="40">
        <v>19.579999999999998</v>
      </c>
      <c r="E4" s="40">
        <v>19.47</v>
      </c>
      <c r="F4" s="40">
        <v>19.350000000000001</v>
      </c>
      <c r="G4" s="40">
        <v>19.23</v>
      </c>
      <c r="H4" s="40">
        <v>19.12</v>
      </c>
      <c r="I4" s="40">
        <v>19</v>
      </c>
      <c r="J4" s="40">
        <v>19.350000000000001</v>
      </c>
      <c r="K4" s="9"/>
      <c r="L4" s="9"/>
    </row>
    <row r="5" spans="1:22" hidden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22" hidden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22" ht="24.95" customHeight="1" x14ac:dyDescent="0.25">
      <c r="A7" s="103" t="s">
        <v>12</v>
      </c>
      <c r="B7" s="103" t="s">
        <v>27</v>
      </c>
      <c r="C7" s="103" t="s">
        <v>26</v>
      </c>
      <c r="D7" s="103"/>
      <c r="E7" s="103" t="s">
        <v>14</v>
      </c>
      <c r="F7" s="103"/>
      <c r="G7" s="103" t="s">
        <v>15</v>
      </c>
      <c r="H7" s="103"/>
      <c r="I7" s="103" t="s">
        <v>16</v>
      </c>
      <c r="J7" s="103"/>
      <c r="K7" s="103" t="s">
        <v>17</v>
      </c>
      <c r="L7" s="103"/>
      <c r="M7" s="94" t="s">
        <v>56</v>
      </c>
      <c r="N7" s="94"/>
    </row>
    <row r="8" spans="1:22" ht="24.95" customHeight="1" x14ac:dyDescent="0.25">
      <c r="A8" s="103"/>
      <c r="B8" s="103"/>
      <c r="C8" s="6" t="s">
        <v>18</v>
      </c>
      <c r="D8" s="6" t="s">
        <v>22</v>
      </c>
      <c r="E8" s="6" t="s">
        <v>18</v>
      </c>
      <c r="F8" s="6" t="s">
        <v>22</v>
      </c>
      <c r="G8" s="6" t="s">
        <v>18</v>
      </c>
      <c r="H8" s="6" t="s">
        <v>22</v>
      </c>
      <c r="I8" s="6" t="s">
        <v>18</v>
      </c>
      <c r="J8" s="6" t="s">
        <v>22</v>
      </c>
      <c r="K8" s="6" t="s">
        <v>18</v>
      </c>
      <c r="L8" s="6" t="s">
        <v>22</v>
      </c>
      <c r="M8" s="20" t="s">
        <v>64</v>
      </c>
      <c r="N8" s="20" t="s">
        <v>57</v>
      </c>
    </row>
    <row r="9" spans="1:22" ht="30" customHeight="1" x14ac:dyDescent="0.25">
      <c r="A9" s="8">
        <v>1</v>
      </c>
      <c r="B9" s="14" t="s">
        <v>36</v>
      </c>
      <c r="C9" s="18">
        <v>800</v>
      </c>
      <c r="D9" s="18">
        <v>8937.76</v>
      </c>
      <c r="E9" s="18">
        <v>800</v>
      </c>
      <c r="F9" s="18">
        <v>11619.088000000002</v>
      </c>
      <c r="G9" s="18">
        <v>800</v>
      </c>
      <c r="H9" s="18">
        <v>15104.814400000003</v>
      </c>
      <c r="I9" s="18">
        <v>800</v>
      </c>
      <c r="J9" s="18">
        <v>19636.258720000005</v>
      </c>
      <c r="K9" s="18">
        <v>800</v>
      </c>
      <c r="L9" s="18">
        <v>25527.136336000007</v>
      </c>
      <c r="M9" s="21">
        <f t="shared" ref="M9:M28" si="0">C9+E9+G9+I9+K9</f>
        <v>4000</v>
      </c>
      <c r="N9" s="22">
        <f t="shared" ref="N9:N28" si="1">D9+F9+H9+J9+L9</f>
        <v>80825.05745600001</v>
      </c>
    </row>
    <row r="10" spans="1:22" ht="30" customHeight="1" x14ac:dyDescent="0.25">
      <c r="A10" s="8">
        <v>2</v>
      </c>
      <c r="B10" s="14" t="s">
        <v>37</v>
      </c>
      <c r="C10" s="18">
        <v>56000</v>
      </c>
      <c r="D10" s="18">
        <v>1674.4</v>
      </c>
      <c r="E10" s="18">
        <v>56000</v>
      </c>
      <c r="F10" s="18">
        <v>2176.7200000000003</v>
      </c>
      <c r="G10" s="18">
        <v>56000</v>
      </c>
      <c r="H10" s="18">
        <v>2829.7360000000003</v>
      </c>
      <c r="I10" s="18">
        <v>56000</v>
      </c>
      <c r="J10" s="18">
        <v>3678.6568000000007</v>
      </c>
      <c r="K10" s="18">
        <v>56000</v>
      </c>
      <c r="L10" s="18">
        <v>4782.2538400000012</v>
      </c>
      <c r="M10" s="21">
        <f t="shared" si="0"/>
        <v>280000</v>
      </c>
      <c r="N10" s="22">
        <f t="shared" si="1"/>
        <v>15141.766640000002</v>
      </c>
    </row>
    <row r="11" spans="1:22" ht="30" customHeight="1" x14ac:dyDescent="0.25">
      <c r="A11" s="8">
        <v>3</v>
      </c>
      <c r="B11" s="14" t="s">
        <v>43</v>
      </c>
      <c r="C11" s="18">
        <v>3</v>
      </c>
      <c r="D11" s="18">
        <v>1170</v>
      </c>
      <c r="E11" s="18">
        <v>8</v>
      </c>
      <c r="F11" s="18">
        <v>4056.0000000000005</v>
      </c>
      <c r="G11" s="18">
        <v>6</v>
      </c>
      <c r="H11" s="18">
        <v>3954.6000000000008</v>
      </c>
      <c r="I11" s="18">
        <v>6</v>
      </c>
      <c r="J11" s="18">
        <v>5140.9800000000014</v>
      </c>
      <c r="K11" s="18">
        <v>0</v>
      </c>
      <c r="L11" s="18">
        <v>0</v>
      </c>
      <c r="M11" s="21">
        <f t="shared" si="0"/>
        <v>23</v>
      </c>
      <c r="N11" s="22">
        <f t="shared" si="1"/>
        <v>14321.580000000002</v>
      </c>
    </row>
    <row r="12" spans="1:22" ht="30" customHeight="1" x14ac:dyDescent="0.55000000000000004">
      <c r="A12" s="8">
        <v>4</v>
      </c>
      <c r="B12" s="68" t="s">
        <v>48</v>
      </c>
      <c r="C12" s="69">
        <v>145</v>
      </c>
      <c r="D12" s="69">
        <v>13416.275714819998</v>
      </c>
      <c r="E12" s="69">
        <v>135</v>
      </c>
      <c r="F12" s="69">
        <v>14989.218384833375</v>
      </c>
      <c r="G12" s="69">
        <v>120</v>
      </c>
      <c r="H12" s="69">
        <v>15988.499610488932</v>
      </c>
      <c r="I12" s="69">
        <v>100</v>
      </c>
      <c r="J12" s="69">
        <v>15988.499610488932</v>
      </c>
      <c r="K12" s="69">
        <v>80</v>
      </c>
      <c r="L12" s="69">
        <v>15348.959626069374</v>
      </c>
      <c r="M12" s="21">
        <f t="shared" si="0"/>
        <v>580</v>
      </c>
      <c r="N12" s="22">
        <f t="shared" si="1"/>
        <v>75731.452946700621</v>
      </c>
    </row>
    <row r="13" spans="1:22" ht="30" customHeight="1" x14ac:dyDescent="0.55000000000000004">
      <c r="A13" s="8">
        <v>5</v>
      </c>
      <c r="B13" s="68" t="s">
        <v>44</v>
      </c>
      <c r="C13" s="70">
        <v>677</v>
      </c>
      <c r="D13" s="70">
        <v>26659.606193400003</v>
      </c>
      <c r="E13" s="70">
        <v>650</v>
      </c>
      <c r="F13" s="69">
        <v>30715.646722085676</v>
      </c>
      <c r="G13" s="70">
        <v>600</v>
      </c>
      <c r="H13" s="69">
        <v>34023.485599848747</v>
      </c>
      <c r="I13" s="70">
        <v>500</v>
      </c>
      <c r="J13" s="69">
        <v>34023.485599848747</v>
      </c>
      <c r="K13" s="70">
        <v>500</v>
      </c>
      <c r="L13" s="69">
        <v>40828.182719818491</v>
      </c>
      <c r="M13" s="21">
        <f t="shared" si="0"/>
        <v>2927</v>
      </c>
      <c r="N13" s="22">
        <f t="shared" si="1"/>
        <v>166250.40683500166</v>
      </c>
    </row>
    <row r="14" spans="1:22" ht="30" customHeight="1" x14ac:dyDescent="0.55000000000000004">
      <c r="A14" s="8">
        <v>6</v>
      </c>
      <c r="B14" s="68" t="s">
        <v>45</v>
      </c>
      <c r="C14" s="70">
        <v>120</v>
      </c>
      <c r="D14" s="70">
        <v>9701.1216392400001</v>
      </c>
      <c r="E14" s="70">
        <v>120</v>
      </c>
      <c r="F14" s="69">
        <f>D14*1.2</f>
        <v>11641.345967088</v>
      </c>
      <c r="G14" s="70">
        <v>120</v>
      </c>
      <c r="H14" s="69">
        <f>F14*1.2</f>
        <v>13969.6151605056</v>
      </c>
      <c r="I14" s="70">
        <v>120</v>
      </c>
      <c r="J14" s="69">
        <f>H14*1.2</f>
        <v>16763.53819260672</v>
      </c>
      <c r="K14" s="70">
        <v>120</v>
      </c>
      <c r="L14" s="69">
        <f>J14*1.2</f>
        <v>20116.245831128064</v>
      </c>
      <c r="M14" s="21">
        <f t="shared" si="0"/>
        <v>600</v>
      </c>
      <c r="N14" s="22">
        <f t="shared" si="1"/>
        <v>72191.866790568383</v>
      </c>
    </row>
    <row r="15" spans="1:22" ht="30" customHeight="1" x14ac:dyDescent="0.55000000000000004">
      <c r="A15" s="8">
        <v>7</v>
      </c>
      <c r="B15" s="68" t="s">
        <v>55</v>
      </c>
      <c r="C15" s="70">
        <v>70</v>
      </c>
      <c r="D15" s="70">
        <v>148.42971964628569</v>
      </c>
      <c r="E15" s="70">
        <v>70</v>
      </c>
      <c r="F15" s="69">
        <f>D15*1.2</f>
        <v>178.11566357554281</v>
      </c>
      <c r="G15" s="70">
        <v>70</v>
      </c>
      <c r="H15" s="69">
        <f>F15*1.2</f>
        <v>213.73879629065138</v>
      </c>
      <c r="I15" s="70">
        <v>70</v>
      </c>
      <c r="J15" s="69">
        <f>H15*1.2</f>
        <v>256.48655554878167</v>
      </c>
      <c r="K15" s="70">
        <v>70</v>
      </c>
      <c r="L15" s="69">
        <f>J15*1.2</f>
        <v>307.78386665853799</v>
      </c>
      <c r="M15" s="21">
        <f t="shared" si="0"/>
        <v>350</v>
      </c>
      <c r="N15" s="22">
        <f t="shared" si="1"/>
        <v>1104.5546017197996</v>
      </c>
    </row>
    <row r="16" spans="1:22" ht="30" customHeight="1" x14ac:dyDescent="0.55000000000000004">
      <c r="A16" s="8">
        <v>8</v>
      </c>
      <c r="B16" s="68" t="s">
        <v>46</v>
      </c>
      <c r="C16" s="70">
        <v>180</v>
      </c>
      <c r="D16" s="70">
        <v>24364.799999999996</v>
      </c>
      <c r="E16" s="70">
        <v>175</v>
      </c>
      <c r="F16" s="69">
        <v>28425.599999999999</v>
      </c>
      <c r="G16" s="70">
        <v>175</v>
      </c>
      <c r="H16" s="69">
        <v>34110.720000000001</v>
      </c>
      <c r="I16" s="70">
        <v>170</v>
      </c>
      <c r="J16" s="69">
        <v>39763.353599999995</v>
      </c>
      <c r="K16" s="70">
        <v>165</v>
      </c>
      <c r="L16" s="69">
        <v>46312.61183999999</v>
      </c>
      <c r="M16" s="21">
        <f t="shared" si="0"/>
        <v>865</v>
      </c>
      <c r="N16" s="22">
        <f t="shared" si="1"/>
        <v>172977.08544</v>
      </c>
    </row>
    <row r="17" spans="1:14" ht="30" customHeight="1" x14ac:dyDescent="0.55000000000000004">
      <c r="A17" s="8">
        <v>9</v>
      </c>
      <c r="B17" s="68" t="s">
        <v>47</v>
      </c>
      <c r="C17" s="70">
        <v>50</v>
      </c>
      <c r="D17" s="70">
        <v>12000</v>
      </c>
      <c r="E17" s="70">
        <v>50</v>
      </c>
      <c r="F17" s="69">
        <f>D17*1.2</f>
        <v>14400</v>
      </c>
      <c r="G17" s="70">
        <v>50</v>
      </c>
      <c r="H17" s="69">
        <f>F17*1.2</f>
        <v>17280</v>
      </c>
      <c r="I17" s="70">
        <v>50</v>
      </c>
      <c r="J17" s="69">
        <f>H17*1.2</f>
        <v>20736</v>
      </c>
      <c r="K17" s="70">
        <v>50</v>
      </c>
      <c r="L17" s="69">
        <f>J17*1.2</f>
        <v>24883.200000000001</v>
      </c>
      <c r="M17" s="21">
        <f t="shared" si="0"/>
        <v>250</v>
      </c>
      <c r="N17" s="22">
        <f t="shared" si="1"/>
        <v>89299.199999999997</v>
      </c>
    </row>
    <row r="18" spans="1:14" ht="30" customHeight="1" x14ac:dyDescent="0.55000000000000004">
      <c r="A18" s="8">
        <v>10</v>
      </c>
      <c r="B18" s="68" t="s">
        <v>51</v>
      </c>
      <c r="C18" s="70">
        <v>34500</v>
      </c>
      <c r="D18" s="70">
        <v>27859.562819999996</v>
      </c>
      <c r="E18" s="70">
        <v>34500</v>
      </c>
      <c r="F18" s="69">
        <f>D18*1.2</f>
        <v>33431.47538399999</v>
      </c>
      <c r="G18" s="70">
        <v>34500</v>
      </c>
      <c r="H18" s="69">
        <f>F18*1.2</f>
        <v>40117.770460799984</v>
      </c>
      <c r="I18" s="70">
        <v>34500</v>
      </c>
      <c r="J18" s="69">
        <f>H18*1.2</f>
        <v>48141.324552959981</v>
      </c>
      <c r="K18" s="70">
        <v>34500</v>
      </c>
      <c r="L18" s="69">
        <f>J18*1.2</f>
        <v>57769.589463551973</v>
      </c>
      <c r="M18" s="21">
        <f t="shared" si="0"/>
        <v>172500</v>
      </c>
      <c r="N18" s="22">
        <f t="shared" si="1"/>
        <v>207319.72268131192</v>
      </c>
    </row>
    <row r="19" spans="1:14" ht="30" customHeight="1" x14ac:dyDescent="0.55000000000000004">
      <c r="A19" s="8">
        <v>11</v>
      </c>
      <c r="B19" s="68" t="s">
        <v>52</v>
      </c>
      <c r="C19" s="70">
        <v>1190</v>
      </c>
      <c r="D19" s="70">
        <v>9944.5875036300022</v>
      </c>
      <c r="E19" s="70">
        <v>1190</v>
      </c>
      <c r="F19" s="69">
        <f>D19*1.2</f>
        <v>11933.505004356002</v>
      </c>
      <c r="G19" s="70">
        <v>1190</v>
      </c>
      <c r="H19" s="69">
        <f>F19*1.2</f>
        <v>14320.206005227203</v>
      </c>
      <c r="I19" s="70">
        <v>1190</v>
      </c>
      <c r="J19" s="69">
        <f>H19*1.2</f>
        <v>17184.247206272641</v>
      </c>
      <c r="K19" s="70">
        <v>1190</v>
      </c>
      <c r="L19" s="69">
        <f>J19*1.2</f>
        <v>20621.096647527167</v>
      </c>
      <c r="M19" s="21">
        <f t="shared" si="0"/>
        <v>5950</v>
      </c>
      <c r="N19" s="22">
        <f t="shared" si="1"/>
        <v>74003.642367013017</v>
      </c>
    </row>
    <row r="20" spans="1:14" ht="30" customHeight="1" x14ac:dyDescent="0.55000000000000004">
      <c r="A20" s="8">
        <v>12</v>
      </c>
      <c r="B20" s="68" t="s">
        <v>53</v>
      </c>
      <c r="C20" s="70">
        <v>100</v>
      </c>
      <c r="D20" s="70">
        <v>811.8660779999999</v>
      </c>
      <c r="E20" s="70">
        <v>100</v>
      </c>
      <c r="F20" s="69">
        <f>D20*1.2</f>
        <v>974.23929359999988</v>
      </c>
      <c r="G20" s="70">
        <v>100</v>
      </c>
      <c r="H20" s="69">
        <f>F20*1.2</f>
        <v>1169.0871523199999</v>
      </c>
      <c r="I20" s="70">
        <v>100</v>
      </c>
      <c r="J20" s="69">
        <f>H20*1.2</f>
        <v>1402.9045827839998</v>
      </c>
      <c r="K20" s="70">
        <v>100</v>
      </c>
      <c r="L20" s="69">
        <f>J20*1.2</f>
        <v>1683.4854993407996</v>
      </c>
      <c r="M20" s="21">
        <f t="shared" si="0"/>
        <v>500</v>
      </c>
      <c r="N20" s="22">
        <f t="shared" si="1"/>
        <v>6041.5826060447989</v>
      </c>
    </row>
    <row r="21" spans="1:14" ht="30" customHeight="1" x14ac:dyDescent="0.55000000000000004">
      <c r="A21" s="8">
        <v>13</v>
      </c>
      <c r="B21" s="68" t="s">
        <v>54</v>
      </c>
      <c r="C21" s="70">
        <v>9500</v>
      </c>
      <c r="D21" s="70">
        <v>62051.519999999997</v>
      </c>
      <c r="E21" s="70">
        <v>9450</v>
      </c>
      <c r="F21" s="69">
        <v>74069.919663157882</v>
      </c>
      <c r="G21" s="70">
        <v>9400</v>
      </c>
      <c r="H21" s="69">
        <v>88413.61839157893</v>
      </c>
      <c r="I21" s="70">
        <v>9350</v>
      </c>
      <c r="J21" s="69">
        <v>105531.99982484209</v>
      </c>
      <c r="K21" s="70">
        <v>9300</v>
      </c>
      <c r="L21" s="69">
        <v>125961.18909574735</v>
      </c>
      <c r="M21" s="21">
        <f t="shared" si="0"/>
        <v>47000</v>
      </c>
      <c r="N21" s="22">
        <f t="shared" si="1"/>
        <v>456028.24697532627</v>
      </c>
    </row>
    <row r="22" spans="1:14" ht="48" x14ac:dyDescent="0.55000000000000004">
      <c r="A22" s="8">
        <v>14</v>
      </c>
      <c r="B22" s="71" t="s">
        <v>49</v>
      </c>
      <c r="C22" s="69">
        <v>3</v>
      </c>
      <c r="D22" s="69">
        <v>8136</v>
      </c>
      <c r="E22" s="69">
        <v>3</v>
      </c>
      <c r="F22" s="69">
        <f>D22*1.2</f>
        <v>9763.1999999999989</v>
      </c>
      <c r="G22" s="69">
        <v>3</v>
      </c>
      <c r="H22" s="69">
        <f>F22*1.2</f>
        <v>11715.839999999998</v>
      </c>
      <c r="I22" s="69">
        <v>3</v>
      </c>
      <c r="J22" s="69">
        <f>H22*1.2</f>
        <v>14059.007999999998</v>
      </c>
      <c r="K22" s="69">
        <v>3</v>
      </c>
      <c r="L22" s="69">
        <f>J22*1.2</f>
        <v>16870.809599999997</v>
      </c>
      <c r="M22" s="21">
        <f t="shared" si="0"/>
        <v>15</v>
      </c>
      <c r="N22" s="22">
        <f t="shared" si="1"/>
        <v>60544.857599999988</v>
      </c>
    </row>
    <row r="23" spans="1:14" ht="36" customHeight="1" x14ac:dyDescent="0.25">
      <c r="A23" s="8">
        <v>15</v>
      </c>
      <c r="B23" s="72" t="s">
        <v>50</v>
      </c>
      <c r="C23" s="69">
        <v>10</v>
      </c>
      <c r="D23" s="69">
        <v>7200</v>
      </c>
      <c r="E23" s="69">
        <v>10</v>
      </c>
      <c r="F23" s="69">
        <f>D23*1.2</f>
        <v>8640</v>
      </c>
      <c r="G23" s="69">
        <v>10</v>
      </c>
      <c r="H23" s="69">
        <f>F23*1.2</f>
        <v>10368</v>
      </c>
      <c r="I23" s="69">
        <v>10</v>
      </c>
      <c r="J23" s="69">
        <f>H23*1.2</f>
        <v>12441.6</v>
      </c>
      <c r="K23" s="69">
        <v>10</v>
      </c>
      <c r="L23" s="69">
        <f>J23*1.2</f>
        <v>14929.92</v>
      </c>
      <c r="M23" s="21">
        <f t="shared" si="0"/>
        <v>50</v>
      </c>
      <c r="N23" s="22">
        <f t="shared" si="1"/>
        <v>53579.519999999997</v>
      </c>
    </row>
    <row r="24" spans="1:14" ht="36" customHeight="1" x14ac:dyDescent="0.25">
      <c r="A24" s="8">
        <v>16</v>
      </c>
      <c r="B24" s="11" t="s">
        <v>65</v>
      </c>
      <c r="C24" s="11">
        <v>16000</v>
      </c>
      <c r="D24" s="12">
        <v>530400</v>
      </c>
      <c r="E24" s="42">
        <v>15500</v>
      </c>
      <c r="F24" s="12">
        <v>667972.50000000012</v>
      </c>
      <c r="G24" s="42">
        <v>14000</v>
      </c>
      <c r="H24" s="12">
        <v>784329.00000000023</v>
      </c>
      <c r="I24" s="42">
        <v>13000</v>
      </c>
      <c r="J24" s="12">
        <v>946797.15000000014</v>
      </c>
      <c r="K24" s="42">
        <v>12000</v>
      </c>
      <c r="L24" s="12">
        <v>1136156.5800000003</v>
      </c>
      <c r="M24" s="21">
        <f t="shared" si="0"/>
        <v>70500</v>
      </c>
      <c r="N24" s="22">
        <f t="shared" si="1"/>
        <v>4065655.2300000004</v>
      </c>
    </row>
    <row r="25" spans="1:14" ht="36" customHeight="1" x14ac:dyDescent="0.25">
      <c r="A25" s="8">
        <v>17</v>
      </c>
      <c r="B25" s="11" t="s">
        <v>66</v>
      </c>
      <c r="C25" s="11">
        <v>1600</v>
      </c>
      <c r="D25" s="12">
        <v>49920</v>
      </c>
      <c r="E25" s="42">
        <v>1550</v>
      </c>
      <c r="F25" s="12">
        <v>62868.000000000007</v>
      </c>
      <c r="G25" s="42">
        <v>1400</v>
      </c>
      <c r="H25" s="12">
        <v>73819.200000000012</v>
      </c>
      <c r="I25" s="42">
        <v>1300</v>
      </c>
      <c r="J25" s="12">
        <v>89110.320000000022</v>
      </c>
      <c r="K25" s="42">
        <v>1200</v>
      </c>
      <c r="L25" s="12">
        <v>106932.38400000003</v>
      </c>
      <c r="M25" s="21">
        <f t="shared" si="0"/>
        <v>7050</v>
      </c>
      <c r="N25" s="22">
        <f t="shared" si="1"/>
        <v>382649.90400000004</v>
      </c>
    </row>
    <row r="26" spans="1:14" ht="36" customHeight="1" x14ac:dyDescent="0.25">
      <c r="A26" s="8">
        <v>18</v>
      </c>
      <c r="B26" s="64" t="s">
        <v>71</v>
      </c>
      <c r="C26" s="65">
        <v>5000</v>
      </c>
      <c r="D26" s="66">
        <v>59499.000000000007</v>
      </c>
      <c r="E26" s="67">
        <v>5500</v>
      </c>
      <c r="F26" s="66">
        <v>77348.700000000012</v>
      </c>
      <c r="G26" s="67">
        <v>6000</v>
      </c>
      <c r="H26" s="66">
        <v>100553.31000000001</v>
      </c>
      <c r="I26" s="67">
        <v>6500</v>
      </c>
      <c r="J26" s="66">
        <v>130719.30300000001</v>
      </c>
      <c r="K26" s="67">
        <v>7000</v>
      </c>
      <c r="L26" s="66">
        <v>169935.09390000004</v>
      </c>
      <c r="M26" s="21">
        <f t="shared" si="0"/>
        <v>30000</v>
      </c>
      <c r="N26" s="22">
        <f t="shared" si="1"/>
        <v>538055.40690000006</v>
      </c>
    </row>
    <row r="27" spans="1:14" ht="36" customHeight="1" x14ac:dyDescent="0.25">
      <c r="A27" s="8">
        <v>19</v>
      </c>
      <c r="B27" s="64" t="s">
        <v>72</v>
      </c>
      <c r="C27" s="65">
        <v>240</v>
      </c>
      <c r="D27" s="66">
        <v>855</v>
      </c>
      <c r="E27" s="67">
        <v>220</v>
      </c>
      <c r="F27" s="66">
        <v>940.50000000000011</v>
      </c>
      <c r="G27" s="67">
        <v>200</v>
      </c>
      <c r="H27" s="66">
        <v>1034.5500000000002</v>
      </c>
      <c r="I27" s="67">
        <v>180</v>
      </c>
      <c r="J27" s="66">
        <v>1138.0050000000003</v>
      </c>
      <c r="K27" s="67">
        <v>160</v>
      </c>
      <c r="L27" s="66">
        <v>1251.8055000000004</v>
      </c>
      <c r="M27" s="21">
        <f t="shared" si="0"/>
        <v>1000</v>
      </c>
      <c r="N27" s="22">
        <f t="shared" si="1"/>
        <v>5219.8605000000007</v>
      </c>
    </row>
    <row r="28" spans="1:14" ht="36" customHeight="1" x14ac:dyDescent="0.25">
      <c r="A28" s="8">
        <v>20</v>
      </c>
      <c r="B28" s="64" t="s">
        <v>73</v>
      </c>
      <c r="C28" s="65">
        <v>340</v>
      </c>
      <c r="D28" s="66">
        <v>186.8623</v>
      </c>
      <c r="E28" s="67">
        <v>330</v>
      </c>
      <c r="F28" s="66">
        <v>217.63962000000001</v>
      </c>
      <c r="G28" s="67">
        <v>320</v>
      </c>
      <c r="H28" s="66">
        <v>246.21856</v>
      </c>
      <c r="I28" s="67">
        <v>310</v>
      </c>
      <c r="J28" s="66">
        <v>272.59912000000003</v>
      </c>
      <c r="K28" s="67">
        <v>300</v>
      </c>
      <c r="L28" s="66">
        <v>296.78129999999999</v>
      </c>
      <c r="M28" s="21">
        <f t="shared" si="0"/>
        <v>1600</v>
      </c>
      <c r="N28" s="22">
        <f t="shared" si="1"/>
        <v>1220.1008999999999</v>
      </c>
    </row>
    <row r="29" spans="1:14" ht="39.950000000000003" customHeight="1" x14ac:dyDescent="0.25">
      <c r="A29" s="104" t="s">
        <v>23</v>
      </c>
      <c r="B29" s="104"/>
      <c r="C29" s="27"/>
      <c r="D29" s="28">
        <f>SUM(D9:D28)</f>
        <v>854936.79196873633</v>
      </c>
      <c r="E29" s="27"/>
      <c r="F29" s="28">
        <f>SUM(F9:F28)</f>
        <v>1066361.4137026966</v>
      </c>
      <c r="G29" s="27"/>
      <c r="H29" s="28">
        <f>SUM(H9:H28)</f>
        <v>1263562.0101370602</v>
      </c>
      <c r="I29" s="27"/>
      <c r="J29" s="28">
        <f>SUM(J9:J28)</f>
        <v>1522785.720365352</v>
      </c>
      <c r="K29" s="27"/>
      <c r="L29" s="28">
        <f>SUM(L9:L28)</f>
        <v>1830515.1090658419</v>
      </c>
      <c r="M29" s="35"/>
      <c r="N29" s="36">
        <f>SUM(N9:N28)</f>
        <v>6538161.045239687</v>
      </c>
    </row>
    <row r="30" spans="1:14" ht="39.950000000000003" customHeight="1" x14ac:dyDescent="0.25">
      <c r="A30" s="105" t="s">
        <v>24</v>
      </c>
      <c r="B30" s="105"/>
      <c r="C30" s="106">
        <f>D29+F29+H29+J29+L29</f>
        <v>6538161.045239687</v>
      </c>
      <c r="D30" s="107"/>
      <c r="E30" s="107"/>
      <c r="F30" s="107"/>
      <c r="G30" s="107"/>
      <c r="H30" s="107"/>
      <c r="I30" s="107"/>
      <c r="J30" s="107"/>
      <c r="K30" s="107"/>
      <c r="L30" s="108"/>
    </row>
  </sheetData>
  <mergeCells count="18">
    <mergeCell ref="A29:B29"/>
    <mergeCell ref="A30:B30"/>
    <mergeCell ref="C30:L30"/>
    <mergeCell ref="A7:A8"/>
    <mergeCell ref="B7:B8"/>
    <mergeCell ref="C7:D7"/>
    <mergeCell ref="E7:F7"/>
    <mergeCell ref="G7:H7"/>
    <mergeCell ref="M7:N7"/>
    <mergeCell ref="A1:I1"/>
    <mergeCell ref="A2:A3"/>
    <mergeCell ref="B2:B3"/>
    <mergeCell ref="C2:C3"/>
    <mergeCell ref="D2:D3"/>
    <mergeCell ref="E2:I2"/>
    <mergeCell ref="I7:J7"/>
    <mergeCell ref="K7:L7"/>
    <mergeCell ref="J2:J3"/>
  </mergeCells>
  <printOptions horizontalCentered="1"/>
  <pageMargins left="0" right="0.70866141732283472" top="0.74803149606299213" bottom="0.74803149606299213" header="0.31496062992125984" footer="0.31496062992125984"/>
  <pageSetup paperSize="9" scale="4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rightToLeft="1" view="pageBreakPreview" topLeftCell="C1" zoomScale="90" zoomScaleNormal="57" zoomScaleSheetLayoutView="90" workbookViewId="0">
      <selection activeCell="K4" sqref="K4"/>
    </sheetView>
  </sheetViews>
  <sheetFormatPr defaultRowHeight="15" x14ac:dyDescent="0.25"/>
  <cols>
    <col min="2" max="2" width="53.375" customWidth="1"/>
    <col min="3" max="3" width="14.25" customWidth="1"/>
    <col min="4" max="13" width="17.75" customWidth="1"/>
    <col min="14" max="14" width="14.375" customWidth="1"/>
    <col min="15" max="15" width="24.75" customWidth="1"/>
  </cols>
  <sheetData>
    <row r="1" spans="1:23" ht="111.75" customHeight="1" x14ac:dyDescent="0.25">
      <c r="A1" s="95" t="s">
        <v>28</v>
      </c>
      <c r="B1" s="95"/>
      <c r="C1" s="95"/>
      <c r="D1" s="95"/>
      <c r="E1" s="95"/>
      <c r="F1" s="95"/>
      <c r="G1" s="95"/>
      <c r="H1" s="95"/>
      <c r="I1" s="95"/>
      <c r="J1" s="95"/>
    </row>
    <row r="2" spans="1:23" s="1" customFormat="1" ht="50.1" customHeight="1" x14ac:dyDescent="0.25">
      <c r="A2" s="96" t="s">
        <v>12</v>
      </c>
      <c r="B2" s="96" t="s">
        <v>21</v>
      </c>
      <c r="C2" s="98" t="s">
        <v>19</v>
      </c>
      <c r="D2" s="98" t="s">
        <v>13</v>
      </c>
      <c r="E2" s="96" t="s">
        <v>20</v>
      </c>
      <c r="F2" s="100" t="s">
        <v>25</v>
      </c>
      <c r="G2" s="101"/>
      <c r="H2" s="101"/>
      <c r="I2" s="101"/>
      <c r="J2" s="102"/>
      <c r="K2" s="96" t="s">
        <v>108</v>
      </c>
      <c r="R2"/>
      <c r="S2"/>
      <c r="T2"/>
      <c r="U2"/>
      <c r="V2"/>
      <c r="W2"/>
    </row>
    <row r="3" spans="1:23" ht="30" customHeight="1" x14ac:dyDescent="0.25">
      <c r="A3" s="97"/>
      <c r="B3" s="97"/>
      <c r="C3" s="99"/>
      <c r="D3" s="99"/>
      <c r="E3" s="97"/>
      <c r="F3" s="5">
        <v>1401</v>
      </c>
      <c r="G3" s="5">
        <v>1402</v>
      </c>
      <c r="H3" s="5">
        <v>1403</v>
      </c>
      <c r="I3" s="5">
        <v>1404</v>
      </c>
      <c r="J3" s="5">
        <v>1405</v>
      </c>
      <c r="K3" s="97"/>
    </row>
    <row r="4" spans="1:23" ht="30" customHeight="1" x14ac:dyDescent="0.25">
      <c r="A4" s="2">
        <v>1</v>
      </c>
      <c r="B4" s="8" t="s">
        <v>29</v>
      </c>
      <c r="C4" s="38" t="s">
        <v>30</v>
      </c>
      <c r="D4" s="38" t="s">
        <v>31</v>
      </c>
      <c r="E4" s="38" t="s">
        <v>32</v>
      </c>
      <c r="F4" s="38">
        <v>0.03</v>
      </c>
      <c r="G4" s="38">
        <v>0.1</v>
      </c>
      <c r="H4" s="38">
        <v>0.17</v>
      </c>
      <c r="I4" s="38">
        <v>0.25</v>
      </c>
      <c r="J4" s="38">
        <v>0.3</v>
      </c>
      <c r="K4" s="38">
        <v>0</v>
      </c>
    </row>
    <row r="5" spans="1:23" hidden="1" x14ac:dyDescent="0.25"/>
    <row r="6" spans="1:23" hidden="1" x14ac:dyDescent="0.25"/>
    <row r="7" spans="1:23" ht="24.95" customHeight="1" x14ac:dyDescent="0.25">
      <c r="A7" s="103" t="s">
        <v>12</v>
      </c>
      <c r="B7" s="103" t="s">
        <v>27</v>
      </c>
      <c r="C7" s="103" t="s">
        <v>19</v>
      </c>
      <c r="D7" s="103" t="s">
        <v>26</v>
      </c>
      <c r="E7" s="103"/>
      <c r="F7" s="103" t="s">
        <v>14</v>
      </c>
      <c r="G7" s="103"/>
      <c r="H7" s="103" t="s">
        <v>15</v>
      </c>
      <c r="I7" s="103"/>
      <c r="J7" s="103" t="s">
        <v>16</v>
      </c>
      <c r="K7" s="103"/>
      <c r="L7" s="103" t="s">
        <v>17</v>
      </c>
      <c r="M7" s="103"/>
      <c r="N7" s="94" t="s">
        <v>56</v>
      </c>
      <c r="O7" s="94"/>
    </row>
    <row r="8" spans="1:23" ht="24.95" customHeight="1" x14ac:dyDescent="0.25">
      <c r="A8" s="103"/>
      <c r="B8" s="103"/>
      <c r="C8" s="103"/>
      <c r="D8" s="5" t="s">
        <v>18</v>
      </c>
      <c r="E8" s="5" t="s">
        <v>22</v>
      </c>
      <c r="F8" s="5" t="s">
        <v>18</v>
      </c>
      <c r="G8" s="5" t="s">
        <v>22</v>
      </c>
      <c r="H8" s="5" t="s">
        <v>18</v>
      </c>
      <c r="I8" s="5" t="s">
        <v>22</v>
      </c>
      <c r="J8" s="5" t="s">
        <v>18</v>
      </c>
      <c r="K8" s="5" t="s">
        <v>22</v>
      </c>
      <c r="L8" s="5" t="s">
        <v>18</v>
      </c>
      <c r="M8" s="5" t="s">
        <v>22</v>
      </c>
      <c r="N8" s="20" t="s">
        <v>64</v>
      </c>
      <c r="O8" s="20" t="s">
        <v>57</v>
      </c>
    </row>
    <row r="9" spans="1:23" ht="30" customHeight="1" x14ac:dyDescent="0.25">
      <c r="A9" s="8">
        <v>1</v>
      </c>
      <c r="B9" s="8" t="s">
        <v>83</v>
      </c>
      <c r="C9" s="8" t="s">
        <v>30</v>
      </c>
      <c r="D9" s="18">
        <v>100</v>
      </c>
      <c r="E9" s="18">
        <v>3000</v>
      </c>
      <c r="F9" s="18">
        <v>0</v>
      </c>
      <c r="G9" s="18">
        <v>0</v>
      </c>
      <c r="H9" s="18">
        <v>0</v>
      </c>
      <c r="I9" s="32">
        <v>0</v>
      </c>
      <c r="J9" s="18">
        <v>0</v>
      </c>
      <c r="K9" s="32">
        <v>0</v>
      </c>
      <c r="L9" s="18">
        <v>0</v>
      </c>
      <c r="M9" s="32">
        <v>0</v>
      </c>
      <c r="N9" s="21">
        <f>D9+F9+H9+J9+L9</f>
        <v>100</v>
      </c>
      <c r="O9" s="22">
        <f>E9+G9+I9+K9+M9</f>
        <v>3000</v>
      </c>
    </row>
    <row r="10" spans="1:23" ht="30" customHeight="1" x14ac:dyDescent="0.25">
      <c r="A10" s="8">
        <v>2</v>
      </c>
      <c r="B10" s="8" t="s">
        <v>33</v>
      </c>
      <c r="C10" s="8" t="s">
        <v>34</v>
      </c>
      <c r="D10" s="8">
        <v>0</v>
      </c>
      <c r="E10" s="8">
        <v>0</v>
      </c>
      <c r="F10" s="8">
        <v>1</v>
      </c>
      <c r="G10" s="8">
        <v>5000</v>
      </c>
      <c r="H10" s="8">
        <v>3</v>
      </c>
      <c r="I10" s="8">
        <v>15000</v>
      </c>
      <c r="J10" s="8">
        <v>3</v>
      </c>
      <c r="K10" s="8">
        <v>18000</v>
      </c>
      <c r="L10" s="8">
        <v>2</v>
      </c>
      <c r="M10" s="8">
        <v>15000</v>
      </c>
      <c r="N10" s="21">
        <f>D10+F10+H10+J10+L10</f>
        <v>9</v>
      </c>
      <c r="O10" s="22">
        <f>E10+G10+I10+K10+M10</f>
        <v>53000</v>
      </c>
    </row>
    <row r="11" spans="1:23" ht="39.950000000000003" customHeight="1" x14ac:dyDescent="0.25">
      <c r="A11" s="104" t="s">
        <v>23</v>
      </c>
      <c r="B11" s="104"/>
      <c r="C11" s="104"/>
      <c r="D11" s="31"/>
      <c r="E11" s="30">
        <f>SUM(E9:E10)</f>
        <v>3000</v>
      </c>
      <c r="F11" s="31"/>
      <c r="G11" s="30">
        <f>SUM(G9:G10)</f>
        <v>5000</v>
      </c>
      <c r="H11" s="31"/>
      <c r="I11" s="30">
        <f>SUM(I9:I10)</f>
        <v>15000</v>
      </c>
      <c r="J11" s="31"/>
      <c r="K11" s="30">
        <f>SUM(K9:K10)</f>
        <v>18000</v>
      </c>
      <c r="L11" s="31"/>
      <c r="M11" s="30">
        <f>SUM(M9:M10)</f>
        <v>15000</v>
      </c>
      <c r="N11" s="23"/>
      <c r="O11" s="29">
        <f>O9+O10</f>
        <v>56000</v>
      </c>
    </row>
    <row r="12" spans="1:23" ht="39.950000000000003" customHeight="1" x14ac:dyDescent="0.25">
      <c r="A12" s="105" t="s">
        <v>24</v>
      </c>
      <c r="B12" s="105"/>
      <c r="C12" s="105"/>
      <c r="D12" s="106">
        <f>E11+G11+I11+K11+M11</f>
        <v>56000</v>
      </c>
      <c r="E12" s="107"/>
      <c r="F12" s="107"/>
      <c r="G12" s="107"/>
      <c r="H12" s="107"/>
      <c r="I12" s="107"/>
      <c r="J12" s="107"/>
      <c r="K12" s="107"/>
      <c r="L12" s="107"/>
      <c r="M12" s="108"/>
    </row>
  </sheetData>
  <mergeCells count="20">
    <mergeCell ref="A11:C11"/>
    <mergeCell ref="A12:C12"/>
    <mergeCell ref="D12:M12"/>
    <mergeCell ref="A7:A8"/>
    <mergeCell ref="B7:B8"/>
    <mergeCell ref="C7:C8"/>
    <mergeCell ref="D7:E7"/>
    <mergeCell ref="F7:G7"/>
    <mergeCell ref="H7:I7"/>
    <mergeCell ref="N7:O7"/>
    <mergeCell ref="A1:J1"/>
    <mergeCell ref="A2:A3"/>
    <mergeCell ref="B2:B3"/>
    <mergeCell ref="C2:C3"/>
    <mergeCell ref="D2:D3"/>
    <mergeCell ref="E2:E3"/>
    <mergeCell ref="F2:J2"/>
    <mergeCell ref="J7:K7"/>
    <mergeCell ref="L7:M7"/>
    <mergeCell ref="K2:K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rightToLeft="1" topLeftCell="C1" zoomScale="90" zoomScaleNormal="90" zoomScaleSheetLayoutView="90" workbookViewId="0">
      <selection activeCell="K2" sqref="K2:K4"/>
    </sheetView>
  </sheetViews>
  <sheetFormatPr defaultRowHeight="15" x14ac:dyDescent="0.25"/>
  <cols>
    <col min="2" max="2" width="90.25" bestFit="1" customWidth="1"/>
    <col min="3" max="3" width="14.25" customWidth="1"/>
    <col min="4" max="13" width="17.75" customWidth="1"/>
    <col min="14" max="14" width="14.375" customWidth="1"/>
    <col min="15" max="15" width="23.375" customWidth="1"/>
  </cols>
  <sheetData>
    <row r="1" spans="1:23" ht="111.75" customHeight="1" x14ac:dyDescent="0.25">
      <c r="A1" s="95" t="s">
        <v>28</v>
      </c>
      <c r="B1" s="95"/>
      <c r="C1" s="95"/>
      <c r="D1" s="95"/>
      <c r="E1" s="95"/>
      <c r="F1" s="95"/>
      <c r="G1" s="95"/>
      <c r="H1" s="95"/>
      <c r="I1" s="95"/>
      <c r="J1" s="95"/>
    </row>
    <row r="2" spans="1:23" s="1" customFormat="1" ht="50.1" customHeight="1" x14ac:dyDescent="0.25">
      <c r="A2" s="96" t="s">
        <v>12</v>
      </c>
      <c r="B2" s="96" t="s">
        <v>21</v>
      </c>
      <c r="C2" s="98" t="s">
        <v>19</v>
      </c>
      <c r="D2" s="98" t="s">
        <v>13</v>
      </c>
      <c r="E2" s="96" t="s">
        <v>20</v>
      </c>
      <c r="F2" s="100" t="s">
        <v>25</v>
      </c>
      <c r="G2" s="101"/>
      <c r="H2" s="101"/>
      <c r="I2" s="101"/>
      <c r="J2" s="102"/>
      <c r="K2" s="96" t="s">
        <v>108</v>
      </c>
      <c r="R2"/>
      <c r="S2"/>
      <c r="T2"/>
      <c r="U2"/>
      <c r="V2"/>
      <c r="W2"/>
    </row>
    <row r="3" spans="1:23" ht="30" customHeight="1" x14ac:dyDescent="0.25">
      <c r="A3" s="97"/>
      <c r="B3" s="97"/>
      <c r="C3" s="99"/>
      <c r="D3" s="99"/>
      <c r="E3" s="97"/>
      <c r="F3" s="5">
        <v>1401</v>
      </c>
      <c r="G3" s="5">
        <v>1402</v>
      </c>
      <c r="H3" s="5">
        <v>1403</v>
      </c>
      <c r="I3" s="5">
        <v>1404</v>
      </c>
      <c r="J3" s="5">
        <v>1405</v>
      </c>
      <c r="K3" s="97"/>
    </row>
    <row r="4" spans="1:23" ht="39" customHeight="1" x14ac:dyDescent="0.25">
      <c r="A4" s="7">
        <v>1</v>
      </c>
      <c r="B4" s="13" t="s">
        <v>84</v>
      </c>
      <c r="C4" s="37" t="s">
        <v>30</v>
      </c>
      <c r="D4" s="37">
        <v>100</v>
      </c>
      <c r="E4" s="37">
        <v>100</v>
      </c>
      <c r="F4" s="37">
        <v>100</v>
      </c>
      <c r="G4" s="37">
        <v>100</v>
      </c>
      <c r="H4" s="37">
        <v>100</v>
      </c>
      <c r="I4" s="37">
        <v>100</v>
      </c>
      <c r="J4" s="37">
        <v>100</v>
      </c>
      <c r="K4" s="40">
        <v>100</v>
      </c>
    </row>
    <row r="7" spans="1:23" ht="24.95" customHeight="1" x14ac:dyDescent="0.25">
      <c r="A7" s="103" t="s">
        <v>12</v>
      </c>
      <c r="B7" s="103" t="s">
        <v>27</v>
      </c>
      <c r="C7" s="103" t="s">
        <v>19</v>
      </c>
      <c r="D7" s="103" t="s">
        <v>26</v>
      </c>
      <c r="E7" s="103"/>
      <c r="F7" s="103" t="s">
        <v>14</v>
      </c>
      <c r="G7" s="103"/>
      <c r="H7" s="103" t="s">
        <v>15</v>
      </c>
      <c r="I7" s="103"/>
      <c r="J7" s="103" t="s">
        <v>16</v>
      </c>
      <c r="K7" s="103"/>
      <c r="L7" s="103" t="s">
        <v>17</v>
      </c>
      <c r="M7" s="103"/>
      <c r="N7" s="94" t="s">
        <v>56</v>
      </c>
      <c r="O7" s="94"/>
    </row>
    <row r="8" spans="1:23" ht="24.95" customHeight="1" x14ac:dyDescent="0.25">
      <c r="A8" s="103"/>
      <c r="B8" s="103"/>
      <c r="C8" s="103"/>
      <c r="D8" s="5" t="s">
        <v>18</v>
      </c>
      <c r="E8" s="5" t="s">
        <v>22</v>
      </c>
      <c r="F8" s="5" t="s">
        <v>18</v>
      </c>
      <c r="G8" s="5" t="s">
        <v>22</v>
      </c>
      <c r="H8" s="5" t="s">
        <v>18</v>
      </c>
      <c r="I8" s="5" t="s">
        <v>22</v>
      </c>
      <c r="J8" s="5" t="s">
        <v>18</v>
      </c>
      <c r="K8" s="5" t="s">
        <v>22</v>
      </c>
      <c r="L8" s="5" t="s">
        <v>18</v>
      </c>
      <c r="M8" s="5" t="s">
        <v>22</v>
      </c>
      <c r="N8" s="20" t="s">
        <v>64</v>
      </c>
      <c r="O8" s="20" t="s">
        <v>57</v>
      </c>
    </row>
    <row r="9" spans="1:23" ht="58.5" customHeight="1" x14ac:dyDescent="0.25">
      <c r="A9" s="8">
        <v>1</v>
      </c>
      <c r="B9" s="78" t="s">
        <v>39</v>
      </c>
      <c r="C9" s="11" t="s">
        <v>40</v>
      </c>
      <c r="D9" s="32">
        <v>25801</v>
      </c>
      <c r="E9" s="32">
        <v>10458</v>
      </c>
      <c r="F9" s="32">
        <v>27373</v>
      </c>
      <c r="G9" s="32">
        <v>12550</v>
      </c>
      <c r="H9" s="32">
        <v>28975</v>
      </c>
      <c r="I9" s="32">
        <v>15060</v>
      </c>
      <c r="J9" s="32">
        <v>30529</v>
      </c>
      <c r="K9" s="32">
        <v>18071</v>
      </c>
      <c r="L9" s="32">
        <v>32113</v>
      </c>
      <c r="M9" s="32">
        <v>21686</v>
      </c>
      <c r="N9" s="33">
        <f>D9+F9+H9+J9+L9</f>
        <v>144791</v>
      </c>
      <c r="O9" s="22">
        <f>E9+G9+I9+K9+M9</f>
        <v>77825</v>
      </c>
    </row>
    <row r="10" spans="1:23" ht="30" hidden="1" customHeight="1" x14ac:dyDescent="0.4">
      <c r="A10" s="8"/>
      <c r="B10" s="11"/>
      <c r="C10" s="3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24"/>
      <c r="O10" s="25"/>
    </row>
    <row r="11" spans="1:23" ht="30" hidden="1" customHeight="1" x14ac:dyDescent="0.4">
      <c r="A11" s="8"/>
      <c r="B11" s="11"/>
      <c r="C11" s="3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24"/>
      <c r="O11" s="25"/>
    </row>
    <row r="12" spans="1:23" ht="30" hidden="1" customHeight="1" x14ac:dyDescent="0.4">
      <c r="A12" s="8"/>
      <c r="B12" s="11"/>
      <c r="C12" s="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24"/>
      <c r="O12" s="25"/>
    </row>
    <row r="13" spans="1:23" ht="30" hidden="1" customHeight="1" x14ac:dyDescent="0.4">
      <c r="A13" s="8"/>
      <c r="B13" s="11"/>
      <c r="C13" s="3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24"/>
      <c r="O13" s="25"/>
    </row>
    <row r="14" spans="1:23" ht="30" hidden="1" customHeight="1" x14ac:dyDescent="0.4">
      <c r="A14" s="8"/>
      <c r="B14" s="11"/>
      <c r="C14" s="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24"/>
      <c r="O14" s="25"/>
    </row>
    <row r="15" spans="1:23" ht="30" hidden="1" customHeight="1" x14ac:dyDescent="0.4">
      <c r="A15" s="8"/>
      <c r="B15" s="11"/>
      <c r="C15" s="3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4"/>
      <c r="O15" s="25"/>
    </row>
    <row r="16" spans="1:23" ht="30" hidden="1" customHeight="1" x14ac:dyDescent="0.4">
      <c r="A16" s="8"/>
      <c r="B16" s="11"/>
      <c r="C16" s="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24"/>
      <c r="O16" s="25"/>
    </row>
    <row r="17" spans="1:15" ht="30" hidden="1" customHeight="1" x14ac:dyDescent="0.4">
      <c r="A17" s="8"/>
      <c r="B17" s="11"/>
      <c r="C17" s="3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24"/>
      <c r="O17" s="25"/>
    </row>
    <row r="18" spans="1:15" ht="30" hidden="1" customHeight="1" x14ac:dyDescent="0.4">
      <c r="A18" s="8"/>
      <c r="B18" s="11"/>
      <c r="C18" s="3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24"/>
      <c r="O18" s="25"/>
    </row>
    <row r="19" spans="1:15" ht="30" hidden="1" customHeight="1" x14ac:dyDescent="0.4">
      <c r="A19" s="8"/>
      <c r="B19" s="11"/>
      <c r="C19" s="3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24"/>
      <c r="O19" s="25"/>
    </row>
    <row r="20" spans="1:15" ht="30" hidden="1" customHeight="1" x14ac:dyDescent="0.4">
      <c r="A20" s="8"/>
      <c r="B20" s="11"/>
      <c r="C20" s="3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24"/>
      <c r="O20" s="25"/>
    </row>
    <row r="21" spans="1:15" ht="30" hidden="1" customHeight="1" x14ac:dyDescent="0.4">
      <c r="A21" s="8"/>
      <c r="B21" s="11"/>
      <c r="C21" s="3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24"/>
      <c r="O21" s="25"/>
    </row>
    <row r="22" spans="1:15" ht="30" hidden="1" customHeight="1" x14ac:dyDescent="0.4">
      <c r="A22" s="8"/>
      <c r="B22" s="11"/>
      <c r="C22" s="3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24"/>
      <c r="O22" s="25"/>
    </row>
    <row r="23" spans="1:15" ht="30" customHeight="1" x14ac:dyDescent="0.25">
      <c r="A23" s="8">
        <v>2</v>
      </c>
      <c r="B23" s="11" t="s">
        <v>97</v>
      </c>
      <c r="C23" s="11" t="s">
        <v>96</v>
      </c>
      <c r="D23" s="79">
        <v>16</v>
      </c>
      <c r="E23" s="79">
        <f>D23*1500</f>
        <v>24000</v>
      </c>
      <c r="F23" s="79">
        <v>7</v>
      </c>
      <c r="G23" s="79">
        <f>F23*1500</f>
        <v>10500</v>
      </c>
      <c r="H23" s="79">
        <v>5</v>
      </c>
      <c r="I23" s="79">
        <f>H23*1500</f>
        <v>7500</v>
      </c>
      <c r="J23" s="79">
        <v>5</v>
      </c>
      <c r="K23" s="79">
        <f>J23*1500</f>
        <v>7500</v>
      </c>
      <c r="L23" s="79">
        <v>5</v>
      </c>
      <c r="M23" s="79">
        <f>L23*1500</f>
        <v>7500</v>
      </c>
      <c r="N23" s="33">
        <f>L23+J23+H23+F23+D23</f>
        <v>38</v>
      </c>
      <c r="O23" s="33">
        <f>E23+G23+I23+K23+M23</f>
        <v>57000</v>
      </c>
    </row>
    <row r="24" spans="1:15" ht="30" customHeight="1" x14ac:dyDescent="0.25">
      <c r="A24" s="8">
        <v>3</v>
      </c>
      <c r="B24" s="11" t="s">
        <v>98</v>
      </c>
      <c r="C24" s="11" t="s">
        <v>96</v>
      </c>
      <c r="D24" s="79">
        <v>4</v>
      </c>
      <c r="E24" s="79">
        <f>D24*1500</f>
        <v>6000</v>
      </c>
      <c r="F24" s="79">
        <v>2</v>
      </c>
      <c r="G24" s="79">
        <f>F24*1500</f>
        <v>3000</v>
      </c>
      <c r="H24" s="79">
        <v>2</v>
      </c>
      <c r="I24" s="79">
        <f>H24*1500</f>
        <v>3000</v>
      </c>
      <c r="J24" s="79">
        <v>2</v>
      </c>
      <c r="K24" s="79">
        <f>J24*1500</f>
        <v>3000</v>
      </c>
      <c r="L24" s="79">
        <v>2</v>
      </c>
      <c r="M24" s="79">
        <f>L24*1500</f>
        <v>3000</v>
      </c>
      <c r="N24" s="33">
        <f>L24+J24+H24+F24+D24</f>
        <v>12</v>
      </c>
      <c r="O24" s="33">
        <f>E24+G24+I24+K24+M24</f>
        <v>18000</v>
      </c>
    </row>
    <row r="25" spans="1:15" ht="39.950000000000003" customHeight="1" x14ac:dyDescent="0.25">
      <c r="A25" s="104" t="s">
        <v>23</v>
      </c>
      <c r="B25" s="104"/>
      <c r="C25" s="104"/>
      <c r="D25" s="31"/>
      <c r="E25" s="30">
        <f>SUM(E9:E24)</f>
        <v>40458</v>
      </c>
      <c r="F25" s="31"/>
      <c r="G25" s="30">
        <f>SUM(G9:G24)</f>
        <v>26050</v>
      </c>
      <c r="H25" s="31"/>
      <c r="I25" s="30">
        <f>SUM(I9:I24)</f>
        <v>25560</v>
      </c>
      <c r="J25" s="31"/>
      <c r="K25" s="30">
        <f>SUM(K9:K24)</f>
        <v>28571</v>
      </c>
      <c r="L25" s="31"/>
      <c r="M25" s="30">
        <f>SUM(M9:M24)</f>
        <v>32186</v>
      </c>
      <c r="N25" s="26"/>
      <c r="O25" s="29">
        <f>O9+O23+O24</f>
        <v>152825</v>
      </c>
    </row>
    <row r="26" spans="1:15" ht="39.950000000000003" customHeight="1" x14ac:dyDescent="0.25">
      <c r="A26" s="105" t="s">
        <v>24</v>
      </c>
      <c r="B26" s="105"/>
      <c r="C26" s="105"/>
      <c r="D26" s="106">
        <f>O25</f>
        <v>152825</v>
      </c>
      <c r="E26" s="107"/>
      <c r="F26" s="107"/>
      <c r="G26" s="107"/>
      <c r="H26" s="107"/>
      <c r="I26" s="107"/>
      <c r="J26" s="107"/>
      <c r="K26" s="107"/>
      <c r="L26" s="107"/>
      <c r="M26" s="108"/>
    </row>
  </sheetData>
  <mergeCells count="20">
    <mergeCell ref="A25:C25"/>
    <mergeCell ref="A26:C26"/>
    <mergeCell ref="D26:M26"/>
    <mergeCell ref="A7:A8"/>
    <mergeCell ref="B7:B8"/>
    <mergeCell ref="C7:C8"/>
    <mergeCell ref="D7:E7"/>
    <mergeCell ref="F7:G7"/>
    <mergeCell ref="H7:I7"/>
    <mergeCell ref="N7:O7"/>
    <mergeCell ref="A1:J1"/>
    <mergeCell ref="A2:A3"/>
    <mergeCell ref="B2:B3"/>
    <mergeCell ref="C2:C3"/>
    <mergeCell ref="D2:D3"/>
    <mergeCell ref="E2:E3"/>
    <mergeCell ref="F2:J2"/>
    <mergeCell ref="J7:K7"/>
    <mergeCell ref="L7:M7"/>
    <mergeCell ref="K2:K3"/>
  </mergeCells>
  <printOptions horizontalCentered="1"/>
  <pageMargins left="0" right="0" top="0" bottom="0" header="0" footer="0"/>
  <pageSetup paperSize="9" scale="4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rightToLeft="1" view="pageBreakPreview" topLeftCell="C7" zoomScaleNormal="70" zoomScaleSheetLayoutView="100" workbookViewId="0">
      <selection activeCell="E28" sqref="E28:F30"/>
    </sheetView>
  </sheetViews>
  <sheetFormatPr defaultRowHeight="15" x14ac:dyDescent="0.25"/>
  <cols>
    <col min="2" max="2" width="53.375" customWidth="1"/>
    <col min="3" max="3" width="14.25" customWidth="1"/>
    <col min="4" max="13" width="17.75" customWidth="1"/>
    <col min="14" max="14" width="17.375" customWidth="1"/>
    <col min="15" max="15" width="24.625" customWidth="1"/>
  </cols>
  <sheetData>
    <row r="1" spans="1:23" ht="111.75" customHeight="1" x14ac:dyDescent="0.25">
      <c r="A1" s="95" t="s">
        <v>28</v>
      </c>
      <c r="B1" s="95"/>
      <c r="C1" s="95"/>
      <c r="D1" s="95"/>
      <c r="E1" s="95"/>
      <c r="F1" s="95"/>
      <c r="G1" s="95"/>
      <c r="H1" s="95"/>
      <c r="I1" s="95"/>
      <c r="J1" s="95"/>
    </row>
    <row r="2" spans="1:23" s="1" customFormat="1" ht="50.1" customHeight="1" x14ac:dyDescent="0.25">
      <c r="A2" s="96" t="s">
        <v>12</v>
      </c>
      <c r="B2" s="96" t="s">
        <v>21</v>
      </c>
      <c r="C2" s="98" t="s">
        <v>19</v>
      </c>
      <c r="D2" s="98" t="s">
        <v>13</v>
      </c>
      <c r="E2" s="96" t="s">
        <v>20</v>
      </c>
      <c r="F2" s="100" t="s">
        <v>25</v>
      </c>
      <c r="G2" s="101"/>
      <c r="H2" s="101"/>
      <c r="I2" s="101"/>
      <c r="J2" s="102"/>
      <c r="K2" s="96" t="s">
        <v>108</v>
      </c>
      <c r="R2"/>
      <c r="S2"/>
      <c r="T2"/>
      <c r="U2"/>
      <c r="V2"/>
      <c r="W2"/>
    </row>
    <row r="3" spans="1:23" ht="30" customHeight="1" x14ac:dyDescent="0.25">
      <c r="A3" s="97"/>
      <c r="B3" s="97"/>
      <c r="C3" s="99"/>
      <c r="D3" s="99"/>
      <c r="E3" s="97"/>
      <c r="F3" s="5">
        <v>1401</v>
      </c>
      <c r="G3" s="5">
        <v>1402</v>
      </c>
      <c r="H3" s="5">
        <v>1403</v>
      </c>
      <c r="I3" s="5">
        <v>1404</v>
      </c>
      <c r="J3" s="5">
        <v>1405</v>
      </c>
      <c r="K3" s="97"/>
    </row>
    <row r="4" spans="1:23" ht="30" customHeight="1" x14ac:dyDescent="0.25">
      <c r="A4" s="7">
        <v>1</v>
      </c>
      <c r="B4" s="13" t="s">
        <v>41</v>
      </c>
      <c r="C4" s="7" t="s">
        <v>30</v>
      </c>
      <c r="D4" s="43">
        <v>0.22</v>
      </c>
      <c r="E4" s="43">
        <v>0.35</v>
      </c>
      <c r="F4" s="43">
        <v>0.37</v>
      </c>
      <c r="G4" s="43">
        <v>0.4</v>
      </c>
      <c r="H4" s="43">
        <v>0.42</v>
      </c>
      <c r="I4" s="43">
        <v>0.46</v>
      </c>
      <c r="J4" s="43">
        <v>0.5</v>
      </c>
      <c r="K4" s="82">
        <v>0.36</v>
      </c>
    </row>
    <row r="6" spans="1:23" ht="24.95" customHeight="1" x14ac:dyDescent="0.25">
      <c r="A6" s="103" t="s">
        <v>12</v>
      </c>
      <c r="B6" s="103" t="s">
        <v>27</v>
      </c>
      <c r="C6" s="103" t="s">
        <v>19</v>
      </c>
      <c r="D6" s="103" t="s">
        <v>26</v>
      </c>
      <c r="E6" s="103"/>
      <c r="F6" s="103" t="s">
        <v>14</v>
      </c>
      <c r="G6" s="103"/>
      <c r="H6" s="103" t="s">
        <v>15</v>
      </c>
      <c r="I6" s="103"/>
      <c r="J6" s="103" t="s">
        <v>16</v>
      </c>
      <c r="K6" s="103"/>
      <c r="L6" s="103" t="s">
        <v>17</v>
      </c>
      <c r="M6" s="103"/>
      <c r="N6" s="94" t="s">
        <v>56</v>
      </c>
      <c r="O6" s="94"/>
    </row>
    <row r="7" spans="1:23" ht="24.95" customHeight="1" x14ac:dyDescent="0.25">
      <c r="A7" s="103"/>
      <c r="B7" s="103"/>
      <c r="C7" s="103"/>
      <c r="D7" s="5" t="s">
        <v>18</v>
      </c>
      <c r="E7" s="5" t="s">
        <v>22</v>
      </c>
      <c r="F7" s="5" t="s">
        <v>18</v>
      </c>
      <c r="G7" s="5" t="s">
        <v>22</v>
      </c>
      <c r="H7" s="5" t="s">
        <v>18</v>
      </c>
      <c r="I7" s="5" t="s">
        <v>22</v>
      </c>
      <c r="J7" s="5" t="s">
        <v>18</v>
      </c>
      <c r="K7" s="5" t="s">
        <v>22</v>
      </c>
      <c r="L7" s="5" t="s">
        <v>18</v>
      </c>
      <c r="M7" s="5" t="s">
        <v>22</v>
      </c>
      <c r="N7" s="20" t="s">
        <v>64</v>
      </c>
      <c r="O7" s="20" t="s">
        <v>57</v>
      </c>
    </row>
    <row r="8" spans="1:23" ht="62.25" customHeight="1" x14ac:dyDescent="0.25">
      <c r="A8" s="8">
        <v>1</v>
      </c>
      <c r="B8" s="13" t="s">
        <v>42</v>
      </c>
      <c r="C8" s="8" t="s">
        <v>34</v>
      </c>
      <c r="D8" s="18">
        <v>331</v>
      </c>
      <c r="E8" s="32">
        <v>5500</v>
      </c>
      <c r="F8" s="18">
        <v>360</v>
      </c>
      <c r="G8" s="32">
        <v>17400</v>
      </c>
      <c r="H8" s="18">
        <v>380</v>
      </c>
      <c r="I8" s="32">
        <v>14400</v>
      </c>
      <c r="J8" s="18">
        <v>415</v>
      </c>
      <c r="K8" s="32">
        <v>30240</v>
      </c>
      <c r="L8" s="18">
        <v>450</v>
      </c>
      <c r="M8" s="32">
        <v>36288</v>
      </c>
      <c r="N8" s="21">
        <f>L8</f>
        <v>450</v>
      </c>
      <c r="O8" s="22">
        <f>E8+G8+I8+K8+M8</f>
        <v>103828</v>
      </c>
    </row>
    <row r="9" spans="1:23" ht="30" hidden="1" customHeight="1" x14ac:dyDescent="0.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24"/>
      <c r="O9" s="25"/>
    </row>
    <row r="10" spans="1:23" ht="30" hidden="1" customHeight="1" x14ac:dyDescent="0.4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24"/>
      <c r="O10" s="25"/>
    </row>
    <row r="11" spans="1:23" ht="30" hidden="1" customHeight="1" x14ac:dyDescent="0.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24"/>
      <c r="O11" s="25"/>
    </row>
    <row r="12" spans="1:23" ht="30" hidden="1" customHeight="1" x14ac:dyDescent="0.4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24"/>
      <c r="O12" s="25"/>
    </row>
    <row r="13" spans="1:23" ht="30" hidden="1" customHeight="1" x14ac:dyDescent="0.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24"/>
      <c r="O13" s="25"/>
    </row>
    <row r="14" spans="1:23" ht="30" hidden="1" customHeight="1" x14ac:dyDescent="0.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24"/>
      <c r="O14" s="25"/>
    </row>
    <row r="15" spans="1:23" ht="30" hidden="1" customHeight="1" x14ac:dyDescent="0.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24"/>
      <c r="O15" s="25"/>
    </row>
    <row r="16" spans="1:23" ht="30" hidden="1" customHeight="1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24"/>
      <c r="O16" s="25"/>
    </row>
    <row r="17" spans="1:15" ht="30" hidden="1" customHeight="1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24"/>
      <c r="O17" s="25"/>
    </row>
    <row r="18" spans="1:15" ht="30" hidden="1" customHeight="1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24"/>
      <c r="O18" s="25"/>
    </row>
    <row r="19" spans="1:15" ht="30" hidden="1" customHeight="1" x14ac:dyDescent="0.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24"/>
      <c r="O19" s="25"/>
    </row>
    <row r="20" spans="1:15" ht="30" hidden="1" customHeight="1" x14ac:dyDescent="0.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24"/>
      <c r="O20" s="25"/>
    </row>
    <row r="21" spans="1:15" ht="30" hidden="1" customHeight="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24"/>
      <c r="O21" s="25"/>
    </row>
    <row r="22" spans="1:15" ht="39.950000000000003" customHeight="1" x14ac:dyDescent="0.25">
      <c r="A22" s="104" t="s">
        <v>23</v>
      </c>
      <c r="B22" s="104"/>
      <c r="C22" s="104"/>
      <c r="D22" s="31">
        <v>324</v>
      </c>
      <c r="E22" s="30">
        <f>SUM(E8:E21)</f>
        <v>5500</v>
      </c>
      <c r="F22" s="31"/>
      <c r="G22" s="30">
        <f>SUM(G8:G21)</f>
        <v>17400</v>
      </c>
      <c r="H22" s="31"/>
      <c r="I22" s="30">
        <f>SUM(I8:I21)</f>
        <v>14400</v>
      </c>
      <c r="J22" s="31"/>
      <c r="K22" s="30">
        <f>SUM(K8:K21)</f>
        <v>30240</v>
      </c>
      <c r="L22" s="31"/>
      <c r="M22" s="30">
        <f>SUM(M8:M21)</f>
        <v>36288</v>
      </c>
      <c r="N22" s="26"/>
      <c r="O22" s="29">
        <f>O8</f>
        <v>103828</v>
      </c>
    </row>
    <row r="23" spans="1:15" ht="39.950000000000003" customHeight="1" x14ac:dyDescent="0.25">
      <c r="A23" s="105" t="s">
        <v>24</v>
      </c>
      <c r="B23" s="105"/>
      <c r="C23" s="105"/>
      <c r="D23" s="106">
        <f>E22+G22+I22+K22+M22</f>
        <v>103828</v>
      </c>
      <c r="E23" s="107"/>
      <c r="F23" s="107"/>
      <c r="G23" s="107"/>
      <c r="H23" s="107"/>
      <c r="I23" s="107"/>
      <c r="J23" s="107"/>
      <c r="K23" s="107"/>
      <c r="L23" s="107"/>
      <c r="M23" s="108"/>
    </row>
    <row r="24" spans="1:15" x14ac:dyDescent="0.25">
      <c r="D24">
        <f>D22/D8</f>
        <v>0.97885196374622352</v>
      </c>
    </row>
  </sheetData>
  <mergeCells count="20">
    <mergeCell ref="A22:C22"/>
    <mergeCell ref="A23:C23"/>
    <mergeCell ref="D23:M23"/>
    <mergeCell ref="A6:A7"/>
    <mergeCell ref="B6:B7"/>
    <mergeCell ref="C6:C7"/>
    <mergeCell ref="D6:E6"/>
    <mergeCell ref="F6:G6"/>
    <mergeCell ref="H6:I6"/>
    <mergeCell ref="N6:O6"/>
    <mergeCell ref="A1:J1"/>
    <mergeCell ref="A2:A3"/>
    <mergeCell ref="B2:B3"/>
    <mergeCell ref="C2:C3"/>
    <mergeCell ref="D2:D3"/>
    <mergeCell ref="E2:E3"/>
    <mergeCell ref="F2:J2"/>
    <mergeCell ref="J6:K6"/>
    <mergeCell ref="L6:M6"/>
    <mergeCell ref="K2:K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rightToLeft="1" tabSelected="1" topLeftCell="C1" zoomScaleNormal="100" workbookViewId="0">
      <selection activeCell="K4" sqref="K4"/>
    </sheetView>
  </sheetViews>
  <sheetFormatPr defaultRowHeight="15" x14ac:dyDescent="0.25"/>
  <cols>
    <col min="2" max="2" width="53.375" customWidth="1"/>
    <col min="3" max="3" width="14.25" customWidth="1"/>
    <col min="4" max="13" width="17.75" customWidth="1"/>
    <col min="14" max="14" width="11.875" customWidth="1"/>
    <col min="15" max="15" width="22" bestFit="1" customWidth="1"/>
  </cols>
  <sheetData>
    <row r="1" spans="1:23" ht="24" x14ac:dyDescent="0.25">
      <c r="A1" s="95" t="s">
        <v>28</v>
      </c>
      <c r="B1" s="95"/>
      <c r="C1" s="95"/>
      <c r="D1" s="95"/>
      <c r="E1" s="95"/>
      <c r="F1" s="95"/>
      <c r="G1" s="95"/>
      <c r="H1" s="95"/>
      <c r="I1" s="95"/>
      <c r="J1" s="95"/>
    </row>
    <row r="2" spans="1:23" s="1" customFormat="1" ht="18.75" x14ac:dyDescent="0.25">
      <c r="A2" s="96" t="s">
        <v>12</v>
      </c>
      <c r="B2" s="96" t="s">
        <v>21</v>
      </c>
      <c r="C2" s="98" t="s">
        <v>19</v>
      </c>
      <c r="D2" s="98" t="s">
        <v>13</v>
      </c>
      <c r="E2" s="96" t="s">
        <v>20</v>
      </c>
      <c r="F2" s="100" t="s">
        <v>25</v>
      </c>
      <c r="G2" s="101"/>
      <c r="H2" s="101"/>
      <c r="I2" s="101"/>
      <c r="J2" s="102"/>
      <c r="K2" s="96" t="s">
        <v>108</v>
      </c>
      <c r="R2"/>
      <c r="S2"/>
      <c r="T2"/>
      <c r="U2"/>
      <c r="V2"/>
      <c r="W2"/>
    </row>
    <row r="3" spans="1:23" ht="18.75" x14ac:dyDescent="0.25">
      <c r="A3" s="97"/>
      <c r="B3" s="97"/>
      <c r="C3" s="99"/>
      <c r="D3" s="99"/>
      <c r="E3" s="97"/>
      <c r="F3" s="16">
        <v>1401</v>
      </c>
      <c r="G3" s="16">
        <v>1402</v>
      </c>
      <c r="H3" s="16">
        <v>1403</v>
      </c>
      <c r="I3" s="16">
        <v>1404</v>
      </c>
      <c r="J3" s="16">
        <v>1405</v>
      </c>
      <c r="K3" s="97"/>
    </row>
    <row r="4" spans="1:23" ht="17.25" x14ac:dyDescent="0.4">
      <c r="A4" s="3">
        <v>1</v>
      </c>
      <c r="B4" s="10" t="s">
        <v>101</v>
      </c>
      <c r="C4" s="8" t="s">
        <v>38</v>
      </c>
      <c r="D4" s="38">
        <v>0.12</v>
      </c>
      <c r="E4" s="38">
        <v>0.4</v>
      </c>
      <c r="F4" s="38">
        <f>0.12+E4</f>
        <v>0.52</v>
      </c>
      <c r="G4" s="38">
        <f>0.12+F4</f>
        <v>0.64</v>
      </c>
      <c r="H4" s="38">
        <f>0.12+G4</f>
        <v>0.76</v>
      </c>
      <c r="I4" s="38">
        <f>0.12+H4</f>
        <v>0.88</v>
      </c>
      <c r="J4" s="38">
        <f>0.12+I4</f>
        <v>1</v>
      </c>
      <c r="K4" s="81">
        <v>0.375</v>
      </c>
      <c r="L4" s="1"/>
      <c r="M4" s="1"/>
    </row>
    <row r="5" spans="1:23" hidden="1" x14ac:dyDescent="0.25">
      <c r="D5" s="1"/>
      <c r="E5" s="1"/>
      <c r="F5" s="1"/>
      <c r="G5" s="1"/>
      <c r="H5" s="1"/>
      <c r="I5" s="1"/>
      <c r="J5" s="1"/>
      <c r="K5" s="1"/>
      <c r="L5" s="1"/>
      <c r="M5" s="1"/>
    </row>
    <row r="6" spans="1:23" hidden="1" x14ac:dyDescent="0.25">
      <c r="D6" s="1"/>
      <c r="E6" s="1"/>
      <c r="F6" s="1"/>
      <c r="G6" s="1"/>
      <c r="H6" s="1"/>
      <c r="I6" s="1"/>
      <c r="J6" s="1"/>
      <c r="K6" s="1"/>
      <c r="L6" s="1"/>
      <c r="M6" s="1"/>
    </row>
    <row r="7" spans="1:23" ht="18.75" x14ac:dyDescent="0.25">
      <c r="A7" s="103" t="s">
        <v>12</v>
      </c>
      <c r="B7" s="103" t="s">
        <v>27</v>
      </c>
      <c r="C7" s="103" t="s">
        <v>19</v>
      </c>
      <c r="D7" s="103" t="s">
        <v>26</v>
      </c>
      <c r="E7" s="103"/>
      <c r="F7" s="103" t="s">
        <v>14</v>
      </c>
      <c r="G7" s="103"/>
      <c r="H7" s="103" t="s">
        <v>15</v>
      </c>
      <c r="I7" s="103"/>
      <c r="J7" s="103" t="s">
        <v>16</v>
      </c>
      <c r="K7" s="103"/>
      <c r="L7" s="103" t="s">
        <v>17</v>
      </c>
      <c r="M7" s="103"/>
      <c r="N7" s="94" t="s">
        <v>56</v>
      </c>
      <c r="O7" s="94"/>
    </row>
    <row r="8" spans="1:23" ht="18.75" x14ac:dyDescent="0.25">
      <c r="A8" s="103"/>
      <c r="B8" s="103"/>
      <c r="C8" s="103"/>
      <c r="D8" s="16" t="s">
        <v>18</v>
      </c>
      <c r="E8" s="16" t="s">
        <v>22</v>
      </c>
      <c r="F8" s="16" t="s">
        <v>18</v>
      </c>
      <c r="G8" s="16" t="s">
        <v>22</v>
      </c>
      <c r="H8" s="16" t="s">
        <v>18</v>
      </c>
      <c r="I8" s="16" t="s">
        <v>22</v>
      </c>
      <c r="J8" s="16" t="s">
        <v>18</v>
      </c>
      <c r="K8" s="16" t="s">
        <v>22</v>
      </c>
      <c r="L8" s="16" t="s">
        <v>18</v>
      </c>
      <c r="M8" s="16" t="s">
        <v>22</v>
      </c>
      <c r="N8" s="20" t="s">
        <v>64</v>
      </c>
      <c r="O8" s="20" t="s">
        <v>57</v>
      </c>
    </row>
    <row r="9" spans="1:23" ht="34.5" x14ac:dyDescent="0.4">
      <c r="A9" s="3">
        <v>1</v>
      </c>
      <c r="B9" s="10" t="s">
        <v>95</v>
      </c>
      <c r="C9" s="8" t="s">
        <v>58</v>
      </c>
      <c r="D9" s="18">
        <v>8</v>
      </c>
      <c r="E9" s="109">
        <f>32000*D9*1.3^1</f>
        <v>332800</v>
      </c>
      <c r="F9" s="18">
        <v>7</v>
      </c>
      <c r="G9" s="109">
        <f>32000*F9*1.3^2</f>
        <v>378560.00000000006</v>
      </c>
      <c r="H9" s="18">
        <v>5</v>
      </c>
      <c r="I9" s="109">
        <f>32000*H9*1.3^3</f>
        <v>351520.00000000006</v>
      </c>
      <c r="J9" s="18">
        <v>5</v>
      </c>
      <c r="K9" s="109">
        <f>32000*J9*1.3^4</f>
        <v>456976.00000000006</v>
      </c>
      <c r="L9" s="18">
        <v>0</v>
      </c>
      <c r="M9" s="109">
        <v>0</v>
      </c>
      <c r="N9" s="21">
        <f>L9+J9+F9+D9+H9</f>
        <v>25</v>
      </c>
      <c r="O9" s="111">
        <f>E9+G9+I9+K9+M9</f>
        <v>1519856</v>
      </c>
    </row>
    <row r="10" spans="1:23" ht="18" x14ac:dyDescent="0.4">
      <c r="A10" s="3">
        <v>2</v>
      </c>
      <c r="B10" s="3" t="s">
        <v>59</v>
      </c>
      <c r="C10" s="8" t="s">
        <v>58</v>
      </c>
      <c r="D10" s="18">
        <v>8</v>
      </c>
      <c r="E10" s="110"/>
      <c r="F10" s="18">
        <v>7</v>
      </c>
      <c r="G10" s="110"/>
      <c r="H10" s="18">
        <v>5</v>
      </c>
      <c r="I10" s="110"/>
      <c r="J10" s="18">
        <v>5</v>
      </c>
      <c r="K10" s="110"/>
      <c r="L10" s="18">
        <v>0</v>
      </c>
      <c r="M10" s="110"/>
      <c r="N10" s="21">
        <f t="shared" ref="N10" si="0">L10+J10+F10+D10+H10</f>
        <v>25</v>
      </c>
      <c r="O10" s="112"/>
    </row>
    <row r="11" spans="1:23" ht="22.5" x14ac:dyDescent="0.25">
      <c r="A11" s="104" t="s">
        <v>23</v>
      </c>
      <c r="B11" s="104"/>
      <c r="C11" s="104"/>
      <c r="D11" s="31"/>
      <c r="E11" s="30">
        <f>SUM(E9:E10)</f>
        <v>332800</v>
      </c>
      <c r="F11" s="31"/>
      <c r="G11" s="30">
        <f>SUM(G9:G10)</f>
        <v>378560.00000000006</v>
      </c>
      <c r="H11" s="31"/>
      <c r="I11" s="30">
        <f>SUM(I9:I10)</f>
        <v>351520.00000000006</v>
      </c>
      <c r="J11" s="31"/>
      <c r="K11" s="30">
        <f>SUM(K9:K10)</f>
        <v>456976.00000000006</v>
      </c>
      <c r="L11" s="31"/>
      <c r="M11" s="30">
        <f>SUM(M9:M10)</f>
        <v>0</v>
      </c>
      <c r="N11" s="4"/>
      <c r="O11" s="29">
        <f>SUM(O9:O10)</f>
        <v>1519856</v>
      </c>
    </row>
    <row r="12" spans="1:23" ht="22.5" x14ac:dyDescent="0.25">
      <c r="A12" s="105" t="s">
        <v>24</v>
      </c>
      <c r="B12" s="105"/>
      <c r="C12" s="105"/>
      <c r="D12" s="106">
        <f>E11+G11+I11+K11+M11</f>
        <v>1519856</v>
      </c>
      <c r="E12" s="107"/>
      <c r="F12" s="107"/>
      <c r="G12" s="107"/>
      <c r="H12" s="107"/>
      <c r="I12" s="107"/>
      <c r="J12" s="107"/>
      <c r="K12" s="107"/>
      <c r="L12" s="107"/>
      <c r="M12" s="108"/>
    </row>
    <row r="15" spans="1:23" x14ac:dyDescent="0.25">
      <c r="C15">
        <v>1200</v>
      </c>
    </row>
    <row r="16" spans="1:23" x14ac:dyDescent="0.25">
      <c r="C16">
        <v>3200</v>
      </c>
      <c r="G16" s="73"/>
      <c r="I16" s="73"/>
    </row>
    <row r="17" spans="3:9" x14ac:dyDescent="0.25">
      <c r="C17">
        <f>C15/C16</f>
        <v>0.375</v>
      </c>
      <c r="G17" s="73"/>
      <c r="I17" s="73"/>
    </row>
  </sheetData>
  <mergeCells count="26">
    <mergeCell ref="K2:K3"/>
    <mergeCell ref="A1:J1"/>
    <mergeCell ref="A2:A3"/>
    <mergeCell ref="B2:B3"/>
    <mergeCell ref="C2:C3"/>
    <mergeCell ref="D2:D3"/>
    <mergeCell ref="E2:E3"/>
    <mergeCell ref="F2:J2"/>
    <mergeCell ref="N7:O7"/>
    <mergeCell ref="E9:E10"/>
    <mergeCell ref="G9:G10"/>
    <mergeCell ref="I9:I10"/>
    <mergeCell ref="K9:K10"/>
    <mergeCell ref="M9:M10"/>
    <mergeCell ref="O9:O10"/>
    <mergeCell ref="D7:E7"/>
    <mergeCell ref="F7:G7"/>
    <mergeCell ref="H7:I7"/>
    <mergeCell ref="A11:C11"/>
    <mergeCell ref="A12:C12"/>
    <mergeCell ref="D12:M12"/>
    <mergeCell ref="J7:K7"/>
    <mergeCell ref="L7:M7"/>
    <mergeCell ref="A7:A8"/>
    <mergeCell ref="B7:B8"/>
    <mergeCell ref="C7:C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rightToLeft="1" workbookViewId="0">
      <selection activeCell="D10" sqref="A7:E10"/>
    </sheetView>
  </sheetViews>
  <sheetFormatPr defaultRowHeight="15" x14ac:dyDescent="0.25"/>
  <cols>
    <col min="2" max="2" width="67.625" customWidth="1"/>
    <col min="3" max="3" width="14.25" customWidth="1"/>
    <col min="4" max="13" width="17.75" customWidth="1"/>
    <col min="14" max="14" width="17.875" customWidth="1"/>
    <col min="15" max="15" width="22" bestFit="1" customWidth="1"/>
  </cols>
  <sheetData>
    <row r="1" spans="1:23" ht="24" x14ac:dyDescent="0.25">
      <c r="A1" s="95" t="s">
        <v>28</v>
      </c>
      <c r="B1" s="95"/>
      <c r="C1" s="95"/>
      <c r="D1" s="95"/>
      <c r="E1" s="95"/>
      <c r="F1" s="95"/>
      <c r="G1" s="95"/>
      <c r="H1" s="95"/>
      <c r="I1" s="95"/>
      <c r="J1" s="95"/>
    </row>
    <row r="2" spans="1:23" s="1" customFormat="1" ht="18.75" x14ac:dyDescent="0.25">
      <c r="A2" s="96" t="s">
        <v>12</v>
      </c>
      <c r="B2" s="96" t="s">
        <v>21</v>
      </c>
      <c r="C2" s="98" t="s">
        <v>19</v>
      </c>
      <c r="D2" s="98" t="s">
        <v>13</v>
      </c>
      <c r="E2" s="96" t="s">
        <v>20</v>
      </c>
      <c r="F2" s="100" t="s">
        <v>25</v>
      </c>
      <c r="G2" s="101"/>
      <c r="H2" s="101"/>
      <c r="I2" s="101"/>
      <c r="J2" s="102"/>
      <c r="K2" s="96" t="s">
        <v>108</v>
      </c>
      <c r="R2"/>
      <c r="S2"/>
      <c r="T2"/>
      <c r="U2"/>
      <c r="V2"/>
      <c r="W2"/>
    </row>
    <row r="3" spans="1:23" ht="18.75" x14ac:dyDescent="0.25">
      <c r="A3" s="97"/>
      <c r="B3" s="97"/>
      <c r="C3" s="99"/>
      <c r="D3" s="99"/>
      <c r="E3" s="97"/>
      <c r="F3" s="16">
        <v>1401</v>
      </c>
      <c r="G3" s="16">
        <v>1402</v>
      </c>
      <c r="H3" s="16">
        <v>1403</v>
      </c>
      <c r="I3" s="16">
        <v>1404</v>
      </c>
      <c r="J3" s="16">
        <v>1405</v>
      </c>
      <c r="K3" s="97"/>
    </row>
    <row r="4" spans="1:23" ht="17.25" x14ac:dyDescent="0.4">
      <c r="A4" s="3">
        <v>1</v>
      </c>
      <c r="B4" s="3" t="s">
        <v>80</v>
      </c>
      <c r="C4" s="37" t="s">
        <v>38</v>
      </c>
      <c r="D4" s="38">
        <v>0.74</v>
      </c>
      <c r="E4" s="38">
        <v>0.82</v>
      </c>
      <c r="F4" s="39">
        <v>0.86</v>
      </c>
      <c r="G4" s="39">
        <v>0.89</v>
      </c>
      <c r="H4" s="39">
        <v>0.93</v>
      </c>
      <c r="I4" s="39">
        <v>0.95</v>
      </c>
      <c r="J4" s="39">
        <v>0.96</v>
      </c>
      <c r="K4" s="81">
        <v>0.85560000000000003</v>
      </c>
    </row>
    <row r="7" spans="1:23" ht="18.75" x14ac:dyDescent="0.25">
      <c r="A7" s="103" t="s">
        <v>12</v>
      </c>
      <c r="B7" s="103" t="s">
        <v>27</v>
      </c>
      <c r="C7" s="103" t="s">
        <v>19</v>
      </c>
      <c r="D7" s="103" t="s">
        <v>26</v>
      </c>
      <c r="E7" s="103"/>
      <c r="F7" s="103" t="s">
        <v>14</v>
      </c>
      <c r="G7" s="103"/>
      <c r="H7" s="103" t="s">
        <v>15</v>
      </c>
      <c r="I7" s="103"/>
      <c r="J7" s="103" t="s">
        <v>16</v>
      </c>
      <c r="K7" s="103"/>
      <c r="L7" s="103" t="s">
        <v>17</v>
      </c>
      <c r="M7" s="103"/>
      <c r="N7" s="94" t="s">
        <v>56</v>
      </c>
      <c r="O7" s="94"/>
    </row>
    <row r="8" spans="1:23" ht="18.75" x14ac:dyDescent="0.25">
      <c r="A8" s="103"/>
      <c r="B8" s="103"/>
      <c r="C8" s="103"/>
      <c r="D8" s="16" t="s">
        <v>18</v>
      </c>
      <c r="E8" s="16" t="s">
        <v>22</v>
      </c>
      <c r="F8" s="16" t="s">
        <v>18</v>
      </c>
      <c r="G8" s="16" t="s">
        <v>22</v>
      </c>
      <c r="H8" s="16" t="s">
        <v>18</v>
      </c>
      <c r="I8" s="16" t="s">
        <v>22</v>
      </c>
      <c r="J8" s="16" t="s">
        <v>18</v>
      </c>
      <c r="K8" s="16" t="s">
        <v>22</v>
      </c>
      <c r="L8" s="16" t="s">
        <v>18</v>
      </c>
      <c r="M8" s="16" t="s">
        <v>22</v>
      </c>
      <c r="N8" s="20" t="s">
        <v>64</v>
      </c>
      <c r="O8" s="20" t="s">
        <v>57</v>
      </c>
    </row>
    <row r="9" spans="1:23" ht="18" x14ac:dyDescent="0.4">
      <c r="A9" s="3">
        <v>1</v>
      </c>
      <c r="B9" s="3" t="s">
        <v>60</v>
      </c>
      <c r="C9" s="8" t="s">
        <v>61</v>
      </c>
      <c r="D9" s="19">
        <v>4500</v>
      </c>
      <c r="E9" s="19">
        <v>204750</v>
      </c>
      <c r="F9" s="19">
        <v>4416</v>
      </c>
      <c r="G9" s="19">
        <v>261206.40000000002</v>
      </c>
      <c r="H9" s="19">
        <v>4300</v>
      </c>
      <c r="I9" s="19">
        <v>330648.50000000006</v>
      </c>
      <c r="J9" s="19">
        <v>4200</v>
      </c>
      <c r="K9" s="19">
        <v>419846.70000000007</v>
      </c>
      <c r="L9" s="19">
        <v>4100</v>
      </c>
      <c r="M9" s="19">
        <v>532805.45500000019</v>
      </c>
      <c r="N9" s="41">
        <f>L9+J9+F9+D9+H9</f>
        <v>21516</v>
      </c>
      <c r="O9" s="22">
        <f>E9+G9+I9+K9+M9</f>
        <v>1749257.0550000002</v>
      </c>
    </row>
    <row r="10" spans="1:23" ht="18" x14ac:dyDescent="0.4">
      <c r="A10" s="3">
        <v>2</v>
      </c>
      <c r="B10" s="3" t="s">
        <v>62</v>
      </c>
      <c r="C10" s="8" t="s">
        <v>63</v>
      </c>
      <c r="D10" s="19">
        <v>6500</v>
      </c>
      <c r="E10" s="19">
        <v>211250</v>
      </c>
      <c r="F10" s="19">
        <v>6200</v>
      </c>
      <c r="G10" s="19">
        <v>261950.00000000003</v>
      </c>
      <c r="H10" s="19">
        <v>6000</v>
      </c>
      <c r="I10" s="19">
        <v>329550.00000000006</v>
      </c>
      <c r="J10" s="19">
        <v>6000</v>
      </c>
      <c r="K10" s="19">
        <v>428415.00000000006</v>
      </c>
      <c r="L10" s="19">
        <v>5300</v>
      </c>
      <c r="M10" s="19">
        <v>491963.22500000015</v>
      </c>
      <c r="N10" s="41">
        <f>L10+J10+H10+F10+D10</f>
        <v>30000</v>
      </c>
      <c r="O10" s="22">
        <f>E10+G10+I10+K10+M10</f>
        <v>1723128.2250000001</v>
      </c>
    </row>
    <row r="11" spans="1:23" ht="18" x14ac:dyDescent="0.4">
      <c r="A11" s="75">
        <v>3</v>
      </c>
      <c r="B11" s="76" t="s">
        <v>87</v>
      </c>
      <c r="C11" s="8" t="s">
        <v>88</v>
      </c>
      <c r="D11" s="8">
        <v>30</v>
      </c>
      <c r="E11" s="8"/>
      <c r="F11" s="8">
        <v>30</v>
      </c>
      <c r="G11" s="8"/>
      <c r="H11" s="8">
        <v>30</v>
      </c>
      <c r="I11" s="77"/>
      <c r="J11" s="77"/>
      <c r="K11" s="77"/>
      <c r="L11" s="77"/>
      <c r="M11" s="77"/>
      <c r="N11" s="21"/>
      <c r="O11" s="22"/>
    </row>
    <row r="12" spans="1:23" ht="18" x14ac:dyDescent="0.4">
      <c r="A12" s="3">
        <v>4</v>
      </c>
      <c r="B12" s="3" t="s">
        <v>86</v>
      </c>
      <c r="C12" s="8" t="s">
        <v>88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1"/>
      <c r="O12" s="22"/>
    </row>
    <row r="13" spans="1:23" ht="22.5" x14ac:dyDescent="0.25">
      <c r="A13" s="104" t="s">
        <v>23</v>
      </c>
      <c r="B13" s="104"/>
      <c r="C13" s="104"/>
      <c r="D13" s="27"/>
      <c r="E13" s="30">
        <f>SUM(E9:E11)</f>
        <v>416000</v>
      </c>
      <c r="F13" s="31"/>
      <c r="G13" s="30">
        <f>SUM(G9:G11)</f>
        <v>523156.4</v>
      </c>
      <c r="H13" s="31"/>
      <c r="I13" s="30">
        <f>SUM(I9:I11)</f>
        <v>660198.50000000012</v>
      </c>
      <c r="J13" s="31"/>
      <c r="K13" s="30">
        <f>SUM(K9:K11)</f>
        <v>848261.70000000019</v>
      </c>
      <c r="L13" s="31"/>
      <c r="M13" s="30">
        <f>SUM(M9:M11)</f>
        <v>1024768.6800000004</v>
      </c>
      <c r="N13" s="4"/>
      <c r="O13" s="74">
        <f t="shared" ref="O13" si="0">E13+G13+I13+K13+M13</f>
        <v>3472385.2800000012</v>
      </c>
    </row>
    <row r="14" spans="1:23" ht="22.5" x14ac:dyDescent="0.25">
      <c r="A14" s="105" t="s">
        <v>24</v>
      </c>
      <c r="B14" s="105"/>
      <c r="C14" s="105"/>
      <c r="D14" s="106">
        <f>E13+G13+I13+K13+M13</f>
        <v>3472385.2800000012</v>
      </c>
      <c r="E14" s="107"/>
      <c r="F14" s="107"/>
      <c r="G14" s="107"/>
      <c r="H14" s="107"/>
      <c r="I14" s="107"/>
      <c r="J14" s="107"/>
      <c r="K14" s="107"/>
      <c r="L14" s="107"/>
      <c r="M14" s="108"/>
    </row>
  </sheetData>
  <mergeCells count="20">
    <mergeCell ref="K2:K3"/>
    <mergeCell ref="A1:J1"/>
    <mergeCell ref="A2:A3"/>
    <mergeCell ref="B2:B3"/>
    <mergeCell ref="C2:C3"/>
    <mergeCell ref="D2:D3"/>
    <mergeCell ref="E2:E3"/>
    <mergeCell ref="F2:J2"/>
    <mergeCell ref="J7:K7"/>
    <mergeCell ref="L7:M7"/>
    <mergeCell ref="N7:O7"/>
    <mergeCell ref="A13:C13"/>
    <mergeCell ref="A14:C14"/>
    <mergeCell ref="D14:M14"/>
    <mergeCell ref="A7:A8"/>
    <mergeCell ref="B7:B8"/>
    <mergeCell ref="C7:C8"/>
    <mergeCell ref="D7:E7"/>
    <mergeCell ref="F7:G7"/>
    <mergeCell ref="H7:I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rightToLeft="1" workbookViewId="0">
      <selection activeCell="F4" sqref="F4"/>
    </sheetView>
  </sheetViews>
  <sheetFormatPr defaultRowHeight="15" x14ac:dyDescent="0.25"/>
  <cols>
    <col min="2" max="2" width="53.375" customWidth="1"/>
    <col min="3" max="3" width="13" bestFit="1" customWidth="1"/>
    <col min="4" max="4" width="9.5" customWidth="1"/>
    <col min="5" max="5" width="17.75" customWidth="1"/>
    <col min="6" max="6" width="9.125" customWidth="1"/>
    <col min="7" max="7" width="17.75" customWidth="1"/>
    <col min="8" max="8" width="9.5" customWidth="1"/>
    <col min="9" max="9" width="16.375" bestFit="1" customWidth="1"/>
    <col min="10" max="10" width="10.125" customWidth="1"/>
    <col min="11" max="11" width="16.375" bestFit="1" customWidth="1"/>
    <col min="12" max="12" width="9.25" customWidth="1"/>
    <col min="13" max="13" width="17.75" customWidth="1"/>
    <col min="14" max="14" width="13" customWidth="1"/>
    <col min="15" max="15" width="22.25" customWidth="1"/>
  </cols>
  <sheetData>
    <row r="1" spans="1:23" ht="24" x14ac:dyDescent="0.25">
      <c r="A1" s="95" t="s">
        <v>28</v>
      </c>
      <c r="B1" s="95"/>
      <c r="C1" s="95"/>
      <c r="D1" s="95"/>
      <c r="E1" s="95"/>
      <c r="F1" s="95"/>
      <c r="G1" s="95"/>
      <c r="H1" s="95"/>
      <c r="I1" s="95"/>
      <c r="J1" s="95"/>
    </row>
    <row r="2" spans="1:23" s="1" customFormat="1" ht="18.75" x14ac:dyDescent="0.25">
      <c r="A2" s="96" t="s">
        <v>12</v>
      </c>
      <c r="B2" s="96" t="s">
        <v>21</v>
      </c>
      <c r="C2" s="98" t="s">
        <v>19</v>
      </c>
      <c r="D2" s="98" t="s">
        <v>13</v>
      </c>
      <c r="E2" s="96" t="s">
        <v>20</v>
      </c>
      <c r="F2" s="100" t="s">
        <v>25</v>
      </c>
      <c r="G2" s="101"/>
      <c r="H2" s="101"/>
      <c r="I2" s="101"/>
      <c r="J2" s="102"/>
      <c r="K2" s="96" t="s">
        <v>108</v>
      </c>
      <c r="R2"/>
      <c r="S2"/>
      <c r="T2"/>
      <c r="U2"/>
      <c r="V2"/>
      <c r="W2"/>
    </row>
    <row r="3" spans="1:23" ht="18.75" x14ac:dyDescent="0.25">
      <c r="A3" s="97"/>
      <c r="B3" s="97"/>
      <c r="C3" s="99"/>
      <c r="D3" s="99"/>
      <c r="E3" s="97"/>
      <c r="F3" s="17">
        <v>1401</v>
      </c>
      <c r="G3" s="17">
        <v>1402</v>
      </c>
      <c r="H3" s="17">
        <v>1403</v>
      </c>
      <c r="I3" s="17">
        <v>1404</v>
      </c>
      <c r="J3" s="17">
        <v>1405</v>
      </c>
      <c r="K3" s="97"/>
    </row>
    <row r="4" spans="1:23" ht="17.25" x14ac:dyDescent="0.4">
      <c r="A4" s="2"/>
      <c r="B4" s="3" t="s">
        <v>85</v>
      </c>
      <c r="C4" s="51" t="s">
        <v>30</v>
      </c>
      <c r="D4" s="51">
        <v>70</v>
      </c>
      <c r="E4" s="51">
        <v>78</v>
      </c>
      <c r="F4" s="51">
        <v>78</v>
      </c>
      <c r="G4" s="51">
        <v>87</v>
      </c>
      <c r="H4" s="51">
        <v>91</v>
      </c>
      <c r="I4" s="51">
        <v>96</v>
      </c>
      <c r="J4" s="51">
        <v>100</v>
      </c>
      <c r="K4" s="39">
        <v>0.78</v>
      </c>
    </row>
    <row r="7" spans="1:23" ht="18.75" x14ac:dyDescent="0.25">
      <c r="A7" s="103" t="s">
        <v>12</v>
      </c>
      <c r="B7" s="103" t="s">
        <v>27</v>
      </c>
      <c r="C7" s="103" t="s">
        <v>19</v>
      </c>
      <c r="D7" s="103" t="s">
        <v>26</v>
      </c>
      <c r="E7" s="103"/>
      <c r="F7" s="103" t="s">
        <v>14</v>
      </c>
      <c r="G7" s="103"/>
      <c r="H7" s="103" t="s">
        <v>15</v>
      </c>
      <c r="I7" s="103"/>
      <c r="J7" s="103" t="s">
        <v>16</v>
      </c>
      <c r="K7" s="103"/>
      <c r="L7" s="103" t="s">
        <v>17</v>
      </c>
      <c r="M7" s="103"/>
      <c r="N7" s="94" t="s">
        <v>56</v>
      </c>
      <c r="O7" s="94"/>
    </row>
    <row r="8" spans="1:23" ht="18.75" x14ac:dyDescent="0.25">
      <c r="A8" s="103"/>
      <c r="B8" s="103"/>
      <c r="C8" s="103"/>
      <c r="D8" s="17" t="s">
        <v>18</v>
      </c>
      <c r="E8" s="17" t="s">
        <v>22</v>
      </c>
      <c r="F8" s="17" t="s">
        <v>18</v>
      </c>
      <c r="G8" s="17" t="s">
        <v>22</v>
      </c>
      <c r="H8" s="17" t="s">
        <v>18</v>
      </c>
      <c r="I8" s="17" t="s">
        <v>22</v>
      </c>
      <c r="J8" s="17" t="s">
        <v>18</v>
      </c>
      <c r="K8" s="17" t="s">
        <v>22</v>
      </c>
      <c r="L8" s="17" t="s">
        <v>18</v>
      </c>
      <c r="M8" s="17" t="s">
        <v>22</v>
      </c>
      <c r="N8" s="20" t="s">
        <v>64</v>
      </c>
      <c r="O8" s="20" t="s">
        <v>57</v>
      </c>
    </row>
    <row r="9" spans="1:23" ht="18" x14ac:dyDescent="0.4">
      <c r="A9" s="3">
        <v>1</v>
      </c>
      <c r="B9" s="3" t="s">
        <v>67</v>
      </c>
      <c r="C9" s="52" t="s">
        <v>68</v>
      </c>
      <c r="D9" s="53">
        <v>18</v>
      </c>
      <c r="E9" s="53">
        <v>1000</v>
      </c>
      <c r="F9" s="53">
        <v>20</v>
      </c>
      <c r="G9" s="53">
        <v>1200</v>
      </c>
      <c r="H9" s="53">
        <v>21</v>
      </c>
      <c r="I9" s="53">
        <v>1440</v>
      </c>
      <c r="J9" s="53">
        <v>22</v>
      </c>
      <c r="K9" s="53">
        <v>1728</v>
      </c>
      <c r="L9" s="53">
        <v>23</v>
      </c>
      <c r="M9" s="53">
        <f>K9*1.2</f>
        <v>2073.6</v>
      </c>
      <c r="N9" s="41">
        <f>L9</f>
        <v>23</v>
      </c>
      <c r="O9" s="22">
        <f>E9+G9+I9+K9+M9</f>
        <v>7441.6</v>
      </c>
    </row>
    <row r="10" spans="1:23" ht="18" x14ac:dyDescent="0.4">
      <c r="A10" s="3">
        <v>2</v>
      </c>
      <c r="B10" s="3" t="s">
        <v>69</v>
      </c>
      <c r="C10" s="52" t="s">
        <v>70</v>
      </c>
      <c r="D10" s="53">
        <v>1</v>
      </c>
      <c r="E10" s="53">
        <v>1700</v>
      </c>
      <c r="F10" s="53">
        <v>1</v>
      </c>
      <c r="G10" s="53">
        <v>2040</v>
      </c>
      <c r="H10" s="53">
        <v>1</v>
      </c>
      <c r="I10" s="53">
        <v>2448</v>
      </c>
      <c r="J10" s="53">
        <v>1</v>
      </c>
      <c r="K10" s="53">
        <v>2938</v>
      </c>
      <c r="L10" s="53">
        <v>1</v>
      </c>
      <c r="M10" s="53">
        <f>K10*1.2</f>
        <v>3525.6</v>
      </c>
      <c r="N10" s="41">
        <f>D10+F10+H10+J10+L10</f>
        <v>5</v>
      </c>
      <c r="O10" s="22">
        <f>E10+G10+I10+K10+M10</f>
        <v>12651.6</v>
      </c>
    </row>
    <row r="11" spans="1:23" ht="22.5" x14ac:dyDescent="0.25">
      <c r="A11" s="104" t="s">
        <v>23</v>
      </c>
      <c r="B11" s="104"/>
      <c r="C11" s="104"/>
      <c r="D11" s="27"/>
      <c r="E11" s="28">
        <f>SUM(E9:E10)</f>
        <v>2700</v>
      </c>
      <c r="F11" s="27"/>
      <c r="G11" s="28">
        <f>SUM(G9:G10)</f>
        <v>3240</v>
      </c>
      <c r="H11" s="27"/>
      <c r="I11" s="28">
        <f>SUM(I9:I10)</f>
        <v>3888</v>
      </c>
      <c r="J11" s="27"/>
      <c r="K11" s="28">
        <f>SUM(K9:K10)</f>
        <v>4666</v>
      </c>
      <c r="L11" s="27"/>
      <c r="M11" s="28">
        <f>SUM(M9:M10)</f>
        <v>5599.2</v>
      </c>
      <c r="N11" s="54"/>
      <c r="O11" s="22">
        <f>SUM(O9:O10)</f>
        <v>20093.2</v>
      </c>
    </row>
    <row r="12" spans="1:23" ht="22.5" x14ac:dyDescent="0.25">
      <c r="A12" s="105" t="s">
        <v>24</v>
      </c>
      <c r="B12" s="105"/>
      <c r="C12" s="105"/>
      <c r="D12" s="106">
        <f>E11+G11+I11+K11+M11</f>
        <v>20093.2</v>
      </c>
      <c r="E12" s="107"/>
      <c r="F12" s="107"/>
      <c r="G12" s="107"/>
      <c r="H12" s="107"/>
      <c r="I12" s="107"/>
      <c r="J12" s="107"/>
      <c r="K12" s="107"/>
      <c r="L12" s="107"/>
      <c r="M12" s="108"/>
    </row>
  </sheetData>
  <mergeCells count="20">
    <mergeCell ref="K2:K3"/>
    <mergeCell ref="A11:C11"/>
    <mergeCell ref="A12:C12"/>
    <mergeCell ref="D12:M12"/>
    <mergeCell ref="N7:O7"/>
    <mergeCell ref="A7:A8"/>
    <mergeCell ref="B7:B8"/>
    <mergeCell ref="C7:C8"/>
    <mergeCell ref="D7:E7"/>
    <mergeCell ref="F7:G7"/>
    <mergeCell ref="H7:I7"/>
    <mergeCell ref="J7:K7"/>
    <mergeCell ref="L7:M7"/>
    <mergeCell ref="A1:J1"/>
    <mergeCell ref="A2:A3"/>
    <mergeCell ref="B2:B3"/>
    <mergeCell ref="C2:C3"/>
    <mergeCell ref="D2:D3"/>
    <mergeCell ref="E2:E3"/>
    <mergeCell ref="F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منطقه یک </vt:lpstr>
      <vt:lpstr>کاهش آب بدون درآمد</vt:lpstr>
      <vt:lpstr>اسکادا فاضلاب </vt:lpstr>
      <vt:lpstr>آزمایشگاه</vt:lpstr>
      <vt:lpstr>اسکادا آب </vt:lpstr>
      <vt:lpstr>مخازن </vt:lpstr>
      <vt:lpstr>جمعیت تحت پوشش فاضلاب</vt:lpstr>
      <vt:lpstr>خدمات غیر حضوری</vt:lpstr>
      <vt:lpstr>آزمایشگاه!Print_Area</vt:lpstr>
      <vt:lpstr>'اسکادا آب '!Print_Area</vt:lpstr>
      <vt:lpstr>'اسکادا فاضلاب '!Print_Area</vt:lpstr>
      <vt:lpstr>'کاهش آب بدون درآمد'!Print_Area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مرتضی بیرانوند</dc:creator>
  <cp:lastModifiedBy>اسلام ستارزاده</cp:lastModifiedBy>
  <cp:lastPrinted>2021-08-15T06:26:08Z</cp:lastPrinted>
  <dcterms:created xsi:type="dcterms:W3CDTF">2021-07-11T08:48:09Z</dcterms:created>
  <dcterms:modified xsi:type="dcterms:W3CDTF">2022-10-23T05:22:22Z</dcterms:modified>
</cp:coreProperties>
</file>