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4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5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6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7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8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9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hare\IMS\شاخص ها\"/>
    </mc:Choice>
  </mc:AlternateContent>
  <bookViews>
    <workbookView xWindow="0" yWindow="180" windowWidth="24240" windowHeight="12150" firstSheet="2" activeTab="7"/>
  </bookViews>
  <sheets>
    <sheet name="تعاریف" sheetId="41" r:id="rId1"/>
    <sheet name="گروه یک" sheetId="46" r:id="rId2"/>
    <sheet name="گروه دو" sheetId="48" r:id="rId3"/>
    <sheet name="گروه سه" sheetId="36" r:id="rId4"/>
    <sheet name="گروه چهار" sheetId="44" r:id="rId5"/>
    <sheet name="گروه پنج" sheetId="45" r:id="rId6"/>
    <sheet name="گروه شش" sheetId="49" r:id="rId7"/>
    <sheet name="گروه هفت" sheetId="47" r:id="rId8"/>
    <sheet name="گروه هشت" sheetId="42" r:id="rId9"/>
    <sheet name="گروه نه" sheetId="43" r:id="rId10"/>
    <sheet name="Sheet1" sheetId="40" r:id="rId11"/>
  </sheets>
  <definedNames>
    <definedName name="_xlnm._FilterDatabase" localSheetId="1" hidden="1">'گروه یک'!$F$1:$F$34</definedName>
    <definedName name="_xlnm.Print_Area" localSheetId="4">'گروه چهار'!$A$1:$U$22</definedName>
    <definedName name="_xlnm.Print_Area" localSheetId="3">'گروه سه'!$B$1:$R$31</definedName>
    <definedName name="_xlnm.Print_Area" localSheetId="1">'گروه یک'!$A$1:$M$48</definedName>
  </definedNames>
  <calcPr calcId="162913"/>
</workbook>
</file>

<file path=xl/calcChain.xml><?xml version="1.0" encoding="utf-8"?>
<calcChain xmlns="http://schemas.openxmlformats.org/spreadsheetml/2006/main">
  <c r="K6" i="36" l="1"/>
  <c r="L23" i="36" l="1"/>
  <c r="L22" i="36"/>
  <c r="L6" i="36"/>
  <c r="L5" i="36"/>
  <c r="L4" i="36"/>
  <c r="K5" i="36"/>
  <c r="K4" i="36"/>
  <c r="L7" i="48"/>
  <c r="L6" i="48"/>
  <c r="L5" i="48"/>
  <c r="L4" i="48"/>
  <c r="Q23" i="36" l="1"/>
  <c r="N23" i="36"/>
  <c r="M23" i="36"/>
  <c r="M22" i="36"/>
  <c r="Q21" i="36"/>
  <c r="N21" i="36"/>
  <c r="M21" i="36"/>
  <c r="Q19" i="36"/>
  <c r="N19" i="36"/>
  <c r="M19" i="36"/>
  <c r="Q18" i="36"/>
  <c r="N18" i="36"/>
  <c r="M18" i="36"/>
  <c r="Q17" i="36"/>
  <c r="N17" i="36"/>
  <c r="M17" i="36"/>
  <c r="Q6" i="36"/>
  <c r="M6" i="36"/>
  <c r="Q5" i="36"/>
  <c r="N5" i="36"/>
  <c r="M5" i="36"/>
  <c r="Q4" i="36"/>
  <c r="N4" i="36"/>
  <c r="M4" i="36"/>
</calcChain>
</file>

<file path=xl/comments1.xml><?xml version="1.0" encoding="utf-8"?>
<comments xmlns="http://schemas.openxmlformats.org/spreadsheetml/2006/main">
  <authors>
    <author>Author</author>
  </authors>
  <commentList>
    <comment ref="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مستندات ارائه گردد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مستندات ارائه گردد</t>
        </r>
      </text>
    </comment>
  </commentList>
</comments>
</file>

<file path=xl/sharedStrings.xml><?xml version="1.0" encoding="utf-8"?>
<sst xmlns="http://schemas.openxmlformats.org/spreadsheetml/2006/main" count="1306" uniqueCount="582">
  <si>
    <t>مديريت مصرف انرژي</t>
  </si>
  <si>
    <t>کد فرآیند</t>
  </si>
  <si>
    <t>عنوان</t>
  </si>
  <si>
    <t>نحوه محاسبه شاخص</t>
  </si>
  <si>
    <t>عنوان شاخص</t>
  </si>
  <si>
    <t>ردیف شاخص</t>
  </si>
  <si>
    <t>میزان وصولی/(درآمد + بدهی ابتدای دوره)</t>
  </si>
  <si>
    <t>-</t>
  </si>
  <si>
    <t xml:space="preserve">تعداد بازرسی آدم روها </t>
  </si>
  <si>
    <t>درصد آب بدون درآمد</t>
  </si>
  <si>
    <t>مديريت توزيع آب</t>
  </si>
  <si>
    <t>فرآیندهای کسب و کار</t>
  </si>
  <si>
    <t xml:space="preserve">درصد انشعابات غیر مجاز تبدیل شده به مجاز </t>
  </si>
  <si>
    <t>حجم آب ورودی شبکه/
تعداد جمعیت تحت پوشش حوزه فعالیت شرکت</t>
  </si>
  <si>
    <t>حجم آب ورودی شبکه/
تعداد انشعابات فعال در شبکه</t>
  </si>
  <si>
    <t>معیار پذیرش</t>
  </si>
  <si>
    <t>عملکرد</t>
  </si>
  <si>
    <t>شناسنامه شاخص‌های فرآیندی</t>
  </si>
  <si>
    <t>مسئول ارائه گزارش</t>
  </si>
  <si>
    <t>مسئول تجزیه و تحلیل گزارش</t>
  </si>
  <si>
    <t xml:space="preserve">کارایی </t>
  </si>
  <si>
    <t>اثربخشی</t>
  </si>
  <si>
    <t>درون سازمانی</t>
  </si>
  <si>
    <t>برون سازمانی</t>
  </si>
  <si>
    <t>سازمان بالادستی</t>
  </si>
  <si>
    <t>مشتریان</t>
  </si>
  <si>
    <t>Column1</t>
  </si>
  <si>
    <t>Column2</t>
  </si>
  <si>
    <t>تعریف</t>
  </si>
  <si>
    <t>پارامتر نمایانگر عملکرد فرآیند که می تواند از چند جز قابل اندازه گیری تشکیل شده باشد، و باید به صورت کمی بیان گردد.</t>
  </si>
  <si>
    <t>مثال</t>
  </si>
  <si>
    <t>موضوع</t>
  </si>
  <si>
    <t>مصداق</t>
  </si>
  <si>
    <t>فرآیند/ شاخص</t>
  </si>
  <si>
    <t xml:space="preserve"> فرآیند: رسیدگی به تخلفات انشعابات</t>
  </si>
  <si>
    <t>شاخص: سرانه پیشنهادهای دریافتی</t>
  </si>
  <si>
    <t>واحد ناظر در سازمان/ ستاد که اطلاعات را بررسی نموده و نقاط قوت و ضعف را تعیین می نماید.</t>
  </si>
  <si>
    <t>چگونگی ارتباط بین آمار و ارقام برای استخراج وضع عملکردی شاخص</t>
  </si>
  <si>
    <t>شاخص: نسبت وصولی آب بها به آب بهای قابل وصول طی دوره</t>
  </si>
  <si>
    <t>مقدار اجرا شده ی هر یک از اجزای شاخص.</t>
  </si>
  <si>
    <t>کمترین مقدار غیر قابل اغماض برای هر یک از اجزای شاخص که سازمان حتما می تواند به آن دست یابد.</t>
  </si>
  <si>
    <t>پست های  امداد نواحی</t>
  </si>
  <si>
    <t>پست های امداد نواحی</t>
  </si>
  <si>
    <t>ID_0831</t>
  </si>
  <si>
    <t>اطلاع‌رسانی</t>
  </si>
  <si>
    <t>ID_0832</t>
  </si>
  <si>
    <t>فرهنگ‌سازي و آموزش همگانی</t>
  </si>
  <si>
    <t>ID_0841</t>
  </si>
  <si>
    <t>سنجش رضايت ذينفعان</t>
  </si>
  <si>
    <t xml:space="preserve"> میزان رضایت مشترکین</t>
  </si>
  <si>
    <t xml:space="preserve"> میزان رضایت مراجعین</t>
  </si>
  <si>
    <t xml:space="preserve"> میزان رضایت مسئولان جامعه</t>
  </si>
  <si>
    <t xml:space="preserve"> میزان رضایت کارکنان </t>
  </si>
  <si>
    <t>ID_0421</t>
  </si>
  <si>
    <t>ID_0422</t>
  </si>
  <si>
    <t>ارائه خدمات پس از فروش به مشترکین (خدمات متفرقه)</t>
  </si>
  <si>
    <t>ID_0911</t>
  </si>
  <si>
    <t>ID_0912</t>
  </si>
  <si>
    <t>ID_0922</t>
  </si>
  <si>
    <t>ID_0512</t>
  </si>
  <si>
    <t>افتتاح و ترمیم تنخواه</t>
  </si>
  <si>
    <t>تهيه صورت‌ها و گزارش‌هاي مالي</t>
  </si>
  <si>
    <t>پرداخت هزینه‌ها و دریافت وجوه</t>
  </si>
  <si>
    <t xml:space="preserve">متوسط زمان از صدور مجوز پرداخت تا صدور چک پرداخت </t>
  </si>
  <si>
    <t>ID_0613</t>
  </si>
  <si>
    <t>خاتمه خدمت کارکنان</t>
  </si>
  <si>
    <t>ID_0621</t>
  </si>
  <si>
    <t>ارائه خدمات درمانی، رفاهي و اجتماعي به کارکنان</t>
  </si>
  <si>
    <t>ID_0941</t>
  </si>
  <si>
    <t>انجام امور تشریفات و تدارکات مراسم اداری</t>
  </si>
  <si>
    <t>ID_0942</t>
  </si>
  <si>
    <t>ارائه خدمات حمل و نقل و تعمیر و نگهداری وسایل نقلیه موتوری و خودروها</t>
  </si>
  <si>
    <t>ID_0943</t>
  </si>
  <si>
    <t>ارائه خدمات عمومي</t>
  </si>
  <si>
    <t>ID_0121</t>
  </si>
  <si>
    <t>ID_0143</t>
  </si>
  <si>
    <t>تعداد شبه حوادث ثبت شده طی دوره</t>
  </si>
  <si>
    <t xml:space="preserve">تعداد شبه حوادث ثبت شده </t>
  </si>
  <si>
    <t>تعداد حوادث ثبت شده طی دوره</t>
  </si>
  <si>
    <t>درصد کارکنانی که آزمایشات و معاینات ادواری سالیانه انجام داده اند</t>
  </si>
  <si>
    <t>ID_0111</t>
  </si>
  <si>
    <t>ID_0112</t>
  </si>
  <si>
    <t>تهيه، تصويب و اصلاح برنامه و بودجه سالانه شرکت</t>
  </si>
  <si>
    <t>ID_0711</t>
  </si>
  <si>
    <t>اصلاح و بهبود خدمات فناوری اطلاعات</t>
  </si>
  <si>
    <t>ID_0712</t>
  </si>
  <si>
    <t>پشتيباني و ارائه خدمات فناوري اطلاعات</t>
  </si>
  <si>
    <t>ID_0123</t>
  </si>
  <si>
    <t>برنامه‌ریزی و کنترل امنیت اطلاعات</t>
  </si>
  <si>
    <t>تعداد فناوری به کار گرفته شده / اولویت پژوهشی مصوب شده</t>
  </si>
  <si>
    <t>ID_0142</t>
  </si>
  <si>
    <t>ممیزی داخلی سیستم ها</t>
  </si>
  <si>
    <t>تعداد ممیزی داخلی اجرا شده طی دوره/ تعداد ممیزی داخلی برنامه‌ریزی شده طی دوره</t>
  </si>
  <si>
    <t>ID_0843</t>
  </si>
  <si>
    <t>مديريت نظام پيشنهادها</t>
  </si>
  <si>
    <t>سرانه پیشنهادهای دریافتی</t>
  </si>
  <si>
    <t>تعداد پیشنهادهای دریافتی/
کارکنان رسمی و مدت معین</t>
  </si>
  <si>
    <t>سرانه پیشنهادهای اجرا شده</t>
  </si>
  <si>
    <t>ID_0631</t>
  </si>
  <si>
    <t>کارشناس آموزش</t>
  </si>
  <si>
    <t>ID_0632</t>
  </si>
  <si>
    <t>ID_0633</t>
  </si>
  <si>
    <t>ارزيابي دوره‌هاي آموزشي</t>
  </si>
  <si>
    <t>ID-0641</t>
  </si>
  <si>
    <t>تدوين معيارها و ارزيابي عملکرد نيروي انساني</t>
  </si>
  <si>
    <t>ID_0113</t>
  </si>
  <si>
    <t>ID_0611</t>
  </si>
  <si>
    <t>جذب نيروي انساني</t>
  </si>
  <si>
    <t>ID_0612</t>
  </si>
  <si>
    <t>انتقال، تغییر پست و تبدیل وضعیت استخدامی کارکنان</t>
  </si>
  <si>
    <t>درصد تحقق مطالعات انجام شده</t>
  </si>
  <si>
    <t>ID_0122</t>
  </si>
  <si>
    <t>تعداد مانورهای مربوط به مدیریت بحران طی دوره</t>
  </si>
  <si>
    <t>امور اجرایی طرح‌های آب و فاضلاب</t>
  </si>
  <si>
    <t>کارشناس GIS</t>
  </si>
  <si>
    <t>آماده‌سازي مقدمات اجراي طرح/پروژه های بهسازی و توسعه</t>
  </si>
  <si>
    <t>کارشناس امور اجرایی طرح‌های آب و فاضلاب</t>
  </si>
  <si>
    <t>ID_0222</t>
  </si>
  <si>
    <t>بازرسی فنی اجرای طرح/پروژه های بهسازی و توسعه</t>
  </si>
  <si>
    <t>ID_0223</t>
  </si>
  <si>
    <t>ID_0224</t>
  </si>
  <si>
    <t>كنترل و تائيد صورت‌وضعيت طرح/پروژه های بهسازی و توسعه</t>
  </si>
  <si>
    <t>میانگین مدت زمان رسیدگی به صورت وضعیت</t>
  </si>
  <si>
    <t>ID_0231</t>
  </si>
  <si>
    <t>خاتمه و تحويل طرح/پروژه های بهسازی و توسعه</t>
  </si>
  <si>
    <t>میانگین مدت زمان رسیدگی به تحویل موقت طرح</t>
  </si>
  <si>
    <t>میانگین مدت زمان رسیدگی به تحویل قطعی طرح</t>
  </si>
  <si>
    <t>ID_0713</t>
  </si>
  <si>
    <t>مديريت و تحليل اطلاعات مكاني منابع، تاسيسات و شبكه‌ها</t>
  </si>
  <si>
    <t>جذب سرمایه و مشارکت‌های اقتصادی</t>
  </si>
  <si>
    <t>ID_0931</t>
  </si>
  <si>
    <t>بازرسي و کنترل کيفي کالاي دريافتي</t>
  </si>
  <si>
    <t>ID_0932</t>
  </si>
  <si>
    <t>رئیس اداره انبارها</t>
  </si>
  <si>
    <t>سالانه</t>
  </si>
  <si>
    <t>درصد هزینه‌کرد واقعی پروژه</t>
  </si>
  <si>
    <t>اثربخشی بازدیدهای فنی انجام شده</t>
  </si>
  <si>
    <t>کنترل وضعیت پیشرفت اجرای طرح / پروژه‌های بهسازی و توسعه</t>
  </si>
  <si>
    <t>درصد پیشرفت فیزیکی و ریالی طرح/پروژه</t>
  </si>
  <si>
    <t>میانگین تأخیر غیر مجاز</t>
  </si>
  <si>
    <t>درصد تحقق برنامه توسعه بانک اطلاعاتی مکانی و توصیفی GIS</t>
  </si>
  <si>
    <t>درصد ریالی پروژه‌های با سرمایه‌گذار خارجی</t>
  </si>
  <si>
    <t>تدوين و به‌روزرسانی اهداف و اقدامات استراتژیک</t>
  </si>
  <si>
    <t>کنترل استراتژی</t>
  </si>
  <si>
    <t>تدوين و به‌روزرساني ساختارسازماني</t>
  </si>
  <si>
    <t>مدیریت دانش</t>
  </si>
  <si>
    <t>مدیریت فرآیند</t>
  </si>
  <si>
    <t>مدیریت تغییرات سازمانی</t>
  </si>
  <si>
    <t>مدیریت آمار و پایش اطلاعات عملکردی</t>
  </si>
  <si>
    <t>بازنگری مدیریت</t>
  </si>
  <si>
    <t>مدیریت عدم انطباق و برنامه‌های اصلاحی</t>
  </si>
  <si>
    <t>مدیریت برنامه‌های تحقیق و توسعه</t>
  </si>
  <si>
    <t>شناسایی و ارزیابی ریسک‌ها و فرصت‌های HSE</t>
  </si>
  <si>
    <t>کنترل عملیات و مدیریت برنامه‌های HSE</t>
  </si>
  <si>
    <t>مدیریت رویدادهای HSE</t>
  </si>
  <si>
    <t>پایش/اندازه‌گیری، تحلیل و ارزیابی انطباق عملکرد HSE</t>
  </si>
  <si>
    <t>مدیریت و اجرای برنامه‌های واکنش در شرایط اضطراری</t>
  </si>
  <si>
    <t>قبل از خرابی (نگهداری پیشگیرانه PM)</t>
  </si>
  <si>
    <t>بعد از خرابی (فوری)</t>
  </si>
  <si>
    <t>برنامه‌ریزی فروش</t>
  </si>
  <si>
    <t>مدیریت فروش</t>
  </si>
  <si>
    <t>مدیریت مطالبات</t>
  </si>
  <si>
    <t>تأمین اعتبارات</t>
  </si>
  <si>
    <t>مديريت ثبت اسناد درآمدی شرکت</t>
  </si>
  <si>
    <t>رسیدگی به اسناد هزینه‌ای</t>
  </si>
  <si>
    <t>نیازسنجی، برنامه‌ریزی و برگزاری دوره‌های آموزشي سالانه</t>
  </si>
  <si>
    <t>تشویق کارکنان</t>
  </si>
  <si>
    <t>رسیدگی به تخلفات کارکنان</t>
  </si>
  <si>
    <t>دریافت، نگهداری و انبارش کالا</t>
  </si>
  <si>
    <t>حسابداری اموال و نقل و انتقالات</t>
  </si>
  <si>
    <t>برگزاری مجامع عادی و فوق‌العاده</t>
  </si>
  <si>
    <t>رسیدگی به دعاوی حقوقی و کیفری</t>
  </si>
  <si>
    <t>تملک اراضی</t>
  </si>
  <si>
    <t>دوره پایش</t>
  </si>
  <si>
    <t>درصد تحقق برنامه اهداف</t>
  </si>
  <si>
    <t>درصد (تعداد احکام ابلاغی/ تعداد تغییرات انتصاب پست های سازمانی)</t>
  </si>
  <si>
    <t>شش ماهه</t>
  </si>
  <si>
    <t>تعداد عدم انطباق‌های ناشی از پایش شاخص‌ها</t>
  </si>
  <si>
    <t>درصد پایش شاخص‌های فرایندی در موعد زمانی مقرر</t>
  </si>
  <si>
    <t>درصد کشف دانش</t>
  </si>
  <si>
    <t>تعداد درس‌آموخته‌های پروژه</t>
  </si>
  <si>
    <t>تعداد درس‌آموخته‌های پروژه‌های جاری</t>
  </si>
  <si>
    <t>درصد تغییرات شناسایی شده از فرایند مدیریت تغییر به کل تغییرات</t>
  </si>
  <si>
    <t>درصد تحقق برنامه‌های تغییر به کل تغییرات شناسایی شده</t>
  </si>
  <si>
    <t>درصد شاخص‌های ثبت شده در DSR به کل شاخص‌های DSR</t>
  </si>
  <si>
    <t>درصد (تعداد شاخص‌های ثبت شده در DSR / کل شاخص‌های DSR)</t>
  </si>
  <si>
    <t>ماهانه</t>
  </si>
  <si>
    <t>درصد تحقق مصوبات جلسه بازنگری مدیریت</t>
  </si>
  <si>
    <t>درصد (تعداد مصوبات محقق شده/ کل مصوبات جلسه بازنگری مدیریت)</t>
  </si>
  <si>
    <t>درصد استفاده از فشارسنج‌های هوشمند</t>
  </si>
  <si>
    <t>درصد نقاط بحرانی برطرف شده</t>
  </si>
  <si>
    <t>تعداد بازرسی آدم‌روها</t>
  </si>
  <si>
    <t>درصد تحقق برنامه شستشو و لایروبی شبکه</t>
  </si>
  <si>
    <t>درصد (مقدار شستشو ولايروبي شبكه ي فاضلاب (KM)/ برنامه شستشو و لایروبی شبکه)</t>
  </si>
  <si>
    <t>درصد هم‌سطح‌سازی آدم‌روها</t>
  </si>
  <si>
    <t xml:space="preserve"> درصد (هم سطح‌سازي آدم‌روها/ کل آدم‌روهای غیرهمسطح)</t>
  </si>
  <si>
    <t>درصد اصلاح انشعابات ریزشی</t>
  </si>
  <si>
    <t xml:space="preserve">درصد (اصلاح انشعابات ريزشي (فقره)/ کل انشعابات ریزشی) </t>
  </si>
  <si>
    <t>درصد تحقق تست پارامترهای آب براساس استانداردهای ویژه</t>
  </si>
  <si>
    <t>درصد تحقق برنامه شستشوی طول شبکه توزیع</t>
  </si>
  <si>
    <t>درصد (طول شستشو شده شبکه توزیع/ برنامه شستشوی شبکه توزیع)</t>
  </si>
  <si>
    <t>درصد حوادث شبکه توزیع</t>
  </si>
  <si>
    <t xml:space="preserve">درصد (تعداد وقایع یا حوادث شبکه توزیع /
طول شبکه توزیع آب) </t>
  </si>
  <si>
    <t>درصد حوادث انشعاب</t>
  </si>
  <si>
    <t>درصد (تعداد وقایع یا حوادث انشعاب/
تعداد انشعابات آب در محدوده شرکت)</t>
  </si>
  <si>
    <t>تعداد تعمیرات اضطراری شبکه جمع‌آوری فاضلاب</t>
  </si>
  <si>
    <t>تعداد تعمیرات اضطراری انشعاب فاضلاب</t>
  </si>
  <si>
    <t>درصد هدررفت آب ظاهری</t>
  </si>
  <si>
    <t>درصد هدر رفت آب واقعی</t>
  </si>
  <si>
    <t>درصد مجاز آب بدون درآمد</t>
  </si>
  <si>
    <t>درصد تحقق برنامه‌ سرمایه‌ای آب</t>
  </si>
  <si>
    <t>درصد تحقق برنامه‌ سرمایه‌ای فاضلاب</t>
  </si>
  <si>
    <t>درصد حجم واقعی آحاد واگذار شده آب</t>
  </si>
  <si>
    <t>درصد حجم واقعی آحاد واگذار شده فاضلاب</t>
  </si>
  <si>
    <t>درصد تحقق برنامه اصلاح قرارداد</t>
  </si>
  <si>
    <t>درصد تحقق برنامه قرائت کنتور و صدور قبض</t>
  </si>
  <si>
    <t>میزان درآمد آب بهای مسکونی</t>
  </si>
  <si>
    <t>میزان درآمد آب بهای غیرمسکونی</t>
  </si>
  <si>
    <t>میزان درآمد دفع فاضلاب بهای مسکونی</t>
  </si>
  <si>
    <t>میزان درآمد دفع فاضلاب بهای غیرمسکونی</t>
  </si>
  <si>
    <t>میانگین مدت زمان واگذاری تا نصب انشعاب</t>
  </si>
  <si>
    <t>میانگین فاصله زمانی بین واگذاری انشعاب تا نصب انشعاب</t>
  </si>
  <si>
    <t>درصد عملیاتی شدن نصب انشعابات</t>
  </si>
  <si>
    <t>میزان درآمد دفع فاضلاب بهای غیر مسکونی</t>
  </si>
  <si>
    <t>درصد تحقق برنامه تعویض کنتورهای فرسوده</t>
  </si>
  <si>
    <t>درصد تبدیل انشعابات غیرمجاز به مجاز</t>
  </si>
  <si>
    <t>درصد وصولی نقد جاری</t>
  </si>
  <si>
    <t>درصد تحقق بودجه جاری</t>
  </si>
  <si>
    <t>درصد تحقق بودجه سرمایه‌ای</t>
  </si>
  <si>
    <t>درصد (میزان عملکرد بودجه جاری/ بودجه جاری برنامه‌ریزی شده)</t>
  </si>
  <si>
    <t>درصد (میزان عملکرد بودجه سرمایه‌ای/ بودجه سرمایه‌ای برنامه‌ریزی شده)</t>
  </si>
  <si>
    <t>میانگین زمانی تسویه حساب پیمان</t>
  </si>
  <si>
    <t>میانگین زمان دریافت مدارک مثبته (مفاصاحساب و صورتجلسه قطعی) تا تسویه کامل</t>
  </si>
  <si>
    <t>میزان تطابق نیروهای رسمی جذب شده (دائم، مدت معین) با شرایط احراز</t>
  </si>
  <si>
    <t>تعداد پست‌های جذب شده (دائم، مدت معین) منطبق با شرایط احراز (در سال جاری)/ تعداد پست‌های جذب شده (دائم، مدت معین) (در سال جاری)</t>
  </si>
  <si>
    <t>میزان تطابق نیروهای پیمانی جذب شده (تأمین نیرو، حجمی و برون‌سپار) با شرایط احراز</t>
  </si>
  <si>
    <t>تعداد پست‌های جذب شده (تأمین نیرو، حجمی و برون‌سپار) منطبق با شرایط احراز (در سال جاری)/ تعداد پست‌های جذب شده (تأمین نیرو، حجمی و برون‌سپار) (در سال جاری)</t>
  </si>
  <si>
    <t>درصد جابجایی‌ها، نقل و انتقال‌ها، تغییر پست‌ها و تبدیل وضعیت‌های انجام شده</t>
  </si>
  <si>
    <t>درصد تحقق برنامه‌‌ریزی آموزشی</t>
  </si>
  <si>
    <t>تعداد دوره‌های آموزشی تکراری</t>
  </si>
  <si>
    <t>تعداد دوره‌های آموزشی برگزار شده تکراری نسبت به دو سال گذشته</t>
  </si>
  <si>
    <t xml:space="preserve">میانگین نمره اثربخشی سطح یک دوره‌های آموزشی انجام شده </t>
  </si>
  <si>
    <t>میانگین نمره اثربخشی دوره‌های آموزشی انجام شده</t>
  </si>
  <si>
    <t xml:space="preserve">میانگین نمره اثربخشی سطح سه دوره‌های آموزشی انجام شده </t>
  </si>
  <si>
    <t>میانگین نمره ارزشیابی کارکنان</t>
  </si>
  <si>
    <t>درصد تحقق برنامه پشتیبان‌گیری داده‌ها</t>
  </si>
  <si>
    <t>درصد (تعداد جابجایی‌ها، نقل و انتقال‌ها، تغییر پست‌ها و تبدیل‌ها وضعیت‌های انجام شده/ کلیه درخواست‌های مطرح شده)</t>
  </si>
  <si>
    <t>درصد (تعداد اقدام‌های کنترلی تعریف شده/ تعداد ریسک‌های با اولویت بالا)</t>
  </si>
  <si>
    <t>نسبت تعداد آراء صادره له شرکت در پرونده های مالی به آراء صادره علیه همین نوع پرونده</t>
  </si>
  <si>
    <t>تعداد آراء صادره له شرکت در پرونده های مالی/
آراء صادر علیه همین نوع پرونده</t>
  </si>
  <si>
    <t>تعداد پرونده های شرکت به تفکیک نوع/موضوع پرونده (حقوقی)</t>
  </si>
  <si>
    <t>تعداد پرونده های شرکت به تفکیک نوع/موضوع پرونده (کیفری)</t>
  </si>
  <si>
    <t>نسبت پرونده های له شرکت به علیه شرکت</t>
  </si>
  <si>
    <t>وضعیت شاخص</t>
  </si>
  <si>
    <t>ID_0125</t>
  </si>
  <si>
    <t>ID_0126</t>
  </si>
  <si>
    <t>ID_0151</t>
  </si>
  <si>
    <t>ID_0161</t>
  </si>
  <si>
    <t>ID_0162</t>
  </si>
  <si>
    <t>ID_0163</t>
  </si>
  <si>
    <t>ID_0164</t>
  </si>
  <si>
    <t>ID_0165</t>
  </si>
  <si>
    <t>ID_0221</t>
  </si>
  <si>
    <t>ID_0314</t>
  </si>
  <si>
    <t>مدیریت جمع‌آوری فاضلاب</t>
  </si>
  <si>
    <t>ID_0321</t>
  </si>
  <si>
    <t>ID_0331</t>
  </si>
  <si>
    <t>ID_0341</t>
  </si>
  <si>
    <t>ID_0351</t>
  </si>
  <si>
    <t>ID_0352</t>
  </si>
  <si>
    <t>محاسبه و پرداخت حقوق و دستمزد ماهانه</t>
  </si>
  <si>
    <t>صحت اطلاعات ثبت شده</t>
  </si>
  <si>
    <t>ID_0423</t>
  </si>
  <si>
    <t>ID-0511</t>
  </si>
  <si>
    <t>ID-0513</t>
  </si>
  <si>
    <t>ID_0521</t>
  </si>
  <si>
    <t>ID_0522</t>
  </si>
  <si>
    <t>ID_0531</t>
  </si>
  <si>
    <t>تعداد اهداف استراتژیک تدوین/ بازنگری شده در سال جاری</t>
  </si>
  <si>
    <t>درصد (میزان عملکرد اهداف/ برنامه تعیین شده برای اهداف)</t>
  </si>
  <si>
    <t>درصد (تعداد دانش و تجارب کشف شده/ به کل موارد به عنوان دانش و تجربه ثبت شده)</t>
  </si>
  <si>
    <t>درصد(تعداد برنامه‌های تغییر اجرا شده/ کل تغییرات شناسایی شده)</t>
  </si>
  <si>
    <t>درصد (تغییرات شناسایی شده از فرایند مدیریت تغییر/ کل تغییرات)</t>
  </si>
  <si>
    <t>درصد(تعداد شاخص‌های فرایندی پایش شده در موعد زمانی مقرر/ کل شاخص‌ها)</t>
  </si>
  <si>
    <t>درصد(میزان خرید تجهیزات مربوط به مدیریت بحران نسبت به برنامه)</t>
  </si>
  <si>
    <t xml:space="preserve">درصد تحقق برنامه ممیزی طی دوره </t>
  </si>
  <si>
    <t>درصد( تعداد مطالعات انجام شده به مطالعات پیش بینی شده)</t>
  </si>
  <si>
    <t xml:space="preserve">درصد  ریسک های ایمنی و بهداشت بارز رفع شده </t>
  </si>
  <si>
    <t>درصد اقدامات کنترلی تعریف شده</t>
  </si>
  <si>
    <t>تعریف و امکان سنجی طرح/ پروژه های بهسازی و توسعه</t>
  </si>
  <si>
    <t>طرح ریزی طرح/ پروژه های بهسازی و توسعه</t>
  </si>
  <si>
    <t xml:space="preserve">میانگین میزان تأخیر غیرمجاز تحویل زمین </t>
  </si>
  <si>
    <t>میانگین (زمان واقعی تحویل زمین (تاریخ صورتجلسه تحویل زمین) منهای زمان برنامه‌ریزی شده)</t>
  </si>
  <si>
    <t xml:space="preserve">میانگین میزان تأخیر غیرمجاز تجهیز کارگاه </t>
  </si>
  <si>
    <t>میانگین (زمان واقعی تجهیز کارگاه (تاریخ صورتجلسه تحویل کارگاه) به زمان برنامه‌ریزی شده)</t>
  </si>
  <si>
    <t>تعداد اصلاحات برطرف شده/تعداد اصلاحات مشاهده شده در بازدیدهای فنی</t>
  </si>
  <si>
    <t>درصد (پیشرفت فیزیکی و ریالی واقعی طرح/پروژه / پیشرفت فیزیکی و ریالی برنامه‌ریزی طرح/پروژه)</t>
  </si>
  <si>
    <t>میزان تأخیرات غیرمجاز/ تعداد پروژه ها</t>
  </si>
  <si>
    <t>تاریخ دریافت صورت وضعیت هر پروژه - بررسی و تایید صورت وضعیت و روکش مالی/ تعداد کل پروژه ها</t>
  </si>
  <si>
    <t>درصد( PM اجرا شده آب/ برنامه ریزی شده)</t>
  </si>
  <si>
    <t>درصد( PM اجرا شده فاضلاب/ برنامه ریزی شده)</t>
  </si>
  <si>
    <t>درصد تحقق برنامه نگهداری و تعمیرات پیشگیرانه (pm) فاضلاب</t>
  </si>
  <si>
    <t>درصد تحقق برنامه نگهداری و تعمیرات پیشگیرانه (pm) آب</t>
  </si>
  <si>
    <t>درصد(تعداد نقاط بحرانی برطرف شده در محدوده هر مخزن/ تعداد کل مخازن)</t>
  </si>
  <si>
    <t>درصد (تعداد تعمیرات شیرهای فشارشکن / میزان مقرر در برنامه)</t>
  </si>
  <si>
    <t>انتخاب تأمين‌كننده كالا/ خدمات</t>
  </si>
  <si>
    <t>خرید کالا / خدمات</t>
  </si>
  <si>
    <t>درصد ظرفیت دیزل خریداری شده</t>
  </si>
  <si>
    <t>درصد  (ظرفیت دیزل ژنراتو خریداری شده/ مورد نیاز)</t>
  </si>
  <si>
    <t>دفتر پژوهش و بهبود بهره وری</t>
  </si>
  <si>
    <t>واحد متولی ارائه گزارش</t>
  </si>
  <si>
    <t>فرایند: کنترل استراتژی</t>
  </si>
  <si>
    <t>دفتر آمار، برنامه و بودجه</t>
  </si>
  <si>
    <t>کارشناس استراتژی</t>
  </si>
  <si>
    <t>مدیر دفتر آمار، برنامه و بودجه</t>
  </si>
  <si>
    <t>کارشناس دفتر مدیریت مصرف و کاهش آب بدون درآمد</t>
  </si>
  <si>
    <t>مدیر دفتر مدیریت مصرف و کاهش آب بدون درآمد</t>
  </si>
  <si>
    <t>کارشناس بحران و پدافند غیرعامل</t>
  </si>
  <si>
    <t>درصد(تعداد عدم انطباق های رفع شده فرآیندی/کل عدم انطباق ها)</t>
  </si>
  <si>
    <t>درصد (تعداد ریسک های ایمنی و بهداشت بارز رفع شده /به کل ریسک های بارز شناسایی شده شرکت)</t>
  </si>
  <si>
    <t>کارشناس ایمنی، بهداشت و محیط‌زیست</t>
  </si>
  <si>
    <t>درصد (تعداد کارکنانی که آزمایشات و معاینات ادواری سالیانه انجام داده اند/تعداد کل کارکنان طی دوره)</t>
  </si>
  <si>
    <t>درصد رفع عدم انطباق‌های HSE</t>
  </si>
  <si>
    <t>درصد (تعداد عدم انطباق های رفع شده (حاصل از بازرسی انجام شده از عملیات پیمانکاران و ساختمان ها و کارگاه های شرکت) به کل عدم انطباق‌ها)</t>
  </si>
  <si>
    <t>کارشناس آمار</t>
  </si>
  <si>
    <t>درصد تحقق بازرسی‌های انجام شده از عملیات پیمانکاران و ساختمان ها و کارگاه های شرکت</t>
  </si>
  <si>
    <t>درصد (تعداد بازرسی‌های انجام شده / تعداد بازرسی‌ها مطابق برنامه)</t>
  </si>
  <si>
    <t>مدیریت آب بدون درآمد</t>
  </si>
  <si>
    <t>ID_0114</t>
  </si>
  <si>
    <t>ID_0145</t>
  </si>
  <si>
    <t xml:space="preserve">تعداد مانورهای مربوط به مدیریت بحران </t>
  </si>
  <si>
    <t>درصد (تعداد برنامه‌های آموزش اجرا شده/تعداد برنامه‌های آموزشی برنامه‌ریزی شده مربوط به مدیریت بحران)</t>
  </si>
  <si>
    <t xml:space="preserve">درصد تحقق برنامه های آموزشی </t>
  </si>
  <si>
    <t>درصد تحقق برنامه خرید تجهیزات</t>
  </si>
  <si>
    <t>درصد رفع عدم انطباق‌ها</t>
  </si>
  <si>
    <t>ID_0211</t>
  </si>
  <si>
    <t>ID_0212</t>
  </si>
  <si>
    <t>مدیر دفتر فنی و خدمات مهندسی</t>
  </si>
  <si>
    <t>مجموع (تاریخ درخواست هر پروژه - تاریخ دعوتنامه هر پروژه)/ تعداد پروژه‌ها</t>
  </si>
  <si>
    <t>درصد (میزان هزینه‌کرد پروژه نسبت به هزینه برنامه‌ریزی شده درقرارداد)</t>
  </si>
  <si>
    <t>به‌روز رسانی دیتا GIS</t>
  </si>
  <si>
    <t>درصد (تعداد بازدیدهای فنی انجام شده در هر پروژه/ تعداد بازدیدهای فنی برنامه‌ریزی شده در هر پروژه)/ تعداد کل پروژه‌ها)</t>
  </si>
  <si>
    <t>واحد اندازه‌گیری</t>
  </si>
  <si>
    <t>مقداری ثابت و معین از یک کمیت که به عنوان معیاری برای اندازه‌گیری و شمارش آن کمیت انتخاب شده‌است</t>
  </si>
  <si>
    <t>عدد</t>
  </si>
  <si>
    <t>درصد</t>
  </si>
  <si>
    <t>مترمکعب</t>
  </si>
  <si>
    <t>درصد به روزرسانی تشکیلات سازمانی</t>
  </si>
  <si>
    <t>نسبت تعداد طرح‌های پژوهشی توسعه‌مند به طرح‌های پژوهشی پایلوت شده طی دوره</t>
  </si>
  <si>
    <t>تعداد</t>
  </si>
  <si>
    <t>روز</t>
  </si>
  <si>
    <t>نسبت مقادیر ثبت شده در GIS /مقادیر (بازسازی، توسعه و نصب انشعاب) مطابق بودجه</t>
  </si>
  <si>
    <t>درصد تحقق بازدیدهای فنی برنامه‌ریزی شده طرح/پروژه‌ها</t>
  </si>
  <si>
    <t>کارشناس قراردادها</t>
  </si>
  <si>
    <t>مدیر دفتر قراردادها و امور بازرگانی</t>
  </si>
  <si>
    <t>کارشناس بازرگانی</t>
  </si>
  <si>
    <t>کارشناس انبار</t>
  </si>
  <si>
    <t>کارشناس روابط عمومی</t>
  </si>
  <si>
    <t>کارشناس فناوری اطلاعات و ارتباطات</t>
  </si>
  <si>
    <t>رئیس گروه فناوری اطلاعات و ارتباطات</t>
  </si>
  <si>
    <t>کارشناس سیستم اطلاعات جغرافیایی</t>
  </si>
  <si>
    <t>ID_0721</t>
  </si>
  <si>
    <t>ID_0622</t>
  </si>
  <si>
    <t>ID_0623</t>
  </si>
  <si>
    <t>کارشناس اداری</t>
  </si>
  <si>
    <t>کارشناس رفاه، درمان و تندرستی</t>
  </si>
  <si>
    <t>کارشناس بودجه و تأمین اعتبار</t>
  </si>
  <si>
    <t>کارشناس فنی</t>
  </si>
  <si>
    <t>کارشناس مالی</t>
  </si>
  <si>
    <t>مدیر امور مالی</t>
  </si>
  <si>
    <t>کارشناس امور مشترکین</t>
  </si>
  <si>
    <t>مدیر دفتر امور مشترکین</t>
  </si>
  <si>
    <t>کارشناس درآمد</t>
  </si>
  <si>
    <t>مدیر دفتر درآمد و وصول مطالبات</t>
  </si>
  <si>
    <t>درصد (میزان وصولی نقد جاری/ درآمد طی دوره جاری)</t>
  </si>
  <si>
    <t>درصد (میزان وصولی نقد جاری/ منابع سرمایه‌ای)</t>
  </si>
  <si>
    <t>مدیر دفتر نظارت بر بهره‌برداری از تأسیسات آب</t>
  </si>
  <si>
    <t>مدیر دفتر نظارت بر بهره برداری از تأسیسات فاضلاب</t>
  </si>
  <si>
    <t>مدیر دفتر کنترل کیفیت و بهداشت آب و فاضلاب</t>
  </si>
  <si>
    <t>کارشناس کنترل کیفیت</t>
  </si>
  <si>
    <t>کارشناس آزمایشگاه آب و فاضلاب</t>
  </si>
  <si>
    <t>مدیر دفتر نظارت بر بهره‌برداری از تأسیسات فاضلاب</t>
  </si>
  <si>
    <t>کارشناس نگهداری و تعمیرات پیشگیرانه</t>
  </si>
  <si>
    <t>پست‌های  امداد نواحی</t>
  </si>
  <si>
    <t>درصد تحقق برنامه تعمیرات شیرهای فشارشکن</t>
  </si>
  <si>
    <t>کارشناس انرژی و سیستم های هوشمند کنترل از راه دور</t>
  </si>
  <si>
    <t xml:space="preserve">مدیر دفتر انرژی و سیستم های هوشمند کنترل از راه دور </t>
  </si>
  <si>
    <t>ID_0934</t>
  </si>
  <si>
    <t>مدیریت ارزیابی تأمین‌کننده کالا / خدمات</t>
  </si>
  <si>
    <t>متوسط امتیاز اولیه تأمین‌کنندگان کالا/خدمات</t>
  </si>
  <si>
    <t>متوسط امتیاز عملکرد تأمین‌کنندگان کالا/خدمات</t>
  </si>
  <si>
    <t>متوسط امتیاز اولیه تأمین‌کنندگان کالا/خدمات (امتیاز از 100)</t>
  </si>
  <si>
    <t>متوسط امتیاز عملکرد تأمین‌کنندگان کالا/خدمات (امتیاز از 100)</t>
  </si>
  <si>
    <t>درصد خرید نامنطبق</t>
  </si>
  <si>
    <t>درصد (تعداد کالاهای نامنطبق/ کل کالاهای خریداری شده)</t>
  </si>
  <si>
    <t>درصد تحقق کنترل کیفیت کالاهای خریداری شده</t>
  </si>
  <si>
    <t>درصد (تعداد کالاهای ورودی بازرسی شده از لحاظ کیفیت/
کل کالاهای ورودی به انبار)</t>
  </si>
  <si>
    <t>درصد تأیید کالاهای ورودی</t>
  </si>
  <si>
    <t>درصد (کالاهای تأیید شده/ کالاهای بازرسی شده)</t>
  </si>
  <si>
    <t>میزان عدم انطباق‌ها در زمان انبارگردانی</t>
  </si>
  <si>
    <t>درصد تحقق برنامه تعمیرات پیشگیرانه خودروها</t>
  </si>
  <si>
    <t>کارشناس جمع‌داری اموال</t>
  </si>
  <si>
    <t>تعداد عدم انطباق‎های مشخص شده در انبارگردانی‌ها</t>
  </si>
  <si>
    <t>درصد تحقق اجرای برنامه‌های تشریفات</t>
  </si>
  <si>
    <t>درصد (تشریفات اجرا شده/ کل درخواست‌های تشریفات)</t>
  </si>
  <si>
    <t>کارشناس خدمات عمومی</t>
  </si>
  <si>
    <t>درصد (پیشرفت دوره‌ای تعمیرات پیشگیرانه خودروها/ برنامه تعیین شده)</t>
  </si>
  <si>
    <t>حفاظت فیزیکی</t>
  </si>
  <si>
    <t>ID_0944</t>
  </si>
  <si>
    <t>امتیاز نظرسنجی ذینفعان از ارائه خدمات عمومی</t>
  </si>
  <si>
    <t>کارشناس حفاظت فیزیکی</t>
  </si>
  <si>
    <t>مدیر دفتر حراست و امور محرمانه</t>
  </si>
  <si>
    <t>درصد تحقق برنامه‌های حفاظت فیزیکی</t>
  </si>
  <si>
    <t>درصد (اجرای حفاظت فیزیکی/برنامه‎ریزی حفاظت فیزیکی)</t>
  </si>
  <si>
    <t>ID_0811</t>
  </si>
  <si>
    <t>ID_0822</t>
  </si>
  <si>
    <t>ID_0821</t>
  </si>
  <si>
    <t>ID_0842</t>
  </si>
  <si>
    <t xml:space="preserve">رسیدگی و پیگیری سوالات، شکایات و اعتراضات </t>
  </si>
  <si>
    <t>کارشناس حقوقی</t>
  </si>
  <si>
    <t>مدیر حقوقی و رسیدگی به شکایات</t>
  </si>
  <si>
    <t>مدیر دفتر روابط عمومی و آموزش همگانی</t>
  </si>
  <si>
    <t>درصد اجرای برنامه‌های اطلاع‌رسانی</t>
  </si>
  <si>
    <t>درصد تحقق برنامه‌های فرهنگ‌سازی</t>
  </si>
  <si>
    <t>نتایج نظرسنجی میزان رضایت مسئولان جامعه</t>
  </si>
  <si>
    <t>نتایج نظرسنجی میزان رضایت کارکنان</t>
  </si>
  <si>
    <t>تعداد شکایات دریافت شده</t>
  </si>
  <si>
    <t>درصد رسیدگی به شکایات</t>
  </si>
  <si>
    <t>درصد (شکایات بسته شده/ شکایات دریافت شده)</t>
  </si>
  <si>
    <t>تعداد پیشنهادهای اجرا شده/ پیشنهادهای تصویب شده</t>
  </si>
  <si>
    <t>کارشناس نظام پیشنهادات</t>
  </si>
  <si>
    <t>درصد تحقق برنامه استقرار GIS در پروژه‌های آب و فاضلاب</t>
  </si>
  <si>
    <t>مدت زمان رسیدگی به درخواست رفع عیب</t>
  </si>
  <si>
    <t>دقیقه</t>
  </si>
  <si>
    <t>درصد تحقق برنامه به‌روزرسانی سرورها و کامپیوترهای موجود</t>
  </si>
  <si>
    <t>درصد (تعداد سیستم‌های به‌روزرسانی شده/ تعداد کل سیستم‌ها نیازمند به‌روزرسانی)</t>
  </si>
  <si>
    <t>درصد رسیدگی به درخواست‌های واصله</t>
  </si>
  <si>
    <t>میانگین مدت زمان رسیدگی به درخواست از زمان دریافت درخواست تا زمان رفع عیب</t>
  </si>
  <si>
    <t>درصد (تعداد پوینت های پشتیبان گیری شده / تعداد کل پوینت‌های پشتیبان)</t>
  </si>
  <si>
    <t>درصد (تعداد پروژه‌های اجرا شده/ تعداد پروژه‌های تعریف شده)</t>
  </si>
  <si>
    <t>درصد اجرای پروژه‌های بهبود تعریف شده</t>
  </si>
  <si>
    <t>درصد (اجرای توسعه بانک اطلاعاتی مکانی و توصیقی GIS/ برنامه توسعه بانک اطلاعاتی مکانی و توصیقی GIS)</t>
  </si>
  <si>
    <t>درصد (استقرار GIS در پروژه های آب و فاضلاب/ برنامه استقرار GIS در پروژه های آب و فاضلاب)</t>
  </si>
  <si>
    <t>درصد مصوبات رفاهی انجام شده</t>
  </si>
  <si>
    <t xml:space="preserve"> درصد (تعداد مصوبات رفاهی انجام شده/کل مصوبات)</t>
  </si>
  <si>
    <t>تعیین و ارائه مزایای رفاهی نقدی و غیرنقدی</t>
  </si>
  <si>
    <t>ID-0642</t>
  </si>
  <si>
    <t>درصد تحقق برنامه‌های تشویق کارکنان</t>
  </si>
  <si>
    <t>کارشناس حراست</t>
  </si>
  <si>
    <t>درصد (اجرای برنامه‌های تشویقی/ برنامه‌ریزی تشویقی)</t>
  </si>
  <si>
    <t>درصد (تعداد دوره‌های‌ برگزار شده/ تعداد دوره‌های برنامه‌ریزی شده)</t>
  </si>
  <si>
    <t>سرانه آموزشی</t>
  </si>
  <si>
    <t>مجموع ساعات آموزشی/ تعداد کارکنان دائم و مدت معین دوره دیده</t>
  </si>
  <si>
    <t>جمع نمره ارزشیابی کارکنان/ تعداد  کارکنان دائم و مدت معین ارزشیابی شده</t>
  </si>
  <si>
    <t>درصد (احکام ابلاغ شده تخلفات/ درخواست‌های رسیدگی به تخلفات)</t>
  </si>
  <si>
    <t>درصد احکام ابلاغی تخلفات</t>
  </si>
  <si>
    <t>حجم ریالی سرمایه جذب شده برای پروژه‌ها/ حجم ریالی تمام پروژه‌ها</t>
  </si>
  <si>
    <t>نسبت تعداد مغایرت‌های دیده شده / کل اسناد درآمدی ثبت شده</t>
  </si>
  <si>
    <t>نسبت تعداد مغایرت‌های دیده شده / کل اسناد حسابداری</t>
  </si>
  <si>
    <t>درصد تسویه تنخواه در پایان سال</t>
  </si>
  <si>
    <t>درصد (تنخواه‌های تسویه شده/ کل تنخواه‌ها)</t>
  </si>
  <si>
    <t xml:space="preserve">میانگین زمانی صدور چک پرداخت </t>
  </si>
  <si>
    <t>میانگین زمانی تأیید چک پرداخت</t>
  </si>
  <si>
    <t>متوسط زمان از صدور چک پرداخت تا تأیید و امضای چک و اسناد پیوست توسط معاونت مالی پشتیبانی/مدیر و نماینده هئیت مدیره /مدیرعامل</t>
  </si>
  <si>
    <t>مغایرت‌های پرداختی</t>
  </si>
  <si>
    <t>تعداد مغایرت‌های پرداختی</t>
  </si>
  <si>
    <t>درصد تحقق تهیه صورت‌ها و گزارش مالی</t>
  </si>
  <si>
    <t>درصد (تهیه صورت‌ها و گزارش‌های مالی/ برنامه انجام صورت‌ها و گزارش‌های مالی)</t>
  </si>
  <si>
    <t>نسبت وصولی آب‌بها به آب بهای قابل وصول</t>
  </si>
  <si>
    <t>تعداد تخلفات انشعابات شناسایی شده</t>
  </si>
  <si>
    <t>درصد (عملکرد سرمایه‌ای آب/برنامه سرمایه ای)</t>
  </si>
  <si>
    <t xml:space="preserve">درصد (عملکرد سرمایه‌ای فاضلاب/برنامه سرمایه ای) </t>
  </si>
  <si>
    <t>درصد (تعداد آحاد واگذارشده آب/تعدادآحاد پیش بینی شده برنامه)</t>
  </si>
  <si>
    <t>درصد (تعداد آحاد واگذارشده فاضلاب/تعداد احاد پیش بینی شده برنامه)</t>
  </si>
  <si>
    <t>درصد (تعداد انشعابات نصب شده / تعداد امتیاز انشعابات واگذار شده)</t>
  </si>
  <si>
    <t>درصد (تعداد قرائت کنتور و صدور قبض/ برنامه قرائت کنتور و صدور قبض)</t>
  </si>
  <si>
    <t>درصد (تعویض کنتورهای فرسوده شناسایی شده طی دوره/ برنامه کنتورهای فرسوده طی دوره)</t>
  </si>
  <si>
    <t>درصد (تعداد انشعابات غیر مجاز تبدیل شده به مجاز/ کل انشعابات غیر مجاز شناسایی شده)</t>
  </si>
  <si>
    <t>درصد (تعداد اصلاح قرارداد/ برنامه اصلاح قرارداد)</t>
  </si>
  <si>
    <t>درصد وصولی نقد سرمایه‌ای آب و فاضلاب</t>
  </si>
  <si>
    <t>درصد ارائه خدمات پس از فروش</t>
  </si>
  <si>
    <t>درصد (تعداد خدمات پس از فروش/درخواست‌های رسیده)</t>
  </si>
  <si>
    <t>کارشناس نظارت بر بهره‌برداری آب</t>
  </si>
  <si>
    <t>درصد (تعداد محل‌های مجهز به فشارسنج‌های هوشمند/کل فشارشکن‌ها)</t>
  </si>
  <si>
    <t>حجم تأمین آب به ازای هر نفر</t>
  </si>
  <si>
    <t>حجم تأمین آب به ازای هر انشعاب</t>
  </si>
  <si>
    <t>درصد انجام ویدئومتری‌ در طول شبکه</t>
  </si>
  <si>
    <t>درصد (مقدار ویدئومتری و تهیه نقشه وضعیت‌ها/ طول کل شبکه)</t>
  </si>
  <si>
    <t>درصد (تعداد پارامترهای آب که واقعا تست می‌شود /تعداد کل پارامترهایی که باید براساس استاندارد ایزو 1053 و 1011 تست شود )</t>
  </si>
  <si>
    <t>بهره‌برداری نواحی</t>
  </si>
  <si>
    <t>تعداد عدم انطباق‌های نتایج آزمایش‌های پارمترهای کلیدی</t>
  </si>
  <si>
    <t>تعداد عدم انطباق‌های نتایج آزمایش‌ها</t>
  </si>
  <si>
    <t>تعداد عدم انطباق‌های نتایج آزمایش‌ها از حدود استاندارد</t>
  </si>
  <si>
    <t>تعداد عدم انطباق‌های نتایج ازمایشهای پارامترهای کلیدی از حدود استاندارد (کلرسنجی+میکروبی+HPC )</t>
  </si>
  <si>
    <t>درصد تحقق برنامه بازدید و مانور شیرآلات کوچک</t>
  </si>
  <si>
    <t>درصد تحقق برنامه مرئی کردن شیرهای نامرئی و مفقودی</t>
  </si>
  <si>
    <t>درصد (تعداد بازدید و مانور شیرآلات کوچک/ تعداد بازدید و مانور شیرآلات برنامه ریزی شده)</t>
  </si>
  <si>
    <t>درصد (تعداد مرئی سازی شیرآلات نامرئی و مفقودی/ برنامه مرئی سازی)</t>
  </si>
  <si>
    <t xml:space="preserve"> ساعت</t>
  </si>
  <si>
    <t>میزان مصرف برق</t>
  </si>
  <si>
    <t>میزان مصرف گاز</t>
  </si>
  <si>
    <t>میزان مصرف گازوئیل</t>
  </si>
  <si>
    <t>مصرف برق در سال جاری</t>
  </si>
  <si>
    <t>مصرف گاز در سال جاری</t>
  </si>
  <si>
    <t>مصرف گازوئیل در سال جاری</t>
  </si>
  <si>
    <t>شش ماهه اول 1400</t>
  </si>
  <si>
    <t>شش ماهه دوم 1400</t>
  </si>
  <si>
    <t>درصد (حجم هدررفت ظاهری/حجم آب ورودی)</t>
  </si>
  <si>
    <t>درصد (حجم هدررفت واقعی/حجم آب ورودی)</t>
  </si>
  <si>
    <t>درصد (حجم مصارف مجاز بدون درآمد/ حجم آب ورودی)</t>
  </si>
  <si>
    <t>درصد (تعداد درخواست‌های ارسالی/ ( تعداد درخواست‌های رفع عیب ارسال شده- درخواست‎های برگشتی))</t>
  </si>
  <si>
    <t>این واحد هیچ پروژه ای انجام نمی دهد مگر برنامه های ابلاغی از سوی مرکز فناوری اطلاعات و ارتباطات استان تهران</t>
  </si>
  <si>
    <t>توضیحات</t>
  </si>
  <si>
    <t>5%</t>
  </si>
  <si>
    <t>میانگین زمان اعلام خرابی تا اتمام تعمیرات(شبکه)</t>
  </si>
  <si>
    <t>میانگین زمان اعلام خرابی تا اتمام تعمیرات(انشعاب)</t>
  </si>
  <si>
    <t>میزان هزینه کرد بودجه تعهد شده نسبت به عملکرد واقعی-جاری</t>
  </si>
  <si>
    <t>میزان هزینه کرد بودجه/ کل تعهد</t>
  </si>
  <si>
    <t>میزان هزینه کرد بودجه تعهد شده نسبت به عملکرد واقعی-سرمایه ای</t>
  </si>
  <si>
    <t>_</t>
  </si>
  <si>
    <t>درصد پیشرفت فیزیکی واقعی کار (انشعابات آب)</t>
  </si>
  <si>
    <t>درصد (تعداد انشعابات نصب شده در بازه مورد نظر/ کل انشعابات برنامه‌ریزی شده در بازه مورد نظر)</t>
  </si>
  <si>
    <t>درصد پیشرفت فیزیکی واقعی کار (انشعابات فاضلاب)</t>
  </si>
  <si>
    <t>درصد پیشرفت فیزیکی واقعی کار (شبکه آب)</t>
  </si>
  <si>
    <t>درصد (طول شبکه کار شده در بازه مورد نظر/ کل طول شبکه در بازه زمانی مورد نظر)</t>
  </si>
  <si>
    <t>درصد پیشرفت فیزیکی واقعی کار (شبکه فاضلاب)</t>
  </si>
  <si>
    <t>مستمر</t>
  </si>
  <si>
    <t>میانگین زمان رسیدگی به حادثه (شبکه)</t>
  </si>
  <si>
    <t>میانگین زمان رسیدگی به حادثه (انشعاب)</t>
  </si>
  <si>
    <t>10.30</t>
  </si>
  <si>
    <t>8.84</t>
  </si>
  <si>
    <t>0.44</t>
  </si>
  <si>
    <t xml:space="preserve"> دفتر مدیریت بحران و پدافند غیرعامل</t>
  </si>
  <si>
    <t>دفتر مدیریت بحران و پدافند غیرعامل و HSE</t>
  </si>
  <si>
    <t>ID-0525</t>
  </si>
  <si>
    <t>ID-0526</t>
  </si>
  <si>
    <t>ID-0523</t>
  </si>
  <si>
    <t>ID-0524</t>
  </si>
  <si>
    <t>تسويه حساب پیمان ها</t>
  </si>
  <si>
    <t>شناسایی وکنترل شرایط بحران و برنامه های پدافندی</t>
  </si>
  <si>
    <t xml:space="preserve">پایش کیفیت و بهداشت آب و پساب </t>
  </si>
  <si>
    <t>ID_0333</t>
  </si>
  <si>
    <t>مدیریت تأمین و تولید انرژی</t>
  </si>
  <si>
    <t>ID_0431</t>
  </si>
  <si>
    <t>کد سند: (00) F-012-22
صفحه 1 از 9</t>
  </si>
  <si>
    <t>کد سند: (00) F-012-22
صفحه 2 از 9</t>
  </si>
  <si>
    <t>کد سند: (00) F-012-22
صفحه 4 از 9</t>
  </si>
  <si>
    <t>کد سند: (00) F-012-22
صفحه3 از 9</t>
  </si>
  <si>
    <t>کد سند: (00) F-012-22
صفحه5 از 9</t>
  </si>
  <si>
    <t>کد سند: (00) F-012-22
صفحه 6 از 9</t>
  </si>
  <si>
    <t>کد سند: (00) F-012-22
صفحه 7 از 9</t>
  </si>
  <si>
    <t>کد سند: (00) F-012-22
صفحه 9از 9</t>
  </si>
  <si>
    <t>کد سند: (00) F-012-22
صفحه8 از 9</t>
  </si>
  <si>
    <t>دفتر توسعه مدیریت و تحقیقات</t>
  </si>
  <si>
    <t>در صورت صدور مجوز</t>
  </si>
  <si>
    <t>عدم صدور مجوز</t>
  </si>
  <si>
    <t>مدیر امورکارکنان و رفاه</t>
  </si>
  <si>
    <t>مدیر دفترتشکیلات ،آموزش و منابع انسانی</t>
  </si>
  <si>
    <t>مدیر توسعه مدیریت و تحقیقات</t>
  </si>
  <si>
    <t>کارشناس توسعه مدیریت و تحقیقات</t>
  </si>
  <si>
    <t>مدیر دفترتشکیلات، آموزش و منابع انسانی</t>
  </si>
  <si>
    <t>مدیر دفتر  برنامه ریزی و بودجه</t>
  </si>
  <si>
    <t xml:space="preserve">تعداد پرونده های شرکت به تفکیک نوع/موضوع پرونده (حقوقی) </t>
  </si>
  <si>
    <t xml:space="preserve">تعداد پرونده های له شرکت به/
علیه شرکت </t>
  </si>
  <si>
    <t>معاون مالی و پشتیبانی</t>
  </si>
  <si>
    <t>میزان برنامه های اطلاع رسانی شده/ کل برنامه های نیازمند اطلاع رسانی</t>
  </si>
  <si>
    <t>میزان برنامه های اجرا شده/ کل برنامه های برنامه ریزی شده</t>
  </si>
  <si>
    <t>نتایج نظرسنجی میزان رضایت مشترکین</t>
  </si>
  <si>
    <t>نتایج نظرسنجی میزان رضایت مراجعین</t>
  </si>
  <si>
    <t>کارشناس دفترتشکیلات، آموزش و منابع انسانی</t>
  </si>
  <si>
    <t>کارشناس تشکیلات آموزش و منابع انسانی</t>
  </si>
  <si>
    <t>تعداد درخواست های موفق تملک زمین/ کل تعهدات*100</t>
  </si>
  <si>
    <t>میزان تملک اراضی های برنامه ریزی شده</t>
  </si>
  <si>
    <t>میزان بازنشستگی کارکنان</t>
  </si>
  <si>
    <t>تعداد افراد بازنشسته شده / تعداد افراد حائز شرایط بازنشستگی*100</t>
  </si>
  <si>
    <t>میزان تحقق استفاده از وام مسکن</t>
  </si>
  <si>
    <t>تعداد درخواست های تائید شده / تعداد درخواست های افراد مشمول*100</t>
  </si>
  <si>
    <t>عملکرد شش ماهه اول 1400</t>
  </si>
  <si>
    <t>عملکرد شش ماهه اول 99</t>
  </si>
  <si>
    <t>عملکرد شش ماهه دوم 99</t>
  </si>
  <si>
    <t>/</t>
  </si>
  <si>
    <t>مدیر دفتر برنامه‌ریزی و بودجه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</si>
</sst>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_-* #,##0\-;_-* &quot;-&quot;??_-;_-@_-"/>
    <numFmt numFmtId="165" formatCode="0.0%"/>
    <numFmt numFmtId="166" formatCode="0.0"/>
  </numFmts>
  <fonts count="49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b/>
      <sz val="14"/>
      <color theme="1" tint="4.9989318521683403E-2"/>
      <name val="B Titr"/>
      <charset val="178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4"/>
      <color theme="1"/>
      <name val="B Titr"/>
      <charset val="178"/>
    </font>
    <font>
      <b/>
      <sz val="14"/>
      <color theme="1"/>
      <name val="B Zar"/>
      <charset val="178"/>
    </font>
    <font>
      <sz val="14"/>
      <color theme="1"/>
      <name val="2  Zar"/>
      <charset val="178"/>
    </font>
    <font>
      <b/>
      <sz val="12"/>
      <color theme="1"/>
      <name val="B Nazanin"/>
      <charset val="178"/>
    </font>
    <font>
      <sz val="13"/>
      <color theme="1"/>
      <name val="B Nazanin"/>
      <charset val="178"/>
    </font>
    <font>
      <sz val="12"/>
      <color theme="1"/>
      <name val="B Titr"/>
      <charset val="178"/>
    </font>
    <font>
      <b/>
      <sz val="12"/>
      <color theme="1" tint="4.9989318521683403E-2"/>
      <name val="B Titr"/>
      <charset val="178"/>
    </font>
    <font>
      <b/>
      <sz val="12"/>
      <color theme="1"/>
      <name val="B Titr"/>
      <charset val="178"/>
    </font>
    <font>
      <b/>
      <sz val="18"/>
      <color theme="1"/>
      <name val="B Zar"/>
      <charset val="178"/>
    </font>
    <font>
      <sz val="18"/>
      <color theme="1"/>
      <name val="Calibri"/>
      <family val="2"/>
      <charset val="178"/>
      <scheme val="minor"/>
    </font>
    <font>
      <b/>
      <sz val="18"/>
      <color theme="1" tint="4.9989318521683403E-2"/>
      <name val="B Titr"/>
      <charset val="178"/>
    </font>
    <font>
      <sz val="18"/>
      <color theme="1"/>
      <name val="B Titr"/>
      <charset val="178"/>
    </font>
    <font>
      <sz val="18"/>
      <color theme="1"/>
      <name val="B Mitra"/>
      <charset val="178"/>
    </font>
    <font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  <font>
      <sz val="11"/>
      <color theme="1"/>
      <name val="B Zar"/>
      <charset val="178"/>
    </font>
    <font>
      <sz val="12"/>
      <color theme="1"/>
      <name val="B Zar"/>
      <charset val="178"/>
    </font>
    <font>
      <b/>
      <sz val="12"/>
      <color theme="1" tint="4.9989318521683403E-2"/>
      <name val="B Zar"/>
      <charset val="178"/>
    </font>
    <font>
      <sz val="12"/>
      <name val="B Zar"/>
      <charset val="178"/>
    </font>
    <font>
      <sz val="12"/>
      <color rgb="FF000000"/>
      <name val="B Zar"/>
      <charset val="178"/>
    </font>
    <font>
      <b/>
      <sz val="14"/>
      <color theme="1" tint="4.9989318521683403E-2"/>
      <name val="B Zar"/>
      <charset val="178"/>
    </font>
    <font>
      <b/>
      <sz val="16"/>
      <color theme="1" tint="4.9989318521683403E-2"/>
      <name val="B Zar"/>
      <charset val="178"/>
    </font>
    <font>
      <u/>
      <sz val="14"/>
      <color theme="1"/>
      <name val="B Zar"/>
      <charset val="178"/>
    </font>
    <font>
      <b/>
      <sz val="20"/>
      <color theme="1"/>
      <name val="Calibri"/>
      <family val="2"/>
      <scheme val="minor"/>
    </font>
    <font>
      <sz val="18"/>
      <name val="B Zar"/>
      <charset val="178"/>
    </font>
    <font>
      <sz val="18"/>
      <color theme="1"/>
      <name val="B Zar"/>
      <charset val="178"/>
    </font>
    <font>
      <b/>
      <sz val="18"/>
      <color theme="1" tint="4.9989318521683403E-2"/>
      <name val="B Nazanin"/>
      <charset val="178"/>
    </font>
    <font>
      <sz val="14"/>
      <color theme="1"/>
      <name val="Calibri"/>
      <family val="2"/>
      <charset val="178"/>
      <scheme val="minor"/>
    </font>
    <font>
      <sz val="14"/>
      <color theme="1"/>
      <name val="Cambria"/>
      <family val="1"/>
      <scheme val="major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sz val="14"/>
      <name val="B Mitra"/>
      <charset val="178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 tint="4.9989318521683403E-2"/>
      <name val="B Zar"/>
      <charset val="178"/>
    </font>
    <font>
      <sz val="20"/>
      <name val="B Zar"/>
      <charset val="178"/>
    </font>
    <font>
      <sz val="20"/>
      <color theme="1"/>
      <name val="B Zar"/>
      <charset val="17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/>
    <xf numFmtId="0" fontId="6" fillId="0" borderId="0" applyFill="0" applyProtection="0"/>
    <xf numFmtId="0" fontId="7" fillId="0" borderId="0" applyFill="0" applyProtection="0"/>
    <xf numFmtId="9" fontId="1" fillId="0" borderId="0" applyFont="0" applyFill="0" applyBorder="0" applyAlignment="0" applyProtection="0"/>
  </cellStyleXfs>
  <cellXfs count="518">
    <xf numFmtId="0" fontId="0" fillId="0" borderId="0" xfId="0"/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textRotation="90" wrapText="1" readingOrder="2"/>
    </xf>
    <xf numFmtId="0" fontId="17" fillId="0" borderId="0" xfId="0" applyFont="1"/>
    <xf numFmtId="0" fontId="17" fillId="0" borderId="0" xfId="0" applyFont="1" applyFill="1" applyBorder="1"/>
    <xf numFmtId="0" fontId="21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wrapText="1"/>
    </xf>
    <xf numFmtId="0" fontId="0" fillId="0" borderId="0" xfId="0" applyFill="1"/>
    <xf numFmtId="0" fontId="22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14" fillId="3" borderId="18" xfId="0" applyFont="1" applyFill="1" applyBorder="1" applyAlignment="1">
      <alignment horizontal="center" vertical="center" textRotation="90" wrapText="1" readingOrder="2"/>
    </xf>
    <xf numFmtId="0" fontId="8" fillId="0" borderId="0" xfId="0" applyFont="1"/>
    <xf numFmtId="0" fontId="24" fillId="2" borderId="1" xfId="0" applyFont="1" applyFill="1" applyBorder="1" applyAlignment="1">
      <alignment horizontal="center" vertical="center" wrapText="1" readingOrder="2"/>
    </xf>
    <xf numFmtId="0" fontId="24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right" vertical="center" wrapText="1" readingOrder="2"/>
    </xf>
    <xf numFmtId="0" fontId="17" fillId="0" borderId="0" xfId="0" applyFont="1" applyFill="1" applyBorder="1" applyAlignment="1">
      <alignment horizontal="right" readingOrder="2"/>
    </xf>
    <xf numFmtId="0" fontId="17" fillId="0" borderId="0" xfId="0" applyFont="1" applyFill="1" applyBorder="1" applyAlignment="1">
      <alignment horizontal="right" wrapText="1"/>
    </xf>
    <xf numFmtId="0" fontId="26" fillId="0" borderId="0" xfId="0" applyFont="1"/>
    <xf numFmtId="0" fontId="25" fillId="0" borderId="0" xfId="0" applyFont="1" applyFill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4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 readingOrder="2"/>
    </xf>
    <xf numFmtId="0" fontId="27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2" fontId="29" fillId="0" borderId="1" xfId="5" applyNumberFormat="1" applyFont="1" applyFill="1" applyBorder="1" applyAlignment="1">
      <alignment horizontal="center" vertical="center" wrapText="1"/>
    </xf>
    <xf numFmtId="9" fontId="27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 readingOrder="2"/>
    </xf>
    <xf numFmtId="3" fontId="27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horizontal="center" vertical="center" wrapText="1" readingOrder="2"/>
    </xf>
    <xf numFmtId="0" fontId="14" fillId="3" borderId="2" xfId="0" applyFont="1" applyFill="1" applyBorder="1" applyAlignment="1">
      <alignment horizontal="center" vertical="center" wrapText="1" readingOrder="2"/>
    </xf>
    <xf numFmtId="0" fontId="25" fillId="0" borderId="0" xfId="0" applyFont="1" applyAlignment="1">
      <alignment horizontal="center" readingOrder="2"/>
    </xf>
    <xf numFmtId="0" fontId="24" fillId="0" borderId="1" xfId="0" applyFont="1" applyFill="1" applyBorder="1" applyAlignment="1">
      <alignment horizontal="center" vertical="center" wrapText="1" readingOrder="2"/>
    </xf>
    <xf numFmtId="0" fontId="25" fillId="2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" fontId="24" fillId="0" borderId="1" xfId="5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9" fontId="25" fillId="0" borderId="1" xfId="0" applyNumberFormat="1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 readingOrder="2"/>
    </xf>
    <xf numFmtId="3" fontId="25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30" fillId="0" borderId="1" xfId="0" applyFont="1" applyFill="1" applyBorder="1" applyAlignment="1">
      <alignment horizontal="center" vertical="center" wrapText="1" readingOrder="2"/>
    </xf>
    <xf numFmtId="0" fontId="25" fillId="0" borderId="1" xfId="0" applyFont="1" applyFill="1" applyBorder="1" applyAlignment="1">
      <alignment horizontal="right" vertical="center" wrapText="1" readingOrder="2"/>
    </xf>
    <xf numFmtId="0" fontId="24" fillId="0" borderId="1" xfId="0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horizontal="center" vertical="center" wrapText="1"/>
    </xf>
    <xf numFmtId="0" fontId="29" fillId="0" borderId="1" xfId="4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4" fillId="0" borderId="12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8" xfId="4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/>
    </xf>
    <xf numFmtId="0" fontId="29" fillId="0" borderId="2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0" borderId="18" xfId="4" applyFont="1" applyFill="1" applyBorder="1" applyAlignment="1">
      <alignment horizontal="center" vertical="center" wrapText="1"/>
    </xf>
    <xf numFmtId="0" fontId="24" fillId="0" borderId="1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0" borderId="1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4" xfId="4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 readingOrder="2"/>
    </xf>
    <xf numFmtId="0" fontId="24" fillId="7" borderId="1" xfId="0" applyFont="1" applyFill="1" applyBorder="1" applyAlignment="1">
      <alignment horizontal="center" vertical="center" wrapText="1" readingOrder="2"/>
    </xf>
    <xf numFmtId="0" fontId="30" fillId="0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29" fillId="7" borderId="2" xfId="0" applyFont="1" applyFill="1" applyBorder="1" applyAlignment="1">
      <alignment horizontal="center" vertical="center" wrapText="1" readingOrder="2"/>
    </xf>
    <xf numFmtId="0" fontId="29" fillId="7" borderId="1" xfId="0" applyFont="1" applyFill="1" applyBorder="1" applyAlignment="1">
      <alignment horizontal="center" vertical="center" wrapText="1" readingOrder="2"/>
    </xf>
    <xf numFmtId="0" fontId="24" fillId="0" borderId="1" xfId="4" applyFont="1" applyFill="1" applyBorder="1" applyAlignment="1">
      <alignment horizontal="center" vertical="center" wrapText="1" readingOrder="2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7" borderId="1" xfId="4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 readingOrder="2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0" borderId="1" xfId="4" applyFont="1" applyFill="1" applyBorder="1" applyAlignment="1">
      <alignment horizontal="center" vertical="center" wrapText="1"/>
    </xf>
    <xf numFmtId="0" fontId="24" fillId="0" borderId="2" xfId="4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readingOrder="2"/>
    </xf>
    <xf numFmtId="0" fontId="24" fillId="0" borderId="2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readingOrder="2"/>
    </xf>
    <xf numFmtId="0" fontId="2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 readingOrder="2"/>
    </xf>
    <xf numFmtId="0" fontId="24" fillId="5" borderId="1" xfId="0" applyFont="1" applyFill="1" applyBorder="1" applyAlignment="1">
      <alignment horizontal="center" vertical="center" wrapText="1" readingOrder="2"/>
    </xf>
    <xf numFmtId="0" fontId="24" fillId="0" borderId="1" xfId="5" applyFont="1" applyFill="1" applyBorder="1" applyAlignment="1">
      <alignment horizontal="center" vertical="center" wrapText="1" readingOrder="2"/>
    </xf>
    <xf numFmtId="0" fontId="25" fillId="2" borderId="1" xfId="0" applyFont="1" applyFill="1" applyBorder="1" applyAlignment="1">
      <alignment horizontal="center" vertical="center" wrapText="1"/>
    </xf>
    <xf numFmtId="0" fontId="24" fillId="0" borderId="2" xfId="5" applyFont="1" applyFill="1" applyBorder="1" applyAlignment="1">
      <alignment horizontal="center" vertical="center" wrapText="1" readingOrder="2"/>
    </xf>
    <xf numFmtId="0" fontId="25" fillId="2" borderId="6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 readingOrder="2"/>
    </xf>
    <xf numFmtId="0" fontId="24" fillId="2" borderId="2" xfId="0" applyFont="1" applyFill="1" applyBorder="1" applyAlignment="1">
      <alignment horizontal="center" vertical="center" wrapText="1" readingOrder="2"/>
    </xf>
    <xf numFmtId="0" fontId="24" fillId="0" borderId="2" xfId="0" applyFont="1" applyFill="1" applyBorder="1" applyAlignment="1">
      <alignment horizontal="center" vertical="center" wrapText="1" readingOrder="2"/>
    </xf>
    <xf numFmtId="0" fontId="24" fillId="5" borderId="2" xfId="0" applyFont="1" applyFill="1" applyBorder="1" applyAlignment="1">
      <alignment horizontal="center" vertical="center" wrapText="1"/>
    </xf>
    <xf numFmtId="9" fontId="29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center" wrapText="1"/>
    </xf>
    <xf numFmtId="9" fontId="24" fillId="2" borderId="1" xfId="0" applyNumberFormat="1" applyFont="1" applyFill="1" applyBorder="1" applyAlignment="1">
      <alignment horizontal="center" vertical="center" wrapText="1"/>
    </xf>
    <xf numFmtId="9" fontId="24" fillId="2" borderId="1" xfId="8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165" fontId="24" fillId="2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readingOrder="2"/>
    </xf>
    <xf numFmtId="0" fontId="33" fillId="0" borderId="1" xfId="0" applyFont="1" applyFill="1" applyBorder="1" applyAlignment="1">
      <alignment horizontal="center" vertical="center" wrapText="1" readingOrder="2"/>
    </xf>
    <xf numFmtId="10" fontId="27" fillId="0" borderId="1" xfId="0" applyNumberFormat="1" applyFont="1" applyFill="1" applyBorder="1" applyAlignment="1">
      <alignment horizontal="center" vertical="center" wrapText="1"/>
    </xf>
    <xf numFmtId="9" fontId="29" fillId="0" borderId="1" xfId="5" applyNumberFormat="1" applyFont="1" applyFill="1" applyBorder="1" applyAlignment="1">
      <alignment horizontal="center" vertical="center" wrapText="1"/>
    </xf>
    <xf numFmtId="10" fontId="27" fillId="0" borderId="1" xfId="0" applyNumberFormat="1" applyFont="1" applyBorder="1" applyAlignment="1">
      <alignment horizontal="center" vertical="center"/>
    </xf>
    <xf numFmtId="9" fontId="27" fillId="0" borderId="1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 readingOrder="2"/>
    </xf>
    <xf numFmtId="0" fontId="35" fillId="0" borderId="1" xfId="4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 readingOrder="2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0" borderId="1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0" borderId="2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9" fontId="24" fillId="0" borderId="1" xfId="0" applyNumberFormat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4" fillId="0" borderId="4" xfId="4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vertical="center" wrapText="1" readingOrder="2"/>
    </xf>
    <xf numFmtId="0" fontId="24" fillId="0" borderId="2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0" borderId="1" xfId="4" applyFont="1" applyFill="1" applyBorder="1" applyAlignment="1">
      <alignment horizontal="center" vertical="center" wrapText="1"/>
    </xf>
    <xf numFmtId="0" fontId="24" fillId="0" borderId="4" xfId="4" applyFont="1" applyFill="1" applyBorder="1" applyAlignment="1">
      <alignment horizontal="center" vertical="center" wrapText="1" readingOrder="2"/>
    </xf>
    <xf numFmtId="0" fontId="14" fillId="3" borderId="5" xfId="0" applyFont="1" applyFill="1" applyBorder="1" applyAlignment="1">
      <alignment horizontal="center" vertical="center" wrapText="1" readingOrder="2"/>
    </xf>
    <xf numFmtId="0" fontId="25" fillId="0" borderId="4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 wrapText="1" readingOrder="2"/>
    </xf>
    <xf numFmtId="0" fontId="25" fillId="0" borderId="4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textRotation="90" wrapText="1" readingOrder="2"/>
    </xf>
    <xf numFmtId="0" fontId="14" fillId="6" borderId="5" xfId="0" applyFont="1" applyFill="1" applyBorder="1" applyAlignment="1">
      <alignment horizontal="center" vertical="center" wrapText="1" readingOrder="2"/>
    </xf>
    <xf numFmtId="0" fontId="14" fillId="3" borderId="32" xfId="0" applyFont="1" applyFill="1" applyBorder="1" applyAlignment="1">
      <alignment horizontal="center" vertical="center" wrapText="1" readingOrder="2"/>
    </xf>
    <xf numFmtId="0" fontId="25" fillId="0" borderId="4" xfId="0" applyFont="1" applyFill="1" applyBorder="1" applyAlignment="1">
      <alignment horizontal="center" vertical="center" wrapText="1" readingOrder="2"/>
    </xf>
    <xf numFmtId="0" fontId="27" fillId="0" borderId="4" xfId="0" applyFont="1" applyFill="1" applyBorder="1" applyAlignment="1">
      <alignment horizontal="center" vertical="center" wrapText="1" readingOrder="2"/>
    </xf>
    <xf numFmtId="0" fontId="14" fillId="3" borderId="38" xfId="0" applyFont="1" applyFill="1" applyBorder="1" applyAlignment="1">
      <alignment horizontal="center" vertical="center" wrapText="1" readingOrder="2"/>
    </xf>
    <xf numFmtId="0" fontId="25" fillId="0" borderId="4" xfId="0" applyFont="1" applyFill="1" applyBorder="1" applyAlignment="1">
      <alignment horizontal="right" vertical="center" wrapText="1" readingOrder="2"/>
    </xf>
    <xf numFmtId="0" fontId="28" fillId="3" borderId="5" xfId="0" applyFont="1" applyFill="1" applyBorder="1" applyAlignment="1">
      <alignment horizontal="center" vertical="center" wrapText="1" readingOrder="2"/>
    </xf>
    <xf numFmtId="0" fontId="8" fillId="0" borderId="23" xfId="0" applyFont="1" applyBorder="1"/>
    <xf numFmtId="0" fontId="8" fillId="0" borderId="39" xfId="0" applyFont="1" applyBorder="1"/>
    <xf numFmtId="0" fontId="25" fillId="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166" fontId="25" fillId="0" borderId="1" xfId="0" applyNumberFormat="1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8" borderId="4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9" fontId="29" fillId="0" borderId="4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right" vertical="center" wrapText="1" readingOrder="2"/>
    </xf>
    <xf numFmtId="0" fontId="14" fillId="3" borderId="19" xfId="0" applyFont="1" applyFill="1" applyBorder="1" applyAlignment="1">
      <alignment horizontal="center" vertical="center" textRotation="90" wrapText="1" readingOrder="2"/>
    </xf>
    <xf numFmtId="0" fontId="14" fillId="3" borderId="44" xfId="0" applyFont="1" applyFill="1" applyBorder="1" applyAlignment="1">
      <alignment horizontal="center" vertical="center" wrapText="1" readingOrder="2"/>
    </xf>
    <xf numFmtId="0" fontId="24" fillId="9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1" fontId="24" fillId="2" borderId="4" xfId="5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2" fontId="24" fillId="0" borderId="4" xfId="5" applyNumberFormat="1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textRotation="90" wrapText="1" readingOrder="2"/>
    </xf>
    <xf numFmtId="0" fontId="31" fillId="3" borderId="5" xfId="0" applyFont="1" applyFill="1" applyBorder="1" applyAlignment="1">
      <alignment horizontal="center" vertical="center" wrapText="1" readingOrder="2"/>
    </xf>
    <xf numFmtId="0" fontId="32" fillId="3" borderId="5" xfId="0" applyFont="1" applyFill="1" applyBorder="1" applyAlignment="1">
      <alignment horizontal="center" vertical="center" readingOrder="2"/>
    </xf>
    <xf numFmtId="0" fontId="32" fillId="3" borderId="32" xfId="0" applyFont="1" applyFill="1" applyBorder="1" applyAlignment="1">
      <alignment horizontal="center" vertical="center" readingOrder="2"/>
    </xf>
    <xf numFmtId="0" fontId="23" fillId="0" borderId="4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0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 readingOrder="2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0" borderId="4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 readingOrder="2"/>
    </xf>
    <xf numFmtId="0" fontId="24" fillId="0" borderId="4" xfId="0" applyFont="1" applyFill="1" applyBorder="1" applyAlignment="1">
      <alignment horizontal="center" vertical="center" wrapText="1" readingOrder="2"/>
    </xf>
    <xf numFmtId="0" fontId="38" fillId="0" borderId="0" xfId="0" applyFont="1"/>
    <xf numFmtId="0" fontId="9" fillId="0" borderId="22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 wrapText="1" readingOrder="2"/>
    </xf>
    <xf numFmtId="0" fontId="4" fillId="3" borderId="5" xfId="0" applyFont="1" applyFill="1" applyBorder="1" applyAlignment="1">
      <alignment horizontal="center" vertical="center" wrapText="1" readingOrder="2"/>
    </xf>
    <xf numFmtId="0" fontId="38" fillId="0" borderId="0" xfId="0" applyFont="1" applyFill="1"/>
    <xf numFmtId="0" fontId="41" fillId="0" borderId="4" xfId="0" applyFont="1" applyFill="1" applyBorder="1" applyAlignment="1">
      <alignment horizontal="center" vertical="center" wrapText="1" readingOrder="2"/>
    </xf>
    <xf numFmtId="0" fontId="40" fillId="0" borderId="4" xfId="0" applyFont="1" applyFill="1" applyBorder="1" applyAlignment="1">
      <alignment horizontal="center" vertical="center" wrapText="1"/>
    </xf>
    <xf numFmtId="9" fontId="25" fillId="0" borderId="4" xfId="0" applyNumberFormat="1" applyFont="1" applyFill="1" applyBorder="1" applyAlignment="1">
      <alignment horizontal="center" vertical="center" wrapText="1"/>
    </xf>
    <xf numFmtId="9" fontId="25" fillId="0" borderId="4" xfId="8" applyFont="1" applyBorder="1" applyAlignment="1">
      <alignment horizontal="center" vertical="center"/>
    </xf>
    <xf numFmtId="9" fontId="25" fillId="0" borderId="4" xfId="0" applyNumberFormat="1" applyFont="1" applyFill="1" applyBorder="1" applyAlignment="1">
      <alignment horizontal="center" vertical="center"/>
    </xf>
    <xf numFmtId="9" fontId="25" fillId="10" borderId="4" xfId="0" applyNumberFormat="1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 readingOrder="2"/>
    </xf>
    <xf numFmtId="0" fontId="40" fillId="0" borderId="1" xfId="0" applyFont="1" applyFill="1" applyBorder="1" applyAlignment="1">
      <alignment horizontal="center" vertical="center" wrapText="1"/>
    </xf>
    <xf numFmtId="9" fontId="25" fillId="0" borderId="1" xfId="8" applyFont="1" applyFill="1" applyBorder="1" applyAlignment="1">
      <alignment horizontal="center" vertical="center"/>
    </xf>
    <xf numFmtId="9" fontId="25" fillId="0" borderId="1" xfId="0" applyNumberFormat="1" applyFont="1" applyFill="1" applyBorder="1" applyAlignment="1">
      <alignment horizontal="center" vertical="center"/>
    </xf>
    <xf numFmtId="9" fontId="25" fillId="11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 wrapText="1"/>
    </xf>
    <xf numFmtId="164" fontId="38" fillId="0" borderId="0" xfId="0" applyNumberFormat="1" applyFont="1"/>
    <xf numFmtId="9" fontId="25" fillId="0" borderId="1" xfId="8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38" fillId="0" borderId="0" xfId="0" applyFont="1" applyFill="1" applyBorder="1"/>
    <xf numFmtId="0" fontId="40" fillId="0" borderId="1" xfId="0" applyFont="1" applyFill="1" applyBorder="1" applyAlignment="1">
      <alignment horizontal="center" vertical="center" wrapText="1" readingOrder="2"/>
    </xf>
    <xf numFmtId="9" fontId="25" fillId="10" borderId="1" xfId="0" applyNumberFormat="1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 readingOrder="2"/>
    </xf>
    <xf numFmtId="9" fontId="25" fillId="0" borderId="1" xfId="8" applyFont="1" applyFill="1" applyBorder="1" applyAlignment="1">
      <alignment horizontal="center" vertical="center" wrapText="1" readingOrder="2"/>
    </xf>
    <xf numFmtId="9" fontId="25" fillId="0" borderId="1" xfId="0" applyNumberFormat="1" applyFont="1" applyFill="1" applyBorder="1" applyAlignment="1">
      <alignment horizontal="center" vertical="center" wrapText="1" readingOrder="2"/>
    </xf>
    <xf numFmtId="0" fontId="25" fillId="0" borderId="16" xfId="0" applyFont="1" applyFill="1" applyBorder="1" applyAlignment="1">
      <alignment horizontal="center" vertical="center" wrapText="1" readingOrder="2"/>
    </xf>
    <xf numFmtId="0" fontId="39" fillId="0" borderId="1" xfId="4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 vertical="center" wrapText="1" readingOrder="2"/>
    </xf>
    <xf numFmtId="0" fontId="40" fillId="0" borderId="25" xfId="0" applyFont="1" applyFill="1" applyBorder="1" applyAlignment="1">
      <alignment horizontal="center" vertical="center" wrapText="1"/>
    </xf>
    <xf numFmtId="0" fontId="42" fillId="0" borderId="25" xfId="0" applyFont="1" applyFill="1" applyBorder="1" applyAlignment="1">
      <alignment horizontal="center" vertical="center" wrapText="1"/>
    </xf>
    <xf numFmtId="0" fontId="40" fillId="0" borderId="25" xfId="0" applyFont="1" applyFill="1" applyBorder="1" applyAlignment="1">
      <alignment horizontal="center" vertical="center" wrapText="1" readingOrder="2"/>
    </xf>
    <xf numFmtId="9" fontId="25" fillId="0" borderId="25" xfId="0" applyNumberFormat="1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5" fillId="10" borderId="25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right" vertical="center" wrapText="1"/>
    </xf>
    <xf numFmtId="0" fontId="38" fillId="0" borderId="0" xfId="0" applyFont="1" applyAlignment="1">
      <alignment wrapText="1"/>
    </xf>
    <xf numFmtId="0" fontId="38" fillId="0" borderId="0" xfId="0" applyFont="1" applyAlignment="1">
      <alignment readingOrder="2"/>
    </xf>
    <xf numFmtId="0" fontId="27" fillId="10" borderId="1" xfId="0" applyFont="1" applyFill="1" applyBorder="1" applyAlignment="1">
      <alignment horizontal="center" vertical="center" wrapText="1" readingOrder="2"/>
    </xf>
    <xf numFmtId="0" fontId="27" fillId="11" borderId="1" xfId="0" applyFont="1" applyFill="1" applyBorder="1" applyAlignment="1">
      <alignment horizontal="center" vertical="center" wrapText="1" readingOrder="2"/>
    </xf>
    <xf numFmtId="0" fontId="27" fillId="8" borderId="4" xfId="0" applyFont="1" applyFill="1" applyBorder="1" applyAlignment="1">
      <alignment horizontal="center" vertical="center" wrapText="1" readingOrder="2"/>
    </xf>
    <xf numFmtId="0" fontId="27" fillId="0" borderId="4" xfId="0" applyFont="1" applyFill="1" applyBorder="1" applyAlignment="1">
      <alignment horizontal="center" vertical="center" wrapText="1"/>
    </xf>
    <xf numFmtId="0" fontId="25" fillId="10" borderId="4" xfId="0" applyFont="1" applyFill="1" applyBorder="1" applyAlignment="1">
      <alignment horizontal="center" vertical="center" wrapText="1" readingOrder="2"/>
    </xf>
    <xf numFmtId="0" fontId="25" fillId="10" borderId="1" xfId="0" applyFont="1" applyFill="1" applyBorder="1" applyAlignment="1">
      <alignment horizontal="center" vertical="center" wrapText="1" readingOrder="2"/>
    </xf>
    <xf numFmtId="0" fontId="25" fillId="8" borderId="1" xfId="0" applyFont="1" applyFill="1" applyBorder="1" applyAlignment="1">
      <alignment horizontal="center" vertical="center" wrapText="1" readingOrder="2"/>
    </xf>
    <xf numFmtId="0" fontId="25" fillId="8" borderId="4" xfId="0" applyFont="1" applyFill="1" applyBorder="1" applyAlignment="1">
      <alignment horizontal="center" vertical="center" wrapText="1" readingOrder="2"/>
    </xf>
    <xf numFmtId="2" fontId="24" fillId="8" borderId="1" xfId="5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0" borderId="4" xfId="0" applyFont="1" applyFill="1" applyBorder="1" applyAlignment="1">
      <alignment horizontal="center" vertical="center" wrapText="1"/>
    </xf>
    <xf numFmtId="0" fontId="24" fillId="0" borderId="1" xfId="4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 readingOrder="2"/>
    </xf>
    <xf numFmtId="0" fontId="14" fillId="3" borderId="5" xfId="0" applyFont="1" applyFill="1" applyBorder="1" applyAlignment="1">
      <alignment horizontal="center" vertical="center" wrapText="1" readingOrder="2"/>
    </xf>
    <xf numFmtId="0" fontId="24" fillId="0" borderId="4" xfId="4" applyFont="1" applyFill="1" applyBorder="1" applyAlignment="1">
      <alignment horizontal="center" vertical="center" wrapText="1" readingOrder="2"/>
    </xf>
    <xf numFmtId="2" fontId="24" fillId="10" borderId="4" xfId="5" applyNumberFormat="1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right" vertical="center" wrapText="1" readingOrder="2"/>
    </xf>
    <xf numFmtId="0" fontId="20" fillId="10" borderId="1" xfId="0" applyFont="1" applyFill="1" applyBorder="1" applyAlignment="1">
      <alignment horizontal="right" vertical="center" wrapText="1" readingOrder="2"/>
    </xf>
    <xf numFmtId="166" fontId="24" fillId="11" borderId="1" xfId="0" applyNumberFormat="1" applyFont="1" applyFill="1" applyBorder="1" applyAlignment="1">
      <alignment horizontal="center" vertical="center" wrapText="1"/>
    </xf>
    <xf numFmtId="166" fontId="24" fillId="10" borderId="1" xfId="0" applyNumberFormat="1" applyFont="1" applyFill="1" applyBorder="1" applyAlignment="1">
      <alignment horizontal="center" vertical="center" wrapText="1"/>
    </xf>
    <xf numFmtId="9" fontId="25" fillId="0" borderId="1" xfId="0" applyNumberFormat="1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24" fillId="0" borderId="4" xfId="4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 readingOrder="2"/>
    </xf>
    <xf numFmtId="0" fontId="24" fillId="0" borderId="4" xfId="0" applyFont="1" applyFill="1" applyBorder="1" applyAlignment="1">
      <alignment horizontal="center" vertical="center" wrapText="1"/>
    </xf>
    <xf numFmtId="0" fontId="24" fillId="7" borderId="1" xfId="4" applyFont="1" applyFill="1" applyBorder="1" applyAlignment="1">
      <alignment horizontal="center" vertical="center" wrapText="1" readingOrder="2"/>
    </xf>
    <xf numFmtId="0" fontId="24" fillId="0" borderId="1" xfId="4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 readingOrder="2"/>
    </xf>
    <xf numFmtId="0" fontId="24" fillId="7" borderId="2" xfId="0" applyFont="1" applyFill="1" applyBorder="1" applyAlignment="1">
      <alignment horizontal="center" vertical="center" wrapText="1" readingOrder="2"/>
    </xf>
    <xf numFmtId="0" fontId="25" fillId="11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24" fillId="7" borderId="1" xfId="0" applyFont="1" applyFill="1" applyBorder="1" applyAlignment="1">
      <alignment horizontal="center" vertical="center" wrapText="1" readingOrder="2"/>
    </xf>
    <xf numFmtId="9" fontId="25" fillId="9" borderId="1" xfId="0" applyNumberFormat="1" applyFont="1" applyFill="1" applyBorder="1" applyAlignment="1">
      <alignment horizontal="center" vertical="center" wrapText="1" readingOrder="2"/>
    </xf>
    <xf numFmtId="0" fontId="25" fillId="9" borderId="1" xfId="0" applyFont="1" applyFill="1" applyBorder="1" applyAlignment="1">
      <alignment horizontal="center" vertical="center" wrapText="1" readingOrder="2"/>
    </xf>
    <xf numFmtId="0" fontId="24" fillId="12" borderId="1" xfId="0" applyFont="1" applyFill="1" applyBorder="1" applyAlignment="1">
      <alignment horizontal="center" vertical="center" wrapText="1" readingOrder="2"/>
    </xf>
    <xf numFmtId="0" fontId="24" fillId="12" borderId="1" xfId="4" applyFont="1" applyFill="1" applyBorder="1" applyAlignment="1">
      <alignment horizontal="center" vertical="center" wrapText="1"/>
    </xf>
    <xf numFmtId="0" fontId="35" fillId="12" borderId="1" xfId="0" applyFont="1" applyFill="1" applyBorder="1" applyAlignment="1">
      <alignment horizontal="center" vertical="center" wrapText="1" readingOrder="2"/>
    </xf>
    <xf numFmtId="0" fontId="40" fillId="7" borderId="1" xfId="0" applyFont="1" applyFill="1" applyBorder="1" applyAlignment="1">
      <alignment horizontal="center" vertical="center" wrapText="1" readingOrder="2"/>
    </xf>
    <xf numFmtId="0" fontId="25" fillId="9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 readingOrder="2"/>
    </xf>
    <xf numFmtId="0" fontId="24" fillId="0" borderId="2" xfId="0" applyFont="1" applyFill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 readingOrder="2"/>
    </xf>
    <xf numFmtId="165" fontId="29" fillId="0" borderId="2" xfId="0" applyNumberFormat="1" applyFont="1" applyFill="1" applyBorder="1" applyAlignment="1">
      <alignment horizontal="center" vertical="center" wrapText="1"/>
    </xf>
    <xf numFmtId="10" fontId="25" fillId="0" borderId="1" xfId="0" applyNumberFormat="1" applyFont="1" applyFill="1" applyBorder="1" applyAlignment="1">
      <alignment horizontal="center" vertical="center" wrapText="1"/>
    </xf>
    <xf numFmtId="9" fontId="25" fillId="2" borderId="1" xfId="0" applyNumberFormat="1" applyFont="1" applyFill="1" applyBorder="1" applyAlignment="1">
      <alignment horizontal="center" vertical="center" wrapText="1"/>
    </xf>
    <xf numFmtId="9" fontId="27" fillId="13" borderId="1" xfId="0" applyNumberFormat="1" applyFont="1" applyFill="1" applyBorder="1" applyAlignment="1">
      <alignment horizontal="center" vertical="center" wrapText="1" readingOrder="2"/>
    </xf>
    <xf numFmtId="0" fontId="27" fillId="0" borderId="5" xfId="0" applyFont="1" applyFill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 readingOrder="2"/>
    </xf>
    <xf numFmtId="0" fontId="31" fillId="3" borderId="1" xfId="0" applyFont="1" applyFill="1" applyBorder="1" applyAlignment="1">
      <alignment horizontal="center" vertical="center" wrapText="1" readingOrder="2"/>
    </xf>
    <xf numFmtId="0" fontId="46" fillId="3" borderId="5" xfId="0" applyFont="1" applyFill="1" applyBorder="1" applyAlignment="1">
      <alignment horizontal="center" vertical="center" wrapText="1" readingOrder="2"/>
    </xf>
    <xf numFmtId="165" fontId="25" fillId="0" borderId="1" xfId="0" applyNumberFormat="1" applyFont="1" applyFill="1" applyBorder="1" applyAlignment="1">
      <alignment horizontal="center" vertical="center" wrapText="1"/>
    </xf>
    <xf numFmtId="165" fontId="27" fillId="0" borderId="10" xfId="0" applyNumberFormat="1" applyFont="1" applyFill="1" applyBorder="1" applyAlignment="1">
      <alignment horizontal="center" vertical="center"/>
    </xf>
    <xf numFmtId="165" fontId="27" fillId="0" borderId="1" xfId="0" applyNumberFormat="1" applyFont="1" applyFill="1" applyBorder="1" applyAlignment="1">
      <alignment horizontal="center" vertical="center"/>
    </xf>
    <xf numFmtId="165" fontId="27" fillId="0" borderId="1" xfId="0" applyNumberFormat="1" applyFont="1" applyFill="1" applyBorder="1" applyAlignment="1">
      <alignment horizontal="center" vertical="center" wrapText="1"/>
    </xf>
    <xf numFmtId="165" fontId="27" fillId="0" borderId="1" xfId="0" applyNumberFormat="1" applyFont="1" applyFill="1" applyBorder="1" applyAlignment="1">
      <alignment horizontal="center" vertical="center" wrapText="1" readingOrder="2"/>
    </xf>
    <xf numFmtId="9" fontId="27" fillId="0" borderId="1" xfId="0" applyNumberFormat="1" applyFont="1" applyFill="1" applyBorder="1" applyAlignment="1">
      <alignment horizontal="center" vertical="center" wrapText="1" readingOrder="2"/>
    </xf>
    <xf numFmtId="165" fontId="27" fillId="11" borderId="1" xfId="0" applyNumberFormat="1" applyFont="1" applyFill="1" applyBorder="1" applyAlignment="1">
      <alignment horizontal="center" vertical="center" wrapText="1" readingOrder="2"/>
    </xf>
    <xf numFmtId="2" fontId="25" fillId="0" borderId="10" xfId="0" applyNumberFormat="1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 wrapText="1"/>
    </xf>
    <xf numFmtId="10" fontId="25" fillId="0" borderId="1" xfId="0" applyNumberFormat="1" applyFont="1" applyFill="1" applyBorder="1" applyAlignment="1">
      <alignment horizontal="center" vertical="center"/>
    </xf>
    <xf numFmtId="165" fontId="25" fillId="0" borderId="1" xfId="0" applyNumberFormat="1" applyFont="1" applyFill="1" applyBorder="1" applyAlignment="1">
      <alignment horizontal="center" vertical="center"/>
    </xf>
    <xf numFmtId="165" fontId="24" fillId="0" borderId="1" xfId="0" applyNumberFormat="1" applyFont="1" applyFill="1" applyBorder="1" applyAlignment="1">
      <alignment horizontal="center" vertical="center" wrapText="1"/>
    </xf>
    <xf numFmtId="9" fontId="47" fillId="0" borderId="1" xfId="0" applyNumberFormat="1" applyFont="1" applyFill="1" applyBorder="1" applyAlignment="1">
      <alignment horizontal="center" vertical="center" wrapText="1"/>
    </xf>
    <xf numFmtId="9" fontId="48" fillId="0" borderId="1" xfId="0" applyNumberFormat="1" applyFont="1" applyFill="1" applyBorder="1" applyAlignment="1">
      <alignment horizontal="center" vertical="center" wrapText="1"/>
    </xf>
    <xf numFmtId="3" fontId="48" fillId="0" borderId="1" xfId="0" applyNumberFormat="1" applyFont="1" applyFill="1" applyBorder="1" applyAlignment="1">
      <alignment horizontal="center" vertical="center" wrapText="1"/>
    </xf>
    <xf numFmtId="9" fontId="35" fillId="2" borderId="1" xfId="0" applyNumberFormat="1" applyFont="1" applyFill="1" applyBorder="1" applyAlignment="1">
      <alignment horizontal="center" vertical="center" wrapText="1"/>
    </xf>
    <xf numFmtId="9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9" fontId="48" fillId="0" borderId="1" xfId="0" applyNumberFormat="1" applyFont="1" applyFill="1" applyBorder="1" applyAlignment="1">
      <alignment horizontal="center" vertical="center"/>
    </xf>
    <xf numFmtId="9" fontId="48" fillId="0" borderId="5" xfId="0" applyNumberFormat="1" applyFont="1" applyFill="1" applyBorder="1" applyAlignment="1">
      <alignment horizontal="center" vertical="center" wrapText="1"/>
    </xf>
    <xf numFmtId="9" fontId="36" fillId="2" borderId="1" xfId="0" applyNumberFormat="1" applyFont="1" applyFill="1" applyBorder="1" applyAlignment="1">
      <alignment horizontal="center" vertical="center"/>
    </xf>
    <xf numFmtId="9" fontId="36" fillId="2" borderId="5" xfId="0" applyNumberFormat="1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9" fontId="27" fillId="0" borderId="4" xfId="0" applyNumberFormat="1" applyFont="1" applyFill="1" applyBorder="1" applyAlignment="1">
      <alignment horizontal="center" vertical="center" wrapText="1"/>
    </xf>
    <xf numFmtId="9" fontId="27" fillId="0" borderId="1" xfId="0" applyNumberFormat="1" applyFont="1" applyFill="1" applyBorder="1" applyAlignment="1">
      <alignment horizontal="center" vertical="center"/>
    </xf>
    <xf numFmtId="9" fontId="29" fillId="0" borderId="5" xfId="0" applyNumberFormat="1" applyFont="1" applyFill="1" applyBorder="1" applyAlignment="1">
      <alignment horizontal="center" vertical="center" wrapText="1"/>
    </xf>
    <xf numFmtId="9" fontId="25" fillId="0" borderId="5" xfId="0" applyNumberFormat="1" applyFont="1" applyFill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 wrapText="1"/>
    </xf>
    <xf numFmtId="0" fontId="24" fillId="14" borderId="1" xfId="4" applyFont="1" applyFill="1" applyBorder="1" applyAlignment="1">
      <alignment horizontal="center" vertical="center" wrapText="1" readingOrder="2"/>
    </xf>
    <xf numFmtId="0" fontId="24" fillId="0" borderId="2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9" fontId="36" fillId="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 readingOrder="2"/>
    </xf>
    <xf numFmtId="0" fontId="24" fillId="5" borderId="4" xfId="0" applyFont="1" applyFill="1" applyBorder="1" applyAlignment="1">
      <alignment horizontal="center" vertical="center" wrapText="1" readingOrder="2"/>
    </xf>
    <xf numFmtId="0" fontId="24" fillId="0" borderId="2" xfId="4" applyFont="1" applyFill="1" applyBorder="1" applyAlignment="1">
      <alignment horizontal="center" vertical="center" wrapText="1"/>
    </xf>
    <xf numFmtId="0" fontId="24" fillId="0" borderId="4" xfId="4" applyFont="1" applyFill="1" applyBorder="1" applyAlignment="1">
      <alignment horizontal="center" vertical="center" wrapText="1"/>
    </xf>
    <xf numFmtId="49" fontId="24" fillId="0" borderId="2" xfId="4" applyNumberFormat="1" applyFont="1" applyFill="1" applyBorder="1" applyAlignment="1">
      <alignment horizontal="center" vertical="center" wrapText="1" readingOrder="2"/>
    </xf>
    <xf numFmtId="49" fontId="24" fillId="0" borderId="3" xfId="4" applyNumberFormat="1" applyFont="1" applyFill="1" applyBorder="1" applyAlignment="1">
      <alignment horizontal="center" vertical="center" wrapText="1" readingOrder="2"/>
    </xf>
    <xf numFmtId="0" fontId="24" fillId="5" borderId="3" xfId="0" applyFont="1" applyFill="1" applyBorder="1" applyAlignment="1">
      <alignment horizontal="center" vertical="center" wrapText="1" readingOrder="2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24" fillId="0" borderId="3" xfId="4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32" fillId="3" borderId="34" xfId="0" applyFont="1" applyFill="1" applyBorder="1" applyAlignment="1">
      <alignment horizontal="center" vertical="center" readingOrder="2"/>
    </xf>
    <xf numFmtId="0" fontId="32" fillId="3" borderId="47" xfId="0" applyFont="1" applyFill="1" applyBorder="1" applyAlignment="1">
      <alignment horizontal="center" vertical="center" readingOrder="2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31" fillId="3" borderId="41" xfId="0" applyFont="1" applyFill="1" applyBorder="1" applyAlignment="1">
      <alignment horizontal="center" vertical="center" wrapText="1" readingOrder="2"/>
    </xf>
    <xf numFmtId="0" fontId="31" fillId="3" borderId="42" xfId="0" applyFont="1" applyFill="1" applyBorder="1" applyAlignment="1">
      <alignment horizontal="center" vertical="center" wrapText="1" readingOrder="2"/>
    </xf>
    <xf numFmtId="0" fontId="31" fillId="3" borderId="8" xfId="0" applyFont="1" applyFill="1" applyBorder="1" applyAlignment="1">
      <alignment horizontal="center" vertical="center" wrapText="1" readingOrder="2"/>
    </xf>
    <xf numFmtId="0" fontId="31" fillId="3" borderId="31" xfId="0" applyFont="1" applyFill="1" applyBorder="1" applyAlignment="1">
      <alignment horizontal="center" vertical="center" wrapText="1" readingOrder="2"/>
    </xf>
    <xf numFmtId="0" fontId="32" fillId="3" borderId="29" xfId="0" applyFont="1" applyFill="1" applyBorder="1" applyAlignment="1">
      <alignment horizontal="center" vertical="center" readingOrder="2"/>
    </xf>
    <xf numFmtId="0" fontId="32" fillId="3" borderId="30" xfId="0" applyFont="1" applyFill="1" applyBorder="1" applyAlignment="1">
      <alignment horizontal="center" vertical="center" readingOrder="2"/>
    </xf>
    <xf numFmtId="0" fontId="31" fillId="3" borderId="8" xfId="0" applyFont="1" applyFill="1" applyBorder="1" applyAlignment="1">
      <alignment horizontal="center" vertical="center" textRotation="90" wrapText="1" readingOrder="2"/>
    </xf>
    <xf numFmtId="0" fontId="31" fillId="3" borderId="31" xfId="0" applyFont="1" applyFill="1" applyBorder="1" applyAlignment="1">
      <alignment horizontal="center" vertical="center" textRotation="90" wrapText="1" readingOrder="2"/>
    </xf>
    <xf numFmtId="0" fontId="32" fillId="3" borderId="8" xfId="0" applyFont="1" applyFill="1" applyBorder="1" applyAlignment="1">
      <alignment horizontal="center" vertical="center" readingOrder="2"/>
    </xf>
    <xf numFmtId="0" fontId="32" fillId="3" borderId="31" xfId="0" applyFont="1" applyFill="1" applyBorder="1" applyAlignment="1">
      <alignment horizontal="center" vertical="center" readingOrder="2"/>
    </xf>
    <xf numFmtId="0" fontId="31" fillId="3" borderId="34" xfId="0" applyFont="1" applyFill="1" applyBorder="1" applyAlignment="1">
      <alignment horizontal="center" vertical="center" wrapText="1" readingOrder="2"/>
    </xf>
    <xf numFmtId="0" fontId="31" fillId="3" borderId="53" xfId="0" applyFont="1" applyFill="1" applyBorder="1" applyAlignment="1">
      <alignment horizontal="center" vertical="center" wrapText="1" readingOrder="2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0" fontId="39" fillId="0" borderId="1" xfId="4" applyFont="1" applyFill="1" applyBorder="1" applyAlignment="1">
      <alignment horizontal="center" vertical="center"/>
    </xf>
    <xf numFmtId="0" fontId="39" fillId="0" borderId="25" xfId="4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 vertical="center" wrapText="1" readingOrder="2"/>
    </xf>
    <xf numFmtId="0" fontId="40" fillId="7" borderId="25" xfId="0" applyFont="1" applyFill="1" applyBorder="1" applyAlignment="1">
      <alignment horizontal="center" vertical="center" wrapText="1" readingOrder="2"/>
    </xf>
    <xf numFmtId="0" fontId="31" fillId="3" borderId="10" xfId="0" applyFont="1" applyFill="1" applyBorder="1" applyAlignment="1">
      <alignment horizontal="center" vertical="center" wrapText="1" readingOrder="2"/>
    </xf>
    <xf numFmtId="0" fontId="4" fillId="3" borderId="10" xfId="0" applyFont="1" applyFill="1" applyBorder="1" applyAlignment="1">
      <alignment horizontal="center" vertical="center" wrapText="1" readingOrder="2"/>
    </xf>
    <xf numFmtId="0" fontId="4" fillId="3" borderId="5" xfId="0" applyFont="1" applyFill="1" applyBorder="1" applyAlignment="1">
      <alignment horizontal="center" vertical="center" wrapText="1" readingOrder="2"/>
    </xf>
    <xf numFmtId="0" fontId="31" fillId="3" borderId="45" xfId="0" applyFont="1" applyFill="1" applyBorder="1" applyAlignment="1">
      <alignment horizontal="center" vertical="center" wrapText="1" readingOrder="2"/>
    </xf>
    <xf numFmtId="0" fontId="31" fillId="3" borderId="46" xfId="0" applyFont="1" applyFill="1" applyBorder="1" applyAlignment="1">
      <alignment horizontal="center" vertical="center" wrapText="1" readingOrder="2"/>
    </xf>
    <xf numFmtId="0" fontId="39" fillId="0" borderId="4" xfId="4" applyFont="1" applyFill="1" applyBorder="1" applyAlignment="1">
      <alignment horizontal="center" vertical="center"/>
    </xf>
    <xf numFmtId="0" fontId="40" fillId="7" borderId="4" xfId="0" applyFont="1" applyFill="1" applyBorder="1" applyAlignment="1">
      <alignment horizontal="center" vertical="center" wrapText="1" readingOrder="2"/>
    </xf>
    <xf numFmtId="0" fontId="31" fillId="3" borderId="5" xfId="0" applyFont="1" applyFill="1" applyBorder="1" applyAlignment="1">
      <alignment horizontal="center" vertical="center" wrapText="1" readingOrder="2"/>
    </xf>
    <xf numFmtId="0" fontId="8" fillId="3" borderId="33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textRotation="90" wrapText="1" readingOrder="2"/>
    </xf>
    <xf numFmtId="0" fontId="4" fillId="3" borderId="5" xfId="0" applyFont="1" applyFill="1" applyBorder="1" applyAlignment="1">
      <alignment horizontal="center" vertical="center" textRotation="90" wrapText="1" readingOrder="2"/>
    </xf>
    <xf numFmtId="0" fontId="4" fillId="3" borderId="8" xfId="0" applyFont="1" applyFill="1" applyBorder="1" applyAlignment="1">
      <alignment horizontal="center" vertical="center" wrapText="1" readingOrder="2"/>
    </xf>
    <xf numFmtId="0" fontId="4" fillId="3" borderId="31" xfId="0" applyFont="1" applyFill="1" applyBorder="1" applyAlignment="1">
      <alignment horizontal="center" vertical="center" wrapText="1" readingOrder="2"/>
    </xf>
    <xf numFmtId="49" fontId="24" fillId="0" borderId="1" xfId="4" applyNumberFormat="1" applyFont="1" applyFill="1" applyBorder="1" applyAlignment="1">
      <alignment horizontal="center" vertical="center" wrapText="1" readingOrder="2"/>
    </xf>
    <xf numFmtId="0" fontId="24" fillId="7" borderId="1" xfId="0" applyFont="1" applyFill="1" applyBorder="1" applyAlignment="1">
      <alignment horizontal="center" vertical="center" wrapText="1" readingOrder="2"/>
    </xf>
    <xf numFmtId="0" fontId="14" fillId="3" borderId="8" xfId="0" applyFont="1" applyFill="1" applyBorder="1" applyAlignment="1">
      <alignment horizontal="center" vertical="center" textRotation="90" wrapText="1" readingOrder="2"/>
    </xf>
    <xf numFmtId="0" fontId="14" fillId="3" borderId="31" xfId="0" applyFont="1" applyFill="1" applyBorder="1" applyAlignment="1">
      <alignment horizontal="center" vertical="center" textRotation="90" wrapText="1" readingOrder="2"/>
    </xf>
    <xf numFmtId="0" fontId="14" fillId="3" borderId="29" xfId="0" applyFont="1" applyFill="1" applyBorder="1" applyAlignment="1">
      <alignment horizontal="center" vertical="center" wrapText="1" readingOrder="2"/>
    </xf>
    <xf numFmtId="0" fontId="14" fillId="3" borderId="28" xfId="0" applyFont="1" applyFill="1" applyBorder="1" applyAlignment="1">
      <alignment horizontal="center" vertical="center" wrapText="1" readingOrder="2"/>
    </xf>
    <xf numFmtId="0" fontId="14" fillId="3" borderId="8" xfId="0" applyFont="1" applyFill="1" applyBorder="1" applyAlignment="1">
      <alignment horizontal="center" vertical="center" wrapText="1" readingOrder="2"/>
    </xf>
    <xf numFmtId="0" fontId="14" fillId="3" borderId="31" xfId="0" applyFont="1" applyFill="1" applyBorder="1" applyAlignment="1">
      <alignment horizontal="center" vertical="center" wrapText="1" readingOrder="2"/>
    </xf>
    <xf numFmtId="0" fontId="15" fillId="3" borderId="8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 readingOrder="2"/>
    </xf>
    <xf numFmtId="0" fontId="4" fillId="3" borderId="37" xfId="0" applyFont="1" applyFill="1" applyBorder="1" applyAlignment="1">
      <alignment horizontal="center" vertical="center" wrapText="1" readingOrder="2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2"/>
    </xf>
    <xf numFmtId="0" fontId="25" fillId="7" borderId="4" xfId="0" applyFont="1" applyFill="1" applyBorder="1" applyAlignment="1">
      <alignment horizontal="center" vertical="center" wrapText="1" readingOrder="2"/>
    </xf>
    <xf numFmtId="0" fontId="25" fillId="7" borderId="1" xfId="0" applyFont="1" applyFill="1" applyBorder="1" applyAlignment="1">
      <alignment horizontal="center" vertical="center" wrapText="1" readingOrder="2"/>
    </xf>
    <xf numFmtId="0" fontId="13" fillId="3" borderId="27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right" wrapText="1"/>
    </xf>
    <xf numFmtId="0" fontId="18" fillId="3" borderId="35" xfId="0" applyFont="1" applyFill="1" applyBorder="1" applyAlignment="1">
      <alignment horizontal="center" vertical="center" wrapText="1" readingOrder="2"/>
    </xf>
    <xf numFmtId="0" fontId="18" fillId="3" borderId="37" xfId="0" applyFont="1" applyFill="1" applyBorder="1" applyAlignment="1">
      <alignment horizontal="center" vertical="center" wrapText="1" readingOrder="2"/>
    </xf>
    <xf numFmtId="0" fontId="24" fillId="12" borderId="1" xfId="4" applyFont="1" applyFill="1" applyBorder="1" applyAlignment="1">
      <alignment horizontal="center" vertical="center" wrapText="1" readingOrder="2"/>
    </xf>
    <xf numFmtId="0" fontId="24" fillId="0" borderId="1" xfId="4" applyFont="1" applyFill="1" applyBorder="1" applyAlignment="1">
      <alignment horizontal="center" vertical="center" wrapText="1"/>
    </xf>
    <xf numFmtId="0" fontId="24" fillId="12" borderId="3" xfId="4" applyFont="1" applyFill="1" applyBorder="1" applyAlignment="1">
      <alignment horizontal="center" vertical="center" wrapText="1" readingOrder="2"/>
    </xf>
    <xf numFmtId="0" fontId="24" fillId="0" borderId="3" xfId="4" applyFont="1" applyFill="1" applyBorder="1" applyAlignment="1">
      <alignment horizontal="center" vertical="center" wrapText="1" readingOrder="2"/>
    </xf>
    <xf numFmtId="0" fontId="24" fillId="12" borderId="2" xfId="4" applyFont="1" applyFill="1" applyBorder="1" applyAlignment="1">
      <alignment horizontal="center" vertical="center" wrapText="1" readingOrder="2"/>
    </xf>
    <xf numFmtId="0" fontId="24" fillId="0" borderId="2" xfId="4" applyFont="1" applyFill="1" applyBorder="1" applyAlignment="1">
      <alignment horizontal="center" vertical="center" wrapText="1" readingOrder="2"/>
    </xf>
    <xf numFmtId="0" fontId="14" fillId="3" borderId="19" xfId="0" applyFont="1" applyFill="1" applyBorder="1" applyAlignment="1">
      <alignment horizontal="center" vertical="center" wrapText="1" readingOrder="2"/>
    </xf>
    <xf numFmtId="0" fontId="14" fillId="3" borderId="20" xfId="0" applyFont="1" applyFill="1" applyBorder="1" applyAlignment="1">
      <alignment horizontal="center" vertical="center" wrapText="1" readingOrder="2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 wrapText="1" readingOrder="2"/>
    </xf>
    <xf numFmtId="0" fontId="13" fillId="6" borderId="27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 textRotation="90" wrapText="1" readingOrder="2"/>
    </xf>
    <xf numFmtId="0" fontId="14" fillId="6" borderId="31" xfId="0" applyFont="1" applyFill="1" applyBorder="1" applyAlignment="1">
      <alignment horizontal="center" vertical="center" textRotation="90" wrapText="1" readingOrder="2"/>
    </xf>
    <xf numFmtId="0" fontId="15" fillId="6" borderId="8" xfId="0" applyFont="1" applyFill="1" applyBorder="1" applyAlignment="1">
      <alignment horizontal="center" vertical="center" wrapText="1"/>
    </xf>
    <xf numFmtId="0" fontId="15" fillId="6" borderId="31" xfId="0" applyFont="1" applyFill="1" applyBorder="1" applyAlignment="1">
      <alignment horizontal="center" vertical="center" wrapText="1"/>
    </xf>
    <xf numFmtId="0" fontId="24" fillId="12" borderId="4" xfId="4" applyFont="1" applyFill="1" applyBorder="1" applyAlignment="1">
      <alignment horizontal="center" vertical="center" wrapText="1"/>
    </xf>
    <xf numFmtId="0" fontId="24" fillId="12" borderId="1" xfId="4" applyFont="1" applyFill="1" applyBorder="1" applyAlignment="1">
      <alignment horizontal="center" vertical="center" wrapText="1"/>
    </xf>
    <xf numFmtId="0" fontId="24" fillId="12" borderId="2" xfId="0" applyFont="1" applyFill="1" applyBorder="1" applyAlignment="1">
      <alignment horizontal="center" vertical="center" wrapText="1" readingOrder="2"/>
    </xf>
    <xf numFmtId="0" fontId="24" fillId="12" borderId="4" xfId="0" applyFont="1" applyFill="1" applyBorder="1" applyAlignment="1">
      <alignment horizontal="center" vertical="center" wrapText="1" readingOrder="2"/>
    </xf>
    <xf numFmtId="0" fontId="9" fillId="0" borderId="38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 readingOrder="2"/>
    </xf>
    <xf numFmtId="0" fontId="14" fillId="3" borderId="37" xfId="0" applyFont="1" applyFill="1" applyBorder="1" applyAlignment="1">
      <alignment horizontal="center" vertical="center" wrapText="1" readingOrder="2"/>
    </xf>
    <xf numFmtId="0" fontId="14" fillId="3" borderId="40" xfId="0" applyFont="1" applyFill="1" applyBorder="1" applyAlignment="1">
      <alignment horizontal="center" vertical="center" wrapText="1" readingOrder="2"/>
    </xf>
    <xf numFmtId="0" fontId="14" fillId="6" borderId="8" xfId="0" applyFont="1" applyFill="1" applyBorder="1" applyAlignment="1">
      <alignment horizontal="center" vertical="center" wrapText="1" readingOrder="2"/>
    </xf>
    <xf numFmtId="0" fontId="14" fillId="6" borderId="31" xfId="0" applyFont="1" applyFill="1" applyBorder="1" applyAlignment="1">
      <alignment horizontal="center" vertical="center" wrapText="1" readingOrder="2"/>
    </xf>
    <xf numFmtId="0" fontId="13" fillId="3" borderId="33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 wrapText="1" readingOrder="2"/>
    </xf>
    <xf numFmtId="0" fontId="14" fillId="3" borderId="5" xfId="0" applyFont="1" applyFill="1" applyBorder="1" applyAlignment="1">
      <alignment horizontal="center" vertical="center" wrapText="1" readingOrder="2"/>
    </xf>
    <xf numFmtId="0" fontId="14" fillId="3" borderId="10" xfId="0" applyFont="1" applyFill="1" applyBorder="1" applyAlignment="1">
      <alignment horizontal="center" vertical="center" textRotation="90" wrapText="1" readingOrder="2"/>
    </xf>
    <xf numFmtId="0" fontId="14" fillId="3" borderId="5" xfId="0" applyFont="1" applyFill="1" applyBorder="1" applyAlignment="1">
      <alignment horizontal="center" vertical="center" textRotation="90" wrapText="1" readingOrder="2"/>
    </xf>
    <xf numFmtId="0" fontId="24" fillId="7" borderId="4" xfId="0" applyFont="1" applyFill="1" applyBorder="1" applyAlignment="1">
      <alignment horizontal="center" vertical="center" wrapText="1" readingOrder="2"/>
    </xf>
    <xf numFmtId="0" fontId="24" fillId="7" borderId="2" xfId="0" applyFont="1" applyFill="1" applyBorder="1" applyAlignment="1">
      <alignment horizontal="center" vertical="center" wrapText="1" readingOrder="2"/>
    </xf>
    <xf numFmtId="0" fontId="24" fillId="7" borderId="3" xfId="0" applyFont="1" applyFill="1" applyBorder="1" applyAlignment="1">
      <alignment horizontal="center" vertical="center" wrapText="1" readingOrder="2"/>
    </xf>
    <xf numFmtId="0" fontId="23" fillId="0" borderId="38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14" fillId="3" borderId="30" xfId="0" applyFont="1" applyFill="1" applyBorder="1" applyAlignment="1">
      <alignment horizontal="center" vertical="center" wrapText="1" readingOrder="2"/>
    </xf>
    <xf numFmtId="0" fontId="18" fillId="3" borderId="45" xfId="0" applyFont="1" applyFill="1" applyBorder="1" applyAlignment="1">
      <alignment horizontal="center" vertical="center" wrapText="1" readingOrder="2"/>
    </xf>
    <xf numFmtId="0" fontId="18" fillId="3" borderId="46" xfId="0" applyFont="1" applyFill="1" applyBorder="1" applyAlignment="1">
      <alignment horizontal="center" vertical="center" wrapText="1" readingOrder="2"/>
    </xf>
    <xf numFmtId="0" fontId="13" fillId="0" borderId="30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29" fillId="0" borderId="1" xfId="4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 readingOrder="2"/>
    </xf>
    <xf numFmtId="0" fontId="27" fillId="0" borderId="1" xfId="4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 readingOrder="2"/>
    </xf>
    <xf numFmtId="0" fontId="14" fillId="3" borderId="41" xfId="0" applyFont="1" applyFill="1" applyBorder="1" applyAlignment="1">
      <alignment horizontal="center" vertical="center" wrapText="1" readingOrder="2"/>
    </xf>
    <xf numFmtId="0" fontId="14" fillId="3" borderId="42" xfId="0" applyFont="1" applyFill="1" applyBorder="1" applyAlignment="1">
      <alignment horizontal="center" vertical="center" wrapText="1" readingOrder="2"/>
    </xf>
    <xf numFmtId="0" fontId="14" fillId="3" borderId="24" xfId="0" applyFont="1" applyFill="1" applyBorder="1" applyAlignment="1">
      <alignment horizontal="center" vertical="center" wrapText="1" readingOrder="2"/>
    </xf>
    <xf numFmtId="0" fontId="14" fillId="3" borderId="36" xfId="0" applyFont="1" applyFill="1" applyBorder="1" applyAlignment="1">
      <alignment horizontal="center" vertical="center" wrapText="1" readingOrder="2"/>
    </xf>
    <xf numFmtId="0" fontId="14" fillId="3" borderId="3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 readingOrder="2"/>
    </xf>
    <xf numFmtId="0" fontId="14" fillId="3" borderId="4" xfId="0" applyFont="1" applyFill="1" applyBorder="1" applyAlignment="1">
      <alignment horizontal="center" vertical="center" wrapText="1" readingOrder="2"/>
    </xf>
    <xf numFmtId="0" fontId="13" fillId="3" borderId="17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textRotation="90" wrapText="1" readingOrder="2"/>
    </xf>
    <xf numFmtId="0" fontId="14" fillId="3" borderId="2" xfId="0" applyFont="1" applyFill="1" applyBorder="1" applyAlignment="1">
      <alignment horizontal="center" vertical="center" textRotation="90" wrapText="1" readingOrder="2"/>
    </xf>
    <xf numFmtId="0" fontId="15" fillId="3" borderId="4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24" fillId="7" borderId="2" xfId="4" applyFont="1" applyFill="1" applyBorder="1" applyAlignment="1">
      <alignment horizontal="center" vertical="center" wrapText="1" readingOrder="2"/>
    </xf>
    <xf numFmtId="0" fontId="24" fillId="7" borderId="4" xfId="4" applyFont="1" applyFill="1" applyBorder="1" applyAlignment="1">
      <alignment horizontal="center" vertical="center" wrapText="1" readingOrder="2"/>
    </xf>
    <xf numFmtId="0" fontId="24" fillId="7" borderId="1" xfId="4" applyFont="1" applyFill="1" applyBorder="1" applyAlignment="1">
      <alignment horizontal="center" vertical="center" wrapText="1" readingOrder="2"/>
    </xf>
    <xf numFmtId="0" fontId="24" fillId="7" borderId="3" xfId="4" applyFont="1" applyFill="1" applyBorder="1" applyAlignment="1">
      <alignment horizontal="center" vertical="center" wrapText="1" readingOrder="2"/>
    </xf>
    <xf numFmtId="0" fontId="13" fillId="3" borderId="2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 textRotation="90" wrapText="1" readingOrder="2"/>
    </xf>
    <xf numFmtId="0" fontId="14" fillId="3" borderId="36" xfId="0" applyFont="1" applyFill="1" applyBorder="1" applyAlignment="1">
      <alignment horizontal="center" vertical="center" textRotation="90" wrapText="1" readingOrder="2"/>
    </xf>
    <xf numFmtId="0" fontId="28" fillId="3" borderId="29" xfId="0" applyFont="1" applyFill="1" applyBorder="1" applyAlignment="1">
      <alignment horizontal="center" vertical="center" wrapText="1" readingOrder="2"/>
    </xf>
    <xf numFmtId="0" fontId="28" fillId="3" borderId="28" xfId="0" applyFont="1" applyFill="1" applyBorder="1" applyAlignment="1">
      <alignment horizontal="center" vertical="center" wrapText="1" readingOrder="2"/>
    </xf>
    <xf numFmtId="0" fontId="37" fillId="3" borderId="8" xfId="0" applyFont="1" applyFill="1" applyBorder="1" applyAlignment="1">
      <alignment horizontal="center" vertical="center" wrapText="1" readingOrder="2"/>
    </xf>
    <xf numFmtId="0" fontId="37" fillId="3" borderId="31" xfId="0" applyFont="1" applyFill="1" applyBorder="1" applyAlignment="1">
      <alignment horizontal="center" vertical="center" wrapText="1" readingOrder="2"/>
    </xf>
  </cellXfs>
  <cellStyles count="9">
    <cellStyle name="Hyperlink" xfId="4" builtinId="8"/>
    <cellStyle name="Normal" xfId="0" builtinId="0"/>
    <cellStyle name="Normal 2" xfId="1"/>
    <cellStyle name="Normal 2 2" xfId="2"/>
    <cellStyle name="Normal 3" xfId="6"/>
    <cellStyle name="Normal 3 2" xfId="7"/>
    <cellStyle name="Normal 4" xfId="5"/>
    <cellStyle name="Normal 5" xfId="3"/>
    <cellStyle name="Percent" xfId="8" builtinId="5"/>
  </cellStyles>
  <dxfs count="18">
    <dxf>
      <font>
        <strike val="0"/>
        <outline val="0"/>
        <shadow val="0"/>
        <u val="none"/>
        <vertAlign val="baseline"/>
        <sz val="14"/>
        <color theme="1"/>
        <name val="2  Zar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2  Zar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2  Zar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2  Zar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2  Zar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2  Zar"/>
        <scheme val="none"/>
      </font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FFFF5D"/>
      <color rgb="FFFFFF00"/>
      <color rgb="FFC9D8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Zar" panose="000004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'گروه یک'!$D$15</c:f>
              <c:strCache>
                <c:ptCount val="1"/>
                <c:pt idx="0">
                  <c:v>درصد تغییرات شناسایی شده از فرایند مدیریت تغییر به کل تغییرات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8FA-979C-50406F913A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B Zar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'گروه یک'!$L$4:$M$4</c:f>
              <c:strCache>
                <c:ptCount val="2"/>
                <c:pt idx="0">
                  <c:v>عملکرد شش ماهه اول 1400</c:v>
                </c:pt>
                <c:pt idx="1">
                  <c:v>معیار پذیرش</c:v>
                </c:pt>
              </c:strCache>
            </c:strRef>
          </c:cat>
          <c:val>
            <c:numRef>
              <c:f>'گروه یک'!$L$15:$M$15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D-48FA-979C-50406F913A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726208"/>
        <c:axId val="117815552"/>
      </c:barChart>
      <c:catAx>
        <c:axId val="1177262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Zar" panose="00000400000000000000" pitchFamily="2" charset="-78"/>
              </a:defRPr>
            </a:pPr>
            <a:endParaRPr lang="en-US"/>
          </a:p>
        </c:txPr>
        <c:crossAx val="117815552"/>
        <c:crosses val="autoZero"/>
        <c:auto val="1"/>
        <c:lblAlgn val="ctr"/>
        <c:lblOffset val="100"/>
        <c:noMultiLvlLbl val="0"/>
      </c:catAx>
      <c:valAx>
        <c:axId val="117815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Zar" panose="00000400000000000000" pitchFamily="2" charset="-78"/>
              </a:defRPr>
            </a:pPr>
            <a:endParaRPr lang="en-US"/>
          </a:p>
        </c:txPr>
        <c:crossAx val="11772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Zar" panose="00000400000000000000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Zar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یک'!$D$16</c:f>
              <c:strCache>
                <c:ptCount val="1"/>
                <c:pt idx="0">
                  <c:v>درصد تحقق برنامه‌های تغییر به کل تغییرات شناسایی شده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A23D-4896-BB3B-E7DC271FDE87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یک'!$J$16:$M$16</c:f>
              <c:numCache>
                <c:formatCode>0%</c:formatCode>
                <c:ptCount val="4"/>
                <c:pt idx="0" formatCode="0.00%">
                  <c:v>0.6</c:v>
                </c:pt>
                <c:pt idx="1">
                  <c:v>0.6</c:v>
                </c:pt>
                <c:pt idx="2">
                  <c:v>0.55000000000000004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D-4896-BB3B-E7DC271F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91200"/>
        <c:axId val="123105280"/>
        <c:axId val="0"/>
      </c:bar3DChart>
      <c:catAx>
        <c:axId val="1230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05280"/>
        <c:crosses val="autoZero"/>
        <c:auto val="1"/>
        <c:lblAlgn val="ctr"/>
        <c:lblOffset val="100"/>
        <c:noMultiLvlLbl val="0"/>
      </c:catAx>
      <c:valAx>
        <c:axId val="1231052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309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هفت'!$E$7</c:f>
              <c:strCache>
                <c:ptCount val="1"/>
                <c:pt idx="0">
                  <c:v>درصد رسیدگی به درخواست‌های واصله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421-46A5-8E77-A3EF8392F151}"/>
              </c:ext>
            </c:extLst>
          </c:dPt>
          <c:cat>
            <c:strRef>
              <c:f>'گروه هفت'!$K$3:$N$3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هفت'!$K$7:$N$7</c:f>
              <c:numCache>
                <c:formatCode>0%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0.94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1-46A5-8E77-A3EF8392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108032"/>
        <c:axId val="128109568"/>
        <c:axId val="0"/>
      </c:bar3DChart>
      <c:catAx>
        <c:axId val="12810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109568"/>
        <c:crosses val="autoZero"/>
        <c:auto val="1"/>
        <c:lblAlgn val="ctr"/>
        <c:lblOffset val="100"/>
        <c:noMultiLvlLbl val="0"/>
      </c:catAx>
      <c:valAx>
        <c:axId val="1281095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108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هفت'!$E$8</c:f>
              <c:strCache>
                <c:ptCount val="1"/>
                <c:pt idx="0">
                  <c:v>درصد تحقق برنامه توسعه بانک اطلاعاتی مکانی و توصیفی GIS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DA7D-42FF-B1D8-954EC18C8F09}"/>
              </c:ext>
            </c:extLst>
          </c:dPt>
          <c:cat>
            <c:strRef>
              <c:f>'گروه هفت'!$L$3:$N$3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هفت'!$L$8:$N$8</c:f>
              <c:numCache>
                <c:formatCode>0%</c:formatCode>
                <c:ptCount val="3"/>
                <c:pt idx="0">
                  <c:v>0.95</c:v>
                </c:pt>
                <c:pt idx="1">
                  <c:v>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D-42FF-B1D8-954EC18C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401792"/>
        <c:axId val="128403328"/>
        <c:axId val="0"/>
      </c:bar3DChart>
      <c:catAx>
        <c:axId val="12840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403328"/>
        <c:crosses val="autoZero"/>
        <c:auto val="1"/>
        <c:lblAlgn val="ctr"/>
        <c:lblOffset val="100"/>
        <c:noMultiLvlLbl val="0"/>
      </c:catAx>
      <c:valAx>
        <c:axId val="1284033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40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هفت'!$E$9</c:f>
              <c:strCache>
                <c:ptCount val="1"/>
                <c:pt idx="0">
                  <c:v>درصد تحقق برنامه استقرار GIS در پروژه‌های آب و فاضلاب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9140-4A0A-8131-E59200697C54}"/>
              </c:ext>
            </c:extLst>
          </c:dPt>
          <c:cat>
            <c:strRef>
              <c:f>'گروه هفت'!$M$3:$N$3</c:f>
              <c:strCache>
                <c:ptCount val="2"/>
                <c:pt idx="0">
                  <c:v>عملکرد شش ماهه اول 1400</c:v>
                </c:pt>
                <c:pt idx="1">
                  <c:v>معیار پذیرش</c:v>
                </c:pt>
              </c:strCache>
            </c:strRef>
          </c:cat>
          <c:val>
            <c:numRef>
              <c:f>'گروه هفت'!$M$9:$N$9</c:f>
              <c:numCache>
                <c:formatCode>0%</c:formatCode>
                <c:ptCount val="2"/>
                <c:pt idx="0">
                  <c:v>0.44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0-4A0A-8131-E5920069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437248"/>
        <c:axId val="128443136"/>
        <c:axId val="0"/>
      </c:bar3DChart>
      <c:catAx>
        <c:axId val="12843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443136"/>
        <c:crosses val="autoZero"/>
        <c:auto val="1"/>
        <c:lblAlgn val="ctr"/>
        <c:lblOffset val="100"/>
        <c:noMultiLvlLbl val="0"/>
      </c:catAx>
      <c:valAx>
        <c:axId val="1284431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43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هفت'!$E$10</c:f>
              <c:strCache>
                <c:ptCount val="1"/>
                <c:pt idx="0">
                  <c:v>درصد تحقق برنامه پشتیبان‌گیری داده‌ها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EA04-42D9-9196-9244EBF92D81}"/>
              </c:ext>
            </c:extLst>
          </c:dPt>
          <c:cat>
            <c:strRef>
              <c:f>'گروه هفت'!$K$3:$N$3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هفت'!$K$10:$N$10</c:f>
              <c:numCache>
                <c:formatCode>0%</c:formatCode>
                <c:ptCount val="4"/>
                <c:pt idx="0">
                  <c:v>0.97</c:v>
                </c:pt>
                <c:pt idx="1">
                  <c:v>0.99</c:v>
                </c:pt>
                <c:pt idx="2">
                  <c:v>0.98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4-42D9-9196-9244EBF9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538496"/>
        <c:axId val="128540032"/>
        <c:axId val="0"/>
      </c:bar3DChart>
      <c:catAx>
        <c:axId val="12853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540032"/>
        <c:crosses val="autoZero"/>
        <c:auto val="1"/>
        <c:lblAlgn val="ctr"/>
        <c:lblOffset val="100"/>
        <c:noMultiLvlLbl val="0"/>
      </c:catAx>
      <c:valAx>
        <c:axId val="12854003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53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هشت'!$E$10</c:f>
              <c:strCache>
                <c:ptCount val="1"/>
                <c:pt idx="0">
                  <c:v>درصد اجرای برنامه‌های اطلاع‌رسانی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96EF-4666-817B-7B1DBB87BEDA}"/>
              </c:ext>
            </c:extLst>
          </c:dPt>
          <c:cat>
            <c:strRef>
              <c:f>'گروه هشت'!$K$3:$N$3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هشت'!$K$10:$N$10</c:f>
              <c:numCache>
                <c:formatCode>0%</c:formatCode>
                <c:ptCount val="4"/>
                <c:pt idx="0">
                  <c:v>0.97</c:v>
                </c:pt>
                <c:pt idx="1">
                  <c:v>0.98</c:v>
                </c:pt>
                <c:pt idx="2">
                  <c:v>0.97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F-4666-817B-7B1DBB87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672896"/>
        <c:axId val="128674432"/>
        <c:axId val="0"/>
      </c:bar3DChart>
      <c:catAx>
        <c:axId val="128672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674432"/>
        <c:crosses val="autoZero"/>
        <c:auto val="1"/>
        <c:lblAlgn val="ctr"/>
        <c:lblOffset val="100"/>
        <c:noMultiLvlLbl val="0"/>
      </c:catAx>
      <c:valAx>
        <c:axId val="12867443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67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هشت'!$E$11</c:f>
              <c:strCache>
                <c:ptCount val="1"/>
                <c:pt idx="0">
                  <c:v>درصد تحقق برنامه‌های فرهنگ‌سازی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94F2-47C3-8707-646C947FC3B3}"/>
              </c:ext>
            </c:extLst>
          </c:dPt>
          <c:cat>
            <c:strRef>
              <c:f>'گروه هشت'!$K$3:$N$3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هشت'!$K$11:$N$11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2-47C3-8707-646C947F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692224"/>
        <c:axId val="128693760"/>
        <c:axId val="0"/>
      </c:bar3DChart>
      <c:catAx>
        <c:axId val="128692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693760"/>
        <c:crosses val="autoZero"/>
        <c:auto val="1"/>
        <c:lblAlgn val="ctr"/>
        <c:lblOffset val="100"/>
        <c:noMultiLvlLbl val="0"/>
      </c:catAx>
      <c:valAx>
        <c:axId val="1286937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69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هشت'!$E$18</c:f>
              <c:strCache>
                <c:ptCount val="1"/>
                <c:pt idx="0">
                  <c:v>سرانه پیشنهادهای دریافتی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DC91-4A3D-9EEB-D67786F031C9}"/>
              </c:ext>
            </c:extLst>
          </c:dPt>
          <c:cat>
            <c:strRef>
              <c:f>'گروه هشت'!$K$3:$N$3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هشت'!$K$18:$N$18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1.03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1-4A3D-9EEB-D67786F0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715392"/>
        <c:axId val="128717184"/>
        <c:axId val="0"/>
      </c:bar3DChart>
      <c:catAx>
        <c:axId val="12871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717184"/>
        <c:crosses val="autoZero"/>
        <c:auto val="1"/>
        <c:lblAlgn val="ctr"/>
        <c:lblOffset val="100"/>
        <c:noMultiLvlLbl val="0"/>
      </c:catAx>
      <c:valAx>
        <c:axId val="128717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71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هشت'!$E$19</c:f>
              <c:strCache>
                <c:ptCount val="1"/>
                <c:pt idx="0">
                  <c:v>سرانه پیشنهادهای اجرا شده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3277-4C7C-8765-8F60D2337312}"/>
              </c:ext>
            </c:extLst>
          </c:dPt>
          <c:cat>
            <c:strRef>
              <c:f>'گروه هشت'!$K$3:$N$3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هشت'!$K$19:$N$19</c:f>
              <c:numCache>
                <c:formatCode>General</c:formatCode>
                <c:ptCount val="4"/>
                <c:pt idx="0">
                  <c:v>0.8</c:v>
                </c:pt>
                <c:pt idx="1">
                  <c:v>0.82</c:v>
                </c:pt>
                <c:pt idx="2">
                  <c:v>0.6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7-4C7C-8765-8F60D233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763392"/>
        <c:axId val="128764928"/>
        <c:axId val="0"/>
      </c:bar3DChart>
      <c:catAx>
        <c:axId val="12876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764928"/>
        <c:crosses val="autoZero"/>
        <c:auto val="1"/>
        <c:lblAlgn val="ctr"/>
        <c:lblOffset val="100"/>
        <c:noMultiLvlLbl val="0"/>
      </c:catAx>
      <c:valAx>
        <c:axId val="128764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76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نه'!$E$7</c:f>
              <c:strCache>
                <c:ptCount val="1"/>
                <c:pt idx="0">
                  <c:v>درصد خرید نامنطبق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1272-4DD1-B1CE-16425C30F672}"/>
              </c:ext>
            </c:extLst>
          </c:dPt>
          <c:cat>
            <c:strRef>
              <c:f>'گروه نه'!$K$4:$N$4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نه'!$K$7:$N$7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2-4DD1-B1CE-16425C30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843136"/>
        <c:axId val="128324736"/>
        <c:axId val="0"/>
      </c:bar3DChart>
      <c:catAx>
        <c:axId val="128843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324736"/>
        <c:crosses val="autoZero"/>
        <c:auto val="1"/>
        <c:lblAlgn val="ctr"/>
        <c:lblOffset val="100"/>
        <c:noMultiLvlLbl val="0"/>
      </c:catAx>
      <c:valAx>
        <c:axId val="1283247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84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نه'!$E$8</c:f>
              <c:strCache>
                <c:ptCount val="1"/>
                <c:pt idx="0">
                  <c:v>درصد تحقق کنترل کیفیت کالاهای خریداری شده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975D-4820-A97D-56B148ED0BC5}"/>
              </c:ext>
            </c:extLst>
          </c:dPt>
          <c:cat>
            <c:strRef>
              <c:f>'گروه نه'!$K$4:$N$4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نه'!$K$8:$N$8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D-4820-A97D-56B148ED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838464"/>
        <c:axId val="128344064"/>
        <c:axId val="0"/>
      </c:bar3DChart>
      <c:catAx>
        <c:axId val="12783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344064"/>
        <c:crosses val="autoZero"/>
        <c:auto val="1"/>
        <c:lblAlgn val="ctr"/>
        <c:lblOffset val="100"/>
        <c:noMultiLvlLbl val="0"/>
      </c:catAx>
      <c:valAx>
        <c:axId val="1283440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78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یک'!$D$17</c:f>
              <c:strCache>
                <c:ptCount val="1"/>
                <c:pt idx="0">
                  <c:v>درصد شاخص‌های ثبت شده در DSR به کل شاخص‌های DSR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E664-4F45-A9E6-04ECD25C7C22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یک'!$J$17:$M$17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4-4F45-A9E6-04ECD25C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675392"/>
        <c:axId val="123676928"/>
        <c:axId val="0"/>
      </c:bar3DChart>
      <c:catAx>
        <c:axId val="12367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676928"/>
        <c:crosses val="autoZero"/>
        <c:auto val="1"/>
        <c:lblAlgn val="ctr"/>
        <c:lblOffset val="100"/>
        <c:noMultiLvlLbl val="0"/>
      </c:catAx>
      <c:valAx>
        <c:axId val="123676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67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نه'!$E$9</c:f>
              <c:strCache>
                <c:ptCount val="1"/>
                <c:pt idx="0">
                  <c:v>درصد تأیید کالاهای ورودی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681F-42C3-9DD7-0CB4C32CFE25}"/>
              </c:ext>
            </c:extLst>
          </c:dPt>
          <c:cat>
            <c:strRef>
              <c:f>'گروه نه'!$K$4:$N$4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نه'!$K$9:$N$9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F-42C3-9DD7-0CB4C32C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377984"/>
        <c:axId val="128379520"/>
        <c:axId val="0"/>
      </c:bar3DChart>
      <c:catAx>
        <c:axId val="128377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379520"/>
        <c:crosses val="autoZero"/>
        <c:auto val="1"/>
        <c:lblAlgn val="ctr"/>
        <c:lblOffset val="100"/>
        <c:noMultiLvlLbl val="0"/>
      </c:catAx>
      <c:valAx>
        <c:axId val="1283795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37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نه'!$E$11</c:f>
              <c:strCache>
                <c:ptCount val="1"/>
                <c:pt idx="0">
                  <c:v>درصد تحقق اجرای برنامه‌های تشریفات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911F-4E4A-952B-1ACD26A925D0}"/>
              </c:ext>
            </c:extLst>
          </c:dPt>
          <c:cat>
            <c:strRef>
              <c:f>'گروه نه'!$K$4:$N$4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نه'!$K$11:$N$11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F-4E4A-952B-1ACD26A9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913408"/>
        <c:axId val="128914944"/>
        <c:axId val="0"/>
      </c:bar3DChart>
      <c:catAx>
        <c:axId val="12891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914944"/>
        <c:crosses val="autoZero"/>
        <c:auto val="1"/>
        <c:lblAlgn val="ctr"/>
        <c:lblOffset val="100"/>
        <c:noMultiLvlLbl val="0"/>
      </c:catAx>
      <c:valAx>
        <c:axId val="12891494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91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نه'!$E$12</c:f>
              <c:strCache>
                <c:ptCount val="1"/>
                <c:pt idx="0">
                  <c:v>درصد تحقق برنامه تعمیرات پیشگیرانه خودروها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1436-4309-92E6-D8D5EFB09203}"/>
              </c:ext>
            </c:extLst>
          </c:dPt>
          <c:cat>
            <c:strRef>
              <c:f>'گروه نه'!$K$4:$N$4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نه'!$K$12:$N$12</c:f>
              <c:numCache>
                <c:formatCode>0%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6-4309-92E6-D8D5EFB09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944768"/>
        <c:axId val="128954752"/>
        <c:axId val="0"/>
      </c:bar3DChart>
      <c:catAx>
        <c:axId val="128944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954752"/>
        <c:crosses val="autoZero"/>
        <c:auto val="1"/>
        <c:lblAlgn val="ctr"/>
        <c:lblOffset val="100"/>
        <c:noMultiLvlLbl val="0"/>
      </c:catAx>
      <c:valAx>
        <c:axId val="1289547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94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یک'!$D$18</c:f>
              <c:strCache>
                <c:ptCount val="1"/>
                <c:pt idx="0">
                  <c:v>درصد تحقق مصوبات جلسه بازنگری مدیریت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924F-4ADC-A3AC-C05931E8A966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یک'!$J$18:$M$18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F-4ADC-A3AC-C05931E8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698560"/>
        <c:axId val="123704448"/>
        <c:axId val="0"/>
      </c:bar3DChart>
      <c:catAx>
        <c:axId val="12369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704448"/>
        <c:crosses val="autoZero"/>
        <c:auto val="1"/>
        <c:lblAlgn val="ctr"/>
        <c:lblOffset val="100"/>
        <c:noMultiLvlLbl val="0"/>
      </c:catAx>
      <c:valAx>
        <c:axId val="123704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69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a-IR"/>
              <a:t>درصد تحقق برنامه های آموزشی</a:t>
            </a:r>
            <a:r>
              <a:rPr lang="en-US"/>
              <a:t> </a:t>
            </a:r>
            <a:r>
              <a:rPr lang="fa-IR"/>
              <a:t>مدیریت</a:t>
            </a:r>
            <a:r>
              <a:rPr lang="fa-IR" baseline="0"/>
              <a:t> بحران</a:t>
            </a:r>
            <a:r>
              <a:rPr lang="fa-IR"/>
              <a:t> 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یک'!$D$20</c:f>
              <c:strCache>
                <c:ptCount val="1"/>
                <c:pt idx="0">
                  <c:v>درصد تحقق برنامه های آموزشی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19B0-48F2-A8FF-B9C2A9FF4BD2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یک'!$J$20:$M$20</c:f>
              <c:numCache>
                <c:formatCode>0%</c:formatCode>
                <c:ptCount val="4"/>
                <c:pt idx="0">
                  <c:v>1</c:v>
                </c:pt>
                <c:pt idx="1">
                  <c:v>0.9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0-48F2-A8FF-B9C2A9FF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721984"/>
        <c:axId val="123731968"/>
        <c:axId val="0"/>
      </c:bar3DChart>
      <c:catAx>
        <c:axId val="12372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731968"/>
        <c:crosses val="autoZero"/>
        <c:auto val="1"/>
        <c:lblAlgn val="ctr"/>
        <c:lblOffset val="100"/>
        <c:noMultiLvlLbl val="0"/>
      </c:catAx>
      <c:valAx>
        <c:axId val="123731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72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یک'!$D$21</c:f>
              <c:strCache>
                <c:ptCount val="1"/>
                <c:pt idx="0">
                  <c:v>درصد تحقق برنامه خرید تجهیزات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6E99-45D7-8C0B-3E29DFA5C1F3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یک'!$J$21:$M$21</c:f>
              <c:numCache>
                <c:formatCode>0%</c:formatCode>
                <c:ptCount val="4"/>
                <c:pt idx="0">
                  <c:v>1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9-45D7-8C0B-3E29DFA5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757696"/>
        <c:axId val="123759232"/>
        <c:axId val="0"/>
      </c:bar3DChart>
      <c:catAx>
        <c:axId val="12375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759232"/>
        <c:crosses val="autoZero"/>
        <c:auto val="1"/>
        <c:lblAlgn val="ctr"/>
        <c:lblOffset val="100"/>
        <c:noMultiLvlLbl val="0"/>
      </c:catAx>
      <c:valAx>
        <c:axId val="123759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75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یک'!$D$22</c:f>
              <c:strCache>
                <c:ptCount val="1"/>
                <c:pt idx="0">
                  <c:v>درصد تحقق برنامه ممیزی طی دوره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2258-4AA6-AB66-4FB867FD044E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3-2258-4AA6-AB66-4FB867FD044E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یک'!$J$22:$M$22</c:f>
              <c:numCache>
                <c:formatCode>0%</c:formatCode>
                <c:ptCount val="4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8-4AA6-AB66-4FB867FD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790464"/>
        <c:axId val="123792000"/>
        <c:axId val="0"/>
      </c:bar3DChart>
      <c:catAx>
        <c:axId val="12379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792000"/>
        <c:crosses val="autoZero"/>
        <c:auto val="1"/>
        <c:lblAlgn val="ctr"/>
        <c:lblOffset val="100"/>
        <c:noMultiLvlLbl val="0"/>
      </c:catAx>
      <c:valAx>
        <c:axId val="123792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79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یک'!$D$23</c:f>
              <c:strCache>
                <c:ptCount val="1"/>
                <c:pt idx="0">
                  <c:v>درصد رفع عدم انطباق‌ها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24CC-4C8F-A7E7-5082F89C83CC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3-24CC-4C8F-A7E7-5082F89C83CC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یک'!$J$23:$M$23</c:f>
              <c:numCache>
                <c:formatCode>0%</c:formatCode>
                <c:ptCount val="4"/>
                <c:pt idx="0">
                  <c:v>0.85</c:v>
                </c:pt>
                <c:pt idx="1">
                  <c:v>0.8</c:v>
                </c:pt>
                <c:pt idx="2">
                  <c:v>0.85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C-4C8F-A7E7-5082F89C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835136"/>
        <c:axId val="123836672"/>
        <c:axId val="0"/>
      </c:bar3DChart>
      <c:catAx>
        <c:axId val="12383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836672"/>
        <c:crosses val="autoZero"/>
        <c:auto val="1"/>
        <c:lblAlgn val="ctr"/>
        <c:lblOffset val="100"/>
        <c:noMultiLvlLbl val="0"/>
      </c:catAx>
      <c:valAx>
        <c:axId val="123836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83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یک'!$D$26</c:f>
              <c:strCache>
                <c:ptCount val="1"/>
                <c:pt idx="0">
                  <c:v>درصد  ریسک های ایمنی و بهداشت بارز رفع شده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FE1-46EC-B53F-8E9AB7AB336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FE1-46EC-B53F-8E9AB7AB3367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5-BFE1-46EC-B53F-8E9AB7AB3367}"/>
              </c:ext>
            </c:extLst>
          </c:dPt>
          <c:cat>
            <c:strRef>
              <c:f>'گروه یک'!$K$4:$M$4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یک'!$K$26:$M$26</c:f>
              <c:numCache>
                <c:formatCode>0%</c:formatCode>
                <c:ptCount val="3"/>
                <c:pt idx="0">
                  <c:v>0.9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E1-46EC-B53F-8E9AB7AB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929728"/>
        <c:axId val="123931264"/>
        <c:axId val="0"/>
      </c:bar3DChart>
      <c:catAx>
        <c:axId val="12392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931264"/>
        <c:crosses val="autoZero"/>
        <c:auto val="1"/>
        <c:lblAlgn val="ctr"/>
        <c:lblOffset val="100"/>
        <c:noMultiLvlLbl val="0"/>
      </c:catAx>
      <c:valAx>
        <c:axId val="123931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92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یک'!$D$27</c:f>
              <c:strCache>
                <c:ptCount val="1"/>
                <c:pt idx="0">
                  <c:v>درصد اقدامات کنترلی تعریف شده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4CB-48D5-8697-BF2F7416AA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4CB-48D5-8697-BF2F7416AA3D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5-94CB-48D5-8697-BF2F7416AA3D}"/>
              </c:ext>
            </c:extLst>
          </c:dPt>
          <c:cat>
            <c:strRef>
              <c:f>'گروه یک'!$K$4:$M$4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یک'!$K$27:$M$27</c:f>
              <c:numCache>
                <c:formatCode>0%</c:formatCode>
                <c:ptCount val="3"/>
                <c:pt idx="0">
                  <c:v>0.95</c:v>
                </c:pt>
                <c:pt idx="1">
                  <c:v>0.5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CB-48D5-8697-BF2F7416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971072"/>
        <c:axId val="123972608"/>
        <c:axId val="0"/>
      </c:bar3DChart>
      <c:catAx>
        <c:axId val="12397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972608"/>
        <c:crosses val="autoZero"/>
        <c:auto val="1"/>
        <c:lblAlgn val="ctr"/>
        <c:lblOffset val="100"/>
        <c:noMultiLvlLbl val="0"/>
      </c:catAx>
      <c:valAx>
        <c:axId val="123972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97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یک'!$D$28</c:f>
              <c:strCache>
                <c:ptCount val="1"/>
                <c:pt idx="0">
                  <c:v>درصد تحقق بازرسی‌های انجام شده از عملیات پیمانکاران و ساختمان ها و کارگاه های شرکت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2574-41FC-8A65-3D20437E82F9}"/>
              </c:ext>
            </c:extLst>
          </c:dPt>
          <c:cat>
            <c:strRef>
              <c:f>'گروه یک'!$K$4:$M$4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یک'!$K$28:$M$28</c:f>
              <c:numCache>
                <c:formatCode>0%</c:formatCode>
                <c:ptCount val="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4-41FC-8A65-3D20437E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03072"/>
        <c:axId val="124004608"/>
        <c:axId val="0"/>
      </c:bar3DChart>
      <c:catAx>
        <c:axId val="12400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004608"/>
        <c:crosses val="autoZero"/>
        <c:auto val="1"/>
        <c:lblAlgn val="ctr"/>
        <c:lblOffset val="100"/>
        <c:noMultiLvlLbl val="0"/>
      </c:catAx>
      <c:valAx>
        <c:axId val="124004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00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یک'!$D$8</c:f>
              <c:strCache>
                <c:ptCount val="1"/>
                <c:pt idx="0">
                  <c:v>درصد آب بدون درآمد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B8A-48FA-A2B5-B41D22D2970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FB8A-48FA-A2B5-B41D22D2970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B8A-48FA-A2B5-B41D22D2970A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FB8A-48FA-A2B5-B41D22D2970A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یک'!$J$8:$M$8</c:f>
              <c:numCache>
                <c:formatCode>0.00%</c:formatCode>
                <c:ptCount val="4"/>
                <c:pt idx="0">
                  <c:v>0.1966</c:v>
                </c:pt>
                <c:pt idx="1">
                  <c:v>0.2281</c:v>
                </c:pt>
                <c:pt idx="2">
                  <c:v>0.247</c:v>
                </c:pt>
                <c:pt idx="3">
                  <c:v>0.20710000000000001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8A-48FA-A2B5-B41D22D2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7861760"/>
        <c:axId val="117871744"/>
        <c:axId val="0"/>
      </c:bar3DChart>
      <c:catAx>
        <c:axId val="117861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7871744"/>
        <c:crosses val="autoZero"/>
        <c:auto val="1"/>
        <c:lblAlgn val="ctr"/>
        <c:lblOffset val="100"/>
        <c:noMultiLvlLbl val="0"/>
      </c:catAx>
      <c:valAx>
        <c:axId val="11787174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crossAx val="11786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یک'!$D$29</c:f>
              <c:strCache>
                <c:ptCount val="1"/>
                <c:pt idx="0">
                  <c:v>تعداد شبه حوادث ثبت شده طی دوره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505C-41A5-860F-E275E5B2F68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505C-41A5-860F-E275E5B2F681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5-505C-41A5-860F-E275E5B2F681}"/>
              </c:ext>
            </c:extLst>
          </c:dPt>
          <c:cat>
            <c:strRef>
              <c:f>'گروه یک'!$K$4:$M$4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یک'!$K$29:$M$29</c:f>
              <c:numCache>
                <c:formatCode>General</c:formatCode>
                <c:ptCount val="3"/>
                <c:pt idx="0">
                  <c:v>20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5C-41A5-860F-E275E5B2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36224"/>
        <c:axId val="124037760"/>
        <c:axId val="0"/>
      </c:bar3DChart>
      <c:catAx>
        <c:axId val="1240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037760"/>
        <c:crosses val="autoZero"/>
        <c:auto val="1"/>
        <c:lblAlgn val="ctr"/>
        <c:lblOffset val="100"/>
        <c:noMultiLvlLbl val="0"/>
      </c:catAx>
      <c:valAx>
        <c:axId val="124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3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یک'!$D$30</c:f>
              <c:strCache>
                <c:ptCount val="1"/>
                <c:pt idx="0">
                  <c:v>تعداد حوادث ثبت شده طی دوره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74ED-41C7-AEC0-233D178C778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74ED-41C7-AEC0-233D178C778A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5-74ED-41C7-AEC0-233D178C778A}"/>
              </c:ext>
            </c:extLst>
          </c:dPt>
          <c:cat>
            <c:strRef>
              <c:f>'گروه یک'!$K$4:$M$4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یک'!$K$30:$M$30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ED-41C7-AEC0-233D178C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65280"/>
        <c:axId val="124066816"/>
        <c:axId val="0"/>
      </c:bar3DChart>
      <c:catAx>
        <c:axId val="12406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066816"/>
        <c:crosses val="autoZero"/>
        <c:auto val="1"/>
        <c:lblAlgn val="ctr"/>
        <c:lblOffset val="100"/>
        <c:noMultiLvlLbl val="0"/>
      </c:catAx>
      <c:valAx>
        <c:axId val="1240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6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'گروه یک'!$D$32</c:f>
              <c:strCache>
                <c:ptCount val="1"/>
                <c:pt idx="0">
                  <c:v>درصد رفع عدم انطباق‌های HSE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45D-45CC-9B92-271A9CF977C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745D-45CC-9B92-271A9CF977C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5-745D-45CC-9B92-271A9CF977C2}"/>
              </c:ext>
            </c:extLst>
          </c:dPt>
          <c:cat>
            <c:strRef>
              <c:f>'گروه یک'!$K$4:$M$4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یک'!$K$32:$M$32</c:f>
              <c:numCache>
                <c:formatCode>General</c:formatCode>
                <c:ptCount val="3"/>
                <c:pt idx="0">
                  <c:v>75</c:v>
                </c:pt>
                <c:pt idx="1">
                  <c:v>65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D-45CC-9B92-271A9CF9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90240"/>
        <c:axId val="124091776"/>
        <c:axId val="0"/>
      </c:bar3DChart>
      <c:catAx>
        <c:axId val="12409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091776"/>
        <c:crosses val="autoZero"/>
        <c:auto val="1"/>
        <c:lblAlgn val="ctr"/>
        <c:lblOffset val="100"/>
        <c:noMultiLvlLbl val="0"/>
      </c:catAx>
      <c:valAx>
        <c:axId val="1240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9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'گروه یک'!$D$7</c:f>
              <c:strCache>
                <c:ptCount val="1"/>
                <c:pt idx="0">
                  <c:v>درصد به روزرسانی تشکیلات سازمانی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4C64-47FA-BB12-133C751786C8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یک'!$J$7:$M$7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4-47FA-BB12-133C7517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24211584"/>
        <c:axId val="124213120"/>
        <c:axId val="0"/>
      </c:bar3DChart>
      <c:catAx>
        <c:axId val="12421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213120"/>
        <c:crosses val="autoZero"/>
        <c:auto val="1"/>
        <c:lblAlgn val="ctr"/>
        <c:lblOffset val="100"/>
        <c:noMultiLvlLbl val="0"/>
      </c:catAx>
      <c:valAx>
        <c:axId val="1242131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2421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دو'!$E$4</c:f>
              <c:strCache>
                <c:ptCount val="1"/>
                <c:pt idx="0">
                  <c:v>درصد پیشرفت فیزیکی واقعی کار (انشعابات آب)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877-4D91-932A-EB47DEE6B69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8877-4D91-932A-EB47DEE6B69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8877-4D91-932A-EB47DEE6B696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8877-4D91-932A-EB47DEE6B696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دو'!$K$4:$N$4</c:f>
              <c:numCache>
                <c:formatCode>0.0%</c:formatCode>
                <c:ptCount val="4"/>
                <c:pt idx="0">
                  <c:v>1.62</c:v>
                </c:pt>
                <c:pt idx="1">
                  <c:v>1.9597550306211724</c:v>
                </c:pt>
                <c:pt idx="2" formatCode="0%">
                  <c:v>1.01</c:v>
                </c:pt>
                <c:pt idx="3" formatCode="0%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77-4D91-932A-EB47DEE6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3418880"/>
        <c:axId val="123424768"/>
        <c:axId val="0"/>
      </c:bar3DChart>
      <c:catAx>
        <c:axId val="123418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3424768"/>
        <c:crosses val="autoZero"/>
        <c:auto val="1"/>
        <c:lblAlgn val="ctr"/>
        <c:lblOffset val="100"/>
        <c:noMultiLvlLbl val="0"/>
      </c:catAx>
      <c:valAx>
        <c:axId val="12342476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341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دو'!$E$5</c:f>
              <c:strCache>
                <c:ptCount val="1"/>
                <c:pt idx="0">
                  <c:v>درصد پیشرفت فیزیکی واقعی کار (انشعابات فاضلاب)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E85-4ECB-BAEA-D5ACFB875BF8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E85-4ECB-BAEA-D5ACFB875BF8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دو'!$K$5:$N$5</c:f>
              <c:numCache>
                <c:formatCode>0.0%</c:formatCode>
                <c:ptCount val="4"/>
                <c:pt idx="0">
                  <c:v>0.87</c:v>
                </c:pt>
                <c:pt idx="1">
                  <c:v>1.6374538745387455</c:v>
                </c:pt>
                <c:pt idx="2" formatCode="0%">
                  <c:v>0.56999999999999995</c:v>
                </c:pt>
                <c:pt idx="3" formatCode="0%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85-4ECB-BAEA-D5ACFB87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3467648"/>
        <c:axId val="123469184"/>
        <c:axId val="0"/>
      </c:bar3DChart>
      <c:catAx>
        <c:axId val="12346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3469184"/>
        <c:crosses val="autoZero"/>
        <c:auto val="1"/>
        <c:lblAlgn val="ctr"/>
        <c:lblOffset val="100"/>
        <c:noMultiLvlLbl val="0"/>
      </c:catAx>
      <c:valAx>
        <c:axId val="12346918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346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 rtl="1">
            <a:defRPr/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دو'!$E$6</c:f>
              <c:strCache>
                <c:ptCount val="1"/>
                <c:pt idx="0">
                  <c:v>درصد پیشرفت فیزیکی واقعی کار (شبکه آب)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6C-40A2-A528-F236A311017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0D6C-40A2-A528-F236A311017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5-0D6C-40A2-A528-F236A3110170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دو'!$K$6:$N$6</c:f>
              <c:numCache>
                <c:formatCode>0.0%</c:formatCode>
                <c:ptCount val="4"/>
                <c:pt idx="0">
                  <c:v>1.4239999999999999</c:v>
                </c:pt>
                <c:pt idx="1">
                  <c:v>1.9431606614828605</c:v>
                </c:pt>
                <c:pt idx="2" formatCode="0%">
                  <c:v>0.66</c:v>
                </c:pt>
                <c:pt idx="3" formatCode="0%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6C-40A2-A528-F236A311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2390784"/>
        <c:axId val="122396672"/>
        <c:axId val="0"/>
      </c:bar3DChart>
      <c:catAx>
        <c:axId val="12239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2396672"/>
        <c:crosses val="autoZero"/>
        <c:auto val="1"/>
        <c:lblAlgn val="ctr"/>
        <c:lblOffset val="100"/>
        <c:noMultiLvlLbl val="0"/>
      </c:catAx>
      <c:valAx>
        <c:axId val="1223966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239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دو'!$E$7</c:f>
              <c:strCache>
                <c:ptCount val="1"/>
                <c:pt idx="0">
                  <c:v>درصد پیشرفت فیزیکی واقعی کار (شبکه فاضلاب)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561-43AB-B06C-4F49F8D5B15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2561-43AB-B06C-4F49F8D5B15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561-43AB-B06C-4F49F8D5B154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2561-43AB-B06C-4F49F8D5B154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دو'!$K$7:$N$7</c:f>
              <c:numCache>
                <c:formatCode>0.0%</c:formatCode>
                <c:ptCount val="4"/>
                <c:pt idx="0">
                  <c:v>1.472</c:v>
                </c:pt>
                <c:pt idx="1">
                  <c:v>1.8364615384615384</c:v>
                </c:pt>
                <c:pt idx="2" formatCode="0%">
                  <c:v>0.69</c:v>
                </c:pt>
                <c:pt idx="3" formatCode="0%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61-43AB-B06C-4F49F8D5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2412416"/>
        <c:axId val="122414208"/>
        <c:axId val="0"/>
      </c:bar3DChart>
      <c:catAx>
        <c:axId val="122412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2414208"/>
        <c:crosses val="autoZero"/>
        <c:auto val="1"/>
        <c:lblAlgn val="ctr"/>
        <c:lblOffset val="100"/>
        <c:noMultiLvlLbl val="0"/>
      </c:catAx>
      <c:valAx>
        <c:axId val="12241420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24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دو'!$E$8</c:f>
              <c:strCache>
                <c:ptCount val="1"/>
                <c:pt idx="0">
                  <c:v>درصد هزینه‌کرد واقعی پروژه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E0A-4E41-B65C-5AD862260E2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EE0A-4E41-B65C-5AD862260E2A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EE0A-4E41-B65C-5AD862260E2A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EE0A-4E41-B65C-5AD862260E2A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دو'!$K$8:$N$8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  <c:pt idx="2" formatCode="0%">
                  <c:v>0.87</c:v>
                </c:pt>
                <c:pt idx="3" formatCode="0%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0A-4E41-B65C-5AD86226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2454784"/>
        <c:axId val="122456320"/>
        <c:axId val="0"/>
      </c:bar3DChart>
      <c:catAx>
        <c:axId val="12245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2456320"/>
        <c:crosses val="autoZero"/>
        <c:auto val="1"/>
        <c:lblAlgn val="ctr"/>
        <c:lblOffset val="100"/>
        <c:noMultiLvlLbl val="0"/>
      </c:catAx>
      <c:valAx>
        <c:axId val="1224563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245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دو'!$E$9</c:f>
              <c:strCache>
                <c:ptCount val="1"/>
                <c:pt idx="0">
                  <c:v>به‌روز رسانی دیتا GIS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A96-4740-AA09-6A560967338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1A96-4740-AA09-6A560967338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A96-4740-AA09-6A560967338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1A96-4740-AA09-6A5609673383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دو'!$K$9:$N$9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  <c:pt idx="2" formatCode="0%">
                  <c:v>0.1</c:v>
                </c:pt>
                <c:pt idx="3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96-4740-AA09-6A560967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386368"/>
        <c:axId val="1387904"/>
        <c:axId val="0"/>
      </c:bar3DChart>
      <c:catAx>
        <c:axId val="138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87904"/>
        <c:crosses val="autoZero"/>
        <c:auto val="1"/>
        <c:lblAlgn val="ctr"/>
        <c:lblOffset val="100"/>
        <c:noMultiLvlLbl val="0"/>
      </c:catAx>
      <c:valAx>
        <c:axId val="138790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38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یک'!$D$9</c:f>
              <c:strCache>
                <c:ptCount val="1"/>
                <c:pt idx="0">
                  <c:v>درصد هدررفت آب ظاهری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33D-458B-A088-865BCC4E0F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F33D-458B-A088-865BCC4E0FD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33D-458B-A088-865BCC4E0FD4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F33D-458B-A088-865BCC4E0FD4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یک'!$J$9:$M$9</c:f>
              <c:numCache>
                <c:formatCode>0.00%</c:formatCode>
                <c:ptCount val="4"/>
                <c:pt idx="0">
                  <c:v>0.10349999999999999</c:v>
                </c:pt>
                <c:pt idx="1">
                  <c:v>0.10299999999999999</c:v>
                </c:pt>
                <c:pt idx="2">
                  <c:v>0.13</c:v>
                </c:pt>
                <c:pt idx="3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3D-458B-A088-865BCC4E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95936"/>
        <c:axId val="117897472"/>
        <c:axId val="0"/>
      </c:bar3DChart>
      <c:catAx>
        <c:axId val="11789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897472"/>
        <c:crosses val="autoZero"/>
        <c:auto val="1"/>
        <c:lblAlgn val="ctr"/>
        <c:lblOffset val="100"/>
        <c:noMultiLvlLbl val="0"/>
      </c:catAx>
      <c:valAx>
        <c:axId val="1178974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789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دو'!$E$10</c:f>
              <c:strCache>
                <c:ptCount val="1"/>
                <c:pt idx="0">
                  <c:v>میانگین میزان تأخیر غیرمجاز تحویل زمین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B2D4-4479-9990-2392BDF32C9F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دو'!$K$10:$N$10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4-4479-9990-2392BDF3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409792"/>
        <c:axId val="1411328"/>
        <c:axId val="0"/>
      </c:bar3DChart>
      <c:catAx>
        <c:axId val="140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11328"/>
        <c:crosses val="autoZero"/>
        <c:auto val="1"/>
        <c:lblAlgn val="ctr"/>
        <c:lblOffset val="100"/>
        <c:noMultiLvlLbl val="0"/>
      </c:catAx>
      <c:valAx>
        <c:axId val="1411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دو'!$E$11</c:f>
              <c:strCache>
                <c:ptCount val="1"/>
                <c:pt idx="0">
                  <c:v>میانگین میزان تأخیر غیرمجاز تجهیز کارگاه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1F74-45AF-BB96-570DF239397D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دو'!$K$11:$N$11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4-45AF-BB96-570DF239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2490240"/>
        <c:axId val="122496128"/>
        <c:axId val="0"/>
      </c:bar3DChart>
      <c:catAx>
        <c:axId val="12249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2496128"/>
        <c:crosses val="autoZero"/>
        <c:auto val="1"/>
        <c:lblAlgn val="ctr"/>
        <c:lblOffset val="100"/>
        <c:noMultiLvlLbl val="0"/>
      </c:catAx>
      <c:valAx>
        <c:axId val="122496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249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دو'!$E$12</c:f>
              <c:strCache>
                <c:ptCount val="1"/>
                <c:pt idx="0">
                  <c:v>درصد تحقق بازدیدهای فنی برنامه‌ریزی شده طرح/پروژه‌ها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8F3B-4DD8-B5C9-6263DE529D60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دو'!$K$12:$N$12</c:f>
              <c:numCache>
                <c:formatCode>0%</c:formatCode>
                <c:ptCount val="4"/>
                <c:pt idx="0" formatCode="0.0%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B-4DD8-B5C9-6263DE52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2521856"/>
        <c:axId val="122531840"/>
        <c:axId val="0"/>
      </c:bar3DChart>
      <c:catAx>
        <c:axId val="122521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2531840"/>
        <c:crosses val="autoZero"/>
        <c:auto val="1"/>
        <c:lblAlgn val="ctr"/>
        <c:lblOffset val="100"/>
        <c:noMultiLvlLbl val="0"/>
      </c:catAx>
      <c:valAx>
        <c:axId val="12253184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252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دو'!$E$13</c:f>
              <c:strCache>
                <c:ptCount val="1"/>
                <c:pt idx="0">
                  <c:v>اثربخشی بازدیدهای فنی انجام شده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0783-445A-B8DF-A82CA7BFE59E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دو'!$K$13:$N$13</c:f>
              <c:numCache>
                <c:formatCode>0%</c:formatCode>
                <c:ptCount val="4"/>
                <c:pt idx="0" formatCode="0.0%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3-445A-B8DF-A82CA7BF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851328"/>
        <c:axId val="124852864"/>
        <c:axId val="0"/>
      </c:bar3DChart>
      <c:catAx>
        <c:axId val="12485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852864"/>
        <c:crosses val="autoZero"/>
        <c:auto val="1"/>
        <c:lblAlgn val="ctr"/>
        <c:lblOffset val="100"/>
        <c:noMultiLvlLbl val="0"/>
      </c:catAx>
      <c:valAx>
        <c:axId val="1248528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485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دو'!$E$14</c:f>
              <c:strCache>
                <c:ptCount val="1"/>
                <c:pt idx="0">
                  <c:v>درصد پیشرفت فیزیکی و ریالی طرح/پروژه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C250-4A49-9F7E-8D11FF3C8A75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دو'!$K$14:$N$14</c:f>
              <c:numCache>
                <c:formatCode>0.0%</c:formatCode>
                <c:ptCount val="4"/>
                <c:pt idx="0">
                  <c:v>0.98670000000000002</c:v>
                </c:pt>
                <c:pt idx="1">
                  <c:v>0.9667</c:v>
                </c:pt>
                <c:pt idx="2" formatCode="0%">
                  <c:v>0.73</c:v>
                </c:pt>
                <c:pt idx="3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0-4A49-9F7E-8D11FF3C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882944"/>
        <c:axId val="124884480"/>
        <c:axId val="0"/>
      </c:bar3DChart>
      <c:catAx>
        <c:axId val="12488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884480"/>
        <c:crosses val="autoZero"/>
        <c:auto val="1"/>
        <c:lblAlgn val="ctr"/>
        <c:lblOffset val="100"/>
        <c:noMultiLvlLbl val="0"/>
      </c:catAx>
      <c:valAx>
        <c:axId val="12488448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488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دو'!$E$15</c:f>
              <c:strCache>
                <c:ptCount val="1"/>
                <c:pt idx="0">
                  <c:v>میانگین تأخیر غیر مجاز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666F-4A3B-944F-F089F58ACE01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دو'!$K$15:$N$15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F-4A3B-944F-F089F58A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926592"/>
        <c:axId val="124928384"/>
        <c:axId val="0"/>
      </c:bar3DChart>
      <c:catAx>
        <c:axId val="124926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928384"/>
        <c:crosses val="autoZero"/>
        <c:auto val="1"/>
        <c:lblAlgn val="ctr"/>
        <c:lblOffset val="100"/>
        <c:noMultiLvlLbl val="0"/>
      </c:catAx>
      <c:valAx>
        <c:axId val="12492838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2492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دو'!$E$16</c:f>
              <c:strCache>
                <c:ptCount val="1"/>
                <c:pt idx="0">
                  <c:v>میانگین مدت زمان رسیدگی به صورت وضعیت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784F-4446-A7D6-6FA2097D5620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دو'!$K$16:$N$16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F-4446-A7D6-6FA2097D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950016"/>
        <c:axId val="124951552"/>
        <c:axId val="0"/>
      </c:bar3DChart>
      <c:catAx>
        <c:axId val="12495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951552"/>
        <c:crosses val="autoZero"/>
        <c:auto val="1"/>
        <c:lblAlgn val="ctr"/>
        <c:lblOffset val="100"/>
        <c:noMultiLvlLbl val="0"/>
      </c:catAx>
      <c:valAx>
        <c:axId val="124951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495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دو'!$E$17</c:f>
              <c:strCache>
                <c:ptCount val="1"/>
                <c:pt idx="0">
                  <c:v>میانگین مدت زمان رسیدگی به تحویل موقت طرح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A175-46BC-85F0-DA217E2E8717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دو'!$K$17:$N$17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5-46BC-85F0-DA217E2E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982016"/>
        <c:axId val="124983552"/>
        <c:axId val="0"/>
      </c:bar3DChart>
      <c:catAx>
        <c:axId val="12498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983552"/>
        <c:crosses val="autoZero"/>
        <c:auto val="1"/>
        <c:lblAlgn val="ctr"/>
        <c:lblOffset val="100"/>
        <c:noMultiLvlLbl val="0"/>
      </c:catAx>
      <c:valAx>
        <c:axId val="124983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498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دو'!$E$18</c:f>
              <c:strCache>
                <c:ptCount val="1"/>
                <c:pt idx="0">
                  <c:v>میانگین مدت زمان رسیدگی به تحویل قطعی طرح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F29-4323-A22E-3C8CB5EA25B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AF29-4323-A22E-3C8CB5EA25B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AF29-4323-A22E-3C8CB5EA25BC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AF29-4323-A22E-3C8CB5EA25BC}"/>
              </c:ext>
            </c:extLst>
          </c:dPt>
          <c:cat>
            <c:strRef>
              <c:f>'گروه دو'!$K$3:$N$3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دو'!$K$18:$N$18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29-4323-A22E-3C8CB5EA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015936"/>
        <c:axId val="125017472"/>
        <c:axId val="0"/>
      </c:bar3DChart>
      <c:catAx>
        <c:axId val="125015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017472"/>
        <c:crosses val="autoZero"/>
        <c:auto val="1"/>
        <c:lblAlgn val="ctr"/>
        <c:lblOffset val="100"/>
        <c:noMultiLvlLbl val="0"/>
      </c:catAx>
      <c:valAx>
        <c:axId val="125017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01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سه'!$E$4</c:f>
              <c:strCache>
                <c:ptCount val="1"/>
                <c:pt idx="0">
                  <c:v>حجم تأمین آب به ازای هر نفر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B16-4C88-A7AB-5B2E79FE72C8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3-6B16-4C88-A7AB-5B2E79FE72C8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سه'!$K$4:$N$4</c:f>
              <c:numCache>
                <c:formatCode>0.00</c:formatCode>
                <c:ptCount val="4"/>
                <c:pt idx="0">
                  <c:v>70.789447743015913</c:v>
                </c:pt>
                <c:pt idx="1">
                  <c:v>62.188512090533102</c:v>
                </c:pt>
                <c:pt idx="2" formatCode="0">
                  <c:v>72.902329298926702</c:v>
                </c:pt>
                <c:pt idx="3" formatCode="0">
                  <c:v>69.492019994417802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6-4C88-A7AB-5B2E79FE7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664448"/>
        <c:axId val="124666240"/>
        <c:axId val="0"/>
      </c:bar3DChart>
      <c:catAx>
        <c:axId val="124664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666240"/>
        <c:crosses val="autoZero"/>
        <c:auto val="1"/>
        <c:lblAlgn val="ctr"/>
        <c:lblOffset val="100"/>
        <c:noMultiLvlLbl val="0"/>
      </c:catAx>
      <c:valAx>
        <c:axId val="1246662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12466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یک'!$D$10</c:f>
              <c:strCache>
                <c:ptCount val="1"/>
                <c:pt idx="0">
                  <c:v>درصد هدر رفت آب واقعی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28B-4796-A317-F7E011C32B8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F28B-4796-A317-F7E011C32B8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28B-4796-A317-F7E011C32B87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F28B-4796-A317-F7E011C32B87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یک'!$J$10:$M$10</c:f>
              <c:numCache>
                <c:formatCode>0.00%</c:formatCode>
                <c:ptCount val="4"/>
                <c:pt idx="0">
                  <c:v>8.8700000000000001E-2</c:v>
                </c:pt>
                <c:pt idx="1">
                  <c:v>8.8999999999999996E-2</c:v>
                </c:pt>
                <c:pt idx="2">
                  <c:v>0.11260000000000001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8B-4796-A317-F7E011C3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238272"/>
        <c:axId val="123239808"/>
        <c:axId val="0"/>
      </c:bar3DChart>
      <c:catAx>
        <c:axId val="1232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239808"/>
        <c:crosses val="autoZero"/>
        <c:auto val="1"/>
        <c:lblAlgn val="ctr"/>
        <c:lblOffset val="100"/>
        <c:noMultiLvlLbl val="0"/>
      </c:catAx>
      <c:valAx>
        <c:axId val="123239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32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سه'!$E$5</c:f>
              <c:strCache>
                <c:ptCount val="1"/>
                <c:pt idx="0">
                  <c:v>حجم تأمین آب به ازای هر انشعاب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83B-4B06-A865-80E6E780FC0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3-A83B-4B06-A865-80E6E780FC03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سه'!$K$5:$N$5</c:f>
              <c:numCache>
                <c:formatCode>0.00</c:formatCode>
                <c:ptCount val="4"/>
                <c:pt idx="0" formatCode="General">
                  <c:v>917.85296464143835</c:v>
                </c:pt>
                <c:pt idx="1">
                  <c:v>806.71843653569226</c:v>
                </c:pt>
                <c:pt idx="2">
                  <c:v>929.69533316615025</c:v>
                </c:pt>
                <c:pt idx="3">
                  <c:v>886.20497180808468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B-4B06-A865-80E6E780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713216"/>
        <c:axId val="124387328"/>
        <c:axId val="0"/>
      </c:bar3DChart>
      <c:catAx>
        <c:axId val="124713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387328"/>
        <c:crosses val="autoZero"/>
        <c:auto val="1"/>
        <c:lblAlgn val="ctr"/>
        <c:lblOffset val="100"/>
        <c:noMultiLvlLbl val="0"/>
      </c:catAx>
      <c:valAx>
        <c:axId val="124387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471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سه'!$E$6</c:f>
              <c:strCache>
                <c:ptCount val="1"/>
                <c:pt idx="0">
                  <c:v>درصد استفاده از فشارسنج‌های هوشمند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4C0C-441C-8BFA-FE3902F4BB4B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سه'!$K$6:$N$6</c:f>
              <c:numCache>
                <c:formatCode>0.0%</c:formatCode>
                <c:ptCount val="4"/>
                <c:pt idx="0">
                  <c:v>0.92176870748299322</c:v>
                </c:pt>
                <c:pt idx="1">
                  <c:v>0.92176870748299322</c:v>
                </c:pt>
                <c:pt idx="2" formatCode="0%">
                  <c:v>0.74829931972789121</c:v>
                </c:pt>
                <c:pt idx="3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C-441C-8BFA-FE3902F4B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404864"/>
        <c:axId val="124406400"/>
        <c:axId val="0"/>
      </c:bar3DChart>
      <c:catAx>
        <c:axId val="12440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406400"/>
        <c:crosses val="autoZero"/>
        <c:auto val="1"/>
        <c:lblAlgn val="ctr"/>
        <c:lblOffset val="100"/>
        <c:noMultiLvlLbl val="0"/>
      </c:catAx>
      <c:valAx>
        <c:axId val="1244064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440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سه'!$E$7</c:f>
              <c:strCache>
                <c:ptCount val="1"/>
                <c:pt idx="0">
                  <c:v>درصد نقاط بحرانی برطرف شده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080-4CFE-8B93-1AB171FE364B}"/>
              </c:ext>
            </c:extLst>
          </c:dPt>
          <c:cat>
            <c:strRef>
              <c:f>'گروه سه'!$M$3:$N$3</c:f>
              <c:strCache>
                <c:ptCount val="2"/>
                <c:pt idx="0">
                  <c:v>عملکرد شش ماهه اول 1400</c:v>
                </c:pt>
                <c:pt idx="1">
                  <c:v>معیار پذیرش</c:v>
                </c:pt>
              </c:strCache>
            </c:strRef>
          </c:cat>
          <c:val>
            <c:numRef>
              <c:f>'گروه سه'!$M$7:$N$7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0-4CFE-8B93-1AB171FE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444672"/>
        <c:axId val="124446208"/>
        <c:axId val="0"/>
      </c:bar3DChart>
      <c:catAx>
        <c:axId val="12444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446208"/>
        <c:crosses val="autoZero"/>
        <c:auto val="1"/>
        <c:lblAlgn val="ctr"/>
        <c:lblOffset val="100"/>
        <c:noMultiLvlLbl val="0"/>
      </c:catAx>
      <c:valAx>
        <c:axId val="124446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444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سه'!$E$8</c:f>
              <c:strCache>
                <c:ptCount val="1"/>
                <c:pt idx="0">
                  <c:v>تعداد بازرسی آدم‌روها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DE54-45A4-8B02-926BC39444CF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سه'!$K$8:$N$8</c:f>
              <c:numCache>
                <c:formatCode>General</c:formatCode>
                <c:ptCount val="4"/>
                <c:pt idx="0">
                  <c:v>9762</c:v>
                </c:pt>
                <c:pt idx="1">
                  <c:v>13719</c:v>
                </c:pt>
                <c:pt idx="2">
                  <c:v>14750</c:v>
                </c:pt>
                <c:pt idx="3">
                  <c:v>14750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4-45A4-8B02-926BC394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471936"/>
        <c:axId val="124477824"/>
        <c:axId val="0"/>
      </c:bar3DChart>
      <c:catAx>
        <c:axId val="12447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477824"/>
        <c:crosses val="autoZero"/>
        <c:auto val="1"/>
        <c:lblAlgn val="ctr"/>
        <c:lblOffset val="100"/>
        <c:noMultiLvlLbl val="0"/>
      </c:catAx>
      <c:valAx>
        <c:axId val="124477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447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سه'!$E$9</c:f>
              <c:strCache>
                <c:ptCount val="1"/>
                <c:pt idx="0">
                  <c:v>درصد تحقق برنامه شستشو و لایروبی شبکه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8EC7-421F-B0C1-922A486701F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3-8EC7-421F-B0C1-922A486701F0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سه'!$K$9:$N$9</c:f>
              <c:numCache>
                <c:formatCode>0%</c:formatCode>
                <c:ptCount val="4"/>
                <c:pt idx="0">
                  <c:v>0.53</c:v>
                </c:pt>
                <c:pt idx="1">
                  <c:v>0.47</c:v>
                </c:pt>
                <c:pt idx="2">
                  <c:v>0.52</c:v>
                </c:pt>
                <c:pt idx="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C7-421F-B0C1-922A4867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500224"/>
        <c:axId val="124506112"/>
        <c:axId val="0"/>
      </c:bar3DChart>
      <c:catAx>
        <c:axId val="12450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506112"/>
        <c:crosses val="autoZero"/>
        <c:auto val="1"/>
        <c:lblAlgn val="ctr"/>
        <c:lblOffset val="100"/>
        <c:noMultiLvlLbl val="0"/>
      </c:catAx>
      <c:valAx>
        <c:axId val="12450611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450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سه'!$E$10</c:f>
              <c:strCache>
                <c:ptCount val="1"/>
                <c:pt idx="0">
                  <c:v>درصد هم‌سطح‌سازی آدم‌روها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6B97-4BAB-89A1-3889AAB0F670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سه'!$K$10:$N$10</c:f>
              <c:numCache>
                <c:formatCode>0.0%</c:formatCode>
                <c:ptCount val="4"/>
                <c:pt idx="0" formatCode="0%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7-4BAB-89A1-3889AAB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740736"/>
        <c:axId val="124742272"/>
        <c:axId val="0"/>
      </c:bar3DChart>
      <c:catAx>
        <c:axId val="12474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742272"/>
        <c:crosses val="autoZero"/>
        <c:auto val="1"/>
        <c:lblAlgn val="ctr"/>
        <c:lblOffset val="100"/>
        <c:noMultiLvlLbl val="0"/>
      </c:catAx>
      <c:valAx>
        <c:axId val="1247422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474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سه'!$E$11</c:f>
              <c:strCache>
                <c:ptCount val="1"/>
                <c:pt idx="0">
                  <c:v>درصد اصلاح انشعابات ریزشی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71B9-4FEF-823B-18AE8F14755D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سه'!$K$11:$N$11</c:f>
              <c:numCache>
                <c:formatCode>0.0%</c:formatCode>
                <c:ptCount val="4"/>
                <c:pt idx="0" formatCode="0%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9-4FEF-823B-18AE8F14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4768256"/>
        <c:axId val="124769792"/>
        <c:axId val="0"/>
      </c:bar3DChart>
      <c:catAx>
        <c:axId val="12476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4769792"/>
        <c:crosses val="autoZero"/>
        <c:auto val="1"/>
        <c:lblAlgn val="ctr"/>
        <c:lblOffset val="100"/>
        <c:noMultiLvlLbl val="0"/>
      </c:catAx>
      <c:valAx>
        <c:axId val="1247697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476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سه'!$E$12</c:f>
              <c:strCache>
                <c:ptCount val="1"/>
                <c:pt idx="0">
                  <c:v>درصد انجام ویدئومتری‌ در طول شبکه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5F09-47EB-86A4-CBF2B7E46FEE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سه'!$K$12:$N$12</c:f>
              <c:numCache>
                <c:formatCode>0.0%</c:formatCode>
                <c:ptCount val="4"/>
                <c:pt idx="0" formatCode="0.00%">
                  <c:v>6.8000000000000005E-2</c:v>
                </c:pt>
                <c:pt idx="1">
                  <c:v>0.112</c:v>
                </c:pt>
                <c:pt idx="2">
                  <c:v>0.55000000000000004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9-47EB-86A4-CBF2B7E4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655680"/>
        <c:axId val="125657472"/>
        <c:axId val="0"/>
      </c:bar3DChart>
      <c:catAx>
        <c:axId val="125655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657472"/>
        <c:crosses val="autoZero"/>
        <c:auto val="1"/>
        <c:lblAlgn val="ctr"/>
        <c:lblOffset val="100"/>
        <c:noMultiLvlLbl val="0"/>
      </c:catAx>
      <c:valAx>
        <c:axId val="12565747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2565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سه'!$E$13</c:f>
              <c:strCache>
                <c:ptCount val="1"/>
                <c:pt idx="0">
                  <c:v>درصد تحقق تست پارامترهای آب براساس استانداردهای ویژه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E233-462D-8654-066814443C82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سه'!$K$13:$N$13</c:f>
              <c:numCache>
                <c:formatCode>0%</c:formatCode>
                <c:ptCount val="4"/>
                <c:pt idx="0" formatCode="General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3-462D-8654-06681444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691392"/>
        <c:axId val="125692928"/>
        <c:axId val="0"/>
      </c:bar3DChart>
      <c:catAx>
        <c:axId val="125691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692928"/>
        <c:crosses val="autoZero"/>
        <c:auto val="1"/>
        <c:lblAlgn val="ctr"/>
        <c:lblOffset val="100"/>
        <c:noMultiLvlLbl val="0"/>
      </c:catAx>
      <c:valAx>
        <c:axId val="125692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69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سه'!$E$14</c:f>
              <c:strCache>
                <c:ptCount val="1"/>
                <c:pt idx="0">
                  <c:v>تعداد عدم انطباق‌های نتایج آزمایش‌ها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25B5-4333-87B8-0E9027A774B3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سه'!$K$14:$N$14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5-4333-87B8-0E9027A7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710720"/>
        <c:axId val="125712256"/>
        <c:axId val="0"/>
      </c:bar3DChart>
      <c:catAx>
        <c:axId val="125710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712256"/>
        <c:crosses val="autoZero"/>
        <c:auto val="1"/>
        <c:lblAlgn val="ctr"/>
        <c:lblOffset val="100"/>
        <c:noMultiLvlLbl val="0"/>
      </c:catAx>
      <c:valAx>
        <c:axId val="125712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71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یک'!$D$11</c:f>
              <c:strCache>
                <c:ptCount val="1"/>
                <c:pt idx="0">
                  <c:v>درصد مجاز آب بدون درآمد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359-4A64-BEB4-2124C0AD2A4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A359-4A64-BEB4-2124C0AD2A4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A359-4A64-BEB4-2124C0AD2A4D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A359-4A64-BEB4-2124C0AD2A4D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یک'!$J$11:$M$11</c:f>
              <c:numCache>
                <c:formatCode>0.00%</c:formatCode>
                <c:ptCount val="4"/>
                <c:pt idx="0">
                  <c:v>4.4000000000000003E-3</c:v>
                </c:pt>
                <c:pt idx="1">
                  <c:v>4.0000000000000001E-3</c:v>
                </c:pt>
                <c:pt idx="2">
                  <c:v>4.4000000000000003E-3</c:v>
                </c:pt>
                <c:pt idx="3">
                  <c:v>4.4000000000000003E-3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59-4A64-BEB4-2124C0AD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273984"/>
        <c:axId val="123275520"/>
        <c:axId val="0"/>
      </c:bar3DChart>
      <c:catAx>
        <c:axId val="12327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275520"/>
        <c:crosses val="autoZero"/>
        <c:auto val="1"/>
        <c:lblAlgn val="ctr"/>
        <c:lblOffset val="100"/>
        <c:noMultiLvlLbl val="0"/>
      </c:catAx>
      <c:valAx>
        <c:axId val="123275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327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سه'!$E$15</c:f>
              <c:strCache>
                <c:ptCount val="1"/>
                <c:pt idx="0">
                  <c:v>تعداد عدم انطباق‌های نتایج آزمایش‌های پارمترهای کلیدی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837C-480A-9A5D-48D21356B924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سه'!$K$15:$N$15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C-480A-9A5D-48D21356B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742080"/>
        <c:axId val="125747968"/>
        <c:axId val="0"/>
      </c:bar3DChart>
      <c:catAx>
        <c:axId val="125742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747968"/>
        <c:crosses val="autoZero"/>
        <c:auto val="1"/>
        <c:lblAlgn val="ctr"/>
        <c:lblOffset val="100"/>
        <c:noMultiLvlLbl val="0"/>
      </c:catAx>
      <c:valAx>
        <c:axId val="125747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74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سه'!$E$16</c:f>
              <c:strCache>
                <c:ptCount val="1"/>
                <c:pt idx="0">
                  <c:v>درصد تحقق برنامه شستشوی طول شبکه توزیع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59F-4C5D-AE57-D1FDDCC31B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A59F-4C5D-AE57-D1FDDCC31B60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A59F-4C5D-AE57-D1FDDCC31B6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7-A59F-4C5D-AE57-D1FDDCC31B60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سه'!$K$16:$N$16</c:f>
              <c:numCache>
                <c:formatCode>0%</c:formatCode>
                <c:ptCount val="4"/>
                <c:pt idx="0">
                  <c:v>0.53520000000000001</c:v>
                </c:pt>
                <c:pt idx="1">
                  <c:v>0.46500000000000002</c:v>
                </c:pt>
                <c:pt idx="2" formatCode="0.00%">
                  <c:v>0.51300000000000001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9F-4C5D-AE57-D1FDDCC3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841792"/>
        <c:axId val="125843328"/>
        <c:axId val="0"/>
      </c:bar3DChart>
      <c:catAx>
        <c:axId val="12584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843328"/>
        <c:crosses val="autoZero"/>
        <c:auto val="1"/>
        <c:lblAlgn val="ctr"/>
        <c:lblOffset val="100"/>
        <c:noMultiLvlLbl val="0"/>
      </c:catAx>
      <c:valAx>
        <c:axId val="1258433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584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سه'!$E$17</c:f>
              <c:strCache>
                <c:ptCount val="1"/>
                <c:pt idx="0">
                  <c:v>درصد تحقق برنامه بازدید و مانور شیرآلات کوچک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F55E-4D18-854F-8170F25C43B8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سه'!$K$17:$N$17</c:f>
              <c:numCache>
                <c:formatCode>0%</c:formatCode>
                <c:ptCount val="4"/>
                <c:pt idx="0">
                  <c:v>0.48609999999999998</c:v>
                </c:pt>
                <c:pt idx="1">
                  <c:v>0.52500000000000002</c:v>
                </c:pt>
                <c:pt idx="2">
                  <c:v>0.48959420289855071</c:v>
                </c:pt>
                <c:pt idx="3">
                  <c:v>0.48481159420289854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E-4D18-854F-8170F25C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889536"/>
        <c:axId val="125891328"/>
        <c:axId val="0"/>
      </c:bar3DChart>
      <c:catAx>
        <c:axId val="12588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891328"/>
        <c:crosses val="autoZero"/>
        <c:auto val="1"/>
        <c:lblAlgn val="ctr"/>
        <c:lblOffset val="100"/>
        <c:noMultiLvlLbl val="0"/>
      </c:catAx>
      <c:valAx>
        <c:axId val="1258913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588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سه'!$E$18</c:f>
              <c:strCache>
                <c:ptCount val="1"/>
                <c:pt idx="0">
                  <c:v>درصد تحقق برنامه مرئی کردن شیرهای نامرئی و مفقودی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D4F9-4A09-9DEA-8E3FC2D94529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سه'!$K$18:$N$18</c:f>
              <c:numCache>
                <c:formatCode>0%</c:formatCode>
                <c:ptCount val="4"/>
                <c:pt idx="0">
                  <c:v>0.7</c:v>
                </c:pt>
                <c:pt idx="1">
                  <c:v>0.38500000000000001</c:v>
                </c:pt>
                <c:pt idx="2">
                  <c:v>0.61596638655462188</c:v>
                </c:pt>
                <c:pt idx="3">
                  <c:v>0.42184873949579832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9-4A09-9DEA-8E3FC2D9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450496"/>
        <c:axId val="125456384"/>
        <c:axId val="0"/>
      </c:bar3DChart>
      <c:catAx>
        <c:axId val="12545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456384"/>
        <c:crosses val="autoZero"/>
        <c:auto val="1"/>
        <c:lblAlgn val="ctr"/>
        <c:lblOffset val="100"/>
        <c:noMultiLvlLbl val="0"/>
      </c:catAx>
      <c:valAx>
        <c:axId val="1254563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545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 rtl="1">
            <a:defRPr/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سه'!$E$19</c:f>
              <c:strCache>
                <c:ptCount val="1"/>
                <c:pt idx="0">
                  <c:v>درصد تحقق برنامه نگهداری و تعمیرات پیشگیرانه (pm) آب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5621-4158-A462-2734C533C55B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سه'!$K$19:$N$19</c:f>
              <c:numCache>
                <c:formatCode>0%</c:formatCode>
                <c:ptCount val="4"/>
                <c:pt idx="0">
                  <c:v>0.48609999999999998</c:v>
                </c:pt>
                <c:pt idx="1">
                  <c:v>0.52500000000000002</c:v>
                </c:pt>
                <c:pt idx="2">
                  <c:v>0.51018161805173368</c:v>
                </c:pt>
                <c:pt idx="3">
                  <c:v>0.50467804072647215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1-4158-A462-2734C533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478016"/>
        <c:axId val="125479552"/>
        <c:axId val="0"/>
      </c:bar3DChart>
      <c:catAx>
        <c:axId val="125478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479552"/>
        <c:crosses val="autoZero"/>
        <c:auto val="1"/>
        <c:lblAlgn val="ctr"/>
        <c:lblOffset val="100"/>
        <c:noMultiLvlLbl val="0"/>
      </c:catAx>
      <c:valAx>
        <c:axId val="1254795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547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 rtl="1">
            <a:defRPr/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سه'!$E$20</c:f>
              <c:strCache>
                <c:ptCount val="1"/>
                <c:pt idx="0">
                  <c:v>درصد تحقق برنامه نگهداری و تعمیرات پیشگیرانه (pm) فاضلاب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5C60-4C66-83CF-0C60978BBB62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سه'!$K$20:$N$20</c:f>
              <c:numCache>
                <c:formatCode>0.0%</c:formatCode>
                <c:ptCount val="4"/>
                <c:pt idx="0" formatCode="0%">
                  <c:v>0.4</c:v>
                </c:pt>
                <c:pt idx="1">
                  <c:v>0.6</c:v>
                </c:pt>
                <c:pt idx="2" formatCode="0%">
                  <c:v>0.5</c:v>
                </c:pt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0-4C66-83CF-0C60978B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509632"/>
        <c:axId val="125511168"/>
        <c:axId val="0"/>
      </c:bar3DChart>
      <c:catAx>
        <c:axId val="12550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511168"/>
        <c:crosses val="autoZero"/>
        <c:auto val="1"/>
        <c:lblAlgn val="ctr"/>
        <c:lblOffset val="100"/>
        <c:noMultiLvlLbl val="0"/>
      </c:catAx>
      <c:valAx>
        <c:axId val="1255111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550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سه'!$E$21</c:f>
              <c:strCache>
                <c:ptCount val="1"/>
                <c:pt idx="0">
                  <c:v>درصد تحقق برنامه تعمیرات شیرهای فشارشکن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BEB4-4CD2-93AB-1C3266368E66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سه'!$K$21:$N$21</c:f>
              <c:numCache>
                <c:formatCode>0.0%</c:formatCode>
                <c:ptCount val="4"/>
                <c:pt idx="0" formatCode="0%">
                  <c:v>0.78559999999999997</c:v>
                </c:pt>
                <c:pt idx="1">
                  <c:v>0.51400000000000001</c:v>
                </c:pt>
                <c:pt idx="2" formatCode="0%">
                  <c:v>0.5</c:v>
                </c:pt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4-4CD2-93AB-1C326636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545088"/>
        <c:axId val="125546880"/>
        <c:axId val="0"/>
      </c:bar3DChart>
      <c:catAx>
        <c:axId val="12554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546880"/>
        <c:crosses val="autoZero"/>
        <c:auto val="1"/>
        <c:lblAlgn val="ctr"/>
        <c:lblOffset val="100"/>
        <c:noMultiLvlLbl val="0"/>
      </c:catAx>
      <c:valAx>
        <c:axId val="1255468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554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سه'!$E$22</c:f>
              <c:strCache>
                <c:ptCount val="1"/>
                <c:pt idx="0">
                  <c:v>درصد حوادث شبکه توزیع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C1B4-4C7F-9BCF-6FC6E8FCB1B4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سه'!$K$22:$N$22</c:f>
              <c:numCache>
                <c:formatCode>0.0%</c:formatCode>
                <c:ptCount val="4"/>
                <c:pt idx="0">
                  <c:v>2.8000000000000001E-2</c:v>
                </c:pt>
                <c:pt idx="1">
                  <c:v>4.1430215840227172E-2</c:v>
                </c:pt>
                <c:pt idx="2" formatCode="0%">
                  <c:v>4.1370411657958378E-2</c:v>
                </c:pt>
                <c:pt idx="3" formatCode="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4-4C7F-9BCF-6FC6E8FC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171008"/>
        <c:axId val="126172544"/>
        <c:axId val="0"/>
      </c:bar3DChart>
      <c:catAx>
        <c:axId val="12617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172544"/>
        <c:crosses val="autoZero"/>
        <c:auto val="1"/>
        <c:lblAlgn val="ctr"/>
        <c:lblOffset val="100"/>
        <c:noMultiLvlLbl val="0"/>
      </c:catAx>
      <c:valAx>
        <c:axId val="12617254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17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سه'!$E$23</c:f>
              <c:strCache>
                <c:ptCount val="1"/>
                <c:pt idx="0">
                  <c:v>درصد حوادث انشعاب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C11C-4555-9A0B-652B59F82410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سه'!$K$23:$N$23</c:f>
              <c:numCache>
                <c:formatCode>0.0%</c:formatCode>
                <c:ptCount val="4"/>
                <c:pt idx="0">
                  <c:v>2.7E-2</c:v>
                </c:pt>
                <c:pt idx="1">
                  <c:v>2.2892408969347872E-2</c:v>
                </c:pt>
                <c:pt idx="2">
                  <c:v>2.6199633253817568E-2</c:v>
                </c:pt>
                <c:pt idx="3">
                  <c:v>3.7729419210359771E-2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C-4555-9A0B-652B59F8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198528"/>
        <c:axId val="126200064"/>
        <c:axId val="0"/>
      </c:bar3DChart>
      <c:catAx>
        <c:axId val="12619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200064"/>
        <c:crosses val="autoZero"/>
        <c:auto val="1"/>
        <c:lblAlgn val="ctr"/>
        <c:lblOffset val="100"/>
        <c:noMultiLvlLbl val="0"/>
      </c:catAx>
      <c:valAx>
        <c:axId val="1262000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19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 rtl="1">
            <a:defRPr/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سه'!$E$24</c:f>
              <c:strCache>
                <c:ptCount val="1"/>
                <c:pt idx="0">
                  <c:v>میانگین زمان رسیدگی به حادثه (شبکه)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06E2-4CCB-9C55-174CB9C561A4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سه'!$K$24:$N$24</c:f>
              <c:numCache>
                <c:formatCode>General</c:formatCode>
                <c:ptCount val="4"/>
                <c:pt idx="0">
                  <c:v>94</c:v>
                </c:pt>
                <c:pt idx="1">
                  <c:v>93</c:v>
                </c:pt>
                <c:pt idx="2">
                  <c:v>88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2-4CCB-9C55-174CB9C56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213504"/>
        <c:axId val="126252160"/>
        <c:axId val="0"/>
      </c:bar3DChart>
      <c:catAx>
        <c:axId val="126213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252160"/>
        <c:crosses val="autoZero"/>
        <c:auto val="1"/>
        <c:lblAlgn val="ctr"/>
        <c:lblOffset val="100"/>
        <c:noMultiLvlLbl val="0"/>
      </c:catAx>
      <c:valAx>
        <c:axId val="126252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21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یک'!$D$12</c:f>
              <c:strCache>
                <c:ptCount val="1"/>
                <c:pt idx="0">
                  <c:v>درصد پایش شاخص‌های فرایندی در موعد زمانی مقرر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0C-4AD0-AADE-1D568792D25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10C-4AD0-AADE-1D568792D25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0C-4AD0-AADE-1D568792D251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A10C-4AD0-AADE-1D568792D251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یک'!$J$12:$M$12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C-4AD0-AADE-1D568792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311232"/>
        <c:axId val="123312768"/>
        <c:axId val="0"/>
      </c:bar3DChart>
      <c:catAx>
        <c:axId val="12331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312768"/>
        <c:crosses val="autoZero"/>
        <c:auto val="1"/>
        <c:lblAlgn val="ctr"/>
        <c:lblOffset val="100"/>
        <c:noMultiLvlLbl val="0"/>
      </c:catAx>
      <c:valAx>
        <c:axId val="123312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31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 rtl="1">
            <a:defRPr/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سه'!$E$25</c:f>
              <c:strCache>
                <c:ptCount val="1"/>
                <c:pt idx="0">
                  <c:v>میانگین زمان رسیدگی به حادثه (انشعاب)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FA81-407E-BA96-418C25585967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سه'!$K$25:$N$25</c:f>
              <c:numCache>
                <c:formatCode>General</c:formatCode>
                <c:ptCount val="4"/>
                <c:pt idx="0">
                  <c:v>55</c:v>
                </c:pt>
                <c:pt idx="1">
                  <c:v>58</c:v>
                </c:pt>
                <c:pt idx="2">
                  <c:v>53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1-407E-BA96-418C2558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277888"/>
        <c:axId val="126283776"/>
        <c:axId val="0"/>
      </c:bar3DChart>
      <c:catAx>
        <c:axId val="12627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283776"/>
        <c:crosses val="autoZero"/>
        <c:auto val="1"/>
        <c:lblAlgn val="ctr"/>
        <c:lblOffset val="100"/>
        <c:noMultiLvlLbl val="0"/>
      </c:catAx>
      <c:valAx>
        <c:axId val="126283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27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سه'!$E$26</c:f>
              <c:strCache>
                <c:ptCount val="1"/>
                <c:pt idx="0">
                  <c:v>تعداد تعمیرات اضطراری شبکه جمع‌آوری فاضلاب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032E-41A7-89E1-9D82FCD1DFE3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سه'!$K$26:$N$26</c:f>
              <c:numCache>
                <c:formatCode>General</c:formatCode>
                <c:ptCount val="4"/>
                <c:pt idx="0">
                  <c:v>230</c:v>
                </c:pt>
                <c:pt idx="1">
                  <c:v>230</c:v>
                </c:pt>
                <c:pt idx="2">
                  <c:v>395</c:v>
                </c:pt>
                <c:pt idx="3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E-41A7-89E1-9D82FCD1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304640"/>
        <c:axId val="126306176"/>
        <c:axId val="0"/>
      </c:bar3DChart>
      <c:catAx>
        <c:axId val="126304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306176"/>
        <c:crosses val="autoZero"/>
        <c:auto val="1"/>
        <c:lblAlgn val="ctr"/>
        <c:lblOffset val="100"/>
        <c:noMultiLvlLbl val="0"/>
      </c:catAx>
      <c:valAx>
        <c:axId val="126306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30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سه'!$E$27</c:f>
              <c:strCache>
                <c:ptCount val="1"/>
                <c:pt idx="0">
                  <c:v>تعداد تعمیرات اضطراری انشعاب فاضلاب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AC05-4B9F-B42D-5A91E9C54FD2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سه'!$K$27:$N$27</c:f>
              <c:numCache>
                <c:formatCode>General</c:formatCode>
                <c:ptCount val="4"/>
                <c:pt idx="0">
                  <c:v>545</c:v>
                </c:pt>
                <c:pt idx="1">
                  <c:v>560</c:v>
                </c:pt>
                <c:pt idx="2">
                  <c:v>711</c:v>
                </c:pt>
                <c:pt idx="3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5-4B9F-B42D-5A91E9C5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319616"/>
        <c:axId val="126350080"/>
        <c:axId val="0"/>
      </c:bar3DChart>
      <c:catAx>
        <c:axId val="12631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350080"/>
        <c:crosses val="autoZero"/>
        <c:auto val="1"/>
        <c:lblAlgn val="ctr"/>
        <c:lblOffset val="100"/>
        <c:noMultiLvlLbl val="0"/>
      </c:catAx>
      <c:valAx>
        <c:axId val="126350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31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سه'!$E$29</c:f>
              <c:strCache>
                <c:ptCount val="1"/>
                <c:pt idx="0">
                  <c:v>میزان مصرف برق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0E84-43BC-B8A4-923B9A711146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سه'!$K$29:$N$29</c:f>
              <c:numCache>
                <c:formatCode>General</c:formatCode>
                <c:ptCount val="4"/>
                <c:pt idx="0">
                  <c:v>226711</c:v>
                </c:pt>
                <c:pt idx="1">
                  <c:v>265153</c:v>
                </c:pt>
                <c:pt idx="2">
                  <c:v>264150</c:v>
                </c:pt>
                <c:pt idx="3">
                  <c:v>274845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4-43BC-B8A4-923B9A71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437248"/>
        <c:axId val="126438784"/>
        <c:axId val="0"/>
      </c:bar3DChart>
      <c:catAx>
        <c:axId val="12643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438784"/>
        <c:crosses val="autoZero"/>
        <c:auto val="1"/>
        <c:lblAlgn val="ctr"/>
        <c:lblOffset val="100"/>
        <c:noMultiLvlLbl val="0"/>
      </c:catAx>
      <c:valAx>
        <c:axId val="126438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43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سه'!$E$30</c:f>
              <c:strCache>
                <c:ptCount val="1"/>
                <c:pt idx="0">
                  <c:v>میزان مصرف گاز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940B-4447-9D2C-FAFD916168B0}"/>
              </c:ext>
            </c:extLst>
          </c:dPt>
          <c:cat>
            <c:strRef>
              <c:f>'گروه سه'!$K$3:$N$3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سه'!$K$30:$N$30</c:f>
              <c:numCache>
                <c:formatCode>General</c:formatCode>
                <c:ptCount val="4"/>
                <c:pt idx="0">
                  <c:v>46876</c:v>
                </c:pt>
                <c:pt idx="1">
                  <c:v>63929</c:v>
                </c:pt>
                <c:pt idx="2">
                  <c:v>40996</c:v>
                </c:pt>
                <c:pt idx="3">
                  <c:v>43154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B-4447-9D2C-FAFD91616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468864"/>
        <c:axId val="126470400"/>
        <c:axId val="0"/>
      </c:bar3DChart>
      <c:catAx>
        <c:axId val="12646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470400"/>
        <c:crosses val="autoZero"/>
        <c:auto val="1"/>
        <c:lblAlgn val="ctr"/>
        <c:lblOffset val="100"/>
        <c:noMultiLvlLbl val="0"/>
      </c:catAx>
      <c:valAx>
        <c:axId val="126470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468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سه'!$E$31</c:f>
              <c:strCache>
                <c:ptCount val="1"/>
                <c:pt idx="0">
                  <c:v>میزان مصرف گازوئیل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7D75-457E-9732-FAB11F7AF6C6}"/>
              </c:ext>
            </c:extLst>
          </c:dPt>
          <c:cat>
            <c:multiLvlStrRef>
              <c:f>'گروه سه'!$M$3:$N$4</c:f>
              <c:multiLvlStrCache>
                <c:ptCount val="2"/>
                <c:lvl>
                  <c:pt idx="0">
                    <c:v>73</c:v>
                  </c:pt>
                  <c:pt idx="1">
                    <c:v>69</c:v>
                  </c:pt>
                </c:lvl>
                <c:lvl>
                  <c:pt idx="0">
                    <c:v>عملکرد شش ماهه اول 1400</c:v>
                  </c:pt>
                  <c:pt idx="1">
                    <c:v>معیار پذیرش</c:v>
                  </c:pt>
                </c:lvl>
              </c:multiLvlStrCache>
            </c:multiLvlStrRef>
          </c:cat>
          <c:val>
            <c:numRef>
              <c:f>'گروه سه'!$M$31:$N$31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5-457E-9732-FAB11F7A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492032"/>
        <c:axId val="126510208"/>
        <c:axId val="0"/>
      </c:bar3DChart>
      <c:catAx>
        <c:axId val="12649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510208"/>
        <c:crosses val="autoZero"/>
        <c:auto val="1"/>
        <c:lblAlgn val="ctr"/>
        <c:lblOffset val="100"/>
        <c:noMultiLvlLbl val="0"/>
      </c:catAx>
      <c:valAx>
        <c:axId val="12651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49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چهار'!$E$4</c:f>
              <c:strCache>
                <c:ptCount val="1"/>
                <c:pt idx="0">
                  <c:v>درصد تحقق برنامه‌ سرمایه‌ای آب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00C0-4D10-A6EB-B809BD0FCFDF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چهار'!$K$4:$N$4</c:f>
              <c:numCache>
                <c:formatCode>0%</c:formatCode>
                <c:ptCount val="4"/>
                <c:pt idx="0">
                  <c:v>0.56999999999999995</c:v>
                </c:pt>
                <c:pt idx="1">
                  <c:v>0.77</c:v>
                </c:pt>
                <c:pt idx="2">
                  <c:v>0.7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0-4D10-A6EB-B809BD0FC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578048"/>
        <c:axId val="126579840"/>
        <c:axId val="0"/>
      </c:bar3DChart>
      <c:catAx>
        <c:axId val="126578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579840"/>
        <c:crosses val="autoZero"/>
        <c:auto val="1"/>
        <c:lblAlgn val="ctr"/>
        <c:lblOffset val="100"/>
        <c:noMultiLvlLbl val="0"/>
      </c:catAx>
      <c:valAx>
        <c:axId val="12657984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57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چهار'!$E$5</c:f>
              <c:strCache>
                <c:ptCount val="1"/>
                <c:pt idx="0">
                  <c:v>درصد تحقق برنامه‌ سرمایه‌ای فاضلاب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6589-43E0-A42A-A0123CBB0A2B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چهار'!$K$5:$N$5</c:f>
              <c:numCache>
                <c:formatCode>0%</c:formatCode>
                <c:ptCount val="4"/>
                <c:pt idx="0">
                  <c:v>0.56999999999999995</c:v>
                </c:pt>
                <c:pt idx="1">
                  <c:v>0.33</c:v>
                </c:pt>
                <c:pt idx="2">
                  <c:v>0.41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9-43E0-A42A-A0123CBB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605568"/>
        <c:axId val="126611456"/>
        <c:axId val="0"/>
      </c:bar3DChart>
      <c:catAx>
        <c:axId val="126605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611456"/>
        <c:crosses val="autoZero"/>
        <c:auto val="1"/>
        <c:lblAlgn val="ctr"/>
        <c:lblOffset val="100"/>
        <c:noMultiLvlLbl val="0"/>
      </c:catAx>
      <c:valAx>
        <c:axId val="1266114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60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چهار'!$E$6</c:f>
              <c:strCache>
                <c:ptCount val="1"/>
                <c:pt idx="0">
                  <c:v>درصد حجم واقعی آحاد واگذار شده آب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E88-4EAA-88BF-A39D5F17AF2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E88-4EAA-88BF-A39D5F17AF29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5-6E88-4EAA-88BF-A39D5F17AF29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چهار'!$K$6:$N$6</c:f>
              <c:numCache>
                <c:formatCode>0%</c:formatCode>
                <c:ptCount val="4"/>
                <c:pt idx="0">
                  <c:v>0.44</c:v>
                </c:pt>
                <c:pt idx="1">
                  <c:v>0.56999999999999995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88-4EAA-88BF-A39D5F17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201024"/>
        <c:axId val="125211008"/>
        <c:axId val="0"/>
      </c:bar3DChart>
      <c:catAx>
        <c:axId val="125201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211008"/>
        <c:crosses val="autoZero"/>
        <c:auto val="1"/>
        <c:lblAlgn val="ctr"/>
        <c:lblOffset val="100"/>
        <c:noMultiLvlLbl val="0"/>
      </c:catAx>
      <c:valAx>
        <c:axId val="1252110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520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چهار'!$E$7</c:f>
              <c:strCache>
                <c:ptCount val="1"/>
                <c:pt idx="0">
                  <c:v>درصد حجم واقعی آحاد واگذار شده فاضلاب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712-4026-B6AC-14B0E64BA6B2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3-F712-4026-B6AC-14B0E64BA6B2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چهار'!$K$7:$N$7</c:f>
              <c:numCache>
                <c:formatCode>0%</c:formatCode>
                <c:ptCount val="4"/>
                <c:pt idx="0">
                  <c:v>0.47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2-4026-B6AC-14B0E64B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225216"/>
        <c:axId val="125235200"/>
        <c:axId val="0"/>
      </c:bar3DChart>
      <c:catAx>
        <c:axId val="12522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235200"/>
        <c:crosses val="autoZero"/>
        <c:auto val="1"/>
        <c:lblAlgn val="ctr"/>
        <c:lblOffset val="100"/>
        <c:noMultiLvlLbl val="0"/>
      </c:catAx>
      <c:valAx>
        <c:axId val="1252352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522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یک'!$D$13</c:f>
              <c:strCache>
                <c:ptCount val="1"/>
                <c:pt idx="0">
                  <c:v>درصد کشف دانش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4DEF-43C2-890D-A2BAA43F8FAA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یک'!$J$13:$M$13</c:f>
              <c:numCache>
                <c:formatCode>0%</c:formatCode>
                <c:ptCount val="4"/>
                <c:pt idx="0" formatCode="0.00%">
                  <c:v>0.8</c:v>
                </c:pt>
                <c:pt idx="1">
                  <c:v>0.8</c:v>
                </c:pt>
                <c:pt idx="2">
                  <c:v>0.82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F-43C2-890D-A2BAA43F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23360"/>
        <c:axId val="123024896"/>
        <c:axId val="0"/>
      </c:bar3DChart>
      <c:catAx>
        <c:axId val="12302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024896"/>
        <c:crosses val="autoZero"/>
        <c:auto val="1"/>
        <c:lblAlgn val="ctr"/>
        <c:lblOffset val="100"/>
        <c:noMultiLvlLbl val="0"/>
      </c:catAx>
      <c:valAx>
        <c:axId val="123024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302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چهار'!$E$8</c:f>
              <c:strCache>
                <c:ptCount val="1"/>
                <c:pt idx="0">
                  <c:v>میانگین مدت زمان واگذاری تا نصب انشعاب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1"/>
              </a:solidFill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373-443C-A673-A59B15CDC2B9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چهار'!$K$8:$N$8</c:f>
              <c:numCache>
                <c:formatCode>General</c:formatCode>
                <c:ptCount val="4"/>
                <c:pt idx="0" formatCode="#,##0">
                  <c:v>10</c:v>
                </c:pt>
                <c:pt idx="1">
                  <c:v>12</c:v>
                </c:pt>
                <c:pt idx="2">
                  <c:v>12</c:v>
                </c:pt>
                <c:pt idx="3" formatCode="#,##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3-443C-A673-A59B15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5334656"/>
        <c:axId val="125336192"/>
        <c:axId val="0"/>
      </c:bar3DChart>
      <c:catAx>
        <c:axId val="125334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336192"/>
        <c:crosses val="autoZero"/>
        <c:auto val="1"/>
        <c:lblAlgn val="ctr"/>
        <c:lblOffset val="100"/>
        <c:noMultiLvlLbl val="0"/>
      </c:catAx>
      <c:valAx>
        <c:axId val="12533619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2533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چهار'!$E$9</c:f>
              <c:strCache>
                <c:ptCount val="1"/>
                <c:pt idx="0">
                  <c:v>درصد عملیاتی شدن نصب انشعابات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9F33-44F8-ABC7-69CD38F9F3EA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چهار'!$K$9:$N$9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3-44F8-ABC7-69CD38F9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906368"/>
        <c:axId val="126907904"/>
        <c:axId val="0"/>
      </c:bar3DChart>
      <c:catAx>
        <c:axId val="12690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907904"/>
        <c:crosses val="autoZero"/>
        <c:auto val="1"/>
        <c:lblAlgn val="ctr"/>
        <c:lblOffset val="100"/>
        <c:noMultiLvlLbl val="0"/>
      </c:catAx>
      <c:valAx>
        <c:axId val="12690790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90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چهار'!$E$10</c:f>
              <c:strCache>
                <c:ptCount val="1"/>
                <c:pt idx="0">
                  <c:v>درصد تحقق برنامه قرائت کنتور و صدور قبض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8AA3-4109-9769-A682E2A1D528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چهار'!$K$10:$N$10</c:f>
              <c:numCache>
                <c:formatCode>0%</c:formatCode>
                <c:ptCount val="4"/>
                <c:pt idx="0">
                  <c:v>0.48</c:v>
                </c:pt>
                <c:pt idx="1">
                  <c:v>0.52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3-4109-9769-A682E2A1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941824"/>
        <c:axId val="126685568"/>
        <c:axId val="0"/>
      </c:bar3DChart>
      <c:catAx>
        <c:axId val="12694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685568"/>
        <c:crosses val="autoZero"/>
        <c:auto val="1"/>
        <c:lblAlgn val="ctr"/>
        <c:lblOffset val="100"/>
        <c:noMultiLvlLbl val="0"/>
      </c:catAx>
      <c:valAx>
        <c:axId val="1266855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94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چهار'!$E$11</c:f>
              <c:strCache>
                <c:ptCount val="1"/>
                <c:pt idx="0">
                  <c:v>درصد تحقق برنامه تعویض کنتورهای فرسوده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4846-4D5B-A530-5719179712C1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چهار'!$K$11:$N$11</c:f>
              <c:numCache>
                <c:formatCode>0%</c:formatCode>
                <c:ptCount val="4"/>
                <c:pt idx="0">
                  <c:v>0.39</c:v>
                </c:pt>
                <c:pt idx="1">
                  <c:v>0.43</c:v>
                </c:pt>
                <c:pt idx="2">
                  <c:v>0.48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6-4D5B-A530-57191797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694912"/>
        <c:axId val="126696448"/>
        <c:axId val="0"/>
      </c:bar3DChart>
      <c:catAx>
        <c:axId val="126694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696448"/>
        <c:crosses val="autoZero"/>
        <c:auto val="1"/>
        <c:lblAlgn val="ctr"/>
        <c:lblOffset val="100"/>
        <c:noMultiLvlLbl val="0"/>
      </c:catAx>
      <c:valAx>
        <c:axId val="1266964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69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چهار'!$E$15</c:f>
              <c:strCache>
                <c:ptCount val="1"/>
                <c:pt idx="0">
                  <c:v>درصد وصولی نقد جاری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742-4275-BAAC-0D939FE6FDF8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چهار'!$K$15:$N$15</c:f>
              <c:numCache>
                <c:formatCode>0%</c:formatCode>
                <c:ptCount val="4"/>
                <c:pt idx="0">
                  <c:v>0.89</c:v>
                </c:pt>
                <c:pt idx="1">
                  <c:v>0.98</c:v>
                </c:pt>
                <c:pt idx="2">
                  <c:v>0.84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2-4275-BAAC-0D939FE6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734720"/>
        <c:axId val="126736256"/>
        <c:axId val="0"/>
      </c:bar3DChart>
      <c:catAx>
        <c:axId val="12673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736256"/>
        <c:crosses val="autoZero"/>
        <c:auto val="1"/>
        <c:lblAlgn val="ctr"/>
        <c:lblOffset val="100"/>
        <c:noMultiLvlLbl val="0"/>
      </c:catAx>
      <c:valAx>
        <c:axId val="1267362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73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چهار'!$E$16</c:f>
              <c:strCache>
                <c:ptCount val="1"/>
                <c:pt idx="0">
                  <c:v>درصد وصولی نقد سرمایه‌ای آب و فاضلاب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BAD3-441E-A810-8EFA6CD38664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چهار'!$K$16:$N$16</c:f>
              <c:numCache>
                <c:formatCode>0%</c:formatCode>
                <c:ptCount val="4"/>
                <c:pt idx="0">
                  <c:v>0.91</c:v>
                </c:pt>
                <c:pt idx="1">
                  <c:v>0.9</c:v>
                </c:pt>
                <c:pt idx="2">
                  <c:v>0.88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3-441E-A810-8EFA6CD3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749696"/>
        <c:axId val="126767872"/>
        <c:axId val="0"/>
      </c:bar3DChart>
      <c:catAx>
        <c:axId val="126749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767872"/>
        <c:crosses val="autoZero"/>
        <c:auto val="1"/>
        <c:lblAlgn val="ctr"/>
        <c:lblOffset val="100"/>
        <c:noMultiLvlLbl val="0"/>
      </c:catAx>
      <c:valAx>
        <c:axId val="1267678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74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چهار'!$E$21</c:f>
              <c:strCache>
                <c:ptCount val="1"/>
                <c:pt idx="0">
                  <c:v>نسبت وصولی آب‌بها به آب بهای قابل وصول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569C-4B37-BCD1-DBE940F0DFE7}"/>
              </c:ext>
            </c:extLst>
          </c:dPt>
          <c:cat>
            <c:strRef>
              <c:f>'گروه چهار'!$L$3:$N$3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چهار'!$L$21:$N$21</c:f>
              <c:numCache>
                <c:formatCode>0%</c:formatCode>
                <c:ptCount val="3"/>
                <c:pt idx="0">
                  <c:v>0.98</c:v>
                </c:pt>
                <c:pt idx="1">
                  <c:v>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C-4B37-BCD1-DBE940F0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801792"/>
        <c:axId val="126803328"/>
        <c:axId val="0"/>
      </c:bar3DChart>
      <c:catAx>
        <c:axId val="12680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803328"/>
        <c:crosses val="autoZero"/>
        <c:auto val="1"/>
        <c:lblAlgn val="ctr"/>
        <c:lblOffset val="100"/>
        <c:noMultiLvlLbl val="0"/>
      </c:catAx>
      <c:valAx>
        <c:axId val="1268033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80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چهار'!$E$22</c:f>
              <c:strCache>
                <c:ptCount val="1"/>
                <c:pt idx="0">
                  <c:v>درصد ارائه خدمات پس از فروش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D7F6-4ABA-928C-2EC9186E3B2E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چهار'!$K$22:$N$22</c:f>
              <c:numCache>
                <c:formatCode>0%</c:formatCode>
                <c:ptCount val="4"/>
                <c:pt idx="0">
                  <c:v>0.97</c:v>
                </c:pt>
                <c:pt idx="1">
                  <c:v>1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6-4ABA-928C-2EC9186E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833408"/>
        <c:axId val="126834944"/>
        <c:axId val="0"/>
      </c:bar3DChart>
      <c:catAx>
        <c:axId val="12683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834944"/>
        <c:crosses val="autoZero"/>
        <c:auto val="1"/>
        <c:lblAlgn val="ctr"/>
        <c:lblOffset val="100"/>
        <c:noMultiLvlLbl val="0"/>
      </c:catAx>
      <c:valAx>
        <c:axId val="12683494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83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چهار'!$E$19</c:f>
              <c:strCache>
                <c:ptCount val="1"/>
                <c:pt idx="0">
                  <c:v>میزان درآمد دفع فاضلاب بهای مسکونی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0FDD-4EB4-ACC5-D4E465A4A0B5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چهار'!$K$19:$N$19</c:f>
              <c:numCache>
                <c:formatCode>0%</c:formatCode>
                <c:ptCount val="4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D-4EB4-ACC5-D4E465A4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844288"/>
        <c:axId val="126858368"/>
        <c:axId val="0"/>
      </c:bar3DChart>
      <c:catAx>
        <c:axId val="12684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6858368"/>
        <c:crosses val="autoZero"/>
        <c:auto val="1"/>
        <c:lblAlgn val="ctr"/>
        <c:lblOffset val="100"/>
        <c:noMultiLvlLbl val="0"/>
      </c:catAx>
      <c:valAx>
        <c:axId val="1268583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84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چهار'!$E$20</c:f>
              <c:strCache>
                <c:ptCount val="1"/>
                <c:pt idx="0">
                  <c:v>میزان درآمد دفع فاضلاب بهای غیرمسکونی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7F9B-4C08-A338-8BC6BA9FF963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چهار'!$K$20:$N$20</c:f>
              <c:numCache>
                <c:formatCode>0%</c:formatCode>
                <c:ptCount val="4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B-4C08-A338-8BC6BA9F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289600"/>
        <c:axId val="127295488"/>
        <c:axId val="0"/>
      </c:bar3DChart>
      <c:catAx>
        <c:axId val="12728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295488"/>
        <c:crosses val="autoZero"/>
        <c:auto val="1"/>
        <c:lblAlgn val="ctr"/>
        <c:lblOffset val="100"/>
        <c:noMultiLvlLbl val="0"/>
      </c:catAx>
      <c:valAx>
        <c:axId val="1272954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728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یک'!$D$14</c:f>
              <c:strCache>
                <c:ptCount val="1"/>
                <c:pt idx="0">
                  <c:v>تعداد درس‌آموخته‌های پروژه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CB32-4AD2-9E8A-A142BB524263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یک'!$J$14:$M$14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2-4AD2-9E8A-A142BB52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34240"/>
        <c:axId val="123040128"/>
        <c:axId val="0"/>
      </c:bar3DChart>
      <c:catAx>
        <c:axId val="12303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040128"/>
        <c:crosses val="autoZero"/>
        <c:auto val="1"/>
        <c:lblAlgn val="ctr"/>
        <c:lblOffset val="100"/>
        <c:noMultiLvlLbl val="0"/>
      </c:catAx>
      <c:valAx>
        <c:axId val="12304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چهار'!$E$18</c:f>
              <c:strCache>
                <c:ptCount val="1"/>
                <c:pt idx="0">
                  <c:v>میزان درآمد آب بهای غیرمسکونی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C094-41D4-B056-94D21574CD6A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چهار'!$K$18:$N$18</c:f>
              <c:numCache>
                <c:formatCode>0%</c:formatCode>
                <c:ptCount val="4"/>
                <c:pt idx="0">
                  <c:v>1.02</c:v>
                </c:pt>
                <c:pt idx="1">
                  <c:v>1.03</c:v>
                </c:pt>
                <c:pt idx="2">
                  <c:v>0.63</c:v>
                </c:pt>
                <c:pt idx="3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4-41D4-B056-94D21574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321600"/>
        <c:axId val="127323136"/>
        <c:axId val="0"/>
      </c:bar3DChart>
      <c:catAx>
        <c:axId val="127321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323136"/>
        <c:crosses val="autoZero"/>
        <c:auto val="1"/>
        <c:lblAlgn val="ctr"/>
        <c:lblOffset val="100"/>
        <c:noMultiLvlLbl val="0"/>
      </c:catAx>
      <c:valAx>
        <c:axId val="1273231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732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چهار'!$E$17</c:f>
              <c:strCache>
                <c:ptCount val="1"/>
                <c:pt idx="0">
                  <c:v>میزان درآمد آب بهای مسکونی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2B05-4439-A7B0-04D3211E2DA3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چهار'!$K$17:$N$17</c:f>
              <c:numCache>
                <c:formatCode>0%</c:formatCode>
                <c:ptCount val="4"/>
                <c:pt idx="0">
                  <c:v>1.24</c:v>
                </c:pt>
                <c:pt idx="1">
                  <c:v>0.84</c:v>
                </c:pt>
                <c:pt idx="2">
                  <c:v>0.59</c:v>
                </c:pt>
                <c:pt idx="3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5-4439-A7B0-04D3211E2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025536"/>
        <c:axId val="127027072"/>
        <c:axId val="0"/>
      </c:bar3DChart>
      <c:catAx>
        <c:axId val="12702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027072"/>
        <c:crosses val="autoZero"/>
        <c:auto val="1"/>
        <c:lblAlgn val="ctr"/>
        <c:lblOffset val="100"/>
        <c:noMultiLvlLbl val="0"/>
      </c:catAx>
      <c:valAx>
        <c:axId val="1270270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702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چهار'!$E$12</c:f>
              <c:strCache>
                <c:ptCount val="1"/>
                <c:pt idx="0">
                  <c:v>درصد تبدیل انشعابات غیرمجاز به مجاز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B543-4616-A259-CBA6BDDDE7C8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چهار'!$K$12:$N$12</c:f>
              <c:numCache>
                <c:formatCode>0%</c:formatCode>
                <c:ptCount val="4"/>
                <c:pt idx="0">
                  <c:v>0.36</c:v>
                </c:pt>
                <c:pt idx="1">
                  <c:v>0.64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3-4616-A259-CBA6BDDD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048704"/>
        <c:axId val="127062784"/>
        <c:axId val="0"/>
      </c:bar3DChart>
      <c:catAx>
        <c:axId val="12704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062784"/>
        <c:crosses val="autoZero"/>
        <c:auto val="1"/>
        <c:lblAlgn val="ctr"/>
        <c:lblOffset val="100"/>
        <c:noMultiLvlLbl val="0"/>
      </c:catAx>
      <c:valAx>
        <c:axId val="1270627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704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چهار'!$E$13</c:f>
              <c:strCache>
                <c:ptCount val="1"/>
                <c:pt idx="0">
                  <c:v>درصد تحقق برنامه اصلاح قرارداد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A743-4F70-9608-CD3262B1C95C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چهار'!$K$13:$N$13</c:f>
              <c:numCache>
                <c:formatCode>0%</c:formatCode>
                <c:ptCount val="4"/>
                <c:pt idx="0">
                  <c:v>0.65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3-4F70-9608-CD3262B1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092608"/>
        <c:axId val="127094144"/>
        <c:axId val="0"/>
      </c:bar3DChart>
      <c:catAx>
        <c:axId val="12709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094144"/>
        <c:crosses val="autoZero"/>
        <c:auto val="1"/>
        <c:lblAlgn val="ctr"/>
        <c:lblOffset val="100"/>
        <c:noMultiLvlLbl val="0"/>
      </c:catAx>
      <c:valAx>
        <c:axId val="12709414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709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چهار'!$E$14</c:f>
              <c:strCache>
                <c:ptCount val="1"/>
                <c:pt idx="0">
                  <c:v>تعداد تخلفات انشعابات شناسایی شده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1080-4095-AC6C-ED6232C44C06}"/>
              </c:ext>
            </c:extLst>
          </c:dPt>
          <c:cat>
            <c:strRef>
              <c:f>'گروه چهار'!$K$3:$N$3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چهار'!$K$14:$N$14</c:f>
              <c:numCache>
                <c:formatCode>0%</c:formatCode>
                <c:ptCount val="4"/>
                <c:pt idx="0">
                  <c:v>1.1000000000000001</c:v>
                </c:pt>
                <c:pt idx="1">
                  <c:v>1.02</c:v>
                </c:pt>
                <c:pt idx="2">
                  <c:v>0.48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0-4095-AC6C-ED6232C44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120512"/>
        <c:axId val="127122048"/>
        <c:axId val="0"/>
      </c:bar3DChart>
      <c:catAx>
        <c:axId val="127120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122048"/>
        <c:crosses val="autoZero"/>
        <c:auto val="1"/>
        <c:lblAlgn val="ctr"/>
        <c:lblOffset val="100"/>
        <c:noMultiLvlLbl val="0"/>
      </c:catAx>
      <c:valAx>
        <c:axId val="1271220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712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پنج'!$E$8</c:f>
              <c:strCache>
                <c:ptCount val="1"/>
                <c:pt idx="0">
                  <c:v>درصد ریالی پروژه‌های با سرمایه‌گذار خارجی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B55A-4CE8-87A0-A42A8CEA2199}"/>
              </c:ext>
            </c:extLst>
          </c:dPt>
          <c:cat>
            <c:strRef>
              <c:f>'گروه پنج'!$M$3:$N$3</c:f>
              <c:strCache>
                <c:ptCount val="2"/>
                <c:pt idx="0">
                  <c:v>عملکرد شش ماهه اول 1400</c:v>
                </c:pt>
                <c:pt idx="1">
                  <c:v>معیار پذیرش</c:v>
                </c:pt>
              </c:strCache>
            </c:strRef>
          </c:cat>
          <c:val>
            <c:numRef>
              <c:f>'گروه پنج'!$M$8:$N$8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A-4CE8-87A0-A42A8CEA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663488"/>
        <c:axId val="125355136"/>
        <c:axId val="0"/>
      </c:bar3DChart>
      <c:catAx>
        <c:axId val="12766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355136"/>
        <c:crosses val="autoZero"/>
        <c:auto val="1"/>
        <c:lblAlgn val="ctr"/>
        <c:lblOffset val="100"/>
        <c:noMultiLvlLbl val="0"/>
      </c:catAx>
      <c:valAx>
        <c:axId val="125355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66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1">
              <a:defRPr/>
            </a:pPr>
            <a:r>
              <a:rPr lang="fa-IR"/>
              <a:t>صحت اطلاعات ثبت شده (اسناد درآمدی)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پنج'!$E$9</c:f>
              <c:strCache>
                <c:ptCount val="1"/>
                <c:pt idx="0">
                  <c:v>صحت اطلاعات ثبت شده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897A-4F17-8211-DA6B05CE9E0E}"/>
              </c:ext>
            </c:extLst>
          </c:dPt>
          <c:cat>
            <c:strRef>
              <c:f>'گروه پنج'!$K$3:$N$3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پنج'!$K$9:$N$9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A-4F17-8211-DA6B05CE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6892288"/>
        <c:axId val="127365120"/>
        <c:axId val="0"/>
      </c:bar3DChart>
      <c:catAx>
        <c:axId val="126892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365120"/>
        <c:crosses val="autoZero"/>
        <c:auto val="1"/>
        <c:lblAlgn val="ctr"/>
        <c:lblOffset val="100"/>
        <c:noMultiLvlLbl val="0"/>
      </c:catAx>
      <c:valAx>
        <c:axId val="127365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89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1">
              <a:defRPr/>
            </a:pPr>
            <a:r>
              <a:rPr lang="fa-IR"/>
              <a:t>صحت اطلاعات ثبت شده</a:t>
            </a:r>
            <a:r>
              <a:rPr lang="en-US"/>
              <a:t> </a:t>
            </a:r>
            <a:r>
              <a:rPr lang="fa-IR"/>
              <a:t>(اسناد</a:t>
            </a:r>
            <a:r>
              <a:rPr lang="fa-IR" baseline="0"/>
              <a:t> هزینه‌ای)</a:t>
            </a:r>
            <a:endParaRPr lang="fa-IR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پنج'!$E$10</c:f>
              <c:strCache>
                <c:ptCount val="1"/>
                <c:pt idx="0">
                  <c:v>صحت اطلاعات ثبت شده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F60C-4EB6-9F07-ACA73F97A976}"/>
              </c:ext>
            </c:extLst>
          </c:dPt>
          <c:cat>
            <c:strRef>
              <c:f>'گروه پنج'!$K$3:$N$3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پنج'!$K$10:$N$10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C-4EB6-9F07-ACA73F97A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390848"/>
        <c:axId val="127392384"/>
        <c:axId val="0"/>
      </c:bar3DChart>
      <c:catAx>
        <c:axId val="12739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392384"/>
        <c:crosses val="autoZero"/>
        <c:auto val="1"/>
        <c:lblAlgn val="ctr"/>
        <c:lblOffset val="100"/>
        <c:noMultiLvlLbl val="0"/>
      </c:catAx>
      <c:valAx>
        <c:axId val="127392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39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پنج'!$E$11</c:f>
              <c:strCache>
                <c:ptCount val="1"/>
                <c:pt idx="0">
                  <c:v>میانگین زمانی تسویه حساب پیمان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CF77-46B8-A0BB-36759A0BEA6C}"/>
              </c:ext>
            </c:extLst>
          </c:dPt>
          <c:cat>
            <c:strRef>
              <c:f>'گروه پنج'!$L$3:$N$3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پنج'!$L$11:$N$11</c:f>
              <c:numCache>
                <c:formatCode>General</c:formatCode>
                <c:ptCount val="3"/>
                <c:pt idx="0">
                  <c:v>60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7-46B8-A0BB-36759A0B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430656"/>
        <c:axId val="127432192"/>
        <c:axId val="0"/>
      </c:bar3DChart>
      <c:catAx>
        <c:axId val="127430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432192"/>
        <c:crosses val="autoZero"/>
        <c:auto val="1"/>
        <c:lblAlgn val="ctr"/>
        <c:lblOffset val="100"/>
        <c:noMultiLvlLbl val="0"/>
      </c:catAx>
      <c:valAx>
        <c:axId val="127432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43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پنج'!$E$13</c:f>
              <c:strCache>
                <c:ptCount val="1"/>
                <c:pt idx="0">
                  <c:v>میانگین زمانی صدور چک پرداخت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29B0-4EEF-A0AF-77BEABBEB73D}"/>
              </c:ext>
            </c:extLst>
          </c:dPt>
          <c:cat>
            <c:strRef>
              <c:f>'گروه پنج'!$L$3:$N$3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پنج'!$L$13:$N$13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0-4EEF-A0AF-77BEABBE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449728"/>
        <c:axId val="127451520"/>
        <c:axId val="0"/>
      </c:bar3DChart>
      <c:catAx>
        <c:axId val="127449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451520"/>
        <c:crosses val="autoZero"/>
        <c:auto val="1"/>
        <c:lblAlgn val="ctr"/>
        <c:lblOffset val="100"/>
        <c:noMultiLvlLbl val="0"/>
      </c:catAx>
      <c:valAx>
        <c:axId val="127451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44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یک'!$D$16</c:f>
              <c:strCache>
                <c:ptCount val="1"/>
                <c:pt idx="0">
                  <c:v>درصد تحقق برنامه‌های تغییر به کل تغییرات شناسایی شده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E24A-4ADC-9ACB-B38F37C928D1}"/>
              </c:ext>
            </c:extLst>
          </c:dPt>
          <c:cat>
            <c:strRef>
              <c:f>'گروه یک'!$J$4:$M$4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یک'!$J$16:$M$16</c:f>
              <c:numCache>
                <c:formatCode>0%</c:formatCode>
                <c:ptCount val="4"/>
                <c:pt idx="0" formatCode="0.00%">
                  <c:v>0.6</c:v>
                </c:pt>
                <c:pt idx="1">
                  <c:v>0.6</c:v>
                </c:pt>
                <c:pt idx="2">
                  <c:v>0.55000000000000004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A-4ADC-9ACB-B38F37C9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47296"/>
        <c:axId val="123077760"/>
        <c:axId val="0"/>
      </c:bar3DChart>
      <c:catAx>
        <c:axId val="12304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077760"/>
        <c:crosses val="autoZero"/>
        <c:auto val="1"/>
        <c:lblAlgn val="ctr"/>
        <c:lblOffset val="100"/>
        <c:noMultiLvlLbl val="0"/>
      </c:catAx>
      <c:valAx>
        <c:axId val="1230777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304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پنج'!$E$14</c:f>
              <c:strCache>
                <c:ptCount val="1"/>
                <c:pt idx="0">
                  <c:v>میانگین زمانی تأیید چک پرداخت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4BA5-477E-90AB-E52F6AD52C09}"/>
              </c:ext>
            </c:extLst>
          </c:dPt>
          <c:cat>
            <c:strRef>
              <c:f>'گروه پنج'!$L$3:$N$3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پنج'!$L$14:$N$14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5-477E-90AB-E52F6AD5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559168"/>
        <c:axId val="127560704"/>
        <c:axId val="0"/>
      </c:bar3DChart>
      <c:catAx>
        <c:axId val="12755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560704"/>
        <c:crosses val="autoZero"/>
        <c:auto val="1"/>
        <c:lblAlgn val="ctr"/>
        <c:lblOffset val="100"/>
        <c:noMultiLvlLbl val="0"/>
      </c:catAx>
      <c:valAx>
        <c:axId val="127560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55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پنج'!$E$15</c:f>
              <c:strCache>
                <c:ptCount val="1"/>
                <c:pt idx="0">
                  <c:v>مغایرت‌های پرداختی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C259-4306-893F-F5A18EFA74CF}"/>
              </c:ext>
            </c:extLst>
          </c:dPt>
          <c:cat>
            <c:strRef>
              <c:f>'گروه پنج'!$L$3:$N$3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پنج'!$L$15:$N$15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9-4306-893F-F5A18EFA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590784"/>
        <c:axId val="127592320"/>
        <c:axId val="0"/>
      </c:bar3DChart>
      <c:catAx>
        <c:axId val="12759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592320"/>
        <c:crosses val="autoZero"/>
        <c:auto val="1"/>
        <c:lblAlgn val="ctr"/>
        <c:lblOffset val="100"/>
        <c:noMultiLvlLbl val="0"/>
      </c:catAx>
      <c:valAx>
        <c:axId val="127592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59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پنج'!$E$16</c:f>
              <c:strCache>
                <c:ptCount val="1"/>
                <c:pt idx="0">
                  <c:v>درصد تحقق تهیه صورت‌ها و گزارش مالی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C5A5-4DA3-8011-FEAF6ED6E7CB}"/>
              </c:ext>
            </c:extLst>
          </c:dPt>
          <c:cat>
            <c:strRef>
              <c:f>'گروه پنج'!$L$3:$N$3</c:f>
              <c:strCache>
                <c:ptCount val="3"/>
                <c:pt idx="0">
                  <c:v>عملکرد شش ماهه دوم 99</c:v>
                </c:pt>
                <c:pt idx="1">
                  <c:v>عملکرد شش ماهه اول 1400</c:v>
                </c:pt>
                <c:pt idx="2">
                  <c:v>معیار پذیرش</c:v>
                </c:pt>
              </c:strCache>
            </c:strRef>
          </c:cat>
          <c:val>
            <c:numRef>
              <c:f>'گروه پنج'!$L$16:$N$16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5-4DA3-8011-FEAF6ED6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941632"/>
        <c:axId val="127959808"/>
        <c:axId val="0"/>
      </c:bar3DChart>
      <c:catAx>
        <c:axId val="12794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959808"/>
        <c:crosses val="autoZero"/>
        <c:auto val="1"/>
        <c:lblAlgn val="ctr"/>
        <c:lblOffset val="100"/>
        <c:noMultiLvlLbl val="0"/>
      </c:catAx>
      <c:valAx>
        <c:axId val="127959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94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 rtl="1">
            <a:defRPr/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شش'!$E$4</c:f>
              <c:strCache>
                <c:ptCount val="1"/>
                <c:pt idx="0">
                  <c:v>میزان تطابق نیروهای رسمی جذب شده (دائم، مدت معین) با شرایط احراز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5EC4-43CD-915B-7B7D3C954008}"/>
              </c:ext>
            </c:extLst>
          </c:dPt>
          <c:cat>
            <c:strRef>
              <c:f>'گروه شش'!$K$3:$N$3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شش'!$K$4:$N$4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134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4-43CD-915B-7B7D3C95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734400"/>
        <c:axId val="124261120"/>
        <c:axId val="0"/>
      </c:bar3DChart>
      <c:catAx>
        <c:axId val="1177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61120"/>
        <c:crosses val="autoZero"/>
        <c:auto val="1"/>
        <c:lblAlgn val="ctr"/>
        <c:lblOffset val="100"/>
        <c:noMultiLvlLbl val="0"/>
      </c:catAx>
      <c:valAx>
        <c:axId val="1242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3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شش'!$E$6</c:f>
              <c:strCache>
                <c:ptCount val="1"/>
                <c:pt idx="0">
                  <c:v>درصد جابجایی‌ها، نقل و انتقال‌ها، تغییر پست‌ها و تبدیل وضعیت‌های انجام شده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4BCD-4376-8FA6-1637DD8D8C98}"/>
              </c:ext>
            </c:extLst>
          </c:dPt>
          <c:cat>
            <c:strRef>
              <c:f>'گروه شش'!$K$3:$N$3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شش'!$K$6:$N$6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D-4376-8FA6-1637DD8D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046976"/>
        <c:axId val="128048512"/>
        <c:axId val="0"/>
      </c:bar3DChart>
      <c:catAx>
        <c:axId val="128046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048512"/>
        <c:crosses val="autoZero"/>
        <c:auto val="1"/>
        <c:lblAlgn val="ctr"/>
        <c:lblOffset val="100"/>
        <c:noMultiLvlLbl val="0"/>
      </c:catAx>
      <c:valAx>
        <c:axId val="12804851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04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شش'!$E$11</c:f>
              <c:strCache>
                <c:ptCount val="1"/>
                <c:pt idx="0">
                  <c:v>درصد تحقق برنامه‌‌ریزی آموزشی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9A7-4B58-AB73-48948D862AD7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3-D9A7-4B58-AB73-48948D862AD7}"/>
              </c:ext>
            </c:extLst>
          </c:dPt>
          <c:cat>
            <c:strRef>
              <c:f>'گروه شش'!$K$3:$N$3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شش'!$K$11:$N$11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0.42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7-4B58-AB73-48948D86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759872"/>
        <c:axId val="127761408"/>
        <c:axId val="0"/>
      </c:bar3DChart>
      <c:catAx>
        <c:axId val="12775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761408"/>
        <c:crosses val="autoZero"/>
        <c:auto val="1"/>
        <c:lblAlgn val="ctr"/>
        <c:lblOffset val="100"/>
        <c:noMultiLvlLbl val="0"/>
      </c:catAx>
      <c:valAx>
        <c:axId val="1277614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775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شش'!$E$12</c:f>
              <c:strCache>
                <c:ptCount val="1"/>
                <c:pt idx="0">
                  <c:v>سرانه آموزشی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866-4B06-9D1C-892DDD653A9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3-1866-4B06-9D1C-892DDD653A93}"/>
              </c:ext>
            </c:extLst>
          </c:dPt>
          <c:cat>
            <c:strRef>
              <c:f>'گروه شش'!$K$3:$N$3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شش'!$K$12:$N$12</c:f>
              <c:numCache>
                <c:formatCode>General</c:formatCode>
                <c:ptCount val="4"/>
                <c:pt idx="0">
                  <c:v>26</c:v>
                </c:pt>
                <c:pt idx="1">
                  <c:v>54</c:v>
                </c:pt>
                <c:pt idx="2">
                  <c:v>38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66-4B06-9D1C-892DDD65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784064"/>
        <c:axId val="127785600"/>
        <c:axId val="0"/>
      </c:bar3DChart>
      <c:catAx>
        <c:axId val="12778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785600"/>
        <c:crosses val="autoZero"/>
        <c:auto val="1"/>
        <c:lblAlgn val="ctr"/>
        <c:lblOffset val="100"/>
        <c:noMultiLvlLbl val="0"/>
      </c:catAx>
      <c:valAx>
        <c:axId val="127785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78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شش'!$E$13</c:f>
              <c:strCache>
                <c:ptCount val="1"/>
                <c:pt idx="0">
                  <c:v>تعداد دوره‌های آموزشی تکراری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DF5B-48E6-ABCE-09ABFD4B632A}"/>
              </c:ext>
            </c:extLst>
          </c:dPt>
          <c:cat>
            <c:strRef>
              <c:f>'گروه شش'!$K$3:$N$3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شش'!$K$13:$N$13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B-48E6-ABCE-09ABFD4B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807488"/>
        <c:axId val="127809024"/>
        <c:axId val="0"/>
      </c:bar3DChart>
      <c:catAx>
        <c:axId val="127807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809024"/>
        <c:crosses val="autoZero"/>
        <c:auto val="1"/>
        <c:lblAlgn val="ctr"/>
        <c:lblOffset val="100"/>
        <c:noMultiLvlLbl val="0"/>
      </c:catAx>
      <c:valAx>
        <c:axId val="127809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80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هفت'!$E$5</c:f>
              <c:strCache>
                <c:ptCount val="1"/>
                <c:pt idx="0">
                  <c:v>درصد تحقق برنامه به‌روزرسانی سرورها و کامپیوترهای موجود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ADFA-41B7-B415-A68C0A322217}"/>
              </c:ext>
            </c:extLst>
          </c:dPt>
          <c:cat>
            <c:strRef>
              <c:f>'گروه هفت'!$K$3:$N$3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هفت'!$K$5:$N$5</c:f>
              <c:numCache>
                <c:formatCode>0%</c:formatCode>
                <c:ptCount val="4"/>
                <c:pt idx="0">
                  <c:v>0.91</c:v>
                </c:pt>
                <c:pt idx="1">
                  <c:v>0.98</c:v>
                </c:pt>
                <c:pt idx="2">
                  <c:v>0.92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A-41B7-B415-A68C0A32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7901696"/>
        <c:axId val="127903232"/>
        <c:axId val="0"/>
      </c:bar3DChart>
      <c:catAx>
        <c:axId val="12790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903232"/>
        <c:crosses val="autoZero"/>
        <c:auto val="1"/>
        <c:lblAlgn val="ctr"/>
        <c:lblOffset val="100"/>
        <c:noMultiLvlLbl val="0"/>
      </c:catAx>
      <c:valAx>
        <c:axId val="12790323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790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'گروه هفت'!$E$6</c:f>
              <c:strCache>
                <c:ptCount val="1"/>
                <c:pt idx="0">
                  <c:v>مدت زمان رسیدگی به درخواست رفع عیب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6703-44CA-B19D-D8AB72008E0A}"/>
              </c:ext>
            </c:extLst>
          </c:dPt>
          <c:cat>
            <c:strRef>
              <c:f>'گروه هفت'!$K$3:$N$3</c:f>
              <c:strCache>
                <c:ptCount val="4"/>
                <c:pt idx="0">
                  <c:v>عملکرد شش ماهه اول 99</c:v>
                </c:pt>
                <c:pt idx="1">
                  <c:v>عملکرد شش ماهه دوم 99</c:v>
                </c:pt>
                <c:pt idx="2">
                  <c:v>عملکرد شش ماهه اول 1400</c:v>
                </c:pt>
                <c:pt idx="3">
                  <c:v>معیار پذیرش</c:v>
                </c:pt>
              </c:strCache>
            </c:strRef>
          </c:cat>
          <c:val>
            <c:numRef>
              <c:f>'گروه هفت'!$K$6:$N$6</c:f>
              <c:numCache>
                <c:formatCode>General</c:formatCode>
                <c:ptCount val="4"/>
                <c:pt idx="0">
                  <c:v>83</c:v>
                </c:pt>
                <c:pt idx="1">
                  <c:v>86</c:v>
                </c:pt>
                <c:pt idx="2">
                  <c:v>43</c:v>
                </c:pt>
                <c:pt idx="3" formatCode="0.0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3-44CA-B19D-D8AB7200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28060032"/>
        <c:axId val="128070016"/>
        <c:axId val="0"/>
      </c:bar3DChart>
      <c:catAx>
        <c:axId val="12806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070016"/>
        <c:crosses val="autoZero"/>
        <c:auto val="1"/>
        <c:lblAlgn val="ctr"/>
        <c:lblOffset val="100"/>
        <c:noMultiLvlLbl val="0"/>
      </c:catAx>
      <c:valAx>
        <c:axId val="128070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06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tiff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1" Type="http://schemas.openxmlformats.org/officeDocument/2006/relationships/image" Target="../media/image2.tiff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3" Type="http://schemas.openxmlformats.org/officeDocument/2006/relationships/chart" Target="../charts/chart40.xml"/><Relationship Id="rId21" Type="http://schemas.openxmlformats.org/officeDocument/2006/relationships/chart" Target="../charts/chart58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1" Type="http://schemas.openxmlformats.org/officeDocument/2006/relationships/image" Target="../media/image2.tiff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18" Type="http://schemas.openxmlformats.org/officeDocument/2006/relationships/chart" Target="../charts/chart8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17" Type="http://schemas.openxmlformats.org/officeDocument/2006/relationships/chart" Target="../charts/chart81.xml"/><Relationship Id="rId2" Type="http://schemas.openxmlformats.org/officeDocument/2006/relationships/chart" Target="../charts/chart66.xml"/><Relationship Id="rId16" Type="http://schemas.openxmlformats.org/officeDocument/2006/relationships/chart" Target="../charts/chart80.xml"/><Relationship Id="rId20" Type="http://schemas.openxmlformats.org/officeDocument/2006/relationships/chart" Target="../charts/chart84.xml"/><Relationship Id="rId1" Type="http://schemas.openxmlformats.org/officeDocument/2006/relationships/image" Target="../media/image3.tiff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5" Type="http://schemas.openxmlformats.org/officeDocument/2006/relationships/chart" Target="../charts/chart79.xml"/><Relationship Id="rId10" Type="http://schemas.openxmlformats.org/officeDocument/2006/relationships/chart" Target="../charts/chart74.xml"/><Relationship Id="rId19" Type="http://schemas.openxmlformats.org/officeDocument/2006/relationships/chart" Target="../charts/chart83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14" Type="http://schemas.openxmlformats.org/officeDocument/2006/relationships/chart" Target="../charts/chart7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image" Target="../media/image3.tiff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Relationship Id="rId9" Type="http://schemas.openxmlformats.org/officeDocument/2006/relationships/chart" Target="../charts/chart9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image" Target="../media/image1.tiff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image" Target="../media/image2.tiff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image" Target="../media/image4.tiff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image" Target="../media/image5.tiff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380834</xdr:colOff>
      <xdr:row>0</xdr:row>
      <xdr:rowOff>108857</xdr:rowOff>
    </xdr:from>
    <xdr:to>
      <xdr:col>1</xdr:col>
      <xdr:colOff>903514</xdr:colOff>
      <xdr:row>0</xdr:row>
      <xdr:rowOff>527956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3077128" y="108857"/>
          <a:ext cx="522680" cy="419099"/>
        </a:xfrm>
        <a:prstGeom prst="rect">
          <a:avLst/>
        </a:prstGeom>
      </xdr:spPr>
    </xdr:pic>
    <xdr:clientData/>
  </xdr:twoCellAnchor>
  <xdr:twoCellAnchor>
    <xdr:from>
      <xdr:col>0</xdr:col>
      <xdr:colOff>178253</xdr:colOff>
      <xdr:row>0</xdr:row>
      <xdr:rowOff>672194</xdr:rowOff>
    </xdr:from>
    <xdr:to>
      <xdr:col>3</xdr:col>
      <xdr:colOff>74839</xdr:colOff>
      <xdr:row>2</xdr:row>
      <xdr:rowOff>5444</xdr:rowOff>
    </xdr:to>
    <xdr:sp macro="" textlink="">
      <xdr:nvSpPr>
        <xdr:cNvPr id="3" name="TextBox 2"/>
        <xdr:cNvSpPr txBox="1"/>
      </xdr:nvSpPr>
      <xdr:spPr>
        <a:xfrm>
          <a:off x="11381660625" y="672194"/>
          <a:ext cx="3339193" cy="585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>
    <xdr:from>
      <xdr:col>17</xdr:col>
      <xdr:colOff>272142</xdr:colOff>
      <xdr:row>10</xdr:row>
      <xdr:rowOff>23131</xdr:rowOff>
    </xdr:from>
    <xdr:to>
      <xdr:col>23</xdr:col>
      <xdr:colOff>489856</xdr:colOff>
      <xdr:row>14</xdr:row>
      <xdr:rowOff>4081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651668</xdr:colOff>
      <xdr:row>3</xdr:row>
      <xdr:rowOff>254793</xdr:rowOff>
    </xdr:from>
    <xdr:to>
      <xdr:col>30</xdr:col>
      <xdr:colOff>288924</xdr:colOff>
      <xdr:row>6</xdr:row>
      <xdr:rowOff>591342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127000</xdr:colOff>
      <xdr:row>6</xdr:row>
      <xdr:rowOff>711199</xdr:rowOff>
    </xdr:from>
    <xdr:to>
      <xdr:col>23</xdr:col>
      <xdr:colOff>330200</xdr:colOff>
      <xdr:row>9</xdr:row>
      <xdr:rowOff>787399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650875</xdr:colOff>
      <xdr:row>7</xdr:row>
      <xdr:rowOff>1587</xdr:rowOff>
    </xdr:from>
    <xdr:to>
      <xdr:col>30</xdr:col>
      <xdr:colOff>333375</xdr:colOff>
      <xdr:row>9</xdr:row>
      <xdr:rowOff>839787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508000</xdr:colOff>
      <xdr:row>6</xdr:row>
      <xdr:rowOff>715962</xdr:rowOff>
    </xdr:from>
    <xdr:to>
      <xdr:col>37</xdr:col>
      <xdr:colOff>190500</xdr:colOff>
      <xdr:row>9</xdr:row>
      <xdr:rowOff>808037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555625</xdr:colOff>
      <xdr:row>3</xdr:row>
      <xdr:rowOff>160337</xdr:rowOff>
    </xdr:from>
    <xdr:to>
      <xdr:col>37</xdr:col>
      <xdr:colOff>238125</xdr:colOff>
      <xdr:row>6</xdr:row>
      <xdr:rowOff>506412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444500</xdr:colOff>
      <xdr:row>6</xdr:row>
      <xdr:rowOff>715962</xdr:rowOff>
    </xdr:from>
    <xdr:to>
      <xdr:col>44</xdr:col>
      <xdr:colOff>127000</xdr:colOff>
      <xdr:row>9</xdr:row>
      <xdr:rowOff>808037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603250</xdr:colOff>
      <xdr:row>10</xdr:row>
      <xdr:rowOff>65087</xdr:rowOff>
    </xdr:from>
    <xdr:to>
      <xdr:col>30</xdr:col>
      <xdr:colOff>285750</xdr:colOff>
      <xdr:row>14</xdr:row>
      <xdr:rowOff>30162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444500</xdr:colOff>
      <xdr:row>10</xdr:row>
      <xdr:rowOff>17462</xdr:rowOff>
    </xdr:from>
    <xdr:to>
      <xdr:col>37</xdr:col>
      <xdr:colOff>127000</xdr:colOff>
      <xdr:row>13</xdr:row>
      <xdr:rowOff>601662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317500</xdr:colOff>
      <xdr:row>10</xdr:row>
      <xdr:rowOff>17462</xdr:rowOff>
    </xdr:from>
    <xdr:to>
      <xdr:col>44</xdr:col>
      <xdr:colOff>0</xdr:colOff>
      <xdr:row>13</xdr:row>
      <xdr:rowOff>601662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269875</xdr:colOff>
      <xdr:row>14</xdr:row>
      <xdr:rowOff>128587</xdr:rowOff>
    </xdr:from>
    <xdr:to>
      <xdr:col>23</xdr:col>
      <xdr:colOff>460375</xdr:colOff>
      <xdr:row>17</xdr:row>
      <xdr:rowOff>966787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269875</xdr:colOff>
      <xdr:row>17</xdr:row>
      <xdr:rowOff>1096962</xdr:rowOff>
    </xdr:from>
    <xdr:to>
      <xdr:col>23</xdr:col>
      <xdr:colOff>460375</xdr:colOff>
      <xdr:row>21</xdr:row>
      <xdr:rowOff>284162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603250</xdr:colOff>
      <xdr:row>14</xdr:row>
      <xdr:rowOff>112712</xdr:rowOff>
    </xdr:from>
    <xdr:to>
      <xdr:col>30</xdr:col>
      <xdr:colOff>285750</xdr:colOff>
      <xdr:row>17</xdr:row>
      <xdr:rowOff>950912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17</xdr:row>
      <xdr:rowOff>1065212</xdr:rowOff>
    </xdr:from>
    <xdr:to>
      <xdr:col>30</xdr:col>
      <xdr:colOff>381000</xdr:colOff>
      <xdr:row>21</xdr:row>
      <xdr:rowOff>252412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444500</xdr:colOff>
      <xdr:row>14</xdr:row>
      <xdr:rowOff>144462</xdr:rowOff>
    </xdr:from>
    <xdr:to>
      <xdr:col>37</xdr:col>
      <xdr:colOff>127000</xdr:colOff>
      <xdr:row>17</xdr:row>
      <xdr:rowOff>982662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476250</xdr:colOff>
      <xdr:row>17</xdr:row>
      <xdr:rowOff>1096962</xdr:rowOff>
    </xdr:from>
    <xdr:to>
      <xdr:col>37</xdr:col>
      <xdr:colOff>158750</xdr:colOff>
      <xdr:row>21</xdr:row>
      <xdr:rowOff>284162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269875</xdr:colOff>
      <xdr:row>21</xdr:row>
      <xdr:rowOff>366712</xdr:rowOff>
    </xdr:from>
    <xdr:to>
      <xdr:col>23</xdr:col>
      <xdr:colOff>460375</xdr:colOff>
      <xdr:row>24</xdr:row>
      <xdr:rowOff>982662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603250</xdr:colOff>
      <xdr:row>21</xdr:row>
      <xdr:rowOff>493712</xdr:rowOff>
    </xdr:from>
    <xdr:to>
      <xdr:col>30</xdr:col>
      <xdr:colOff>285750</xdr:colOff>
      <xdr:row>24</xdr:row>
      <xdr:rowOff>1109662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190500</xdr:colOff>
      <xdr:row>24</xdr:row>
      <xdr:rowOff>1128712</xdr:rowOff>
    </xdr:from>
    <xdr:to>
      <xdr:col>23</xdr:col>
      <xdr:colOff>381000</xdr:colOff>
      <xdr:row>28</xdr:row>
      <xdr:rowOff>61912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555625</xdr:colOff>
      <xdr:row>24</xdr:row>
      <xdr:rowOff>1208087</xdr:rowOff>
    </xdr:from>
    <xdr:to>
      <xdr:col>30</xdr:col>
      <xdr:colOff>238125</xdr:colOff>
      <xdr:row>28</xdr:row>
      <xdr:rowOff>141287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467179</xdr:colOff>
      <xdr:row>21</xdr:row>
      <xdr:rowOff>471033</xdr:rowOff>
    </xdr:from>
    <xdr:to>
      <xdr:col>37</xdr:col>
      <xdr:colOff>149679</xdr:colOff>
      <xdr:row>24</xdr:row>
      <xdr:rowOff>1091519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392340</xdr:colOff>
      <xdr:row>24</xdr:row>
      <xdr:rowOff>1205819</xdr:rowOff>
    </xdr:from>
    <xdr:to>
      <xdr:col>37</xdr:col>
      <xdr:colOff>79375</xdr:colOff>
      <xdr:row>28</xdr:row>
      <xdr:rowOff>145823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149678</xdr:colOff>
      <xdr:row>3</xdr:row>
      <xdr:rowOff>200024</xdr:rowOff>
    </xdr:from>
    <xdr:to>
      <xdr:col>23</xdr:col>
      <xdr:colOff>367393</xdr:colOff>
      <xdr:row>6</xdr:row>
      <xdr:rowOff>534760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229796</xdr:colOff>
      <xdr:row>0</xdr:row>
      <xdr:rowOff>0</xdr:rowOff>
    </xdr:from>
    <xdr:to>
      <xdr:col>2</xdr:col>
      <xdr:colOff>1060330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44125" y="0"/>
          <a:ext cx="703654" cy="7143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740229</xdr:rowOff>
    </xdr:from>
    <xdr:to>
      <xdr:col>4</xdr:col>
      <xdr:colOff>220436</xdr:colOff>
      <xdr:row>0</xdr:row>
      <xdr:rowOff>985158</xdr:rowOff>
    </xdr:to>
    <xdr:sp macro="" textlink="">
      <xdr:nvSpPr>
        <xdr:cNvPr id="3" name="TextBox 2"/>
        <xdr:cNvSpPr txBox="1"/>
      </xdr:nvSpPr>
      <xdr:spPr>
        <a:xfrm>
          <a:off x="11248614064" y="740229"/>
          <a:ext cx="2649311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>
    <xdr:from>
      <xdr:col>1</xdr:col>
      <xdr:colOff>0</xdr:colOff>
      <xdr:row>0</xdr:row>
      <xdr:rowOff>740229</xdr:rowOff>
    </xdr:from>
    <xdr:to>
      <xdr:col>4</xdr:col>
      <xdr:colOff>220436</xdr:colOff>
      <xdr:row>0</xdr:row>
      <xdr:rowOff>985158</xdr:rowOff>
    </xdr:to>
    <xdr:sp macro="" textlink="">
      <xdr:nvSpPr>
        <xdr:cNvPr id="4" name="TextBox 3"/>
        <xdr:cNvSpPr txBox="1"/>
      </xdr:nvSpPr>
      <xdr:spPr>
        <a:xfrm>
          <a:off x="11244880264" y="740229"/>
          <a:ext cx="2373086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>
    <xdr:from>
      <xdr:col>18</xdr:col>
      <xdr:colOff>190500</xdr:colOff>
      <xdr:row>1</xdr:row>
      <xdr:rowOff>1587</xdr:rowOff>
    </xdr:from>
    <xdr:to>
      <xdr:col>23</xdr:col>
      <xdr:colOff>666750</xdr:colOff>
      <xdr:row>5</xdr:row>
      <xdr:rowOff>220662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163286</xdr:colOff>
      <xdr:row>1</xdr:row>
      <xdr:rowOff>91167</xdr:rowOff>
    </xdr:from>
    <xdr:to>
      <xdr:col>30</xdr:col>
      <xdr:colOff>653143</xdr:colOff>
      <xdr:row>5</xdr:row>
      <xdr:rowOff>289831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244928</xdr:colOff>
      <xdr:row>1</xdr:row>
      <xdr:rowOff>118381</xdr:rowOff>
    </xdr:from>
    <xdr:to>
      <xdr:col>38</xdr:col>
      <xdr:colOff>54428</xdr:colOff>
      <xdr:row>5</xdr:row>
      <xdr:rowOff>317045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381000</xdr:colOff>
      <xdr:row>5</xdr:row>
      <xdr:rowOff>363309</xdr:rowOff>
    </xdr:from>
    <xdr:to>
      <xdr:col>24</xdr:col>
      <xdr:colOff>190500</xdr:colOff>
      <xdr:row>10</xdr:row>
      <xdr:rowOff>276223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299358</xdr:colOff>
      <xdr:row>5</xdr:row>
      <xdr:rowOff>363310</xdr:rowOff>
    </xdr:from>
    <xdr:to>
      <xdr:col>31</xdr:col>
      <xdr:colOff>108858</xdr:colOff>
      <xdr:row>10</xdr:row>
      <xdr:rowOff>276224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285751</xdr:colOff>
      <xdr:row>5</xdr:row>
      <xdr:rowOff>363310</xdr:rowOff>
    </xdr:from>
    <xdr:to>
      <xdr:col>38</xdr:col>
      <xdr:colOff>95251</xdr:colOff>
      <xdr:row>10</xdr:row>
      <xdr:rowOff>276224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204107</xdr:colOff>
      <xdr:row>5</xdr:row>
      <xdr:rowOff>336096</xdr:rowOff>
    </xdr:from>
    <xdr:to>
      <xdr:col>45</xdr:col>
      <xdr:colOff>13607</xdr:colOff>
      <xdr:row>10</xdr:row>
      <xdr:rowOff>249010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340179</xdr:colOff>
      <xdr:row>10</xdr:row>
      <xdr:rowOff>322488</xdr:rowOff>
    </xdr:from>
    <xdr:to>
      <xdr:col>24</xdr:col>
      <xdr:colOff>149679</xdr:colOff>
      <xdr:row>15</xdr:row>
      <xdr:rowOff>167367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272143</xdr:colOff>
      <xdr:row>10</xdr:row>
      <xdr:rowOff>390524</xdr:rowOff>
    </xdr:from>
    <xdr:to>
      <xdr:col>31</xdr:col>
      <xdr:colOff>81643</xdr:colOff>
      <xdr:row>15</xdr:row>
      <xdr:rowOff>235403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326572</xdr:colOff>
      <xdr:row>10</xdr:row>
      <xdr:rowOff>376917</xdr:rowOff>
    </xdr:from>
    <xdr:to>
      <xdr:col>38</xdr:col>
      <xdr:colOff>136072</xdr:colOff>
      <xdr:row>15</xdr:row>
      <xdr:rowOff>221796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517071</xdr:colOff>
      <xdr:row>15</xdr:row>
      <xdr:rowOff>200025</xdr:rowOff>
    </xdr:from>
    <xdr:to>
      <xdr:col>24</xdr:col>
      <xdr:colOff>326571</xdr:colOff>
      <xdr:row>18</xdr:row>
      <xdr:rowOff>72118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394606</xdr:colOff>
      <xdr:row>15</xdr:row>
      <xdr:rowOff>268061</xdr:rowOff>
    </xdr:from>
    <xdr:to>
      <xdr:col>31</xdr:col>
      <xdr:colOff>204106</xdr:colOff>
      <xdr:row>18</xdr:row>
      <xdr:rowOff>140154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353786</xdr:colOff>
      <xdr:row>15</xdr:row>
      <xdr:rowOff>295275</xdr:rowOff>
    </xdr:from>
    <xdr:to>
      <xdr:col>38</xdr:col>
      <xdr:colOff>163286</xdr:colOff>
      <xdr:row>18</xdr:row>
      <xdr:rowOff>167368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340180</xdr:colOff>
      <xdr:row>15</xdr:row>
      <xdr:rowOff>254454</xdr:rowOff>
    </xdr:from>
    <xdr:to>
      <xdr:col>45</xdr:col>
      <xdr:colOff>149680</xdr:colOff>
      <xdr:row>18</xdr:row>
      <xdr:rowOff>126547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517071</xdr:colOff>
      <xdr:row>18</xdr:row>
      <xdr:rowOff>213631</xdr:rowOff>
    </xdr:from>
    <xdr:to>
      <xdr:col>24</xdr:col>
      <xdr:colOff>326571</xdr:colOff>
      <xdr:row>27</xdr:row>
      <xdr:rowOff>126545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229796</xdr:colOff>
      <xdr:row>0</xdr:row>
      <xdr:rowOff>0</xdr:rowOff>
    </xdr:from>
    <xdr:to>
      <xdr:col>2</xdr:col>
      <xdr:colOff>906960</xdr:colOff>
      <xdr:row>0</xdr:row>
      <xdr:rowOff>595312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448758" y="0"/>
          <a:ext cx="677164" cy="59531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740229</xdr:rowOff>
    </xdr:from>
    <xdr:to>
      <xdr:col>4</xdr:col>
      <xdr:colOff>220436</xdr:colOff>
      <xdr:row>0</xdr:row>
      <xdr:rowOff>985158</xdr:rowOff>
    </xdr:to>
    <xdr:sp macro="" textlink="">
      <xdr:nvSpPr>
        <xdr:cNvPr id="3" name="TextBox 2"/>
        <xdr:cNvSpPr txBox="1"/>
      </xdr:nvSpPr>
      <xdr:spPr>
        <a:xfrm>
          <a:off x="11246985289" y="740229"/>
          <a:ext cx="2649311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 editAs="oneCell">
    <xdr:from>
      <xdr:col>2</xdr:col>
      <xdr:colOff>229796</xdr:colOff>
      <xdr:row>0</xdr:row>
      <xdr:rowOff>0</xdr:rowOff>
    </xdr:from>
    <xdr:to>
      <xdr:col>2</xdr:col>
      <xdr:colOff>906960</xdr:colOff>
      <xdr:row>0</xdr:row>
      <xdr:rowOff>595312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4603315" y="0"/>
          <a:ext cx="677164" cy="59531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740229</xdr:rowOff>
    </xdr:from>
    <xdr:to>
      <xdr:col>4</xdr:col>
      <xdr:colOff>220436</xdr:colOff>
      <xdr:row>0</xdr:row>
      <xdr:rowOff>985158</xdr:rowOff>
    </xdr:to>
    <xdr:sp macro="" textlink="">
      <xdr:nvSpPr>
        <xdr:cNvPr id="5" name="TextBox 4"/>
        <xdr:cNvSpPr txBox="1"/>
      </xdr:nvSpPr>
      <xdr:spPr>
        <a:xfrm>
          <a:off x="11243384839" y="740229"/>
          <a:ext cx="3030311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>
    <xdr:from>
      <xdr:col>18</xdr:col>
      <xdr:colOff>154781</xdr:colOff>
      <xdr:row>0</xdr:row>
      <xdr:rowOff>1186259</xdr:rowOff>
    </xdr:from>
    <xdr:to>
      <xdr:col>24</xdr:col>
      <xdr:colOff>400843</xdr:colOff>
      <xdr:row>4</xdr:row>
      <xdr:rowOff>595709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95250</xdr:colOff>
      <xdr:row>0</xdr:row>
      <xdr:rowOff>1144587</xdr:rowOff>
    </xdr:from>
    <xdr:to>
      <xdr:col>31</xdr:col>
      <xdr:colOff>571500</xdr:colOff>
      <xdr:row>4</xdr:row>
      <xdr:rowOff>554037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31750</xdr:colOff>
      <xdr:row>0</xdr:row>
      <xdr:rowOff>1128712</xdr:rowOff>
    </xdr:from>
    <xdr:to>
      <xdr:col>38</xdr:col>
      <xdr:colOff>508000</xdr:colOff>
      <xdr:row>4</xdr:row>
      <xdr:rowOff>538162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158750</xdr:colOff>
      <xdr:row>5</xdr:row>
      <xdr:rowOff>255587</xdr:rowOff>
    </xdr:from>
    <xdr:to>
      <xdr:col>24</xdr:col>
      <xdr:colOff>412750</xdr:colOff>
      <xdr:row>9</xdr:row>
      <xdr:rowOff>458787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587375</xdr:colOff>
      <xdr:row>5</xdr:row>
      <xdr:rowOff>223837</xdr:rowOff>
    </xdr:from>
    <xdr:to>
      <xdr:col>31</xdr:col>
      <xdr:colOff>381000</xdr:colOff>
      <xdr:row>9</xdr:row>
      <xdr:rowOff>427037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571500</xdr:colOff>
      <xdr:row>5</xdr:row>
      <xdr:rowOff>239712</xdr:rowOff>
    </xdr:from>
    <xdr:to>
      <xdr:col>38</xdr:col>
      <xdr:colOff>365125</xdr:colOff>
      <xdr:row>9</xdr:row>
      <xdr:rowOff>442912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190500</xdr:colOff>
      <xdr:row>9</xdr:row>
      <xdr:rowOff>493712</xdr:rowOff>
    </xdr:from>
    <xdr:to>
      <xdr:col>24</xdr:col>
      <xdr:colOff>444500</xdr:colOff>
      <xdr:row>13</xdr:row>
      <xdr:rowOff>93662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571500</xdr:colOff>
      <xdr:row>9</xdr:row>
      <xdr:rowOff>493712</xdr:rowOff>
    </xdr:from>
    <xdr:to>
      <xdr:col>31</xdr:col>
      <xdr:colOff>365125</xdr:colOff>
      <xdr:row>13</xdr:row>
      <xdr:rowOff>93662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571500</xdr:colOff>
      <xdr:row>9</xdr:row>
      <xdr:rowOff>509587</xdr:rowOff>
    </xdr:from>
    <xdr:to>
      <xdr:col>38</xdr:col>
      <xdr:colOff>365125</xdr:colOff>
      <xdr:row>13</xdr:row>
      <xdr:rowOff>109537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269875</xdr:colOff>
      <xdr:row>13</xdr:row>
      <xdr:rowOff>303212</xdr:rowOff>
    </xdr:from>
    <xdr:to>
      <xdr:col>24</xdr:col>
      <xdr:colOff>523875</xdr:colOff>
      <xdr:row>16</xdr:row>
      <xdr:rowOff>458787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650875</xdr:colOff>
      <xdr:row>13</xdr:row>
      <xdr:rowOff>239712</xdr:rowOff>
    </xdr:from>
    <xdr:to>
      <xdr:col>31</xdr:col>
      <xdr:colOff>444500</xdr:colOff>
      <xdr:row>16</xdr:row>
      <xdr:rowOff>395287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508000</xdr:colOff>
      <xdr:row>13</xdr:row>
      <xdr:rowOff>223837</xdr:rowOff>
    </xdr:from>
    <xdr:to>
      <xdr:col>38</xdr:col>
      <xdr:colOff>301625</xdr:colOff>
      <xdr:row>16</xdr:row>
      <xdr:rowOff>379412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460375</xdr:colOff>
      <xdr:row>13</xdr:row>
      <xdr:rowOff>207962</xdr:rowOff>
    </xdr:from>
    <xdr:to>
      <xdr:col>45</xdr:col>
      <xdr:colOff>254000</xdr:colOff>
      <xdr:row>16</xdr:row>
      <xdr:rowOff>363537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254000</xdr:colOff>
      <xdr:row>16</xdr:row>
      <xdr:rowOff>557212</xdr:rowOff>
    </xdr:from>
    <xdr:to>
      <xdr:col>24</xdr:col>
      <xdr:colOff>508000</xdr:colOff>
      <xdr:row>19</xdr:row>
      <xdr:rowOff>490537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15875</xdr:colOff>
      <xdr:row>16</xdr:row>
      <xdr:rowOff>620712</xdr:rowOff>
    </xdr:from>
    <xdr:to>
      <xdr:col>31</xdr:col>
      <xdr:colOff>492125</xdr:colOff>
      <xdr:row>19</xdr:row>
      <xdr:rowOff>554037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666750</xdr:colOff>
      <xdr:row>16</xdr:row>
      <xdr:rowOff>557212</xdr:rowOff>
    </xdr:from>
    <xdr:to>
      <xdr:col>38</xdr:col>
      <xdr:colOff>460375</xdr:colOff>
      <xdr:row>19</xdr:row>
      <xdr:rowOff>490537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635000</xdr:colOff>
      <xdr:row>16</xdr:row>
      <xdr:rowOff>557212</xdr:rowOff>
    </xdr:from>
    <xdr:to>
      <xdr:col>45</xdr:col>
      <xdr:colOff>428625</xdr:colOff>
      <xdr:row>19</xdr:row>
      <xdr:rowOff>490537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254000</xdr:colOff>
      <xdr:row>19</xdr:row>
      <xdr:rowOff>620712</xdr:rowOff>
    </xdr:from>
    <xdr:to>
      <xdr:col>24</xdr:col>
      <xdr:colOff>508000</xdr:colOff>
      <xdr:row>23</xdr:row>
      <xdr:rowOff>93662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603250</xdr:colOff>
      <xdr:row>19</xdr:row>
      <xdr:rowOff>636587</xdr:rowOff>
    </xdr:from>
    <xdr:to>
      <xdr:col>31</xdr:col>
      <xdr:colOff>396875</xdr:colOff>
      <xdr:row>23</xdr:row>
      <xdr:rowOff>109537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492125</xdr:colOff>
      <xdr:row>19</xdr:row>
      <xdr:rowOff>604837</xdr:rowOff>
    </xdr:from>
    <xdr:to>
      <xdr:col>38</xdr:col>
      <xdr:colOff>285750</xdr:colOff>
      <xdr:row>23</xdr:row>
      <xdr:rowOff>77787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285750</xdr:colOff>
      <xdr:row>23</xdr:row>
      <xdr:rowOff>223837</xdr:rowOff>
    </xdr:from>
    <xdr:to>
      <xdr:col>24</xdr:col>
      <xdr:colOff>539750</xdr:colOff>
      <xdr:row>25</xdr:row>
      <xdr:rowOff>776287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31750</xdr:colOff>
      <xdr:row>23</xdr:row>
      <xdr:rowOff>239712</xdr:rowOff>
    </xdr:from>
    <xdr:to>
      <xdr:col>31</xdr:col>
      <xdr:colOff>508000</xdr:colOff>
      <xdr:row>25</xdr:row>
      <xdr:rowOff>792162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0</xdr:colOff>
      <xdr:row>23</xdr:row>
      <xdr:rowOff>239712</xdr:rowOff>
    </xdr:from>
    <xdr:to>
      <xdr:col>38</xdr:col>
      <xdr:colOff>476250</xdr:colOff>
      <xdr:row>25</xdr:row>
      <xdr:rowOff>792162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301625</xdr:colOff>
      <xdr:row>25</xdr:row>
      <xdr:rowOff>874712</xdr:rowOff>
    </xdr:from>
    <xdr:to>
      <xdr:col>24</xdr:col>
      <xdr:colOff>555625</xdr:colOff>
      <xdr:row>29</xdr:row>
      <xdr:rowOff>506412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31750</xdr:colOff>
      <xdr:row>25</xdr:row>
      <xdr:rowOff>954087</xdr:rowOff>
    </xdr:from>
    <xdr:to>
      <xdr:col>31</xdr:col>
      <xdr:colOff>508000</xdr:colOff>
      <xdr:row>29</xdr:row>
      <xdr:rowOff>585787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31</xdr:col>
      <xdr:colOff>650875</xdr:colOff>
      <xdr:row>25</xdr:row>
      <xdr:rowOff>969962</xdr:rowOff>
    </xdr:from>
    <xdr:to>
      <xdr:col>38</xdr:col>
      <xdr:colOff>444500</xdr:colOff>
      <xdr:row>29</xdr:row>
      <xdr:rowOff>601662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349250</xdr:colOff>
      <xdr:row>29</xdr:row>
      <xdr:rowOff>620712</xdr:rowOff>
    </xdr:from>
    <xdr:to>
      <xdr:col>24</xdr:col>
      <xdr:colOff>603250</xdr:colOff>
      <xdr:row>37</xdr:row>
      <xdr:rowOff>188912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622805</xdr:colOff>
      <xdr:row>0</xdr:row>
      <xdr:rowOff>155850</xdr:rowOff>
    </xdr:from>
    <xdr:to>
      <xdr:col>2</xdr:col>
      <xdr:colOff>1187174</xdr:colOff>
      <xdr:row>0</xdr:row>
      <xdr:rowOff>500023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3747935" y="155850"/>
          <a:ext cx="564369" cy="344173"/>
        </a:xfrm>
        <a:prstGeom prst="rect">
          <a:avLst/>
        </a:prstGeom>
      </xdr:spPr>
    </xdr:pic>
    <xdr:clientData/>
  </xdr:twoCellAnchor>
  <xdr:twoCellAnchor>
    <xdr:from>
      <xdr:col>1</xdr:col>
      <xdr:colOff>358913</xdr:colOff>
      <xdr:row>0</xdr:row>
      <xdr:rowOff>740229</xdr:rowOff>
    </xdr:from>
    <xdr:to>
      <xdr:col>4</xdr:col>
      <xdr:colOff>579349</xdr:colOff>
      <xdr:row>0</xdr:row>
      <xdr:rowOff>985158</xdr:rowOff>
    </xdr:to>
    <xdr:sp macro="" textlink="">
      <xdr:nvSpPr>
        <xdr:cNvPr id="3" name="TextBox 2"/>
        <xdr:cNvSpPr txBox="1"/>
      </xdr:nvSpPr>
      <xdr:spPr>
        <a:xfrm>
          <a:off x="11321525869" y="740229"/>
          <a:ext cx="4679240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 editAs="oneCell">
    <xdr:from>
      <xdr:col>2</xdr:col>
      <xdr:colOff>622805</xdr:colOff>
      <xdr:row>0</xdr:row>
      <xdr:rowOff>155850</xdr:rowOff>
    </xdr:from>
    <xdr:to>
      <xdr:col>2</xdr:col>
      <xdr:colOff>1187174</xdr:colOff>
      <xdr:row>0</xdr:row>
      <xdr:rowOff>500023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1457326" y="155850"/>
          <a:ext cx="564369" cy="344173"/>
        </a:xfrm>
        <a:prstGeom prst="rect">
          <a:avLst/>
        </a:prstGeom>
      </xdr:spPr>
    </xdr:pic>
    <xdr:clientData/>
  </xdr:twoCellAnchor>
  <xdr:twoCellAnchor>
    <xdr:from>
      <xdr:col>1</xdr:col>
      <xdr:colOff>358913</xdr:colOff>
      <xdr:row>0</xdr:row>
      <xdr:rowOff>740229</xdr:rowOff>
    </xdr:from>
    <xdr:to>
      <xdr:col>4</xdr:col>
      <xdr:colOff>579349</xdr:colOff>
      <xdr:row>0</xdr:row>
      <xdr:rowOff>985158</xdr:rowOff>
    </xdr:to>
    <xdr:sp macro="" textlink="">
      <xdr:nvSpPr>
        <xdr:cNvPr id="5" name="TextBox 4"/>
        <xdr:cNvSpPr txBox="1"/>
      </xdr:nvSpPr>
      <xdr:spPr>
        <a:xfrm>
          <a:off x="11249236226" y="740229"/>
          <a:ext cx="4678136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>
    <xdr:from>
      <xdr:col>18</xdr:col>
      <xdr:colOff>115956</xdr:colOff>
      <xdr:row>2</xdr:row>
      <xdr:rowOff>416062</xdr:rowOff>
    </xdr:from>
    <xdr:to>
      <xdr:col>22</xdr:col>
      <xdr:colOff>22086</xdr:colOff>
      <xdr:row>6</xdr:row>
      <xdr:rowOff>439806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184978</xdr:colOff>
      <xdr:row>2</xdr:row>
      <xdr:rowOff>402258</xdr:rowOff>
    </xdr:from>
    <xdr:to>
      <xdr:col>28</xdr:col>
      <xdr:colOff>615674</xdr:colOff>
      <xdr:row>6</xdr:row>
      <xdr:rowOff>426002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33131</xdr:colOff>
      <xdr:row>2</xdr:row>
      <xdr:rowOff>388454</xdr:rowOff>
    </xdr:from>
    <xdr:to>
      <xdr:col>35</xdr:col>
      <xdr:colOff>463826</xdr:colOff>
      <xdr:row>6</xdr:row>
      <xdr:rowOff>412198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157370</xdr:colOff>
      <xdr:row>6</xdr:row>
      <xdr:rowOff>512693</xdr:rowOff>
    </xdr:from>
    <xdr:to>
      <xdr:col>22</xdr:col>
      <xdr:colOff>63500</xdr:colOff>
      <xdr:row>11</xdr:row>
      <xdr:rowOff>191328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143565</xdr:colOff>
      <xdr:row>6</xdr:row>
      <xdr:rowOff>512693</xdr:rowOff>
    </xdr:from>
    <xdr:to>
      <xdr:col>28</xdr:col>
      <xdr:colOff>574261</xdr:colOff>
      <xdr:row>11</xdr:row>
      <xdr:rowOff>191328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668130</xdr:colOff>
      <xdr:row>6</xdr:row>
      <xdr:rowOff>567910</xdr:rowOff>
    </xdr:from>
    <xdr:to>
      <xdr:col>35</xdr:col>
      <xdr:colOff>408608</xdr:colOff>
      <xdr:row>11</xdr:row>
      <xdr:rowOff>246545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157370</xdr:colOff>
      <xdr:row>11</xdr:row>
      <xdr:rowOff>264215</xdr:rowOff>
    </xdr:from>
    <xdr:to>
      <xdr:col>22</xdr:col>
      <xdr:colOff>63500</xdr:colOff>
      <xdr:row>18</xdr:row>
      <xdr:rowOff>122306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129760</xdr:colOff>
      <xdr:row>11</xdr:row>
      <xdr:rowOff>278020</xdr:rowOff>
    </xdr:from>
    <xdr:to>
      <xdr:col>28</xdr:col>
      <xdr:colOff>560456</xdr:colOff>
      <xdr:row>18</xdr:row>
      <xdr:rowOff>136111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46936</xdr:colOff>
      <xdr:row>11</xdr:row>
      <xdr:rowOff>347041</xdr:rowOff>
    </xdr:from>
    <xdr:to>
      <xdr:col>35</xdr:col>
      <xdr:colOff>477631</xdr:colOff>
      <xdr:row>18</xdr:row>
      <xdr:rowOff>205132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143565</xdr:colOff>
      <xdr:row>18</xdr:row>
      <xdr:rowOff>167585</xdr:rowOff>
    </xdr:from>
    <xdr:to>
      <xdr:col>22</xdr:col>
      <xdr:colOff>49695</xdr:colOff>
      <xdr:row>25</xdr:row>
      <xdr:rowOff>136111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184977</xdr:colOff>
      <xdr:row>18</xdr:row>
      <xdr:rowOff>278018</xdr:rowOff>
    </xdr:from>
    <xdr:to>
      <xdr:col>28</xdr:col>
      <xdr:colOff>615673</xdr:colOff>
      <xdr:row>25</xdr:row>
      <xdr:rowOff>246544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184979</xdr:colOff>
      <xdr:row>18</xdr:row>
      <xdr:rowOff>333236</xdr:rowOff>
    </xdr:from>
    <xdr:to>
      <xdr:col>35</xdr:col>
      <xdr:colOff>615674</xdr:colOff>
      <xdr:row>25</xdr:row>
      <xdr:rowOff>301762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13804</xdr:colOff>
      <xdr:row>25</xdr:row>
      <xdr:rowOff>110436</xdr:rowOff>
    </xdr:from>
    <xdr:to>
      <xdr:col>17</xdr:col>
      <xdr:colOff>1079500</xdr:colOff>
      <xdr:row>36</xdr:row>
      <xdr:rowOff>78962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69021</xdr:colOff>
      <xdr:row>36</xdr:row>
      <xdr:rowOff>138045</xdr:rowOff>
    </xdr:from>
    <xdr:to>
      <xdr:col>17</xdr:col>
      <xdr:colOff>1134717</xdr:colOff>
      <xdr:row>47</xdr:row>
      <xdr:rowOff>244615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938696</xdr:colOff>
      <xdr:row>22</xdr:row>
      <xdr:rowOff>124238</xdr:rowOff>
    </xdr:from>
    <xdr:to>
      <xdr:col>14</xdr:col>
      <xdr:colOff>1452217</xdr:colOff>
      <xdr:row>33</xdr:row>
      <xdr:rowOff>65156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372718</xdr:colOff>
      <xdr:row>22</xdr:row>
      <xdr:rowOff>165651</xdr:rowOff>
    </xdr:from>
    <xdr:to>
      <xdr:col>11</xdr:col>
      <xdr:colOff>969066</xdr:colOff>
      <xdr:row>33</xdr:row>
      <xdr:rowOff>106569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704022</xdr:colOff>
      <xdr:row>6</xdr:row>
      <xdr:rowOff>510761</xdr:rowOff>
    </xdr:from>
    <xdr:to>
      <xdr:col>17</xdr:col>
      <xdr:colOff>1769718</xdr:colOff>
      <xdr:row>13</xdr:row>
      <xdr:rowOff>286027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814457</xdr:colOff>
      <xdr:row>14</xdr:row>
      <xdr:rowOff>13804</xdr:rowOff>
    </xdr:from>
    <xdr:to>
      <xdr:col>17</xdr:col>
      <xdr:colOff>1880153</xdr:colOff>
      <xdr:row>20</xdr:row>
      <xdr:rowOff>120374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897283</xdr:colOff>
      <xdr:row>20</xdr:row>
      <xdr:rowOff>289891</xdr:rowOff>
    </xdr:from>
    <xdr:to>
      <xdr:col>17</xdr:col>
      <xdr:colOff>1962979</xdr:colOff>
      <xdr:row>30</xdr:row>
      <xdr:rowOff>37548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0</xdr:row>
      <xdr:rowOff>756104</xdr:rowOff>
    </xdr:from>
    <xdr:to>
      <xdr:col>3</xdr:col>
      <xdr:colOff>664936</xdr:colOff>
      <xdr:row>0</xdr:row>
      <xdr:rowOff>1001033</xdr:rowOff>
    </xdr:to>
    <xdr:sp macro="" textlink="">
      <xdr:nvSpPr>
        <xdr:cNvPr id="3" name="TextBox 2"/>
        <xdr:cNvSpPr txBox="1"/>
      </xdr:nvSpPr>
      <xdr:spPr>
        <a:xfrm>
          <a:off x="11194813689" y="756104"/>
          <a:ext cx="3681186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 editAs="oneCell">
    <xdr:from>
      <xdr:col>2</xdr:col>
      <xdr:colOff>111125</xdr:colOff>
      <xdr:row>0</xdr:row>
      <xdr:rowOff>79375</xdr:rowOff>
    </xdr:from>
    <xdr:to>
      <xdr:col>2</xdr:col>
      <xdr:colOff>944136</xdr:colOff>
      <xdr:row>0</xdr:row>
      <xdr:rowOff>587375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6217239" y="79375"/>
          <a:ext cx="833011" cy="508000"/>
        </a:xfrm>
        <a:prstGeom prst="rect">
          <a:avLst/>
        </a:prstGeom>
      </xdr:spPr>
    </xdr:pic>
    <xdr:clientData/>
  </xdr:twoCellAnchor>
  <xdr:twoCellAnchor>
    <xdr:from>
      <xdr:col>18</xdr:col>
      <xdr:colOff>190500</xdr:colOff>
      <xdr:row>1</xdr:row>
      <xdr:rowOff>1587</xdr:rowOff>
    </xdr:from>
    <xdr:to>
      <xdr:col>24</xdr:col>
      <xdr:colOff>666750</xdr:colOff>
      <xdr:row>5</xdr:row>
      <xdr:rowOff>30162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158750</xdr:colOff>
      <xdr:row>0</xdr:row>
      <xdr:rowOff>1065212</xdr:rowOff>
    </xdr:from>
    <xdr:to>
      <xdr:col>31</xdr:col>
      <xdr:colOff>635000</xdr:colOff>
      <xdr:row>4</xdr:row>
      <xdr:rowOff>617537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31750</xdr:colOff>
      <xdr:row>0</xdr:row>
      <xdr:rowOff>1049337</xdr:rowOff>
    </xdr:from>
    <xdr:to>
      <xdr:col>38</xdr:col>
      <xdr:colOff>508000</xdr:colOff>
      <xdr:row>4</xdr:row>
      <xdr:rowOff>601662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111125</xdr:colOff>
      <xdr:row>5</xdr:row>
      <xdr:rowOff>176212</xdr:rowOff>
    </xdr:from>
    <xdr:to>
      <xdr:col>24</xdr:col>
      <xdr:colOff>587375</xdr:colOff>
      <xdr:row>7</xdr:row>
      <xdr:rowOff>617537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79375</xdr:colOff>
      <xdr:row>5</xdr:row>
      <xdr:rowOff>207962</xdr:rowOff>
    </xdr:from>
    <xdr:to>
      <xdr:col>31</xdr:col>
      <xdr:colOff>555625</xdr:colOff>
      <xdr:row>7</xdr:row>
      <xdr:rowOff>649287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127000</xdr:colOff>
      <xdr:row>5</xdr:row>
      <xdr:rowOff>334962</xdr:rowOff>
    </xdr:from>
    <xdr:to>
      <xdr:col>38</xdr:col>
      <xdr:colOff>603250</xdr:colOff>
      <xdr:row>7</xdr:row>
      <xdr:rowOff>776287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158750</xdr:colOff>
      <xdr:row>7</xdr:row>
      <xdr:rowOff>827087</xdr:rowOff>
    </xdr:from>
    <xdr:to>
      <xdr:col>24</xdr:col>
      <xdr:colOff>635000</xdr:colOff>
      <xdr:row>10</xdr:row>
      <xdr:rowOff>982662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174625</xdr:colOff>
      <xdr:row>11</xdr:row>
      <xdr:rowOff>49212</xdr:rowOff>
    </xdr:from>
    <xdr:to>
      <xdr:col>24</xdr:col>
      <xdr:colOff>650875</xdr:colOff>
      <xdr:row>13</xdr:row>
      <xdr:rowOff>1236662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14288</xdr:colOff>
      <xdr:row>0</xdr:row>
      <xdr:rowOff>0</xdr:rowOff>
    </xdr:from>
    <xdr:to>
      <xdr:col>2</xdr:col>
      <xdr:colOff>666751</xdr:colOff>
      <xdr:row>0</xdr:row>
      <xdr:rowOff>390525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878324" y="0"/>
          <a:ext cx="652463" cy="390525"/>
        </a:xfrm>
        <a:prstGeom prst="rect">
          <a:avLst/>
        </a:prstGeom>
      </xdr:spPr>
    </xdr:pic>
    <xdr:clientData/>
  </xdr:twoCellAnchor>
  <xdr:twoCellAnchor>
    <xdr:from>
      <xdr:col>1</xdr:col>
      <xdr:colOff>28574</xdr:colOff>
      <xdr:row>0</xdr:row>
      <xdr:rowOff>457200</xdr:rowOff>
    </xdr:from>
    <xdr:to>
      <xdr:col>3</xdr:col>
      <xdr:colOff>619124</xdr:colOff>
      <xdr:row>0</xdr:row>
      <xdr:rowOff>590550</xdr:rowOff>
    </xdr:to>
    <xdr:sp macro="" textlink="">
      <xdr:nvSpPr>
        <xdr:cNvPr id="5" name="TextBox 4"/>
        <xdr:cNvSpPr txBox="1"/>
      </xdr:nvSpPr>
      <xdr:spPr>
        <a:xfrm flipH="1">
          <a:off x="10607521013" y="457200"/>
          <a:ext cx="2643188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>
    <xdr:from>
      <xdr:col>18</xdr:col>
      <xdr:colOff>222250</xdr:colOff>
      <xdr:row>0</xdr:row>
      <xdr:rowOff>620712</xdr:rowOff>
    </xdr:from>
    <xdr:to>
      <xdr:col>24</xdr:col>
      <xdr:colOff>603250</xdr:colOff>
      <xdr:row>4</xdr:row>
      <xdr:rowOff>220662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588962</xdr:rowOff>
    </xdr:from>
    <xdr:to>
      <xdr:col>31</xdr:col>
      <xdr:colOff>381000</xdr:colOff>
      <xdr:row>4</xdr:row>
      <xdr:rowOff>188912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349250</xdr:colOff>
      <xdr:row>4</xdr:row>
      <xdr:rowOff>874712</xdr:rowOff>
    </xdr:from>
    <xdr:to>
      <xdr:col>25</xdr:col>
      <xdr:colOff>31750</xdr:colOff>
      <xdr:row>7</xdr:row>
      <xdr:rowOff>46037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317500</xdr:colOff>
      <xdr:row>7</xdr:row>
      <xdr:rowOff>192087</xdr:rowOff>
    </xdr:from>
    <xdr:to>
      <xdr:col>25</xdr:col>
      <xdr:colOff>0</xdr:colOff>
      <xdr:row>10</xdr:row>
      <xdr:rowOff>46037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365125</xdr:colOff>
      <xdr:row>10</xdr:row>
      <xdr:rowOff>303212</xdr:rowOff>
    </xdr:from>
    <xdr:to>
      <xdr:col>25</xdr:col>
      <xdr:colOff>47625</xdr:colOff>
      <xdr:row>13</xdr:row>
      <xdr:rowOff>585787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0</xdr:row>
      <xdr:rowOff>183075</xdr:rowOff>
    </xdr:from>
    <xdr:to>
      <xdr:col>2</xdr:col>
      <xdr:colOff>1000125</xdr:colOff>
      <xdr:row>0</xdr:row>
      <xdr:rowOff>830144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082500" y="183075"/>
          <a:ext cx="587375" cy="647069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0</xdr:row>
      <xdr:rowOff>819604</xdr:rowOff>
    </xdr:from>
    <xdr:to>
      <xdr:col>4</xdr:col>
      <xdr:colOff>268061</xdr:colOff>
      <xdr:row>0</xdr:row>
      <xdr:rowOff>1064533</xdr:rowOff>
    </xdr:to>
    <xdr:sp macro="" textlink="">
      <xdr:nvSpPr>
        <xdr:cNvPr id="3" name="TextBox 2"/>
        <xdr:cNvSpPr txBox="1"/>
      </xdr:nvSpPr>
      <xdr:spPr>
        <a:xfrm>
          <a:off x="11251357264" y="819604"/>
          <a:ext cx="3544661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>
    <xdr:from>
      <xdr:col>19</xdr:col>
      <xdr:colOff>190500</xdr:colOff>
      <xdr:row>0</xdr:row>
      <xdr:rowOff>985837</xdr:rowOff>
    </xdr:from>
    <xdr:to>
      <xdr:col>25</xdr:col>
      <xdr:colOff>666750</xdr:colOff>
      <xdr:row>5</xdr:row>
      <xdr:rowOff>300037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190500</xdr:colOff>
      <xdr:row>0</xdr:row>
      <xdr:rowOff>985837</xdr:rowOff>
    </xdr:from>
    <xdr:to>
      <xdr:col>32</xdr:col>
      <xdr:colOff>666750</xdr:colOff>
      <xdr:row>5</xdr:row>
      <xdr:rowOff>300037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111125</xdr:colOff>
      <xdr:row>5</xdr:row>
      <xdr:rowOff>477837</xdr:rowOff>
    </xdr:from>
    <xdr:to>
      <xdr:col>25</xdr:col>
      <xdr:colOff>587375</xdr:colOff>
      <xdr:row>9</xdr:row>
      <xdr:rowOff>331787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31750</xdr:colOff>
      <xdr:row>6</xdr:row>
      <xdr:rowOff>17462</xdr:rowOff>
    </xdr:from>
    <xdr:to>
      <xdr:col>32</xdr:col>
      <xdr:colOff>508000</xdr:colOff>
      <xdr:row>9</xdr:row>
      <xdr:rowOff>379412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142875</xdr:colOff>
      <xdr:row>10</xdr:row>
      <xdr:rowOff>17462</xdr:rowOff>
    </xdr:from>
    <xdr:to>
      <xdr:col>25</xdr:col>
      <xdr:colOff>619125</xdr:colOff>
      <xdr:row>19</xdr:row>
      <xdr:rowOff>220662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95250</xdr:colOff>
      <xdr:row>10</xdr:row>
      <xdr:rowOff>33337</xdr:rowOff>
    </xdr:from>
    <xdr:to>
      <xdr:col>32</xdr:col>
      <xdr:colOff>571500</xdr:colOff>
      <xdr:row>19</xdr:row>
      <xdr:rowOff>236537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550384</xdr:colOff>
      <xdr:row>0</xdr:row>
      <xdr:rowOff>148388</xdr:rowOff>
    </xdr:from>
    <xdr:to>
      <xdr:col>2</xdr:col>
      <xdr:colOff>1085149</xdr:colOff>
      <xdr:row>0</xdr:row>
      <xdr:rowOff>586878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9390815" y="148388"/>
          <a:ext cx="534765" cy="438490"/>
        </a:xfrm>
        <a:prstGeom prst="rect">
          <a:avLst/>
        </a:prstGeom>
      </xdr:spPr>
    </xdr:pic>
    <xdr:clientData/>
  </xdr:twoCellAnchor>
  <xdr:twoCellAnchor>
    <xdr:from>
      <xdr:col>2</xdr:col>
      <xdr:colOff>57380</xdr:colOff>
      <xdr:row>0</xdr:row>
      <xdr:rowOff>693369</xdr:rowOff>
    </xdr:from>
    <xdr:to>
      <xdr:col>2</xdr:col>
      <xdr:colOff>1664007</xdr:colOff>
      <xdr:row>0</xdr:row>
      <xdr:rowOff>929548</xdr:rowOff>
    </xdr:to>
    <xdr:sp macro="" textlink="">
      <xdr:nvSpPr>
        <xdr:cNvPr id="3" name="TextBox 2"/>
        <xdr:cNvSpPr txBox="1"/>
      </xdr:nvSpPr>
      <xdr:spPr>
        <a:xfrm>
          <a:off x="11288811957" y="693369"/>
          <a:ext cx="1606627" cy="236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>
    <xdr:from>
      <xdr:col>18</xdr:col>
      <xdr:colOff>176893</xdr:colOff>
      <xdr:row>4</xdr:row>
      <xdr:rowOff>23132</xdr:rowOff>
    </xdr:from>
    <xdr:to>
      <xdr:col>24</xdr:col>
      <xdr:colOff>666750</xdr:colOff>
      <xdr:row>6</xdr:row>
      <xdr:rowOff>575582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68036</xdr:colOff>
      <xdr:row>3</xdr:row>
      <xdr:rowOff>9524</xdr:rowOff>
    </xdr:from>
    <xdr:to>
      <xdr:col>31</xdr:col>
      <xdr:colOff>557893</xdr:colOff>
      <xdr:row>6</xdr:row>
      <xdr:rowOff>561974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190500</xdr:colOff>
      <xdr:row>6</xdr:row>
      <xdr:rowOff>744311</xdr:rowOff>
    </xdr:from>
    <xdr:to>
      <xdr:col>25</xdr:col>
      <xdr:colOff>0</xdr:colOff>
      <xdr:row>10</xdr:row>
      <xdr:rowOff>357868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136071</xdr:colOff>
      <xdr:row>10</xdr:row>
      <xdr:rowOff>458560</xdr:rowOff>
    </xdr:from>
    <xdr:to>
      <xdr:col>24</xdr:col>
      <xdr:colOff>625928</xdr:colOff>
      <xdr:row>15</xdr:row>
      <xdr:rowOff>72118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561976</xdr:colOff>
      <xdr:row>0</xdr:row>
      <xdr:rowOff>104776</xdr:rowOff>
    </xdr:from>
    <xdr:to>
      <xdr:col>2</xdr:col>
      <xdr:colOff>1269040</xdr:colOff>
      <xdr:row>0</xdr:row>
      <xdr:rowOff>771526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061510" y="104776"/>
          <a:ext cx="707064" cy="66675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0</xdr:row>
      <xdr:rowOff>819604</xdr:rowOff>
    </xdr:from>
    <xdr:to>
      <xdr:col>4</xdr:col>
      <xdr:colOff>268061</xdr:colOff>
      <xdr:row>0</xdr:row>
      <xdr:rowOff>1064533</xdr:rowOff>
    </xdr:to>
    <xdr:sp macro="" textlink="">
      <xdr:nvSpPr>
        <xdr:cNvPr id="3" name="TextBox 2"/>
        <xdr:cNvSpPr txBox="1"/>
      </xdr:nvSpPr>
      <xdr:spPr>
        <a:xfrm>
          <a:off x="11252681239" y="819604"/>
          <a:ext cx="3458936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  <xdr:twoCellAnchor>
    <xdr:from>
      <xdr:col>18</xdr:col>
      <xdr:colOff>81644</xdr:colOff>
      <xdr:row>2</xdr:row>
      <xdr:rowOff>23132</xdr:rowOff>
    </xdr:from>
    <xdr:to>
      <xdr:col>24</xdr:col>
      <xdr:colOff>571501</xdr:colOff>
      <xdr:row>6</xdr:row>
      <xdr:rowOff>44903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27215</xdr:colOff>
      <xdr:row>1</xdr:row>
      <xdr:rowOff>1302203</xdr:rowOff>
    </xdr:from>
    <xdr:to>
      <xdr:col>31</xdr:col>
      <xdr:colOff>517072</xdr:colOff>
      <xdr:row>6</xdr:row>
      <xdr:rowOff>17689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68036</xdr:colOff>
      <xdr:row>6</xdr:row>
      <xdr:rowOff>145596</xdr:rowOff>
    </xdr:from>
    <xdr:to>
      <xdr:col>24</xdr:col>
      <xdr:colOff>557893</xdr:colOff>
      <xdr:row>10</xdr:row>
      <xdr:rowOff>371475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40821</xdr:colOff>
      <xdr:row>6</xdr:row>
      <xdr:rowOff>131989</xdr:rowOff>
    </xdr:from>
    <xdr:to>
      <xdr:col>31</xdr:col>
      <xdr:colOff>530678</xdr:colOff>
      <xdr:row>10</xdr:row>
      <xdr:rowOff>357868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217714</xdr:colOff>
      <xdr:row>10</xdr:row>
      <xdr:rowOff>485775</xdr:rowOff>
    </xdr:from>
    <xdr:to>
      <xdr:col>25</xdr:col>
      <xdr:colOff>27214</xdr:colOff>
      <xdr:row>13</xdr:row>
      <xdr:rowOff>521153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A4" totalsRowShown="0" headerRowDxfId="5" dataDxfId="4">
  <autoFilter ref="A2:A4"/>
  <tableColumns count="1">
    <tableColumn id="1" name="Column1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2:C6" totalsRowShown="0" headerRowDxfId="2" dataDxfId="1">
  <autoFilter ref="C2:C6"/>
  <tableColumns count="1">
    <tableColumn id="1" name="Column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2.&#1578;&#1571;&#1605;&#1610;&#1606;%20&#1705;&#1575;&#1604;&#1575;%20&#1608;%20&#1582;&#1583;&#1605;&#1575;&#1578;\0921.01.02.96.&#1605;&#1583;&#1740;&#1585;&#1740;&#1578;%20&#1608;%20&#1578;&#1608;&#1587;&#1593;&#1607;%20&#1588;&#1576;&#1705;&#1607;%20&#1705;&#1575;&#1604;&#1575;%20&#1608;%20&#1582;&#1583;&#1605;&#1575;&#1578;.xlsx" TargetMode="External"/><Relationship Id="rId3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4.&#1582;&#1583;&#1605;&#1575;&#1578;%20&#1593;&#1605;&#1608;&#1605;&#1610;\0943.01.02.96.&#1575;&#1585;&#1575;&#1574;&#1607;%20&#1582;&#1583;&#1605;&#1575;&#1578;%20&#1593;&#1605;&#1608;&#1605;&#1610;.xlsx" TargetMode="External"/><Relationship Id="rId7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4.&#1582;&#1583;&#1605;&#1575;&#1578;%20&#1593;&#1605;&#1608;&#1605;&#1610;\0943.01.02.96.&#1575;&#1585;&#1575;&#1574;&#1607;%20&#1582;&#1583;&#1605;&#1575;&#1578;%20&#1593;&#1605;&#1608;&#1605;&#1610;.xlsx" TargetMode="External"/><Relationship Id="rId12" Type="http://schemas.openxmlformats.org/officeDocument/2006/relationships/drawing" Target="../drawings/drawing9.xml"/><Relationship Id="rId2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4.&#1582;&#1583;&#1605;&#1575;&#1578;%20&#1593;&#1605;&#1608;&#1605;&#1610;\0941.01.02.96.&#1575;&#1606;&#1580;&#1575;&#1605;%20&#1575;&#1605;&#1608;&#1585;%20&#1578;&#1588;&#1585;&#1740;&#1601;&#1575;&#1578;%20&#1608;%20&#1578;&#1583;&#1575;&#1585;&#1705;&#1575;&#1578;%20&#1605;&#1585;&#1575;&#1587;&#1605;.xlsx" TargetMode="External"/><Relationship Id="rId1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4.&#1582;&#1583;&#1605;&#1575;&#1578;%20&#1593;&#1605;&#1608;&#1605;&#1610;\0942.01.02.96.&#1575;&#1585;&#1575;&#1574;&#1607;%20&#1582;&#1583;&#1605;&#1575;&#1578;%20&#1581;&#1605;&#1604;%20&#1608;%20&#1606;&#1602;&#1604;%20&#1608;%20&#1578;&#1593;&#1605;&#1740;&#1585;%20&#1608;%20&#1606;&#1711;&#1607;&#1583;&#1575;&#1585;&#1740;%20&#1608;&#1587;&#1575;&#1740;&#1604;%20&#1606;&#1602;&#1604;&#1740;&#1607;%20&#1605;&#1608;&#1578;&#1608;&#1585;&#1740;%20&#1608;%20&#1582;&#1608;&#1583;&#1585;&#1608;&#1607;&#1575;.xlsx" TargetMode="External"/><Relationship Id="rId6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3.&#1705;&#1606;&#1578;&#1585;&#1604;%20&#1608;%20&#1606;&#1711;&#1607;&#1583;&#1575;&#1585;&#1740;%20&#1705;&#1575;&#1604;&#1575;%20&#1608;%20&#1605;&#1583;&#1740;&#1585;&#1740;&#1578;%20&#1575;&#1605;&#1608;&#1575;&#1604;\0932.01.02.96.&#1606;&#1711;&#1607;&#1583;&#1575;&#1585;&#1740;&#1548;%20&#1575;&#1606;&#1576;&#1575;&#1585;&#1588;%20&#1608;%20&#1705;&#1606;&#1578;&#1585;&#1604;%20&#1605;&#1608;&#1580;&#1608;&#1583;&#1740;%20&#1705;&#1575;&#1604;&#1575;.xlsx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3.&#1705;&#1606;&#1578;&#1585;&#1604;%20&#1608;%20&#1606;&#1711;&#1607;&#1583;&#1575;&#1585;&#1740;%20&#1705;&#1575;&#1604;&#1575;%20&#1608;%20&#1605;&#1583;&#1740;&#1585;&#1740;&#1578;%20&#1575;&#1605;&#1608;&#1575;&#1604;\0932.01.02.96.&#1606;&#1711;&#1607;&#1583;&#1575;&#1585;&#1740;&#1548;%20&#1575;&#1606;&#1576;&#1575;&#1585;&#1588;%20&#1608;%20&#1705;&#1606;&#1578;&#1585;&#1604;%20&#1605;&#1608;&#1580;&#1608;&#1583;&#1740;%20&#1705;&#1575;&#1604;&#1575;.xlsx" TargetMode="External"/><Relationship Id="rId10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1.&#1575;&#1585;&#1586;&#1740;&#1575;&#1576;&#1740;%20&#1578;&#1575;&#1605;&#1740;&#1606;%20&#1705;&#1606;&#1606;&#1583;&#1711;&#1575;&#1606;\0911.01.02.96.&#1575;&#1606;&#1578;&#1582;&#1575;&#1576;%20&#1578;&#1571;&#1605;&#1610;&#1606;%20&#1603;&#1606;&#1606;&#1583;&#1607;%20&#1603;&#1575;&#1604;&#1575;%20&#1608;%20&#1582;&#1583;&#1605;&#1575;&#1578;.xlsx" TargetMode="External"/><Relationship Id="rId4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3.&#1705;&#1606;&#1578;&#1585;&#1604;%20&#1608;%20&#1606;&#1711;&#1607;&#1583;&#1575;&#1585;&#1740;%20&#1705;&#1575;&#1604;&#1575;%20&#1608;%20&#1605;&#1583;&#1740;&#1585;&#1740;&#1578;%20&#1575;&#1605;&#1608;&#1575;&#1604;\0931.01.02.96.&#1576;&#1575;&#1586;&#1585;&#1587;&#1610;%20&#1608;%20&#1705;&#1606;&#1578;&#1585;&#1604;%20&#1705;&#1610;&#1601;&#1610;%20&#1705;&#1575;&#1604;&#1575;&#1610;%20&#1583;&#1585;&#1610;&#1575;&#1601;&#1578;&#1610;.xlsx" TargetMode="External"/><Relationship Id="rId9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9.%20&#1605;&#1583;&#1740;&#1585;&#1740;&#1578;%20&#1578;&#1575;&#1605;&#1740;&#1606;%20&#1608;%20&#1662;&#1588;&#1578;&#1740;&#1576;&#1575;&#1606;&#1740;\091.&#1575;&#1585;&#1586;&#1740;&#1575;&#1576;&#1740;%20&#1578;&#1575;&#1605;&#1740;&#1606;%20&#1705;&#1606;&#1606;&#1583;&#1711;&#1575;&#1606;\0912.01.02.96.&#1575;&#1585;&#1586;&#1610;&#1575;&#1576;&#1610;%20&#1578;&#1571;&#1605;&#1610;&#1606;&#8204;&#1705;&#1606;&#1606;&#1583;&#1711;&#1575;&#1606;%20&#1608;%20&#1662;&#1610;&#1605;&#1575;&#1606;&#1705;&#1575;&#1585;&#1575;&#1606;.xls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575;&#1589;&#1604;&#1740;\1.%20&#1585;&#1575;&#1607;&#1576;&#1585;&#1740;%20&#1608;%20&#1605;&#1583;&#1740;&#1585;&#1740;&#1578;%20&#1593;&#1605;&#1604;&#1705;&#1585;&#1583;\014.&#1662;&#1575;&#1740;&#1588;%20&#1608;%20&#1575;&#1585;&#1586;&#1740;&#1575;&#1576;&#1740;%20&#1593;&#1605;&#1604;&#1705;&#1585;&#1583;\0141.01.02.96.&#1662;&#1575;&#1740;&#1588;%20&#1601;&#1585;&#1570;&#1740;&#1606;&#1583;.xlsx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7.%20&#1605;&#1583;&#1740;&#1585;&#1740;&#1578;%20&#1576;&#1607;&#1576;&#1608;&#1583;%20&#1608;%20&#1578;&#1705;&#1606;&#1608;&#1604;&#1608;&#1688;\072.%20&#1605;&#1583;&#1740;&#1585;&#1740;&#1578;%20&#1583;&#1575;&#1606;&#1588;%20&#1608;%20&#1576;&#1607;&#1576;&#1608;&#1583;\0722.01.02.96.&#1581;&#1605;&#1575;&#1740;&#1578;%20&#1575;&#1586;%20&#1601;&#1593;&#1575;&#1604;&#1740;&#1578;%20&#1607;&#1575;%20&#1608;%20&#1591;&#1585;&#1581;%20&#1607;&#1575;&#1740;%20&#1662;&#1688;&#1608;&#1607;&#1588;&#1740;.xlsx" TargetMode="External"/><Relationship Id="rId7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575;&#1589;&#1604;&#1740;\1.%20&#1585;&#1575;&#1607;&#1576;&#1585;&#1740;%20&#1608;%20&#1605;&#1583;&#1740;&#1585;&#1740;&#1578;%20&#1593;&#1605;&#1604;&#1705;&#1585;&#1583;\014.&#1662;&#1575;&#1740;&#1588;%20&#1608;%20&#1575;&#1585;&#1586;&#1740;&#1575;&#1576;&#1740;%20&#1593;&#1605;&#1604;&#1705;&#1585;&#1583;\0141.01.02.96.&#1662;&#1575;&#1740;&#1588;%20&#1601;&#1585;&#1570;&#1740;&#1606;&#1583;.xlsx" TargetMode="External"/><Relationship Id="rId12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575;&#1589;&#1604;&#1740;\1.%20&#1585;&#1575;&#1607;&#1576;&#1585;&#1740;%20&#1608;%20&#1605;&#1583;&#1740;&#1585;&#1740;&#1578;%20&#1593;&#1605;&#1604;&#1705;&#1585;&#1583;\011.&#1587;&#1740;&#1575;&#1587;&#1578;%20&#1711;&#1584;&#1575;&#1585;&#1740;\0113.01.02.96.&#1578;&#1583;&#1608;&#1610;&#1606;%20&#1608;%20&#1576;&#1607;&#8204;&#1585;&#1608;&#1586;&#1585;&#1587;&#1575;&#1606;&#1610;%20&#1587;&#1575;&#1582;&#1578;&#1575;&#1585;%20&#1587;&#1575;&#1586;&#1605;&#1575;&#1606;&#1610;.xlsx" TargetMode="External"/><Relationship Id="rId2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575;&#1589;&#1604;&#1740;\1.%20&#1585;&#1575;&#1607;&#1576;&#1585;&#1740;%20&#1608;%20&#1605;&#1583;&#1740;&#1585;&#1740;&#1578;%20&#1593;&#1605;&#1604;&#1705;&#1585;&#1583;\014.&#1662;&#1575;&#1740;&#1588;%20&#1608;%20&#1575;&#1585;&#1586;&#1740;&#1575;&#1576;&#1740;%20&#1593;&#1605;&#1604;&#1705;&#1585;&#1583;\0142.01.02.96.&#1605;&#1605;&#1610;&#1586;&#1610;%20&#1583;&#1575;&#1582;&#1604;&#1610;%20&#1587;&#1740;&#1587;&#1578;&#1605;%20&#1607;&#1575;.xlsx" TargetMode="External"/><Relationship Id="rId16" Type="http://schemas.openxmlformats.org/officeDocument/2006/relationships/comments" Target="../comments1.xml"/><Relationship Id="rId1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575;&#1589;&#1604;&#1740;\1.%20&#1585;&#1575;&#1607;&#1576;&#1585;&#1740;%20&#1608;%20&#1605;&#1583;&#1740;&#1585;&#1740;&#1578;%20&#1593;&#1605;&#1604;&#1705;&#1585;&#1583;\014.&#1662;&#1575;&#1740;&#1588;%20&#1608;%20&#1575;&#1585;&#1586;&#1740;&#1575;&#1576;&#1740;%20&#1593;&#1605;&#1604;&#1705;&#1585;&#1583;\0141.01.02.96.&#1662;&#1575;&#1740;&#1588;%20&#1601;&#1585;&#1570;&#1740;&#1606;&#1583;.xlsx" TargetMode="External"/><Relationship Id="rId6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575;&#1589;&#1604;&#1740;\1.%20&#1585;&#1575;&#1607;&#1576;&#1585;&#1740;%20&#1608;%20&#1605;&#1583;&#1740;&#1585;&#1740;&#1578;%20&#1593;&#1605;&#1604;&#1705;&#1585;&#1583;\012.&#1605;&#1583;&#1740;&#1585;&#1740;&#1578;%20%20&#1585;&#1740;&#1587;&#1705;%20&#1608;%20&#1662;&#1583;&#1575;&#1601;&#1606;&#1583;%20&#1594;&#1740;&#1585;%20&#1593;&#1575;&#1605;&#1604;\0121.01.02.96.&#1588;&#1606;&#1575;&#1587;&#1575;&#1740;&#1740;%20&#1608;%20&#1575;&#1585;&#1586;&#1740;&#1575;&#1576;&#1740;%20&#1605;&#1582;&#1575;&#1591;&#1585;&#1575;&#1578;.xlsx" TargetMode="External"/><Relationship Id="rId11" Type="http://schemas.openxmlformats.org/officeDocument/2006/relationships/hyperlink" Target="http://oa.tpww.local/FarzinSoft/eOrgan/OutputStream/Abfa.M%201/&#1575;&#1602;&#1604;&#1575;&#1605;%20DSR+&#1601;&#1585;&#1570;&#1740;&#1606;&#1583;&#1607;&#1575;/&#1575;&#1589;&#1604;&#1740;/1.%20&#1585;&#1575;&#1607;&#1576;&#1585;&#1740;%20&#1608;%20&#1605;&#1583;&#1740;&#1585;&#1740;&#1578;%20&#1593;&#1605;&#1604;&#1705;&#1585;&#1583;/011.&#1587;&#1740;&#1575;&#1587;&#1578;%20&#1711;&#1584;&#1575;&#1585;&#1740;/0111.01.02.96.&#1578;&#1583;&#1608;&#1610;&#1606;%20&#1608;%20&#1576;&#1585;&#1608;&#1586;&#1585;&#1587;&#1575;&#1606;&#1740;%20&#1575;&#1607;&#1583;&#1575;&#1601;%20&#1608;%20&#1575;&#1602;&#1583;&#1575;&#1605;&#1575;&#1578;%20&#1575;&#1587;&#1578;&#1585;&#1575;&#1578;&#1688;&#1740;&#1705;.xlsx" TargetMode="External"/><Relationship Id="rId5" Type="http://schemas.openxmlformats.org/officeDocument/2006/relationships/hyperlink" Target="http://oa.tpww.local/FarzinSoft/eOrgan/OutputStream/Abfa.M%201/&#1575;&#1602;&#1604;&#1575;&#1605;%20DSR+&#1601;&#1585;&#1570;&#1740;&#1606;&#1583;&#1607;&#1575;/&#1575;&#1589;&#1604;&#1740;/1.%20&#1585;&#1575;&#1607;&#1576;&#1585;&#1740;%20&#1608;%20&#1605;&#1583;&#1740;&#1585;&#1740;&#1578;%20&#1593;&#1605;&#1604;&#1705;&#1585;&#1583;/011.&#1587;&#1740;&#1575;&#1587;&#1578;%20&#1711;&#1584;&#1575;&#1585;&#1740;/0111.01.02.96.&#1578;&#1583;&#1608;&#1610;&#1606;%20&#1608;%20&#1576;&#1585;&#1608;&#1586;&#1585;&#1587;&#1575;&#1606;&#1740;%20&#1575;&#1607;&#1583;&#1575;&#1601;%20&#1608;%20&#1575;&#1602;&#1583;&#1575;&#1605;&#1575;&#1578;%20&#1575;&#1587;&#1578;&#1585;&#1575;&#1578;&#1688;&#1740;&#1705;.xlsx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575;&#1589;&#1604;&#1740;\1.%20&#1585;&#1575;&#1607;&#1576;&#1585;&#1740;%20&#1608;%20&#1605;&#1583;&#1740;&#1585;&#1740;&#1578;%20&#1593;&#1605;&#1604;&#1705;&#1585;&#1583;\014.&#1662;&#1575;&#1740;&#1588;%20&#1608;%20&#1575;&#1585;&#1586;&#1740;&#1575;&#1576;&#1740;%20&#1593;&#1605;&#1604;&#1705;&#1585;&#1583;\0144.&#1576;&#1575;&#1586;&#1585;&#1587;&#1740;%20&#1608;%20&#1581;&#1587;&#1575;&#1576;&#1585;&#1587;&#1740;%20&#1593;&#1605;&#1604;&#1740;&#1575;&#1578;&#1740;.01.02.96.xlsx" TargetMode="External"/><Relationship Id="rId4" Type="http://schemas.openxmlformats.org/officeDocument/2006/relationships/hyperlink" Target="http://oa.tpww.local/FarzinSoft/eOrgan/OutputStream/Abfa.M%201/&#1575;&#1602;&#1604;&#1575;&#1605;%20DSR+&#1601;&#1585;&#1570;&#1740;&#1606;&#1583;&#1607;&#1575;/&#1575;&#1589;&#1604;&#1740;/1.%20&#1585;&#1575;&#1607;&#1576;&#1585;&#1740;%20&#1608;%20&#1605;&#1583;&#1740;&#1585;&#1740;&#1578;%20&#1593;&#1605;&#1604;&#1705;&#1585;&#1583;/011.&#1587;&#1740;&#1575;&#1587;&#1578;%20&#1711;&#1584;&#1575;&#1585;&#1740;/0111.01.02.96.&#1578;&#1583;&#1608;&#1610;&#1606;%20&#1608;%20&#1576;&#1585;&#1608;&#1586;&#1585;&#1587;&#1575;&#1606;&#1740;%20&#1575;&#1607;&#1583;&#1575;&#1601;%20&#1608;%20&#1575;&#1602;&#1583;&#1575;&#1605;&#1575;&#1578;%20&#1575;&#1587;&#1578;&#1585;&#1575;&#1578;&#1688;&#1740;&#1705;.xlsx" TargetMode="External"/><Relationship Id="rId9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575;&#1589;&#1604;&#1740;\1.%20&#1585;&#1575;&#1607;&#1576;&#1585;&#1740;%20&#1608;%20&#1605;&#1583;&#1740;&#1585;&#1740;&#1578;%20&#1593;&#1605;&#1604;&#1705;&#1585;&#1583;\014.&#1662;&#1575;&#1740;&#1588;%20&#1608;%20&#1575;&#1585;&#1586;&#1740;&#1575;&#1576;&#1740;%20&#1593;&#1605;&#1604;&#1705;&#1585;&#1583;\0141.01.02.96.&#1662;&#1575;&#1740;&#1588;%20&#1601;&#1585;&#1570;&#1740;&#1606;&#1583;.xlsx" TargetMode="Externa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oa.tpww.local/t1peymankar200/Desktop/&#1605;&#1606;&#1591;&#1602;&#1607;%20&#1740;&#1705;%20970119/Reports/Abfa%20Teh1%20V3%20Report/&#1588;&#1575;&#1582;&#1589;&#8204;&#1607;&#1575;/Abfa.M%201/&#1575;&#1602;&#1604;&#1575;&#1605;%20DSR+&#1601;&#1585;&#1570;&#1740;&#1606;&#1583;&#1607;&#1575;/&#1575;&#1589;&#1604;&#1740;/2.%20&#1575;&#1610;&#1580;&#1575;&#1583;&#1548;%20&#1576;&#1607;&#1587;&#1575;&#1586;&#1610;%20&#1608;%20&#1578;&#1608;&#1587;&#1593;&#1607;%20&#1588;&#1576;&#1705;&#1607;%20&#1608;%20&#1578;&#1571;&#1587;&#1610;&#1587;&#1575;&#1578;%20&#1570;&#1576;%20&#1608;%20&#1601;&#1575;&#1590;&#1604;&#1575;&#1576;/022.&#1605;&#1583;&#1610;&#1585;&#1610;&#1578;%20&#1575;&#1580;&#1585;&#1575;&#1610;%20&#1591;&#1585;&#1581;/0224.&#1603;&#1606;&#1578;&#1585;&#1604;%20&#1608;%20&#1578;&#1575;&#1574;&#1610;&#1583;%20&#1589;&#1608;&#1585;&#1578;&#8204;&#1608;&#1590;&#1593;&#1610;&#1578;%20&#1591;&#1585;&#1581;.01.02.96.xlsx" TargetMode="External"/><Relationship Id="rId1" Type="http://schemas.openxmlformats.org/officeDocument/2006/relationships/hyperlink" Target="http://oa.tpww.local/t1peymankar200/Desktop/&#1605;&#1606;&#1591;&#1602;&#1607;%20&#1740;&#1705;%20970119/Reports/Abfa%20Teh1%20V3%20Report/&#1588;&#1575;&#1582;&#1589;&#8204;&#1607;&#1575;/Abfa.M%201/&#1575;&#1602;&#1604;&#1575;&#1605;%20DSR+&#1601;&#1585;&#1570;&#1740;&#1606;&#1583;&#1607;&#1575;/&#1575;&#1589;&#1604;&#1740;/2.%20&#1575;&#1610;&#1580;&#1575;&#1583;&#1548;%20&#1576;&#1607;&#1587;&#1575;&#1586;&#1610;%20&#1608;%20&#1578;&#1608;&#1587;&#1593;&#1607;%20&#1588;&#1576;&#1705;&#1607;%20&#1608;%20&#1578;&#1571;&#1587;&#1610;&#1587;&#1575;&#1578;%20&#1570;&#1576;%20&#1608;%20&#1601;&#1575;&#1590;&#1604;&#1575;&#1576;/023.&#1575;&#1582;&#1578;&#1578;&#1575;&#1605;%20&#1608;%20&#1578;&#1581;&#1608;&#1610;&#1604;/0231.01.02.96.&#1582;&#1575;&#1578;&#1605;&#1607;%20&#1608;%20&#1578;&#1581;&#1608;&#1740;&#1604;%20&#1591;&#1585;&#1581;.xlsx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oa.tpww.local/FarzinSoft/eOrgan/OutputStream/Abfa.M%201/&#1575;&#1602;&#1604;&#1575;&#1605;%20DSR+&#1601;&#1585;&#1570;&#1740;&#1606;&#1583;&#1607;&#1575;/&#1575;&#1589;&#1604;&#1740;/3.%20&#1576;&#1607;&#1585;&#1607;%20&#1576;&#1585;&#1583;&#1575;&#1585;&#1740;%20&#1608;%20&#1606;&#1711;&#1607;&#1583;&#1575;&#1585;&#1740;/032.&#1578;&#1575;&#1605;&#1740;&#1606;-&#1705;&#1606;&#1578;&#1585;&#1604;%20&#1705;&#1610;&#1601;&#1610;&#1578;%20&#1570;&#1576;%20&#1588;&#1585;&#1576;%20&#1608;%20&#1662;&#1587;&#1575;&#1576;%20&#1601;&#1575;&#1590;&#1604;&#1575;&#1576;/0323.01.02.96.&#1662;&#1575;&#1610;&#1588;%20&#1603;&#1610;&#1601;&#1610;&#1578;%20&#1608;%20&#1576;&#1607;&#1583;&#1575;&#1588;&#1578;.&#1570;&#1576;%20&#1608;%20&#1601;&#1575;&#1590;&#1604;&#1575;&#1576;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5.%20&#1605;&#1583;&#1740;&#1585;&#1740;&#1578;%20&#1605;&#1606;&#1575;&#1576;&#1593;%20&#1605;&#1575;&#1604;&#1740;\051.&#1605;&#1583;&#1740;&#1585;&#1740;&#1578;%20&#1605;&#1606;&#1575;&#1576;&#1593;%20&#1605;&#1575;&#1604;&#1740;\0517.01.02.96.&#1578;&#1607;&#1610;&#1607;%20&#1589;&#1608;&#1585;&#1578;&#8204;&#1607;&#1575;%20&#1608;%20&#1711;&#1586;&#1575;&#1585;&#1588;&#8204;&#1607;&#1575;&#1610;%20&#1605;&#1575;&#1604;&#1610;.xlsx" TargetMode="External"/><Relationship Id="rId2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5.%20&#1605;&#1583;&#1740;&#1585;&#1740;&#1578;%20&#1605;&#1606;&#1575;&#1576;&#1593;%20&#1605;&#1575;&#1604;&#1740;\051.&#1605;&#1583;&#1740;&#1585;&#1740;&#1578;%20&#1605;&#1606;&#1575;&#1576;&#1593;%20&#1605;&#1575;&#1604;&#1740;\0512.01.02.96.&#1605;&#1583;&#1610;&#1585;&#1610;&#1578;%20&#1579;&#1576;&#1578;%20&#1575;&#1587;&#1606;&#1575;&#1583;%20&#1583;&#1585;&#1570;&#1605;&#1583;&#1740;%20&#1588;&#1585;&#1603;&#1578;.xlsx" TargetMode="External"/><Relationship Id="rId1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575;&#1589;&#1604;&#1740;\1.%20&#1585;&#1575;&#1607;&#1576;&#1585;&#1740;%20&#1608;%20&#1605;&#1583;&#1740;&#1585;&#1740;&#1578;%20&#1593;&#1605;&#1604;&#1705;&#1585;&#1583;\013.&#1576;&#1608;&#1583;&#1580;&#1607;&#8204;&#1585;&#1610;&#1586;&#1610;\0132.04.10.96.&#1578;&#1575;&#1605;&#1740;&#1606;%20&#1575;&#1593;&#1578;&#1576;&#1575;&#1585;&#1575;&#1578;.xlsx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5.%20&#1605;&#1583;&#1740;&#1585;&#1740;&#1578;%20&#1605;&#1606;&#1575;&#1576;&#1593;%20&#1605;&#1575;&#1604;&#1740;\051.&#1605;&#1583;&#1740;&#1585;&#1740;&#1578;%20&#1605;&#1606;&#1575;&#1576;&#1593;%20&#1605;&#1575;&#1604;&#1740;\0512.01.02.96.&#1605;&#1583;&#1610;&#1585;&#1610;&#1578;%20&#1579;&#1576;&#1578;%20&#1575;&#1587;&#1606;&#1575;&#1583;%20&#1583;&#1585;&#1570;&#1605;&#1583;&#1740;%20&#1588;&#1585;&#1603;&#1578;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6.%20&#1605;&#1583;&#1740;&#1585;&#1740;&#1578;%20&#1605;&#1606;&#1575;&#1576;&#1593;%20&#1575;&#1606;&#1587;&#1575;&#1606;&#1740;%20&#1608;%20&#1575;&#1605;&#1608;&#1585;%20&#1575;&#1583;&#1575;&#1585;&#1740;\063.&#1578;&#1608;&#1575;&#1606;&#1605;&#1606;&#1583;&#8204;&#1587;&#1575;&#1586;&#1740;%20&#1608;%20&#1570;&#1605;&#1608;&#1586;&#1588;\0632.01.02.96.&#1576;&#1585;&#1711;&#1586;&#1575;&#1585;&#1740;%20&#1583;&#1608;&#1585;&#1607;&#8204;&#1607;&#1575;&#1740;%20&#1570;&#1605;&#1608;&#1586;&#1588;&#1740;.xlsx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6.%20&#1605;&#1583;&#1740;&#1585;&#1740;&#1578;%20&#1605;&#1606;&#1575;&#1576;&#1593;%20&#1575;&#1606;&#1587;&#1575;&#1606;&#1740;%20&#1608;%20&#1575;&#1605;&#1608;&#1585;%20&#1575;&#1583;&#1575;&#1585;&#1740;\061.&#1575;&#1587;&#1578;&#1582;&#1583;&#1575;&#1605;&#1548;%20&#1575;&#1606;&#1578;&#1589;&#1575;&#1576;%20&#1608;%20&#1582;&#1585;&#1608;&#1580;%20&#1575;&#1586;%20&#1582;&#1583;&#1605;&#1578;\0613.01.02.96.&#1582;&#1575;&#1578;&#1605;&#1607;%20&#1582;&#1583;&#1605;&#1578;%20&#1603;&#1575;&#1585;&#1603;&#1606;&#1575;&#1606;.xlsx" TargetMode="External"/><Relationship Id="rId1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6.%20&#1605;&#1583;&#1740;&#1585;&#1740;&#1578;%20&#1605;&#1606;&#1575;&#1576;&#1593;%20&#1575;&#1606;&#1587;&#1575;&#1606;&#1740;%20&#1608;%20&#1575;&#1605;&#1608;&#1585;%20&#1575;&#1583;&#1575;&#1585;&#1740;\061.&#1575;&#1587;&#1578;&#1582;&#1583;&#1575;&#1605;&#1548;%20&#1575;&#1606;&#1578;&#1589;&#1575;&#1576;%20&#1608;%20&#1582;&#1585;&#1608;&#1580;%20&#1575;&#1586;%20&#1582;&#1583;&#1605;&#1578;\0612.01.02.96.&#1575;&#1606;&#1578;&#1602;&#1575;&#1604;&#1548;&#1578;&#1594;&#1740;&#1740;&#1585;%20&#1662;&#1587;&#1578;%20&#1587;&#1575;&#1586;&#1605;&#1575;&#1606;&#1740;%20&#1608;%20&#1578;&#1576;&#1583;&#1740;&#1604;%20&#1608;&#1590;&#1593;&#1740;&#1578;%20&#1575;&#1587;&#1578;&#1582;&#1583;&#1575;&#1605;&#1740;%20&#1705;&#1575;&#1585;&#1705;&#1606;&#1575;&#1606;.xlsx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6.%20&#1605;&#1583;&#1740;&#1585;&#1740;&#1578;%20&#1605;&#1606;&#1575;&#1576;&#1593;%20&#1575;&#1606;&#1587;&#1575;&#1606;&#1740;%20&#1608;%20&#1575;&#1605;&#1608;&#1585;%20&#1575;&#1583;&#1575;&#1585;&#1740;\063.&#1578;&#1608;&#1575;&#1606;&#1605;&#1606;&#1583;&#8204;&#1587;&#1575;&#1586;&#1740;%20&#1608;%20&#1570;&#1605;&#1608;&#1586;&#1588;\0631.01.02.96.&#1606;&#1740;&#1575;&#1586;&#1587;&#1606;&#1580;&#1740;%20&#1608;%20&#1576;&#1585;&#1606;&#1575;&#1605;&#1607;&#8204;&#1585;&#1740;&#1586;&#1740;%20&#1570;&#1605;&#1608;&#1586;&#1588;&#1740;.xlsx" TargetMode="External"/><Relationship Id="rId4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6.%20&#1605;&#1583;&#1740;&#1585;&#1740;&#1578;%20&#1605;&#1606;&#1575;&#1576;&#1593;%20&#1575;&#1606;&#1587;&#1575;&#1606;&#1740;%20&#1608;%20&#1575;&#1605;&#1608;&#1585;%20&#1575;&#1583;&#1575;&#1585;&#1740;\063.&#1578;&#1608;&#1575;&#1606;&#1605;&#1606;&#1583;&#8204;&#1587;&#1575;&#1586;&#1740;%20&#1608;%20&#1570;&#1605;&#1608;&#1586;&#1588;\0633.01.02.96.&#1575;&#1585;&#1586;&#1740;&#1575;&#1576;&#1740;%20&#1583;&#1608;&#1585;&#1607;&#8204;&#1607;&#1575;&#1740;%20&#1570;&#1605;&#1608;&#1586;&#1588;&#1740;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oa.tpww.local/FarzinSoft/eOrgan/OutputStream/Abfa.M%201/&#1575;&#1602;&#1604;&#1575;&#1605;%20DSR+&#1601;&#1585;&#1570;&#1740;&#1606;&#1583;&#1607;&#1575;/&#1662;&#1588;&#1606;&#1578;&#1740;&#1576;&#1575;&#1606;/7.%20&#1605;&#1583;&#1740;&#1585;&#1740;&#1578;%20&#1576;&#1607;&#1576;&#1608;&#1583;%20&#1608;%20&#1578;&#1705;&#1606;&#1608;&#1604;&#1608;&#1688;/071.&#1601;&#1606;&#1575;&#1608;&#1585;&#1610;%20&#1575;&#1591;&#1604;&#1575;&#1593;&#1575;&#1578;/0713.01.02.96.&#1605;&#1583;&#1610;&#1585;&#1610;&#1578;%20&#1608;%20&#1578;&#1581;&#1604;&#1610;&#1604;%20&#1575;&#1591;&#1604;&#1575;&#1593;&#1575;&#1578;%20&#1605;&#1603;&#1575;&#1606;&#1610;.xlsx" TargetMode="External"/><Relationship Id="rId2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7.%20&#1605;&#1583;&#1740;&#1585;&#1740;&#1578;%20&#1576;&#1607;&#1576;&#1608;&#1583;%20&#1608;%20&#1578;&#1705;&#1606;&#1608;&#1604;&#1608;&#1688;\071.&#1601;&#1606;&#1575;&#1608;&#1585;&#1610;%20&#1575;&#1591;&#1604;&#1575;&#1593;&#1575;&#1578;\0712.&#1662;&#1588;&#1578;&#1610;&#1576;&#1575;&#1606;&#1610;%20&#1608;%20&#1575;&#1585;&#1575;&#1574;&#1607;%20&#1582;&#1583;&#1605;&#1575;&#1578;%20&#1601;&#1606;&#1575;&#1608;&#1585;&#1610;%20&#1575;&#1591;&#1604;&#1575;&#1593;&#1575;&#1578;.01.02.96.xlsx" TargetMode="External"/><Relationship Id="rId1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7.%20&#1605;&#1583;&#1740;&#1585;&#1740;&#1578;%20&#1576;&#1607;&#1576;&#1608;&#1583;%20&#1608;%20&#1578;&#1705;&#1606;&#1608;&#1604;&#1608;&#1688;\071.&#1601;&#1606;&#1575;&#1608;&#1585;&#1610;%20&#1575;&#1591;&#1604;&#1575;&#1593;&#1575;&#1578;\0711.01.02.96.&#1575;&#1589;&#1604;&#1575;&#1581;%20&#1608;%20&#1576;&#1607;&#1576;&#1608;&#1583;%20&#1582;&#1583;&#1605;&#1575;&#1578;%20&#1601;&#1606;&#1575;&#1608;&#1585;&#1740;%20&#1575;&#1591;&#1604;&#1575;&#1593;&#1575;&#1578;.xlsx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8.%20&#1605;&#1583;&#1740;&#1585;&#1740;&#1578;%20&#1575;&#1585;&#1578;&#1576;&#1575;&#1591;%20&#1576;&#1575;%20&#1584;&#1740;%20&#1606;&#1601;&#1593;&#1575;&#1606;\083.&#1575;&#1591;&#1604;&#1575;&#1593;%20&#1585;&#1587;&#1575;&#1606;&#1740;%20&#1608;%20&#1570;&#1605;&#1608;&#1586;&#1588;%20&#1607;&#1605;&#1711;&#1575;&#1606;&#1740;\0831.01.02.96.&#1575;&#1591;&#1604;&#1575;&#1593;&#8204;&#1585;&#1587;&#1575;&#1606;&#1740;.xlsx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8.%20&#1605;&#1583;&#1740;&#1585;&#1740;&#1578;%20&#1575;&#1585;&#1578;&#1576;&#1575;&#1591;%20&#1576;&#1575;%20&#1584;&#1740;%20&#1606;&#1601;&#1593;&#1575;&#1606;\083.&#1575;&#1591;&#1604;&#1575;&#1593;%20&#1585;&#1587;&#1575;&#1606;&#1740;%20&#1608;%20&#1570;&#1605;&#1608;&#1586;&#1588;%20&#1607;&#1605;&#1711;&#1575;&#1606;&#1740;\0832.01.02.96.&#1601;&#1585;&#1607;&#1606;&#1711;&#8204;&#1587;&#1575;&#1586;&#1740;%20&#1608;%20&#1570;&#1605;&#1608;&#1586;&#1588;%20&#1607;&#1605;&#1711;&#1575;&#1606;&#1740;.xlsx" TargetMode="External"/><Relationship Id="rId1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8.%20&#1605;&#1583;&#1740;&#1585;&#1740;&#1578;%20&#1575;&#1585;&#1578;&#1576;&#1575;&#1591;%20&#1576;&#1575;%20&#1584;&#1740;%20&#1606;&#1601;&#1593;&#1575;&#1606;\083.&#1575;&#1591;&#1604;&#1575;&#1593;%20&#1585;&#1587;&#1575;&#1606;&#1740;%20&#1608;%20&#1570;&#1605;&#1608;&#1586;&#1588;%20&#1607;&#1605;&#1711;&#1575;&#1606;&#1740;\0831.01.02.96.&#1575;&#1591;&#1604;&#1575;&#1593;&#8204;&#1585;&#1587;&#1575;&#1606;&#1740;.xlsx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8.%20&#1605;&#1583;&#1740;&#1585;&#1740;&#1578;%20&#1575;&#1585;&#1578;&#1576;&#1575;&#1591;%20&#1576;&#1575;%20&#1584;&#1740;%20&#1606;&#1601;&#1593;&#1575;&#1606;\083.&#1575;&#1591;&#1604;&#1575;&#1593;%20&#1585;&#1587;&#1575;&#1606;&#1740;%20&#1608;%20&#1570;&#1605;&#1608;&#1586;&#1588;%20&#1607;&#1605;&#1711;&#1575;&#1606;&#1740;\0831.01.02.96.&#1575;&#1591;&#1604;&#1575;&#1593;&#8204;&#1585;&#1587;&#1575;&#1606;&#1740;.xlsx" TargetMode="External"/><Relationship Id="rId4" Type="http://schemas.openxmlformats.org/officeDocument/2006/relationships/hyperlink" Target="file:///H:\&#1605;&#1606;&#1591;&#1602;&#1607;%20&#1740;&#1705;%20970322\Abfa.M%201\&#1575;&#1602;&#1604;&#1575;&#1605;%20DSR+&#1601;&#1585;&#1570;&#1740;&#1606;&#1583;&#1607;&#1575;\&#1662;&#1588;&#1606;&#1578;&#1740;&#1576;&#1575;&#1606;\8.%20&#1605;&#1583;&#1740;&#1585;&#1740;&#1578;%20&#1575;&#1585;&#1578;&#1576;&#1575;&#1591;%20&#1576;&#1575;%20&#1584;&#1740;%20&#1606;&#1601;&#1593;&#1575;&#1606;\083.&#1575;&#1591;&#1604;&#1575;&#1593;%20&#1585;&#1587;&#1575;&#1606;&#1740;%20&#1608;%20&#1570;&#1605;&#1608;&#1586;&#1588;%20&#1607;&#1605;&#1711;&#1575;&#1606;&#1740;\0831.01.02.96.&#1575;&#1591;&#1604;&#1575;&#1593;&#8204;&#1585;&#1587;&#1575;&#1606;&#174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3"/>
  <sheetViews>
    <sheetView rightToLeft="1" topLeftCell="A4" workbookViewId="0">
      <selection activeCell="F9" sqref="F9"/>
    </sheetView>
  </sheetViews>
  <sheetFormatPr defaultRowHeight="15"/>
  <cols>
    <col min="2" max="2" width="16" customWidth="1"/>
    <col min="3" max="3" width="40.5703125" customWidth="1"/>
    <col min="4" max="4" width="22.5703125" style="1" customWidth="1"/>
    <col min="5" max="5" width="30.5703125" style="1" customWidth="1"/>
    <col min="6" max="6" width="21.140625" customWidth="1"/>
  </cols>
  <sheetData>
    <row r="5" spans="2:5" ht="27" customHeight="1">
      <c r="B5" s="351" t="s">
        <v>31</v>
      </c>
      <c r="C5" s="353" t="s">
        <v>28</v>
      </c>
      <c r="D5" s="350" t="s">
        <v>30</v>
      </c>
      <c r="E5" s="350"/>
    </row>
    <row r="6" spans="2:5" s="1" customFormat="1" ht="27" customHeight="1">
      <c r="B6" s="352"/>
      <c r="C6" s="354"/>
      <c r="D6" s="6" t="s">
        <v>33</v>
      </c>
      <c r="E6" s="6" t="s">
        <v>32</v>
      </c>
    </row>
    <row r="7" spans="2:5" ht="60.75">
      <c r="B7" s="39" t="s">
        <v>4</v>
      </c>
      <c r="C7" s="5" t="s">
        <v>29</v>
      </c>
      <c r="D7" s="5" t="s">
        <v>34</v>
      </c>
      <c r="E7" s="5" t="s">
        <v>12</v>
      </c>
    </row>
    <row r="8" spans="2:5" s="1" customFormat="1" ht="60.75">
      <c r="B8" s="38" t="s">
        <v>342</v>
      </c>
      <c r="C8" s="5" t="s">
        <v>343</v>
      </c>
      <c r="D8" s="7" t="s">
        <v>174</v>
      </c>
      <c r="E8" s="7" t="s">
        <v>345</v>
      </c>
    </row>
    <row r="9" spans="2:5" s="1" customFormat="1" ht="57">
      <c r="B9" s="38" t="s">
        <v>18</v>
      </c>
      <c r="C9" s="5" t="s">
        <v>310</v>
      </c>
      <c r="D9" s="5" t="s">
        <v>311</v>
      </c>
      <c r="E9" s="5" t="s">
        <v>312</v>
      </c>
    </row>
    <row r="10" spans="2:5" ht="85.5">
      <c r="B10" s="38" t="s">
        <v>19</v>
      </c>
      <c r="C10" s="5" t="s">
        <v>36</v>
      </c>
      <c r="D10" s="5" t="s">
        <v>35</v>
      </c>
      <c r="E10" s="7" t="s">
        <v>309</v>
      </c>
    </row>
    <row r="11" spans="2:5" ht="60.75">
      <c r="B11" s="38" t="s">
        <v>3</v>
      </c>
      <c r="C11" s="5" t="s">
        <v>37</v>
      </c>
      <c r="D11" s="5" t="s">
        <v>38</v>
      </c>
      <c r="E11" s="5" t="s">
        <v>6</v>
      </c>
    </row>
    <row r="12" spans="2:5" ht="28.5">
      <c r="B12" s="38" t="s">
        <v>16</v>
      </c>
      <c r="C12" s="5" t="s">
        <v>39</v>
      </c>
      <c r="D12" s="355" t="s">
        <v>35</v>
      </c>
      <c r="E12" s="5" t="s">
        <v>7</v>
      </c>
    </row>
    <row r="13" spans="2:5" ht="40.5">
      <c r="B13" s="38" t="s">
        <v>15</v>
      </c>
      <c r="C13" s="5" t="s">
        <v>40</v>
      </c>
      <c r="D13" s="356"/>
      <c r="E13" s="5">
        <v>2</v>
      </c>
    </row>
  </sheetData>
  <mergeCells count="4">
    <mergeCell ref="D5:E5"/>
    <mergeCell ref="B5:B6"/>
    <mergeCell ref="C5:C6"/>
    <mergeCell ref="D12:D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rightToLeft="1" zoomScale="70" zoomScaleNormal="70" workbookViewId="0">
      <selection activeCell="E14" sqref="E5:E14"/>
    </sheetView>
  </sheetViews>
  <sheetFormatPr defaultColWidth="9" defaultRowHeight="19.5"/>
  <cols>
    <col min="1" max="1" width="9" style="1"/>
    <col min="2" max="2" width="11.28515625" style="14" customWidth="1"/>
    <col min="3" max="3" width="25.140625" style="15" customWidth="1"/>
    <col min="4" max="4" width="6.140625" style="15" customWidth="1"/>
    <col min="5" max="5" width="38" style="15" customWidth="1"/>
    <col min="6" max="6" width="14.85546875" style="15" customWidth="1"/>
    <col min="7" max="7" width="20" style="15" customWidth="1"/>
    <col min="8" max="8" width="23.85546875" style="15" customWidth="1"/>
    <col min="9" max="9" width="47" style="1" hidden="1" customWidth="1"/>
    <col min="10" max="12" width="15.140625" style="23" customWidth="1"/>
    <col min="13" max="13" width="15" style="23" customWidth="1"/>
    <col min="14" max="14" width="17.140625" style="23" customWidth="1"/>
    <col min="15" max="15" width="19.28515625" style="23" customWidth="1"/>
    <col min="16" max="16" width="20.5703125" style="23" customWidth="1"/>
    <col min="17" max="17" width="22.85546875" style="23" customWidth="1"/>
    <col min="18" max="18" width="33.85546875" style="23" customWidth="1"/>
    <col min="19" max="16384" width="9" style="1"/>
  </cols>
  <sheetData>
    <row r="1" spans="2:18" ht="102.75" customHeight="1" thickBot="1">
      <c r="B1" s="201"/>
      <c r="C1" s="201"/>
      <c r="D1" s="390" t="s">
        <v>17</v>
      </c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1"/>
      <c r="P1" s="373" t="s">
        <v>551</v>
      </c>
      <c r="Q1" s="374"/>
      <c r="R1" s="374"/>
    </row>
    <row r="2" spans="2:18" ht="102.75" customHeight="1" thickBot="1">
      <c r="B2" s="198"/>
      <c r="C2" s="198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3"/>
      <c r="P2" s="305"/>
      <c r="Q2" s="306"/>
      <c r="R2" s="307"/>
    </row>
    <row r="3" spans="2:18" s="13" customFormat="1" ht="54.75" customHeight="1">
      <c r="B3" s="510" t="s">
        <v>11</v>
      </c>
      <c r="C3" s="511"/>
      <c r="D3" s="512" t="s">
        <v>5</v>
      </c>
      <c r="E3" s="504" t="s">
        <v>4</v>
      </c>
      <c r="F3" s="416" t="s">
        <v>342</v>
      </c>
      <c r="G3" s="471" t="s">
        <v>18</v>
      </c>
      <c r="H3" s="471" t="s">
        <v>19</v>
      </c>
      <c r="I3" s="471" t="s">
        <v>3</v>
      </c>
      <c r="J3" s="416" t="s">
        <v>173</v>
      </c>
      <c r="K3" s="386">
        <v>99</v>
      </c>
      <c r="L3" s="387"/>
      <c r="M3" s="514" t="s">
        <v>505</v>
      </c>
      <c r="N3" s="515"/>
      <c r="O3" s="516" t="s">
        <v>253</v>
      </c>
      <c r="P3" s="514" t="s">
        <v>506</v>
      </c>
      <c r="Q3" s="515"/>
      <c r="R3" s="438" t="s">
        <v>253</v>
      </c>
    </row>
    <row r="4" spans="2:18" ht="61.5" customHeight="1" thickBot="1">
      <c r="B4" s="8" t="s">
        <v>1</v>
      </c>
      <c r="C4" s="163" t="s">
        <v>2</v>
      </c>
      <c r="D4" s="513"/>
      <c r="E4" s="505"/>
      <c r="F4" s="417"/>
      <c r="G4" s="472"/>
      <c r="H4" s="472"/>
      <c r="I4" s="472"/>
      <c r="J4" s="417"/>
      <c r="K4" s="314" t="s">
        <v>578</v>
      </c>
      <c r="L4" s="314" t="s">
        <v>579</v>
      </c>
      <c r="M4" s="315" t="s">
        <v>577</v>
      </c>
      <c r="N4" s="165" t="s">
        <v>15</v>
      </c>
      <c r="O4" s="517"/>
      <c r="P4" s="165" t="s">
        <v>16</v>
      </c>
      <c r="Q4" s="165" t="s">
        <v>15</v>
      </c>
      <c r="R4" s="439"/>
    </row>
    <row r="5" spans="2:18" s="24" customFormat="1" ht="49.5">
      <c r="B5" s="82" t="s">
        <v>56</v>
      </c>
      <c r="C5" s="83" t="s">
        <v>305</v>
      </c>
      <c r="D5" s="156">
        <v>1</v>
      </c>
      <c r="E5" s="140" t="s">
        <v>389</v>
      </c>
      <c r="F5" s="150" t="s">
        <v>344</v>
      </c>
      <c r="G5" s="141" t="s">
        <v>353</v>
      </c>
      <c r="H5" s="141" t="s">
        <v>354</v>
      </c>
      <c r="I5" s="149" t="s">
        <v>391</v>
      </c>
      <c r="J5" s="161" t="s">
        <v>134</v>
      </c>
      <c r="K5" s="161"/>
      <c r="L5" s="161"/>
      <c r="M5" s="172"/>
      <c r="N5" s="172"/>
      <c r="O5" s="258"/>
      <c r="P5" s="157"/>
      <c r="Q5" s="157">
        <v>65</v>
      </c>
      <c r="R5" s="164"/>
    </row>
    <row r="6" spans="2:18" s="24" customFormat="1" ht="49.5">
      <c r="B6" s="76" t="s">
        <v>57</v>
      </c>
      <c r="C6" s="282" t="s">
        <v>388</v>
      </c>
      <c r="D6" s="138">
        <v>3</v>
      </c>
      <c r="E6" s="139" t="s">
        <v>390</v>
      </c>
      <c r="F6" s="90" t="s">
        <v>344</v>
      </c>
      <c r="G6" s="141" t="s">
        <v>353</v>
      </c>
      <c r="H6" s="141" t="s">
        <v>354</v>
      </c>
      <c r="I6" s="139" t="s">
        <v>392</v>
      </c>
      <c r="J6" s="93" t="s">
        <v>134</v>
      </c>
      <c r="K6" s="93"/>
      <c r="L6" s="93"/>
      <c r="M6" s="171"/>
      <c r="N6" s="171"/>
      <c r="O6" s="257"/>
      <c r="P6" s="47"/>
      <c r="Q6" s="47">
        <v>72</v>
      </c>
      <c r="R6" s="54"/>
    </row>
    <row r="7" spans="2:18" s="24" customFormat="1" ht="63.4" customHeight="1">
      <c r="B7" s="76" t="s">
        <v>58</v>
      </c>
      <c r="C7" s="282" t="s">
        <v>306</v>
      </c>
      <c r="D7" s="138">
        <v>4</v>
      </c>
      <c r="E7" s="139" t="s">
        <v>393</v>
      </c>
      <c r="F7" s="90" t="s">
        <v>345</v>
      </c>
      <c r="G7" s="73" t="s">
        <v>355</v>
      </c>
      <c r="H7" s="141" t="s">
        <v>354</v>
      </c>
      <c r="I7" s="139" t="s">
        <v>394</v>
      </c>
      <c r="J7" s="93" t="s">
        <v>176</v>
      </c>
      <c r="K7" s="48">
        <v>0</v>
      </c>
      <c r="L7" s="48">
        <v>0</v>
      </c>
      <c r="M7" s="272">
        <v>0</v>
      </c>
      <c r="N7" s="46">
        <v>0</v>
      </c>
      <c r="O7" s="256"/>
      <c r="P7" s="296"/>
      <c r="Q7" s="46">
        <v>0</v>
      </c>
      <c r="R7" s="54"/>
    </row>
    <row r="8" spans="2:18" s="24" customFormat="1" ht="45" customHeight="1">
      <c r="B8" s="76" t="s">
        <v>130</v>
      </c>
      <c r="C8" s="282" t="s">
        <v>131</v>
      </c>
      <c r="D8" s="151">
        <v>5</v>
      </c>
      <c r="E8" s="148" t="s">
        <v>395</v>
      </c>
      <c r="F8" s="90" t="s">
        <v>345</v>
      </c>
      <c r="G8" s="90" t="s">
        <v>356</v>
      </c>
      <c r="H8" s="148" t="s">
        <v>133</v>
      </c>
      <c r="I8" s="148" t="s">
        <v>396</v>
      </c>
      <c r="J8" s="93" t="s">
        <v>176</v>
      </c>
      <c r="K8" s="48">
        <v>1</v>
      </c>
      <c r="L8" s="48">
        <v>1</v>
      </c>
      <c r="M8" s="48">
        <v>1</v>
      </c>
      <c r="N8" s="48">
        <v>1</v>
      </c>
      <c r="O8" s="267"/>
      <c r="P8" s="90"/>
      <c r="Q8" s="90">
        <v>100</v>
      </c>
      <c r="R8" s="54"/>
    </row>
    <row r="9" spans="2:18" s="25" customFormat="1" ht="45" customHeight="1">
      <c r="B9" s="76" t="s">
        <v>132</v>
      </c>
      <c r="C9" s="282" t="s">
        <v>168</v>
      </c>
      <c r="D9" s="151">
        <v>6</v>
      </c>
      <c r="E9" s="148" t="s">
        <v>397</v>
      </c>
      <c r="F9" s="90" t="s">
        <v>345</v>
      </c>
      <c r="G9" s="90" t="s">
        <v>356</v>
      </c>
      <c r="H9" s="90" t="s">
        <v>133</v>
      </c>
      <c r="I9" s="90" t="s">
        <v>398</v>
      </c>
      <c r="J9" s="93" t="s">
        <v>176</v>
      </c>
      <c r="K9" s="48">
        <v>1</v>
      </c>
      <c r="L9" s="48">
        <v>1</v>
      </c>
      <c r="M9" s="48">
        <v>1</v>
      </c>
      <c r="N9" s="48">
        <v>1</v>
      </c>
      <c r="O9" s="235"/>
      <c r="P9" s="47"/>
      <c r="Q9" s="47">
        <v>100</v>
      </c>
      <c r="R9" s="54"/>
    </row>
    <row r="10" spans="2:18" s="25" customFormat="1" ht="45" customHeight="1">
      <c r="B10" s="76" t="s">
        <v>387</v>
      </c>
      <c r="C10" s="282" t="s">
        <v>169</v>
      </c>
      <c r="D10" s="151">
        <v>7</v>
      </c>
      <c r="E10" s="148" t="s">
        <v>399</v>
      </c>
      <c r="F10" s="90" t="s">
        <v>344</v>
      </c>
      <c r="G10" s="148" t="s">
        <v>401</v>
      </c>
      <c r="H10" s="148" t="s">
        <v>369</v>
      </c>
      <c r="I10" s="148" t="s">
        <v>402</v>
      </c>
      <c r="J10" s="93" t="s">
        <v>134</v>
      </c>
      <c r="K10" s="93"/>
      <c r="L10" s="93"/>
      <c r="M10" s="171"/>
      <c r="N10" s="171"/>
      <c r="O10" s="257"/>
      <c r="P10" s="47"/>
      <c r="Q10" s="47"/>
      <c r="R10" s="54"/>
    </row>
    <row r="11" spans="2:18" s="25" customFormat="1" ht="49.5">
      <c r="B11" s="72" t="s">
        <v>68</v>
      </c>
      <c r="C11" s="277" t="s">
        <v>69</v>
      </c>
      <c r="D11" s="151">
        <v>8</v>
      </c>
      <c r="E11" s="90" t="s">
        <v>403</v>
      </c>
      <c r="F11" s="90" t="s">
        <v>345</v>
      </c>
      <c r="G11" s="47" t="s">
        <v>405</v>
      </c>
      <c r="H11" s="47" t="s">
        <v>564</v>
      </c>
      <c r="I11" s="90" t="s">
        <v>404</v>
      </c>
      <c r="J11" s="93" t="s">
        <v>176</v>
      </c>
      <c r="K11" s="48">
        <v>0.9</v>
      </c>
      <c r="L11" s="48">
        <v>0.9</v>
      </c>
      <c r="M11" s="48">
        <v>1</v>
      </c>
      <c r="N11" s="48">
        <v>0.9</v>
      </c>
      <c r="O11" s="256"/>
      <c r="P11" s="47"/>
      <c r="Q11" s="47">
        <v>90</v>
      </c>
      <c r="R11" s="54"/>
    </row>
    <row r="12" spans="2:18" s="25" customFormat="1" ht="75" thickBot="1">
      <c r="B12" s="70" t="s">
        <v>70</v>
      </c>
      <c r="C12" s="281" t="s">
        <v>71</v>
      </c>
      <c r="D12" s="151">
        <v>9</v>
      </c>
      <c r="E12" s="90" t="s">
        <v>400</v>
      </c>
      <c r="F12" s="90" t="s">
        <v>345</v>
      </c>
      <c r="G12" s="47" t="s">
        <v>405</v>
      </c>
      <c r="H12" s="47" t="s">
        <v>564</v>
      </c>
      <c r="I12" s="150" t="s">
        <v>406</v>
      </c>
      <c r="J12" s="93" t="s">
        <v>176</v>
      </c>
      <c r="K12" s="343">
        <v>0.8</v>
      </c>
      <c r="L12" s="48">
        <v>1</v>
      </c>
      <c r="M12" s="48">
        <v>0.8</v>
      </c>
      <c r="N12" s="48">
        <v>0.8</v>
      </c>
      <c r="O12" s="256"/>
      <c r="P12" s="47"/>
      <c r="Q12" s="47">
        <v>80</v>
      </c>
      <c r="R12" s="54"/>
    </row>
    <row r="13" spans="2:18" s="25" customFormat="1" ht="89.25" customHeight="1">
      <c r="B13" s="56" t="s">
        <v>72</v>
      </c>
      <c r="C13" s="277" t="s">
        <v>73</v>
      </c>
      <c r="D13" s="151">
        <v>10</v>
      </c>
      <c r="E13" s="90" t="s">
        <v>409</v>
      </c>
      <c r="F13" s="90" t="s">
        <v>344</v>
      </c>
      <c r="G13" s="47" t="s">
        <v>405</v>
      </c>
      <c r="H13" s="47" t="s">
        <v>564</v>
      </c>
      <c r="I13" s="90" t="s">
        <v>409</v>
      </c>
      <c r="J13" s="93" t="s">
        <v>134</v>
      </c>
      <c r="K13" s="93"/>
      <c r="L13" s="93"/>
      <c r="M13" s="171"/>
      <c r="N13" s="171"/>
      <c r="O13" s="257"/>
      <c r="P13" s="47"/>
      <c r="Q13" s="47">
        <v>90</v>
      </c>
      <c r="R13" s="54"/>
    </row>
    <row r="14" spans="2:18" ht="49.5">
      <c r="B14" s="77" t="s">
        <v>408</v>
      </c>
      <c r="C14" s="277" t="s">
        <v>407</v>
      </c>
      <c r="D14" s="151">
        <v>11</v>
      </c>
      <c r="E14" s="151" t="s">
        <v>412</v>
      </c>
      <c r="F14" s="151" t="s">
        <v>344</v>
      </c>
      <c r="G14" s="151" t="s">
        <v>410</v>
      </c>
      <c r="H14" s="151" t="s">
        <v>411</v>
      </c>
      <c r="I14" s="151" t="s">
        <v>413</v>
      </c>
      <c r="J14" s="151" t="s">
        <v>134</v>
      </c>
      <c r="K14" s="297"/>
      <c r="L14" s="297"/>
      <c r="M14" s="293"/>
      <c r="N14" s="293"/>
      <c r="O14" s="293"/>
      <c r="P14" s="297"/>
      <c r="Q14" s="297"/>
      <c r="R14" s="54"/>
    </row>
    <row r="15" spans="2:18" ht="24.75">
      <c r="J15" s="25"/>
      <c r="K15" s="25"/>
      <c r="L15" s="25"/>
      <c r="M15" s="25"/>
      <c r="N15" s="25"/>
      <c r="O15" s="25"/>
      <c r="P15" s="25"/>
      <c r="Q15" s="25"/>
      <c r="R15" s="25"/>
    </row>
    <row r="16" spans="2:18" ht="24.75">
      <c r="J16" s="25"/>
      <c r="K16" s="25"/>
      <c r="L16" s="25"/>
      <c r="M16" s="25"/>
      <c r="N16" s="25"/>
      <c r="O16" s="25"/>
      <c r="P16" s="25"/>
      <c r="Q16" s="25"/>
      <c r="R16" s="25"/>
    </row>
    <row r="17" spans="10:18" ht="24.75">
      <c r="J17" s="25"/>
      <c r="K17" s="25"/>
      <c r="L17" s="25"/>
      <c r="M17" s="25"/>
      <c r="N17" s="25"/>
      <c r="O17" s="25"/>
      <c r="P17" s="25"/>
      <c r="Q17" s="25"/>
      <c r="R17" s="25"/>
    </row>
    <row r="18" spans="10:18" ht="24.75">
      <c r="J18" s="25"/>
      <c r="K18" s="25"/>
      <c r="L18" s="25"/>
      <c r="M18" s="25"/>
      <c r="N18" s="25"/>
      <c r="O18" s="25"/>
      <c r="P18" s="25"/>
      <c r="Q18" s="25"/>
      <c r="R18" s="25"/>
    </row>
    <row r="19" spans="10:18" ht="24.75">
      <c r="J19" s="25"/>
      <c r="K19" s="25"/>
      <c r="L19" s="25"/>
      <c r="M19" s="25"/>
      <c r="N19" s="25"/>
      <c r="O19" s="25"/>
      <c r="P19" s="25"/>
      <c r="Q19" s="25"/>
      <c r="R19" s="25"/>
    </row>
    <row r="20" spans="10:18" ht="24.75">
      <c r="J20" s="25"/>
      <c r="K20" s="25"/>
      <c r="L20" s="25"/>
      <c r="M20" s="25"/>
      <c r="N20" s="25"/>
      <c r="O20" s="25"/>
      <c r="P20" s="25"/>
      <c r="Q20" s="25"/>
      <c r="R20" s="25"/>
    </row>
    <row r="21" spans="10:18" ht="24.75">
      <c r="J21" s="25"/>
      <c r="K21" s="25"/>
      <c r="L21" s="25"/>
      <c r="M21" s="25"/>
      <c r="N21" s="25"/>
      <c r="O21" s="25"/>
      <c r="P21" s="25"/>
      <c r="Q21" s="25"/>
      <c r="R21" s="25"/>
    </row>
    <row r="22" spans="10:18" ht="24.75">
      <c r="J22" s="25"/>
      <c r="K22" s="25"/>
      <c r="L22" s="25"/>
      <c r="M22" s="25"/>
      <c r="N22" s="25"/>
      <c r="O22" s="25"/>
      <c r="P22" s="25"/>
      <c r="Q22" s="25"/>
      <c r="R22" s="25"/>
    </row>
    <row r="23" spans="10:18" ht="24.75">
      <c r="J23" s="25"/>
      <c r="K23" s="25"/>
      <c r="L23" s="25"/>
      <c r="M23" s="25"/>
      <c r="N23" s="25"/>
      <c r="O23" s="25"/>
      <c r="P23" s="25"/>
      <c r="Q23" s="25"/>
      <c r="R23" s="25"/>
    </row>
    <row r="24" spans="10:18" ht="24.75">
      <c r="J24" s="25"/>
      <c r="K24" s="25"/>
      <c r="L24" s="25"/>
      <c r="M24" s="25"/>
      <c r="N24" s="25"/>
      <c r="O24" s="25"/>
      <c r="P24" s="25"/>
      <c r="Q24" s="25"/>
      <c r="R24" s="25"/>
    </row>
    <row r="25" spans="10:18" ht="24.75">
      <c r="J25" s="25"/>
      <c r="K25" s="25"/>
      <c r="L25" s="25"/>
      <c r="M25" s="25"/>
      <c r="N25" s="25"/>
      <c r="O25" s="25"/>
      <c r="P25" s="25"/>
      <c r="Q25" s="25"/>
      <c r="R25" s="25"/>
    </row>
    <row r="26" spans="10:18" ht="24.75">
      <c r="J26" s="25"/>
      <c r="K26" s="25"/>
      <c r="L26" s="25"/>
      <c r="M26" s="25"/>
      <c r="N26" s="25"/>
      <c r="O26" s="25"/>
      <c r="P26" s="25"/>
      <c r="Q26" s="25"/>
      <c r="R26" s="25"/>
    </row>
    <row r="27" spans="10:18" ht="24.75">
      <c r="J27" s="25"/>
      <c r="K27" s="25"/>
      <c r="L27" s="25"/>
      <c r="M27" s="25"/>
      <c r="N27" s="25"/>
      <c r="O27" s="25"/>
      <c r="P27" s="25"/>
      <c r="Q27" s="25"/>
      <c r="R27" s="25"/>
    </row>
    <row r="28" spans="10:18" ht="24.75">
      <c r="J28" s="25"/>
      <c r="K28" s="25"/>
      <c r="L28" s="25"/>
      <c r="M28" s="25"/>
      <c r="N28" s="25"/>
      <c r="O28" s="25"/>
      <c r="P28" s="25"/>
      <c r="Q28" s="25"/>
      <c r="R28" s="25"/>
    </row>
    <row r="29" spans="10:18" ht="24.75">
      <c r="J29" s="25"/>
      <c r="K29" s="25"/>
      <c r="L29" s="25"/>
      <c r="M29" s="25"/>
      <c r="N29" s="25"/>
      <c r="O29" s="25"/>
      <c r="P29" s="25"/>
      <c r="Q29" s="25"/>
      <c r="R29" s="25"/>
    </row>
    <row r="30" spans="10:18" ht="24.75">
      <c r="J30" s="25"/>
      <c r="K30" s="25"/>
      <c r="L30" s="25"/>
      <c r="M30" s="25"/>
      <c r="N30" s="25"/>
      <c r="O30" s="25"/>
      <c r="P30" s="25"/>
      <c r="Q30" s="25"/>
      <c r="R30" s="25"/>
    </row>
    <row r="31" spans="10:18" ht="24.75">
      <c r="J31" s="25"/>
      <c r="K31" s="25"/>
      <c r="L31" s="25"/>
      <c r="M31" s="25"/>
      <c r="N31" s="25"/>
      <c r="O31" s="25"/>
      <c r="P31" s="25"/>
      <c r="Q31" s="25"/>
      <c r="R31" s="25"/>
    </row>
    <row r="32" spans="10:18" ht="24.75">
      <c r="J32" s="25"/>
      <c r="K32" s="25"/>
      <c r="L32" s="25"/>
      <c r="M32" s="25"/>
      <c r="N32" s="25"/>
      <c r="O32" s="25"/>
      <c r="P32" s="25"/>
      <c r="Q32" s="25"/>
      <c r="R32" s="25"/>
    </row>
  </sheetData>
  <mergeCells count="15">
    <mergeCell ref="B3:C3"/>
    <mergeCell ref="D3:D4"/>
    <mergeCell ref="E3:E4"/>
    <mergeCell ref="F3:F4"/>
    <mergeCell ref="P3:Q3"/>
    <mergeCell ref="G3:G4"/>
    <mergeCell ref="M3:N3"/>
    <mergeCell ref="O3:O4"/>
    <mergeCell ref="K3:L3"/>
    <mergeCell ref="P1:R1"/>
    <mergeCell ref="D1:O1"/>
    <mergeCell ref="R3:R4"/>
    <mergeCell ref="J3:J4"/>
    <mergeCell ref="H3:H4"/>
    <mergeCell ref="I3:I4"/>
  </mergeCells>
  <dataValidations count="1">
    <dataValidation type="list" allowBlank="1" showInputMessage="1" showErrorMessage="1" sqref="O3:O7 R3:R14 O10:O13">
      <formula1>$M$3:$M$5</formula1>
    </dataValidation>
  </dataValidations>
  <hyperlinks>
    <hyperlink ref="B12" r:id="rId1"/>
    <hyperlink ref="B11" r:id="rId2"/>
    <hyperlink ref="B13" r:id="rId3"/>
    <hyperlink ref="B8" r:id="rId4"/>
    <hyperlink ref="B9" r:id="rId5"/>
    <hyperlink ref="B10" r:id="rId6" display="ID_0932"/>
    <hyperlink ref="B14" r:id="rId7" display="ID_0943"/>
    <hyperlink ref="B7" r:id="rId8" display="ID_0921"/>
    <hyperlink ref="B6" r:id="rId9"/>
    <hyperlink ref="B5" r:id="rId10"/>
  </hyperlinks>
  <pageMargins left="0.7" right="0.7" top="0.75" bottom="0.75" header="0.3" footer="0.3"/>
  <pageSetup orientation="portrait" r:id="rId11"/>
  <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rightToLeft="1" workbookViewId="0">
      <selection activeCell="B8" sqref="B8"/>
    </sheetView>
  </sheetViews>
  <sheetFormatPr defaultRowHeight="15"/>
  <cols>
    <col min="1" max="1" width="9.5703125" customWidth="1"/>
    <col min="3" max="3" width="18.42578125" customWidth="1"/>
  </cols>
  <sheetData>
    <row r="2" spans="1:4" ht="18">
      <c r="A2" s="2" t="s">
        <v>26</v>
      </c>
      <c r="B2" s="2"/>
      <c r="C2" s="2" t="s">
        <v>27</v>
      </c>
      <c r="D2" s="2"/>
    </row>
    <row r="3" spans="1:4" ht="18">
      <c r="A3" s="3" t="s">
        <v>20</v>
      </c>
      <c r="B3" s="3"/>
      <c r="C3" s="3" t="s">
        <v>22</v>
      </c>
      <c r="D3" s="3"/>
    </row>
    <row r="4" spans="1:4" ht="18">
      <c r="A4" s="3" t="s">
        <v>21</v>
      </c>
      <c r="B4" s="3"/>
      <c r="C4" s="3" t="s">
        <v>23</v>
      </c>
      <c r="D4" s="3"/>
    </row>
    <row r="5" spans="1:4" ht="18">
      <c r="A5" s="3"/>
      <c r="B5" s="3"/>
      <c r="C5" s="3" t="s">
        <v>24</v>
      </c>
      <c r="D5" s="3"/>
    </row>
    <row r="6" spans="1:4" ht="18">
      <c r="A6" s="3"/>
      <c r="B6" s="3"/>
      <c r="C6" s="3" t="s">
        <v>25</v>
      </c>
      <c r="D6" s="3"/>
    </row>
    <row r="7" spans="1:4" ht="18">
      <c r="A7" s="4"/>
      <c r="B7" s="4"/>
      <c r="C7" s="4"/>
      <c r="D7" s="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rightToLeft="1" zoomScale="70" zoomScaleNormal="70" zoomScaleSheetLayoutView="100" zoomScalePageLayoutView="70" workbookViewId="0">
      <selection activeCell="I6" sqref="I6"/>
    </sheetView>
  </sheetViews>
  <sheetFormatPr defaultColWidth="9.140625" defaultRowHeight="24"/>
  <cols>
    <col min="1" max="1" width="18.85546875" style="101" customWidth="1"/>
    <col min="2" max="2" width="25.42578125" style="101" customWidth="1"/>
    <col min="3" max="3" width="9.140625" style="101" customWidth="1"/>
    <col min="4" max="4" width="29" style="101" customWidth="1"/>
    <col min="5" max="5" width="14" style="101" hidden="1" customWidth="1"/>
    <col min="6" max="6" width="20.85546875" style="101" hidden="1" customWidth="1"/>
    <col min="7" max="7" width="24.5703125" style="101" customWidth="1"/>
    <col min="8" max="8" width="38.42578125" style="103" hidden="1" customWidth="1"/>
    <col min="9" max="11" width="15.42578125" style="101" customWidth="1"/>
    <col min="12" max="12" width="22.28515625" style="101" customWidth="1"/>
    <col min="13" max="13" width="27" style="101" customWidth="1"/>
    <col min="14" max="14" width="28.140625" style="101" customWidth="1"/>
    <col min="15" max="16" width="27" style="101" customWidth="1"/>
    <col min="17" max="17" width="23.42578125" style="101" customWidth="1"/>
    <col min="18" max="20" width="9.140625" style="101"/>
    <col min="21" max="21" width="11.5703125" style="101" customWidth="1"/>
    <col min="22" max="16384" width="9.140625" style="101"/>
  </cols>
  <sheetData>
    <row r="1" spans="1:22" ht="99" customHeight="1" thickBot="1">
      <c r="A1" s="369"/>
      <c r="B1" s="370"/>
      <c r="C1" s="369" t="s">
        <v>17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0"/>
      <c r="O1" s="373" t="s">
        <v>544</v>
      </c>
      <c r="P1" s="374"/>
      <c r="Q1" s="374"/>
    </row>
    <row r="2" spans="1:22" ht="99" customHeight="1" thickBot="1">
      <c r="A2" s="308"/>
      <c r="B2" s="309"/>
      <c r="C2" s="310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9"/>
      <c r="O2" s="305"/>
      <c r="P2" s="311"/>
      <c r="Q2" s="312"/>
    </row>
    <row r="3" spans="1:22" ht="74.25" customHeight="1">
      <c r="A3" s="364" t="s">
        <v>11</v>
      </c>
      <c r="B3" s="365"/>
      <c r="C3" s="382" t="s">
        <v>5</v>
      </c>
      <c r="D3" s="378" t="s">
        <v>4</v>
      </c>
      <c r="E3" s="378" t="s">
        <v>342</v>
      </c>
      <c r="F3" s="378" t="s">
        <v>18</v>
      </c>
      <c r="G3" s="378" t="s">
        <v>19</v>
      </c>
      <c r="H3" s="378" t="s">
        <v>3</v>
      </c>
      <c r="I3" s="378" t="s">
        <v>173</v>
      </c>
      <c r="J3" s="386">
        <v>99</v>
      </c>
      <c r="K3" s="387"/>
      <c r="L3" s="371" t="s">
        <v>505</v>
      </c>
      <c r="M3" s="372"/>
      <c r="N3" s="384" t="s">
        <v>253</v>
      </c>
      <c r="O3" s="380" t="s">
        <v>506</v>
      </c>
      <c r="P3" s="381"/>
      <c r="Q3" s="376" t="s">
        <v>253</v>
      </c>
      <c r="V3" s="100"/>
    </row>
    <row r="4" spans="1:22" ht="41.25" customHeight="1" thickBot="1">
      <c r="A4" s="193" t="s">
        <v>1</v>
      </c>
      <c r="B4" s="194" t="s">
        <v>2</v>
      </c>
      <c r="C4" s="383"/>
      <c r="D4" s="379"/>
      <c r="E4" s="379"/>
      <c r="F4" s="379"/>
      <c r="G4" s="379"/>
      <c r="H4" s="379"/>
      <c r="I4" s="379"/>
      <c r="J4" s="314" t="s">
        <v>578</v>
      </c>
      <c r="K4" s="314" t="s">
        <v>579</v>
      </c>
      <c r="L4" s="315" t="s">
        <v>577</v>
      </c>
      <c r="M4" s="313" t="s">
        <v>15</v>
      </c>
      <c r="N4" s="385"/>
      <c r="O4" s="195" t="s">
        <v>16</v>
      </c>
      <c r="P4" s="196" t="s">
        <v>15</v>
      </c>
      <c r="Q4" s="377"/>
      <c r="R4" s="100"/>
      <c r="S4" s="100"/>
      <c r="T4" s="144"/>
      <c r="V4" s="100"/>
    </row>
    <row r="5" spans="1:22" s="100" customFormat="1" ht="78" customHeight="1">
      <c r="A5" s="146" t="s">
        <v>80</v>
      </c>
      <c r="B5" s="147" t="s">
        <v>142</v>
      </c>
      <c r="C5" s="156">
        <v>1</v>
      </c>
      <c r="D5" s="150" t="s">
        <v>278</v>
      </c>
      <c r="E5" s="150" t="s">
        <v>344</v>
      </c>
      <c r="F5" s="203" t="s">
        <v>313</v>
      </c>
      <c r="G5" s="203" t="s">
        <v>581</v>
      </c>
      <c r="H5" s="156" t="s">
        <v>278</v>
      </c>
      <c r="I5" s="157" t="s">
        <v>134</v>
      </c>
      <c r="J5" s="157"/>
      <c r="K5" s="157"/>
      <c r="L5" s="191"/>
      <c r="M5" s="192">
        <v>0</v>
      </c>
      <c r="N5" s="192"/>
      <c r="O5" s="187"/>
      <c r="P5" s="150">
        <v>100</v>
      </c>
      <c r="Q5" s="197"/>
      <c r="T5" s="144"/>
      <c r="U5" s="144"/>
    </row>
    <row r="6" spans="1:22" s="100" customFormat="1" ht="69.75" customHeight="1">
      <c r="A6" s="95" t="s">
        <v>81</v>
      </c>
      <c r="B6" s="107" t="s">
        <v>143</v>
      </c>
      <c r="C6" s="94">
        <v>2</v>
      </c>
      <c r="D6" s="94" t="s">
        <v>174</v>
      </c>
      <c r="E6" s="90" t="s">
        <v>345</v>
      </c>
      <c r="F6" s="90" t="s">
        <v>313</v>
      </c>
      <c r="G6" s="345" t="s">
        <v>581</v>
      </c>
      <c r="H6" s="94" t="s">
        <v>279</v>
      </c>
      <c r="I6" s="90" t="s">
        <v>134</v>
      </c>
      <c r="J6" s="90"/>
      <c r="K6" s="90"/>
      <c r="L6" s="185"/>
      <c r="M6" s="185">
        <v>0</v>
      </c>
      <c r="N6" s="185"/>
      <c r="O6" s="45"/>
      <c r="P6" s="90">
        <v>100</v>
      </c>
      <c r="Q6" s="104"/>
      <c r="R6" s="101"/>
      <c r="S6" s="101"/>
      <c r="T6" s="145"/>
      <c r="U6" s="144"/>
    </row>
    <row r="7" spans="1:22" ht="59.25" customHeight="1">
      <c r="A7" s="137" t="s">
        <v>105</v>
      </c>
      <c r="B7" s="107" t="s">
        <v>144</v>
      </c>
      <c r="C7" s="136">
        <v>3</v>
      </c>
      <c r="D7" s="55" t="s">
        <v>347</v>
      </c>
      <c r="E7" s="90" t="s">
        <v>345</v>
      </c>
      <c r="F7" s="90" t="s">
        <v>569</v>
      </c>
      <c r="G7" s="90" t="s">
        <v>560</v>
      </c>
      <c r="H7" s="136" t="s">
        <v>175</v>
      </c>
      <c r="I7" s="90" t="s">
        <v>176</v>
      </c>
      <c r="J7" s="298">
        <v>1</v>
      </c>
      <c r="K7" s="298">
        <v>1</v>
      </c>
      <c r="L7" s="48">
        <v>1</v>
      </c>
      <c r="M7" s="142">
        <v>1</v>
      </c>
      <c r="N7" s="267"/>
      <c r="O7" s="168"/>
      <c r="P7" s="90">
        <v>1</v>
      </c>
      <c r="Q7" s="104"/>
      <c r="R7" s="102"/>
      <c r="S7" s="102"/>
      <c r="T7" s="102"/>
      <c r="U7" s="145"/>
    </row>
    <row r="8" spans="1:22" s="102" customFormat="1" ht="72" customHeight="1">
      <c r="A8" s="361" t="s">
        <v>328</v>
      </c>
      <c r="B8" s="357" t="s">
        <v>327</v>
      </c>
      <c r="C8" s="129">
        <v>4</v>
      </c>
      <c r="D8" s="19" t="s">
        <v>9</v>
      </c>
      <c r="E8" s="90" t="s">
        <v>345</v>
      </c>
      <c r="F8" s="90" t="s">
        <v>315</v>
      </c>
      <c r="G8" s="90" t="s">
        <v>316</v>
      </c>
      <c r="H8" s="108" t="s">
        <v>9</v>
      </c>
      <c r="I8" s="90" t="s">
        <v>176</v>
      </c>
      <c r="J8" s="344">
        <v>0.1966</v>
      </c>
      <c r="K8" s="299">
        <v>0.2281</v>
      </c>
      <c r="L8" s="344">
        <v>0.247</v>
      </c>
      <c r="M8" s="295">
        <v>0.20710000000000001</v>
      </c>
      <c r="N8" s="270"/>
      <c r="O8" s="170"/>
      <c r="P8" s="169">
        <v>19.579999999999998</v>
      </c>
      <c r="Q8" s="104"/>
    </row>
    <row r="9" spans="1:22" s="102" customFormat="1" ht="77.25" customHeight="1">
      <c r="A9" s="362"/>
      <c r="B9" s="363"/>
      <c r="C9" s="129">
        <v>5</v>
      </c>
      <c r="D9" s="109" t="s">
        <v>207</v>
      </c>
      <c r="E9" s="90" t="s">
        <v>345</v>
      </c>
      <c r="F9" s="90" t="s">
        <v>315</v>
      </c>
      <c r="G9" s="90" t="s">
        <v>316</v>
      </c>
      <c r="H9" s="110" t="s">
        <v>507</v>
      </c>
      <c r="I9" s="90" t="s">
        <v>176</v>
      </c>
      <c r="J9" s="299">
        <v>0.10349999999999999</v>
      </c>
      <c r="K9" s="299">
        <v>0.10299999999999999</v>
      </c>
      <c r="L9" s="299">
        <v>0.13</v>
      </c>
      <c r="M9" s="299">
        <v>0.109</v>
      </c>
      <c r="N9" s="270"/>
      <c r="O9" s="170"/>
      <c r="P9" s="169" t="s">
        <v>529</v>
      </c>
      <c r="Q9" s="104"/>
    </row>
    <row r="10" spans="1:22" s="102" customFormat="1" ht="70.5" customHeight="1">
      <c r="A10" s="362"/>
      <c r="B10" s="363"/>
      <c r="C10" s="129">
        <v>6</v>
      </c>
      <c r="D10" s="109" t="s">
        <v>208</v>
      </c>
      <c r="E10" s="90" t="s">
        <v>345</v>
      </c>
      <c r="F10" s="90" t="s">
        <v>315</v>
      </c>
      <c r="G10" s="90" t="s">
        <v>316</v>
      </c>
      <c r="H10" s="110" t="s">
        <v>508</v>
      </c>
      <c r="I10" s="90" t="s">
        <v>176</v>
      </c>
      <c r="J10" s="299">
        <v>8.8700000000000001E-2</v>
      </c>
      <c r="K10" s="299">
        <v>8.8999999999999996E-2</v>
      </c>
      <c r="L10" s="299">
        <v>0.11260000000000001</v>
      </c>
      <c r="M10" s="299">
        <v>9.4E-2</v>
      </c>
      <c r="N10" s="270"/>
      <c r="O10" s="170"/>
      <c r="P10" s="169" t="s">
        <v>530</v>
      </c>
      <c r="Q10" s="104"/>
    </row>
    <row r="11" spans="1:22" s="102" customFormat="1" ht="69.75" customHeight="1">
      <c r="A11" s="362"/>
      <c r="B11" s="363"/>
      <c r="C11" s="129">
        <v>7</v>
      </c>
      <c r="D11" s="111" t="s">
        <v>209</v>
      </c>
      <c r="E11" s="90" t="s">
        <v>345</v>
      </c>
      <c r="F11" s="90" t="s">
        <v>315</v>
      </c>
      <c r="G11" s="90" t="s">
        <v>316</v>
      </c>
      <c r="H11" s="110" t="s">
        <v>509</v>
      </c>
      <c r="I11" s="90" t="s">
        <v>176</v>
      </c>
      <c r="J11" s="299">
        <v>4.4000000000000003E-3</v>
      </c>
      <c r="K11" s="299">
        <v>4.0000000000000001E-3</v>
      </c>
      <c r="L11" s="299">
        <v>4.4000000000000003E-3</v>
      </c>
      <c r="M11" s="299">
        <v>4.4000000000000003E-3</v>
      </c>
      <c r="N11" s="271"/>
      <c r="O11" s="170"/>
      <c r="P11" s="169" t="s">
        <v>531</v>
      </c>
      <c r="Q11" s="104"/>
      <c r="R11" s="101"/>
      <c r="S11" s="101"/>
      <c r="T11" s="101"/>
    </row>
    <row r="12" spans="1:22" ht="49.5">
      <c r="A12" s="96" t="s">
        <v>74</v>
      </c>
      <c r="B12" s="112" t="s">
        <v>146</v>
      </c>
      <c r="C12" s="94">
        <v>8</v>
      </c>
      <c r="D12" s="90" t="s">
        <v>178</v>
      </c>
      <c r="E12" s="90" t="s">
        <v>345</v>
      </c>
      <c r="F12" s="90" t="s">
        <v>559</v>
      </c>
      <c r="G12" s="90" t="s">
        <v>558</v>
      </c>
      <c r="H12" s="94" t="s">
        <v>283</v>
      </c>
      <c r="I12" s="48" t="s">
        <v>176</v>
      </c>
      <c r="J12" s="48">
        <v>1</v>
      </c>
      <c r="K12" s="48">
        <v>1</v>
      </c>
      <c r="L12" s="48">
        <v>1</v>
      </c>
      <c r="M12" s="48">
        <v>0.9</v>
      </c>
      <c r="N12" s="235"/>
      <c r="O12" s="47"/>
      <c r="P12" s="48">
        <v>0.9</v>
      </c>
      <c r="Q12" s="105"/>
    </row>
    <row r="13" spans="1:22" ht="74.25">
      <c r="A13" s="359" t="s">
        <v>111</v>
      </c>
      <c r="B13" s="357" t="s">
        <v>145</v>
      </c>
      <c r="C13" s="94">
        <v>9</v>
      </c>
      <c r="D13" s="90" t="s">
        <v>179</v>
      </c>
      <c r="E13" s="90" t="s">
        <v>345</v>
      </c>
      <c r="F13" s="90" t="s">
        <v>559</v>
      </c>
      <c r="G13" s="90" t="s">
        <v>558</v>
      </c>
      <c r="H13" s="94" t="s">
        <v>280</v>
      </c>
      <c r="I13" s="48" t="s">
        <v>176</v>
      </c>
      <c r="J13" s="299">
        <v>0.8</v>
      </c>
      <c r="K13" s="48">
        <v>0.8</v>
      </c>
      <c r="L13" s="48">
        <v>0.82</v>
      </c>
      <c r="M13" s="48">
        <v>0.8</v>
      </c>
      <c r="N13" s="235"/>
      <c r="O13" s="47"/>
      <c r="P13" s="48">
        <v>0.8</v>
      </c>
      <c r="Q13" s="105"/>
    </row>
    <row r="14" spans="1:22" ht="49.15" customHeight="1">
      <c r="A14" s="360"/>
      <c r="B14" s="358"/>
      <c r="C14" s="94">
        <v>10</v>
      </c>
      <c r="D14" s="90" t="s">
        <v>180</v>
      </c>
      <c r="E14" s="90" t="s">
        <v>344</v>
      </c>
      <c r="F14" s="90" t="s">
        <v>559</v>
      </c>
      <c r="G14" s="90" t="s">
        <v>558</v>
      </c>
      <c r="H14" s="94" t="s">
        <v>181</v>
      </c>
      <c r="I14" s="48" t="s">
        <v>176</v>
      </c>
      <c r="J14" s="47">
        <v>1</v>
      </c>
      <c r="K14" s="47">
        <v>1</v>
      </c>
      <c r="L14" s="47">
        <v>1</v>
      </c>
      <c r="M14" s="47">
        <v>1</v>
      </c>
      <c r="N14" s="235"/>
      <c r="O14" s="47"/>
      <c r="P14" s="47">
        <v>1</v>
      </c>
      <c r="Q14" s="105"/>
    </row>
    <row r="15" spans="1:22" ht="74.25">
      <c r="A15" s="359" t="s">
        <v>87</v>
      </c>
      <c r="B15" s="367" t="s">
        <v>147</v>
      </c>
      <c r="C15" s="94">
        <v>11</v>
      </c>
      <c r="D15" s="90" t="s">
        <v>182</v>
      </c>
      <c r="E15" s="90" t="s">
        <v>345</v>
      </c>
      <c r="F15" s="90" t="s">
        <v>559</v>
      </c>
      <c r="G15" s="90" t="s">
        <v>558</v>
      </c>
      <c r="H15" s="94" t="s">
        <v>282</v>
      </c>
      <c r="I15" s="48" t="s">
        <v>176</v>
      </c>
      <c r="J15" s="299"/>
      <c r="K15" s="48"/>
      <c r="L15" s="48">
        <v>0.5</v>
      </c>
      <c r="M15" s="48">
        <v>0.5</v>
      </c>
      <c r="N15" s="235"/>
      <c r="O15" s="47"/>
      <c r="P15" s="48">
        <v>0.5</v>
      </c>
      <c r="Q15" s="105"/>
    </row>
    <row r="16" spans="1:22" ht="49.5">
      <c r="A16" s="360"/>
      <c r="B16" s="368"/>
      <c r="C16" s="94">
        <v>12</v>
      </c>
      <c r="D16" s="90" t="s">
        <v>183</v>
      </c>
      <c r="E16" s="90" t="s">
        <v>345</v>
      </c>
      <c r="F16" s="90" t="s">
        <v>559</v>
      </c>
      <c r="G16" s="90" t="s">
        <v>558</v>
      </c>
      <c r="H16" s="94" t="s">
        <v>281</v>
      </c>
      <c r="I16" s="48" t="s">
        <v>176</v>
      </c>
      <c r="J16" s="299">
        <v>0.6</v>
      </c>
      <c r="K16" s="48">
        <v>0.6</v>
      </c>
      <c r="L16" s="48">
        <v>0.55000000000000004</v>
      </c>
      <c r="M16" s="48">
        <v>0.55000000000000004</v>
      </c>
      <c r="N16" s="235"/>
      <c r="O16" s="47"/>
      <c r="P16" s="48">
        <v>0.65</v>
      </c>
      <c r="Q16" s="105"/>
      <c r="R16" s="100"/>
      <c r="S16" s="100"/>
      <c r="T16" s="100"/>
    </row>
    <row r="17" spans="1:20" s="100" customFormat="1" ht="49.9" customHeight="1">
      <c r="A17" s="95" t="s">
        <v>254</v>
      </c>
      <c r="B17" s="107" t="s">
        <v>148</v>
      </c>
      <c r="C17" s="94">
        <v>13</v>
      </c>
      <c r="D17" s="90" t="s">
        <v>184</v>
      </c>
      <c r="E17" s="90" t="s">
        <v>345</v>
      </c>
      <c r="F17" s="90" t="s">
        <v>324</v>
      </c>
      <c r="G17" s="90" t="s">
        <v>561</v>
      </c>
      <c r="H17" s="94" t="s">
        <v>185</v>
      </c>
      <c r="I17" s="48" t="s">
        <v>176</v>
      </c>
      <c r="J17" s="34">
        <v>1</v>
      </c>
      <c r="K17" s="300">
        <v>1</v>
      </c>
      <c r="L17" s="48">
        <v>1</v>
      </c>
      <c r="M17" s="48">
        <v>0.9</v>
      </c>
      <c r="N17" s="235"/>
      <c r="O17" s="47"/>
      <c r="P17" s="47">
        <v>95</v>
      </c>
      <c r="Q17" s="105"/>
      <c r="R17" s="101"/>
      <c r="S17" s="101"/>
      <c r="T17" s="101"/>
    </row>
    <row r="18" spans="1:20" ht="91.5" customHeight="1">
      <c r="A18" s="95" t="s">
        <v>255</v>
      </c>
      <c r="B18" s="107" t="s">
        <v>149</v>
      </c>
      <c r="C18" s="94">
        <v>14</v>
      </c>
      <c r="D18" s="90" t="s">
        <v>187</v>
      </c>
      <c r="E18" s="90" t="s">
        <v>345</v>
      </c>
      <c r="F18" s="90" t="s">
        <v>559</v>
      </c>
      <c r="G18" s="90" t="s">
        <v>558</v>
      </c>
      <c r="H18" s="151" t="s">
        <v>188</v>
      </c>
      <c r="I18" s="48" t="s">
        <v>176</v>
      </c>
      <c r="J18" s="48">
        <v>0.8</v>
      </c>
      <c r="K18" s="48">
        <v>0.8</v>
      </c>
      <c r="L18" s="48">
        <v>0.8</v>
      </c>
      <c r="M18" s="48">
        <v>0.8</v>
      </c>
      <c r="N18" s="235"/>
      <c r="O18" s="47"/>
      <c r="P18" s="48">
        <v>0.8</v>
      </c>
      <c r="Q18" s="105"/>
      <c r="R18" s="100"/>
      <c r="S18" s="100"/>
      <c r="T18" s="100"/>
    </row>
    <row r="19" spans="1:20" s="100" customFormat="1" ht="51.75" customHeight="1">
      <c r="A19" s="359" t="s">
        <v>90</v>
      </c>
      <c r="B19" s="357" t="s">
        <v>539</v>
      </c>
      <c r="C19" s="94">
        <v>15</v>
      </c>
      <c r="D19" s="347" t="s">
        <v>110</v>
      </c>
      <c r="E19" s="90" t="s">
        <v>345</v>
      </c>
      <c r="F19" s="98" t="s">
        <v>317</v>
      </c>
      <c r="G19" s="98" t="s">
        <v>532</v>
      </c>
      <c r="H19" s="113" t="s">
        <v>286</v>
      </c>
      <c r="I19" s="48" t="s">
        <v>134</v>
      </c>
      <c r="J19" s="48"/>
      <c r="K19" s="48"/>
      <c r="L19" s="286"/>
      <c r="M19" s="286"/>
      <c r="N19" s="287"/>
      <c r="O19" s="93"/>
      <c r="P19" s="93"/>
      <c r="Q19" s="106"/>
    </row>
    <row r="20" spans="1:20" s="100" customFormat="1" ht="74.25" customHeight="1">
      <c r="A20" s="366"/>
      <c r="B20" s="363"/>
      <c r="C20" s="94">
        <v>16</v>
      </c>
      <c r="D20" s="114" t="s">
        <v>332</v>
      </c>
      <c r="E20" s="90" t="s">
        <v>345</v>
      </c>
      <c r="F20" s="98" t="s">
        <v>317</v>
      </c>
      <c r="G20" s="143" t="s">
        <v>532</v>
      </c>
      <c r="H20" s="114" t="s">
        <v>331</v>
      </c>
      <c r="I20" s="48" t="s">
        <v>176</v>
      </c>
      <c r="J20" s="301">
        <v>1</v>
      </c>
      <c r="K20" s="48">
        <v>0.9</v>
      </c>
      <c r="L20" s="238">
        <v>0.4</v>
      </c>
      <c r="M20" s="48">
        <v>0.4</v>
      </c>
      <c r="N20" s="235"/>
      <c r="O20" s="93"/>
      <c r="P20" s="47"/>
      <c r="Q20" s="105"/>
    </row>
    <row r="21" spans="1:20" s="100" customFormat="1" ht="63.75" customHeight="1">
      <c r="A21" s="366"/>
      <c r="B21" s="358"/>
      <c r="C21" s="94">
        <v>17</v>
      </c>
      <c r="D21" s="294" t="s">
        <v>333</v>
      </c>
      <c r="E21" s="90" t="s">
        <v>345</v>
      </c>
      <c r="F21" s="98" t="s">
        <v>317</v>
      </c>
      <c r="G21" s="143" t="s">
        <v>532</v>
      </c>
      <c r="H21" s="114" t="s">
        <v>284</v>
      </c>
      <c r="I21" s="48" t="s">
        <v>176</v>
      </c>
      <c r="J21" s="301">
        <v>1</v>
      </c>
      <c r="K21" s="48">
        <v>0.6</v>
      </c>
      <c r="L21" s="48">
        <v>0.5</v>
      </c>
      <c r="M21" s="48">
        <v>0.5</v>
      </c>
      <c r="N21" s="235"/>
      <c r="O21" s="51"/>
      <c r="P21" s="47"/>
      <c r="Q21" s="105"/>
      <c r="R21" s="101"/>
      <c r="S21" s="101"/>
      <c r="T21" s="101"/>
    </row>
    <row r="22" spans="1:20" ht="48" customHeight="1">
      <c r="A22" s="96" t="s">
        <v>75</v>
      </c>
      <c r="B22" s="115" t="s">
        <v>91</v>
      </c>
      <c r="C22" s="94">
        <v>18</v>
      </c>
      <c r="D22" s="98" t="s">
        <v>285</v>
      </c>
      <c r="E22" s="90" t="s">
        <v>345</v>
      </c>
      <c r="F22" s="90" t="s">
        <v>559</v>
      </c>
      <c r="G22" s="90" t="s">
        <v>558</v>
      </c>
      <c r="H22" s="114" t="s">
        <v>92</v>
      </c>
      <c r="I22" s="48" t="s">
        <v>176</v>
      </c>
      <c r="J22" s="48">
        <v>1</v>
      </c>
      <c r="K22" s="48">
        <v>0.9</v>
      </c>
      <c r="L22" s="48">
        <v>1</v>
      </c>
      <c r="M22" s="48">
        <v>1</v>
      </c>
      <c r="N22" s="235"/>
      <c r="O22" s="47"/>
      <c r="P22" s="48">
        <v>0.9</v>
      </c>
      <c r="Q22" s="105"/>
    </row>
    <row r="23" spans="1:20" ht="49.5">
      <c r="A23" s="359" t="s">
        <v>329</v>
      </c>
      <c r="B23" s="357" t="s">
        <v>150</v>
      </c>
      <c r="C23" s="94">
        <v>19</v>
      </c>
      <c r="D23" s="90" t="s">
        <v>334</v>
      </c>
      <c r="E23" s="90" t="s">
        <v>345</v>
      </c>
      <c r="F23" s="90" t="s">
        <v>559</v>
      </c>
      <c r="G23" s="90" t="s">
        <v>558</v>
      </c>
      <c r="H23" s="94" t="s">
        <v>318</v>
      </c>
      <c r="I23" s="48" t="s">
        <v>176</v>
      </c>
      <c r="J23" s="34">
        <v>0.85</v>
      </c>
      <c r="K23" s="48">
        <v>0.8</v>
      </c>
      <c r="L23" s="48">
        <v>0.85</v>
      </c>
      <c r="M23" s="48">
        <v>0.85</v>
      </c>
      <c r="N23" s="235"/>
      <c r="O23" s="47"/>
      <c r="P23" s="48">
        <v>0.85</v>
      </c>
      <c r="Q23" s="105"/>
    </row>
    <row r="24" spans="1:20" ht="69.75" customHeight="1">
      <c r="A24" s="360"/>
      <c r="B24" s="358"/>
      <c r="C24" s="94">
        <v>20</v>
      </c>
      <c r="D24" s="90" t="s">
        <v>177</v>
      </c>
      <c r="E24" s="90" t="s">
        <v>344</v>
      </c>
      <c r="F24" s="90" t="s">
        <v>559</v>
      </c>
      <c r="G24" s="90" t="s">
        <v>558</v>
      </c>
      <c r="H24" s="94" t="s">
        <v>177</v>
      </c>
      <c r="I24" s="47" t="s">
        <v>134</v>
      </c>
      <c r="J24" s="47"/>
      <c r="K24" s="47"/>
      <c r="L24" s="186"/>
      <c r="M24" s="186"/>
      <c r="N24" s="186"/>
      <c r="O24" s="47"/>
      <c r="P24" s="47"/>
      <c r="Q24" s="105"/>
    </row>
    <row r="25" spans="1:20" ht="129.75" customHeight="1">
      <c r="A25" s="96" t="s">
        <v>256</v>
      </c>
      <c r="B25" s="112" t="s">
        <v>151</v>
      </c>
      <c r="C25" s="94">
        <v>21</v>
      </c>
      <c r="D25" s="98" t="s">
        <v>348</v>
      </c>
      <c r="E25" s="90" t="s">
        <v>344</v>
      </c>
      <c r="F25" s="90" t="s">
        <v>559</v>
      </c>
      <c r="G25" s="90" t="s">
        <v>558</v>
      </c>
      <c r="H25" s="114" t="s">
        <v>89</v>
      </c>
      <c r="I25" s="47" t="s">
        <v>134</v>
      </c>
      <c r="J25" s="47"/>
      <c r="K25" s="47"/>
      <c r="L25" s="186"/>
      <c r="M25" s="186"/>
      <c r="N25" s="186"/>
      <c r="O25" s="47"/>
      <c r="P25" s="47">
        <v>1</v>
      </c>
      <c r="Q25" s="105"/>
    </row>
    <row r="26" spans="1:20" ht="55.5" customHeight="1">
      <c r="A26" s="359" t="s">
        <v>257</v>
      </c>
      <c r="B26" s="357" t="s">
        <v>152</v>
      </c>
      <c r="C26" s="94">
        <v>22</v>
      </c>
      <c r="D26" s="90" t="s">
        <v>287</v>
      </c>
      <c r="E26" s="90" t="s">
        <v>345</v>
      </c>
      <c r="F26" s="90" t="s">
        <v>320</v>
      </c>
      <c r="G26" s="90" t="s">
        <v>533</v>
      </c>
      <c r="H26" s="94" t="s">
        <v>319</v>
      </c>
      <c r="I26" s="47" t="s">
        <v>176</v>
      </c>
      <c r="J26" s="47" t="s">
        <v>580</v>
      </c>
      <c r="K26" s="48">
        <v>0.9</v>
      </c>
      <c r="L26" s="48">
        <v>0.5</v>
      </c>
      <c r="M26" s="48">
        <v>0.9</v>
      </c>
      <c r="N26" s="283"/>
      <c r="O26" s="47"/>
      <c r="P26" s="47"/>
      <c r="Q26" s="105"/>
    </row>
    <row r="27" spans="1:20" ht="65.25" customHeight="1">
      <c r="A27" s="360"/>
      <c r="B27" s="358"/>
      <c r="C27" s="94">
        <v>23</v>
      </c>
      <c r="D27" s="90" t="s">
        <v>288</v>
      </c>
      <c r="E27" s="90" t="s">
        <v>345</v>
      </c>
      <c r="F27" s="90" t="s">
        <v>320</v>
      </c>
      <c r="G27" s="90" t="s">
        <v>533</v>
      </c>
      <c r="H27" s="94" t="s">
        <v>247</v>
      </c>
      <c r="I27" s="47" t="s">
        <v>176</v>
      </c>
      <c r="J27" s="47"/>
      <c r="K27" s="48">
        <v>0.95</v>
      </c>
      <c r="L27" s="48">
        <v>0.5</v>
      </c>
      <c r="M27" s="48">
        <v>0.95</v>
      </c>
      <c r="N27" s="283"/>
      <c r="O27" s="47"/>
      <c r="P27" s="47"/>
      <c r="Q27" s="105"/>
    </row>
    <row r="28" spans="1:20" ht="49.5" customHeight="1">
      <c r="A28" s="95" t="s">
        <v>258</v>
      </c>
      <c r="B28" s="107" t="s">
        <v>153</v>
      </c>
      <c r="C28" s="94">
        <v>24</v>
      </c>
      <c r="D28" s="19" t="s">
        <v>325</v>
      </c>
      <c r="E28" s="90" t="s">
        <v>345</v>
      </c>
      <c r="F28" s="90" t="s">
        <v>320</v>
      </c>
      <c r="G28" s="90" t="s">
        <v>533</v>
      </c>
      <c r="H28" s="94" t="s">
        <v>326</v>
      </c>
      <c r="I28" s="47" t="s">
        <v>176</v>
      </c>
      <c r="J28" s="47"/>
      <c r="K28" s="34">
        <v>0.85</v>
      </c>
      <c r="L28" s="48">
        <v>0.85</v>
      </c>
      <c r="M28" s="48">
        <v>0.85</v>
      </c>
      <c r="N28" s="235"/>
      <c r="O28" s="47"/>
      <c r="P28" s="47"/>
      <c r="Q28" s="105"/>
    </row>
    <row r="29" spans="1:20" ht="49.5" customHeight="1">
      <c r="A29" s="359" t="s">
        <v>259</v>
      </c>
      <c r="B29" s="357" t="s">
        <v>154</v>
      </c>
      <c r="C29" s="94">
        <v>25</v>
      </c>
      <c r="D29" s="90" t="s">
        <v>76</v>
      </c>
      <c r="E29" s="90" t="s">
        <v>344</v>
      </c>
      <c r="F29" s="90" t="s">
        <v>320</v>
      </c>
      <c r="G29" s="90" t="s">
        <v>533</v>
      </c>
      <c r="H29" s="94" t="s">
        <v>77</v>
      </c>
      <c r="I29" s="47" t="s">
        <v>176</v>
      </c>
      <c r="J29" s="47"/>
      <c r="K29" s="30">
        <v>20</v>
      </c>
      <c r="L29" s="47">
        <v>3</v>
      </c>
      <c r="M29" s="47">
        <v>4</v>
      </c>
      <c r="N29" s="235"/>
      <c r="O29" s="47"/>
      <c r="P29" s="47"/>
      <c r="Q29" s="105"/>
    </row>
    <row r="30" spans="1:20" ht="70.5" customHeight="1">
      <c r="A30" s="360"/>
      <c r="B30" s="358"/>
      <c r="C30" s="94">
        <v>26</v>
      </c>
      <c r="D30" s="90" t="s">
        <v>78</v>
      </c>
      <c r="E30" s="90" t="s">
        <v>344</v>
      </c>
      <c r="F30" s="90" t="s">
        <v>320</v>
      </c>
      <c r="G30" s="90" t="s">
        <v>533</v>
      </c>
      <c r="H30" s="94" t="s">
        <v>78</v>
      </c>
      <c r="I30" s="47" t="s">
        <v>176</v>
      </c>
      <c r="J30" s="47"/>
      <c r="K30" s="30">
        <v>1</v>
      </c>
      <c r="L30" s="47">
        <v>0</v>
      </c>
      <c r="M30" s="47">
        <v>0</v>
      </c>
      <c r="N30" s="235"/>
      <c r="O30" s="47"/>
      <c r="P30" s="47"/>
      <c r="Q30" s="105"/>
    </row>
    <row r="31" spans="1:20" ht="78.75" customHeight="1">
      <c r="A31" s="359" t="s">
        <v>260</v>
      </c>
      <c r="B31" s="357" t="s">
        <v>155</v>
      </c>
      <c r="C31" s="94">
        <v>27</v>
      </c>
      <c r="D31" s="90" t="s">
        <v>79</v>
      </c>
      <c r="E31" s="90" t="s">
        <v>345</v>
      </c>
      <c r="F31" s="90" t="s">
        <v>320</v>
      </c>
      <c r="G31" s="90" t="s">
        <v>533</v>
      </c>
      <c r="H31" s="94" t="s">
        <v>321</v>
      </c>
      <c r="I31" s="47" t="s">
        <v>134</v>
      </c>
      <c r="J31" s="47"/>
      <c r="K31" s="47"/>
      <c r="L31" s="186"/>
      <c r="M31" s="186"/>
      <c r="N31" s="186"/>
      <c r="O31" s="47"/>
      <c r="P31" s="47"/>
      <c r="Q31" s="105"/>
    </row>
    <row r="32" spans="1:20" ht="100.5" customHeight="1">
      <c r="A32" s="360"/>
      <c r="B32" s="358"/>
      <c r="C32" s="94">
        <v>28</v>
      </c>
      <c r="D32" s="90" t="s">
        <v>322</v>
      </c>
      <c r="E32" s="90" t="s">
        <v>345</v>
      </c>
      <c r="F32" s="90" t="s">
        <v>320</v>
      </c>
      <c r="G32" s="90" t="s">
        <v>533</v>
      </c>
      <c r="H32" s="94" t="s">
        <v>323</v>
      </c>
      <c r="I32" s="48" t="s">
        <v>176</v>
      </c>
      <c r="J32" s="48"/>
      <c r="K32" s="47">
        <v>75</v>
      </c>
      <c r="L32" s="47">
        <v>65</v>
      </c>
      <c r="M32" s="47">
        <v>65</v>
      </c>
      <c r="N32" s="235"/>
      <c r="O32" s="47"/>
      <c r="P32" s="47"/>
      <c r="Q32" s="105"/>
    </row>
    <row r="33" spans="1:17" ht="78" customHeight="1">
      <c r="A33" s="95" t="s">
        <v>261</v>
      </c>
      <c r="B33" s="107" t="s">
        <v>156</v>
      </c>
      <c r="C33" s="94">
        <v>29</v>
      </c>
      <c r="D33" s="94" t="s">
        <v>330</v>
      </c>
      <c r="E33" s="90" t="s">
        <v>344</v>
      </c>
      <c r="F33" s="90" t="s">
        <v>317</v>
      </c>
      <c r="G33" s="90" t="s">
        <v>533</v>
      </c>
      <c r="H33" s="94" t="s">
        <v>112</v>
      </c>
      <c r="I33" s="48" t="s">
        <v>134</v>
      </c>
      <c r="J33" s="48"/>
      <c r="K33" s="48"/>
      <c r="L33" s="186"/>
      <c r="M33" s="186"/>
      <c r="N33" s="186"/>
      <c r="O33" s="47"/>
      <c r="P33" s="47"/>
      <c r="Q33" s="105"/>
    </row>
    <row r="34" spans="1:17" ht="20.25" customHeight="1">
      <c r="A34" s="25"/>
      <c r="B34" s="25"/>
      <c r="C34" s="25"/>
      <c r="D34" s="25"/>
      <c r="E34" s="25"/>
      <c r="F34" s="25"/>
      <c r="G34" s="25"/>
      <c r="H34" s="41"/>
      <c r="I34" s="25"/>
      <c r="J34" s="25"/>
      <c r="K34" s="25"/>
      <c r="L34" s="25"/>
      <c r="M34" s="25"/>
      <c r="N34" s="25"/>
      <c r="O34" s="25"/>
      <c r="P34" s="25"/>
    </row>
  </sheetData>
  <autoFilter ref="F1:F34"/>
  <mergeCells count="32">
    <mergeCell ref="A1:B1"/>
    <mergeCell ref="L3:M3"/>
    <mergeCell ref="O1:Q1"/>
    <mergeCell ref="C1:N1"/>
    <mergeCell ref="Q3:Q4"/>
    <mergeCell ref="E3:E4"/>
    <mergeCell ref="O3:P3"/>
    <mergeCell ref="C3:C4"/>
    <mergeCell ref="D3:D4"/>
    <mergeCell ref="N3:N4"/>
    <mergeCell ref="F3:F4"/>
    <mergeCell ref="G3:G4"/>
    <mergeCell ref="H3:H4"/>
    <mergeCell ref="I3:I4"/>
    <mergeCell ref="J3:K3"/>
    <mergeCell ref="A23:A24"/>
    <mergeCell ref="B23:B24"/>
    <mergeCell ref="A19:A21"/>
    <mergeCell ref="B19:B21"/>
    <mergeCell ref="A15:A16"/>
    <mergeCell ref="B15:B16"/>
    <mergeCell ref="A13:A14"/>
    <mergeCell ref="B13:B14"/>
    <mergeCell ref="A8:A11"/>
    <mergeCell ref="B8:B11"/>
    <mergeCell ref="A3:B3"/>
    <mergeCell ref="B29:B30"/>
    <mergeCell ref="A29:A30"/>
    <mergeCell ref="B31:B32"/>
    <mergeCell ref="A31:A32"/>
    <mergeCell ref="B26:B27"/>
    <mergeCell ref="A26:A27"/>
  </mergeCells>
  <conditionalFormatting sqref="N3:N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6 Q3 Q5:Q1048576 N12:N23 N33:N1048576">
    <cfRule type="containsText" dxfId="17" priority="10" operator="containsText" text="بحرانی">
      <formula>NOT(ISERROR(SEARCH("بحرانی",N3)))</formula>
    </cfRule>
    <cfRule type="containsText" dxfId="16" priority="11" operator="containsText" text="غیر مطلوب">
      <formula>NOT(ISERROR(SEARCH("غیر مطلوب",N3)))</formula>
    </cfRule>
    <cfRule type="containsText" dxfId="15" priority="12" operator="containsText" text="مطلوب">
      <formula>NOT(ISERROR(SEARCH("مطلوب",N3)))</formula>
    </cfRule>
  </conditionalFormatting>
  <conditionalFormatting sqref="N8:N11">
    <cfRule type="containsText" dxfId="14" priority="7" operator="containsText" text="بحرانی">
      <formula>NOT(ISERROR(SEARCH("بحرانی",N8)))</formula>
    </cfRule>
    <cfRule type="containsText" dxfId="13" priority="8" operator="containsText" text="غیر مطلوب">
      <formula>NOT(ISERROR(SEARCH("غیر مطلوب",N8)))</formula>
    </cfRule>
    <cfRule type="containsText" dxfId="12" priority="9" operator="containsText" text="مطلوب">
      <formula>NOT(ISERROR(SEARCH("مطلوب",N8)))</formula>
    </cfRule>
  </conditionalFormatting>
  <conditionalFormatting sqref="N7">
    <cfRule type="containsText" dxfId="11" priority="4" operator="containsText" text="بحرانی">
      <formula>NOT(ISERROR(SEARCH("بحرانی",N7)))</formula>
    </cfRule>
    <cfRule type="containsText" dxfId="10" priority="5" operator="containsText" text="غیر مطلوب">
      <formula>NOT(ISERROR(SEARCH("غیر مطلوب",N7)))</formula>
    </cfRule>
    <cfRule type="containsText" dxfId="9" priority="6" operator="containsText" text="مطلوب">
      <formula>NOT(ISERROR(SEARCH("مطلوب",N7)))</formula>
    </cfRule>
  </conditionalFormatting>
  <conditionalFormatting sqref="N24:N32">
    <cfRule type="containsText" dxfId="8" priority="1" operator="containsText" text="بحرانی">
      <formula>NOT(ISERROR(SEARCH("بحرانی",N24)))</formula>
    </cfRule>
    <cfRule type="containsText" dxfId="7" priority="2" operator="containsText" text="غیر مطلوب">
      <formula>NOT(ISERROR(SEARCH("غیر مطلوب",N24)))</formula>
    </cfRule>
    <cfRule type="containsText" dxfId="6" priority="3" operator="containsText" text="مطلوب">
      <formula>NOT(ISERROR(SEARCH("مطلوب",N24)))</formula>
    </cfRule>
  </conditionalFormatting>
  <dataValidations count="1">
    <dataValidation type="list" allowBlank="1" showInputMessage="1" showErrorMessage="1" sqref="Q5:Q33 N3:N33 Q3">
      <formula1>$V$3:$V$5</formula1>
    </dataValidation>
  </dataValidations>
  <hyperlinks>
    <hyperlink ref="A12" r:id="rId1" display="ID_0141"/>
    <hyperlink ref="A22" r:id="rId2" display="ID_0142"/>
    <hyperlink ref="A25" r:id="rId3" display="ID_0722"/>
    <hyperlink ref="A5" r:id="rId4"/>
    <hyperlink ref="A6" r:id="rId5" display="ID_0111"/>
    <hyperlink ref="A19" r:id="rId6" display="ID_0121"/>
    <hyperlink ref="A23" r:id="rId7" display="ID_0141"/>
    <hyperlink ref="A13" r:id="rId8" display="ID_0141"/>
    <hyperlink ref="A15" r:id="rId9" display="ID_0141"/>
    <hyperlink ref="A17" r:id="rId10" display="ID_0144"/>
    <hyperlink ref="A18" r:id="rId11" display="ID_0111"/>
    <hyperlink ref="A7" r:id="rId12"/>
  </hyperlinks>
  <pageMargins left="0.7" right="0.7" top="0.75" bottom="0.75" header="0.3" footer="0.3"/>
  <pageSetup scale="26" orientation="portrait" r:id="rId13"/>
  <drawing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rightToLeft="1" topLeftCell="B7" zoomScale="70" zoomScaleNormal="70" zoomScaleSheetLayoutView="70" workbookViewId="0">
      <selection activeCell="AE23" sqref="AE23"/>
    </sheetView>
  </sheetViews>
  <sheetFormatPr defaultColWidth="9" defaultRowHeight="24.75"/>
  <cols>
    <col min="1" max="1" width="0" style="209" hidden="1" customWidth="1"/>
    <col min="2" max="2" width="9" style="248"/>
    <col min="3" max="3" width="19" style="249" customWidth="1"/>
    <col min="4" max="4" width="5.42578125" style="249" customWidth="1"/>
    <col min="5" max="5" width="18.5703125" style="249" customWidth="1"/>
    <col min="6" max="6" width="18.5703125" style="249" hidden="1" customWidth="1"/>
    <col min="7" max="7" width="17.7109375" style="249" hidden="1" customWidth="1"/>
    <col min="8" max="8" width="25" style="249" customWidth="1"/>
    <col min="9" max="9" width="42.42578125" style="250" hidden="1" customWidth="1"/>
    <col min="10" max="12" width="13.28515625" style="25" customWidth="1"/>
    <col min="13" max="13" width="16.42578125" style="25" customWidth="1"/>
    <col min="14" max="14" width="21.28515625" style="25" customWidth="1"/>
    <col min="15" max="15" width="23" style="25" customWidth="1"/>
    <col min="16" max="16" width="19.5703125" style="25" customWidth="1"/>
    <col min="17" max="17" width="21.140625" style="25" customWidth="1"/>
    <col min="18" max="18" width="15.5703125" style="25" customWidth="1"/>
    <col min="19" max="19" width="9" style="209" customWidth="1"/>
    <col min="20" max="20" width="9" style="209"/>
    <col min="21" max="21" width="17.85546875" style="209" bestFit="1" customWidth="1"/>
    <col min="22" max="16384" width="9" style="209"/>
  </cols>
  <sheetData>
    <row r="1" spans="1:21" ht="84.75" customHeight="1" thickBot="1">
      <c r="B1" s="210"/>
      <c r="C1" s="198"/>
      <c r="D1" s="390" t="s">
        <v>17</v>
      </c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1"/>
      <c r="P1" s="388" t="s">
        <v>545</v>
      </c>
      <c r="Q1" s="389"/>
      <c r="R1" s="389"/>
    </row>
    <row r="2" spans="1:21" s="17" customFormat="1" ht="28.5" customHeight="1">
      <c r="A2" s="166"/>
      <c r="B2" s="404" t="s">
        <v>11</v>
      </c>
      <c r="C2" s="405"/>
      <c r="D2" s="406" t="s">
        <v>5</v>
      </c>
      <c r="E2" s="397" t="s">
        <v>4</v>
      </c>
      <c r="F2" s="408" t="s">
        <v>342</v>
      </c>
      <c r="G2" s="397" t="s">
        <v>18</v>
      </c>
      <c r="H2" s="397" t="s">
        <v>19</v>
      </c>
      <c r="I2" s="397" t="s">
        <v>3</v>
      </c>
      <c r="J2" s="396" t="s">
        <v>173</v>
      </c>
      <c r="K2" s="386">
        <v>99</v>
      </c>
      <c r="L2" s="387"/>
      <c r="M2" s="396" t="s">
        <v>505</v>
      </c>
      <c r="N2" s="396"/>
      <c r="O2" s="396" t="s">
        <v>253</v>
      </c>
      <c r="P2" s="396" t="s">
        <v>506</v>
      </c>
      <c r="Q2" s="396"/>
      <c r="R2" s="399" t="s">
        <v>253</v>
      </c>
    </row>
    <row r="3" spans="1:21" s="17" customFormat="1" ht="55.5" customHeight="1" thickBot="1">
      <c r="A3" s="167"/>
      <c r="B3" s="212" t="s">
        <v>1</v>
      </c>
      <c r="C3" s="213" t="s">
        <v>2</v>
      </c>
      <c r="D3" s="407"/>
      <c r="E3" s="398"/>
      <c r="F3" s="409"/>
      <c r="G3" s="398"/>
      <c r="H3" s="398"/>
      <c r="I3" s="398"/>
      <c r="J3" s="403"/>
      <c r="K3" s="314" t="s">
        <v>578</v>
      </c>
      <c r="L3" s="314" t="s">
        <v>579</v>
      </c>
      <c r="M3" s="315" t="s">
        <v>577</v>
      </c>
      <c r="N3" s="194" t="s">
        <v>15</v>
      </c>
      <c r="O3" s="403"/>
      <c r="P3" s="194" t="s">
        <v>16</v>
      </c>
      <c r="Q3" s="194" t="s">
        <v>15</v>
      </c>
      <c r="R3" s="400"/>
    </row>
    <row r="4" spans="1:21" s="214" customFormat="1" ht="50.25" customHeight="1">
      <c r="B4" s="401" t="s">
        <v>335</v>
      </c>
      <c r="C4" s="402" t="s">
        <v>289</v>
      </c>
      <c r="D4" s="215">
        <v>1</v>
      </c>
      <c r="E4" s="216" t="s">
        <v>520</v>
      </c>
      <c r="F4" s="216" t="s">
        <v>349</v>
      </c>
      <c r="G4" s="273" t="s">
        <v>116</v>
      </c>
      <c r="H4" s="273" t="s">
        <v>113</v>
      </c>
      <c r="I4" s="216" t="s">
        <v>521</v>
      </c>
      <c r="J4" s="217" t="s">
        <v>176</v>
      </c>
      <c r="K4" s="317">
        <v>1.62</v>
      </c>
      <c r="L4" s="317">
        <f>(2240/1143)</f>
        <v>1.9597550306211724</v>
      </c>
      <c r="M4" s="218">
        <v>1.01</v>
      </c>
      <c r="N4" s="219">
        <v>0.9</v>
      </c>
      <c r="O4" s="220"/>
      <c r="P4" s="219"/>
      <c r="Q4" s="219">
        <v>0.9</v>
      </c>
      <c r="R4" s="221"/>
      <c r="S4" s="214">
        <v>65</v>
      </c>
    </row>
    <row r="5" spans="1:21" ht="65.25">
      <c r="B5" s="392"/>
      <c r="C5" s="394"/>
      <c r="D5" s="222">
        <v>2</v>
      </c>
      <c r="E5" s="223" t="s">
        <v>522</v>
      </c>
      <c r="F5" s="223" t="s">
        <v>345</v>
      </c>
      <c r="G5" s="234" t="s">
        <v>116</v>
      </c>
      <c r="H5" s="234" t="s">
        <v>113</v>
      </c>
      <c r="I5" s="223" t="s">
        <v>521</v>
      </c>
      <c r="J5" s="48" t="s">
        <v>176</v>
      </c>
      <c r="K5" s="318">
        <v>0.87</v>
      </c>
      <c r="L5" s="318">
        <f>(5325/3252)</f>
        <v>1.6374538745387455</v>
      </c>
      <c r="M5" s="224">
        <v>0.56999999999999995</v>
      </c>
      <c r="N5" s="225">
        <v>0.9</v>
      </c>
      <c r="O5" s="226"/>
      <c r="P5" s="225"/>
      <c r="Q5" s="225">
        <v>0.9</v>
      </c>
      <c r="R5" s="227"/>
      <c r="S5" s="209">
        <v>80</v>
      </c>
      <c r="U5" s="228"/>
    </row>
    <row r="6" spans="1:21" ht="41.25" customHeight="1">
      <c r="B6" s="392"/>
      <c r="C6" s="394"/>
      <c r="D6" s="222">
        <v>3</v>
      </c>
      <c r="E6" s="223" t="s">
        <v>523</v>
      </c>
      <c r="F6" s="223" t="s">
        <v>349</v>
      </c>
      <c r="G6" s="234" t="s">
        <v>116</v>
      </c>
      <c r="H6" s="234" t="s">
        <v>113</v>
      </c>
      <c r="I6" s="223" t="s">
        <v>524</v>
      </c>
      <c r="J6" s="48" t="s">
        <v>176</v>
      </c>
      <c r="K6" s="318">
        <v>1.4239999999999999</v>
      </c>
      <c r="L6" s="318">
        <f>(17743/9131)</f>
        <v>1.9431606614828605</v>
      </c>
      <c r="M6" s="229">
        <v>0.66</v>
      </c>
      <c r="N6" s="225">
        <v>0.9</v>
      </c>
      <c r="O6" s="226"/>
      <c r="P6" s="225"/>
      <c r="Q6" s="225">
        <v>0.9</v>
      </c>
      <c r="R6" s="230"/>
      <c r="S6" s="209">
        <v>114</v>
      </c>
    </row>
    <row r="7" spans="1:21" ht="48" customHeight="1">
      <c r="B7" s="392"/>
      <c r="C7" s="394"/>
      <c r="D7" s="222">
        <v>4</v>
      </c>
      <c r="E7" s="223" t="s">
        <v>525</v>
      </c>
      <c r="F7" s="223" t="s">
        <v>349</v>
      </c>
      <c r="G7" s="234" t="s">
        <v>116</v>
      </c>
      <c r="H7" s="234" t="s">
        <v>113</v>
      </c>
      <c r="I7" s="223" t="s">
        <v>524</v>
      </c>
      <c r="J7" s="48" t="s">
        <v>176</v>
      </c>
      <c r="K7" s="318">
        <v>1.472</v>
      </c>
      <c r="L7" s="318">
        <f>5968.5/3250</f>
        <v>1.8364615384615384</v>
      </c>
      <c r="M7" s="229">
        <v>0.69</v>
      </c>
      <c r="N7" s="225">
        <v>0.9</v>
      </c>
      <c r="O7" s="226"/>
      <c r="P7" s="225"/>
      <c r="Q7" s="225">
        <v>0.9</v>
      </c>
      <c r="R7" s="230"/>
      <c r="S7" s="231">
        <v>92</v>
      </c>
    </row>
    <row r="8" spans="1:21" ht="42.75" customHeight="1">
      <c r="B8" s="392" t="s">
        <v>336</v>
      </c>
      <c r="C8" s="394" t="s">
        <v>290</v>
      </c>
      <c r="D8" s="222">
        <v>5</v>
      </c>
      <c r="E8" s="223" t="s">
        <v>135</v>
      </c>
      <c r="F8" s="223" t="s">
        <v>345</v>
      </c>
      <c r="G8" s="234" t="s">
        <v>116</v>
      </c>
      <c r="H8" s="234" t="s">
        <v>113</v>
      </c>
      <c r="I8" s="232" t="s">
        <v>339</v>
      </c>
      <c r="J8" s="48" t="s">
        <v>176</v>
      </c>
      <c r="K8" s="318">
        <v>1</v>
      </c>
      <c r="L8" s="318">
        <v>1</v>
      </c>
      <c r="M8" s="229">
        <v>0.87</v>
      </c>
      <c r="N8" s="225">
        <v>1.25</v>
      </c>
      <c r="O8" s="233"/>
      <c r="P8" s="225"/>
      <c r="Q8" s="225">
        <v>1</v>
      </c>
      <c r="R8" s="230"/>
      <c r="S8" s="231">
        <v>100</v>
      </c>
    </row>
    <row r="9" spans="1:21" ht="45" customHeight="1">
      <c r="B9" s="392"/>
      <c r="C9" s="394"/>
      <c r="D9" s="222">
        <v>6</v>
      </c>
      <c r="E9" s="223" t="s">
        <v>340</v>
      </c>
      <c r="F9" s="223" t="s">
        <v>349</v>
      </c>
      <c r="G9" s="234" t="s">
        <v>114</v>
      </c>
      <c r="H9" s="234" t="s">
        <v>337</v>
      </c>
      <c r="I9" s="232" t="s">
        <v>351</v>
      </c>
      <c r="J9" s="47" t="s">
        <v>186</v>
      </c>
      <c r="K9" s="319">
        <v>1</v>
      </c>
      <c r="L9" s="318">
        <v>1</v>
      </c>
      <c r="M9" s="229">
        <v>0.1</v>
      </c>
      <c r="N9" s="225">
        <v>0.7</v>
      </c>
      <c r="O9" s="226"/>
      <c r="P9" s="225"/>
      <c r="Q9" s="225">
        <v>1</v>
      </c>
      <c r="R9" s="230"/>
      <c r="S9" s="231">
        <v>72</v>
      </c>
    </row>
    <row r="10" spans="1:21" s="214" customFormat="1" ht="45" customHeight="1">
      <c r="B10" s="392" t="s">
        <v>262</v>
      </c>
      <c r="C10" s="394" t="s">
        <v>115</v>
      </c>
      <c r="D10" s="222">
        <v>7</v>
      </c>
      <c r="E10" s="223" t="s">
        <v>291</v>
      </c>
      <c r="F10" s="223" t="s">
        <v>350</v>
      </c>
      <c r="G10" s="234" t="s">
        <v>116</v>
      </c>
      <c r="H10" s="234" t="s">
        <v>113</v>
      </c>
      <c r="I10" s="232" t="s">
        <v>292</v>
      </c>
      <c r="J10" s="48" t="s">
        <v>176</v>
      </c>
      <c r="K10" s="30">
        <v>10</v>
      </c>
      <c r="L10" s="30">
        <v>15</v>
      </c>
      <c r="M10" s="47">
        <v>0</v>
      </c>
      <c r="N10" s="47">
        <v>15</v>
      </c>
      <c r="O10" s="235"/>
      <c r="P10" s="47"/>
      <c r="Q10" s="47">
        <v>30</v>
      </c>
      <c r="R10" s="230"/>
      <c r="S10" s="231">
        <v>80</v>
      </c>
    </row>
    <row r="11" spans="1:21" s="214" customFormat="1" ht="46.9" customHeight="1">
      <c r="B11" s="392"/>
      <c r="C11" s="394"/>
      <c r="D11" s="222">
        <v>8</v>
      </c>
      <c r="E11" s="223" t="s">
        <v>293</v>
      </c>
      <c r="F11" s="223" t="s">
        <v>350</v>
      </c>
      <c r="G11" s="234" t="s">
        <v>116</v>
      </c>
      <c r="H11" s="234" t="s">
        <v>113</v>
      </c>
      <c r="I11" s="232" t="s">
        <v>294</v>
      </c>
      <c r="J11" s="48" t="s">
        <v>176</v>
      </c>
      <c r="K11" s="30">
        <v>12</v>
      </c>
      <c r="L11" s="30">
        <v>7</v>
      </c>
      <c r="M11" s="47">
        <v>0</v>
      </c>
      <c r="N11" s="47">
        <v>15</v>
      </c>
      <c r="O11" s="235"/>
      <c r="P11" s="47"/>
      <c r="Q11" s="47">
        <v>30</v>
      </c>
      <c r="R11" s="230"/>
      <c r="S11" s="231">
        <v>107</v>
      </c>
    </row>
    <row r="12" spans="1:21" s="214" customFormat="1" ht="87">
      <c r="B12" s="392" t="s">
        <v>117</v>
      </c>
      <c r="C12" s="394" t="s">
        <v>118</v>
      </c>
      <c r="D12" s="222">
        <v>9</v>
      </c>
      <c r="E12" s="223" t="s">
        <v>352</v>
      </c>
      <c r="F12" s="223" t="s">
        <v>345</v>
      </c>
      <c r="G12" s="234" t="s">
        <v>116</v>
      </c>
      <c r="H12" s="234" t="s">
        <v>113</v>
      </c>
      <c r="I12" s="236" t="s">
        <v>341</v>
      </c>
      <c r="J12" s="48" t="s">
        <v>176</v>
      </c>
      <c r="K12" s="320">
        <v>0.95</v>
      </c>
      <c r="L12" s="321">
        <v>0.95</v>
      </c>
      <c r="M12" s="237">
        <v>0.95</v>
      </c>
      <c r="N12" s="238">
        <v>0.95</v>
      </c>
      <c r="O12" s="235"/>
      <c r="P12" s="93"/>
      <c r="Q12" s="238">
        <v>0.95</v>
      </c>
      <c r="R12" s="239"/>
      <c r="S12" s="231">
        <v>73</v>
      </c>
    </row>
    <row r="13" spans="1:21" s="214" customFormat="1" ht="36" customHeight="1">
      <c r="B13" s="392"/>
      <c r="C13" s="394"/>
      <c r="D13" s="222">
        <v>10</v>
      </c>
      <c r="E13" s="223" t="s">
        <v>136</v>
      </c>
      <c r="F13" s="223" t="s">
        <v>344</v>
      </c>
      <c r="G13" s="234" t="s">
        <v>116</v>
      </c>
      <c r="H13" s="234" t="s">
        <v>113</v>
      </c>
      <c r="I13" s="236" t="s">
        <v>295</v>
      </c>
      <c r="J13" s="48" t="s">
        <v>176</v>
      </c>
      <c r="K13" s="320">
        <v>1</v>
      </c>
      <c r="L13" s="321">
        <v>1</v>
      </c>
      <c r="M13" s="237">
        <v>0.95</v>
      </c>
      <c r="N13" s="238">
        <v>0.9</v>
      </c>
      <c r="O13" s="235"/>
      <c r="P13" s="93"/>
      <c r="Q13" s="238">
        <v>0.9</v>
      </c>
      <c r="R13" s="230"/>
    </row>
    <row r="14" spans="1:21" s="214" customFormat="1" ht="46.5" customHeight="1">
      <c r="B14" s="392" t="s">
        <v>119</v>
      </c>
      <c r="C14" s="394" t="s">
        <v>137</v>
      </c>
      <c r="D14" s="222">
        <v>11</v>
      </c>
      <c r="E14" s="234" t="s">
        <v>138</v>
      </c>
      <c r="F14" s="223" t="s">
        <v>345</v>
      </c>
      <c r="G14" s="234" t="s">
        <v>116</v>
      </c>
      <c r="H14" s="234" t="s">
        <v>113</v>
      </c>
      <c r="I14" s="236" t="s">
        <v>296</v>
      </c>
      <c r="J14" s="48" t="s">
        <v>176</v>
      </c>
      <c r="K14" s="320">
        <v>0.98670000000000002</v>
      </c>
      <c r="L14" s="322">
        <v>0.9667</v>
      </c>
      <c r="M14" s="237">
        <v>0.73</v>
      </c>
      <c r="N14" s="237">
        <v>0.7</v>
      </c>
      <c r="O14" s="235"/>
      <c r="P14" s="93"/>
      <c r="Q14" s="93">
        <v>80</v>
      </c>
      <c r="R14" s="239"/>
    </row>
    <row r="15" spans="1:21" s="214" customFormat="1" ht="35.1" customHeight="1">
      <c r="B15" s="392"/>
      <c r="C15" s="394"/>
      <c r="D15" s="222">
        <v>12</v>
      </c>
      <c r="E15" s="234" t="s">
        <v>139</v>
      </c>
      <c r="F15" s="223" t="s">
        <v>350</v>
      </c>
      <c r="G15" s="234" t="s">
        <v>116</v>
      </c>
      <c r="H15" s="234" t="s">
        <v>113</v>
      </c>
      <c r="I15" s="236" t="s">
        <v>297</v>
      </c>
      <c r="J15" s="48" t="s">
        <v>176</v>
      </c>
      <c r="K15" s="36">
        <v>0</v>
      </c>
      <c r="L15" s="36">
        <v>0</v>
      </c>
      <c r="M15" s="51">
        <v>0</v>
      </c>
      <c r="N15" s="47">
        <v>30</v>
      </c>
      <c r="O15" s="235"/>
      <c r="P15" s="51"/>
      <c r="Q15" s="47">
        <v>5</v>
      </c>
      <c r="R15" s="230"/>
    </row>
    <row r="16" spans="1:21" s="214" customFormat="1" ht="57.75" customHeight="1">
      <c r="B16" s="240" t="s">
        <v>120</v>
      </c>
      <c r="C16" s="291" t="s">
        <v>121</v>
      </c>
      <c r="D16" s="222">
        <v>13</v>
      </c>
      <c r="E16" s="234" t="s">
        <v>122</v>
      </c>
      <c r="F16" s="223" t="s">
        <v>350</v>
      </c>
      <c r="G16" s="234" t="s">
        <v>116</v>
      </c>
      <c r="H16" s="234" t="s">
        <v>113</v>
      </c>
      <c r="I16" s="236" t="s">
        <v>298</v>
      </c>
      <c r="J16" s="48" t="s">
        <v>176</v>
      </c>
      <c r="K16" s="30">
        <v>6</v>
      </c>
      <c r="L16" s="30">
        <v>5</v>
      </c>
      <c r="M16" s="47">
        <v>19</v>
      </c>
      <c r="N16" s="47">
        <v>20</v>
      </c>
      <c r="O16" s="235"/>
      <c r="P16" s="47"/>
      <c r="Q16" s="47">
        <v>10</v>
      </c>
      <c r="R16" s="230"/>
    </row>
    <row r="17" spans="2:18" s="214" customFormat="1" ht="79.5" customHeight="1">
      <c r="B17" s="392" t="s">
        <v>123</v>
      </c>
      <c r="C17" s="394" t="s">
        <v>124</v>
      </c>
      <c r="D17" s="222">
        <v>14</v>
      </c>
      <c r="E17" s="223" t="s">
        <v>125</v>
      </c>
      <c r="F17" s="223" t="s">
        <v>350</v>
      </c>
      <c r="G17" s="234" t="s">
        <v>116</v>
      </c>
      <c r="H17" s="234" t="s">
        <v>113</v>
      </c>
      <c r="I17" s="232" t="s">
        <v>338</v>
      </c>
      <c r="J17" s="48" t="s">
        <v>176</v>
      </c>
      <c r="K17" s="30">
        <v>10</v>
      </c>
      <c r="L17" s="30">
        <v>15</v>
      </c>
      <c r="M17" s="47">
        <v>16</v>
      </c>
      <c r="N17" s="47">
        <v>30</v>
      </c>
      <c r="O17" s="235"/>
      <c r="P17" s="47"/>
      <c r="Q17" s="47">
        <v>30</v>
      </c>
      <c r="R17" s="230"/>
    </row>
    <row r="18" spans="2:18" s="214" customFormat="1" ht="88.5" customHeight="1" thickBot="1">
      <c r="B18" s="393"/>
      <c r="C18" s="395"/>
      <c r="D18" s="241">
        <v>15</v>
      </c>
      <c r="E18" s="242" t="s">
        <v>126</v>
      </c>
      <c r="F18" s="242" t="s">
        <v>350</v>
      </c>
      <c r="G18" s="243" t="s">
        <v>116</v>
      </c>
      <c r="H18" s="243" t="s">
        <v>113</v>
      </c>
      <c r="I18" s="244" t="s">
        <v>338</v>
      </c>
      <c r="J18" s="245" t="s">
        <v>176</v>
      </c>
      <c r="K18" s="302">
        <v>15</v>
      </c>
      <c r="L18" s="302">
        <v>20</v>
      </c>
      <c r="M18" s="246">
        <v>23</v>
      </c>
      <c r="N18" s="246">
        <v>30</v>
      </c>
      <c r="O18" s="247"/>
      <c r="P18" s="246"/>
      <c r="Q18" s="47">
        <v>30</v>
      </c>
      <c r="R18" s="230"/>
    </row>
    <row r="19" spans="2:18" ht="25.5" thickTop="1"/>
  </sheetData>
  <mergeCells count="27">
    <mergeCell ref="C8:C9"/>
    <mergeCell ref="R2:R3"/>
    <mergeCell ref="B4:B7"/>
    <mergeCell ref="C4:C7"/>
    <mergeCell ref="O2:O3"/>
    <mergeCell ref="B2:C2"/>
    <mergeCell ref="D2:D3"/>
    <mergeCell ref="J2:J3"/>
    <mergeCell ref="M2:N2"/>
    <mergeCell ref="F2:F3"/>
    <mergeCell ref="K2:L2"/>
    <mergeCell ref="P1:R1"/>
    <mergeCell ref="D1:O1"/>
    <mergeCell ref="B17:B18"/>
    <mergeCell ref="C17:C18"/>
    <mergeCell ref="B14:B15"/>
    <mergeCell ref="C14:C15"/>
    <mergeCell ref="C12:C13"/>
    <mergeCell ref="B12:B13"/>
    <mergeCell ref="B10:B11"/>
    <mergeCell ref="C10:C11"/>
    <mergeCell ref="P2:Q2"/>
    <mergeCell ref="G2:G3"/>
    <mergeCell ref="H2:H3"/>
    <mergeCell ref="I2:I3"/>
    <mergeCell ref="E2:E3"/>
    <mergeCell ref="B8:B9"/>
  </mergeCells>
  <conditionalFormatting sqref="O2:O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R2:R18 O2:O3 O10:O18">
      <formula1>$U$2:$U$3</formula1>
    </dataValidation>
  </dataValidations>
  <hyperlinks>
    <hyperlink ref="B17" r:id="rId1"/>
    <hyperlink ref="B16" r:id="rId2"/>
  </hyperlinks>
  <pageMargins left="0.7" right="0.7" top="0.75" bottom="0.75" header="0.3" footer="0.3"/>
  <pageSetup scale="1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1"/>
  <sheetViews>
    <sheetView rightToLeft="1" topLeftCell="A28" zoomScale="60" zoomScaleNormal="60" zoomScaleSheetLayoutView="55" workbookViewId="0">
      <selection activeCell="D13" sqref="D13:H15"/>
    </sheetView>
  </sheetViews>
  <sheetFormatPr defaultColWidth="9" defaultRowHeight="24.75"/>
  <cols>
    <col min="1" max="1" width="9" style="26"/>
    <col min="2" max="2" width="11.85546875" style="26" customWidth="1"/>
    <col min="3" max="3" width="16" style="26" customWidth="1"/>
    <col min="4" max="4" width="9" style="26"/>
    <col min="5" max="5" width="19" style="26" customWidth="1"/>
    <col min="6" max="6" width="10.85546875" style="26" customWidth="1"/>
    <col min="7" max="7" width="24" style="26" customWidth="1"/>
    <col min="8" max="8" width="30.42578125" style="26" customWidth="1"/>
    <col min="9" max="9" width="39.28515625" style="97" hidden="1" customWidth="1"/>
    <col min="10" max="12" width="10.5703125" style="25" customWidth="1"/>
    <col min="13" max="13" width="21.42578125" style="25" customWidth="1"/>
    <col min="14" max="14" width="22.5703125" style="25" customWidth="1"/>
    <col min="15" max="15" width="15.7109375" style="25" customWidth="1"/>
    <col min="16" max="16" width="15.85546875" style="25" customWidth="1"/>
    <col min="17" max="17" width="21.140625" style="25" customWidth="1"/>
    <col min="18" max="18" width="20.140625" style="25" customWidth="1"/>
    <col min="19" max="19" width="11.85546875" style="26" bestFit="1" customWidth="1"/>
    <col min="20" max="16384" width="9" style="26"/>
  </cols>
  <sheetData>
    <row r="1" spans="2:18" s="25" customFormat="1" ht="93.75" customHeight="1" thickBot="1">
      <c r="B1" s="198"/>
      <c r="C1" s="198"/>
      <c r="D1" s="390" t="s">
        <v>17</v>
      </c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1"/>
      <c r="P1" s="373" t="s">
        <v>547</v>
      </c>
      <c r="Q1" s="374"/>
      <c r="R1" s="374"/>
    </row>
    <row r="2" spans="2:18" s="69" customFormat="1" ht="46.15" customHeight="1">
      <c r="B2" s="433" t="s">
        <v>11</v>
      </c>
      <c r="C2" s="434"/>
      <c r="D2" s="412" t="s">
        <v>5</v>
      </c>
      <c r="E2" s="418" t="s">
        <v>4</v>
      </c>
      <c r="F2" s="416" t="s">
        <v>342</v>
      </c>
      <c r="G2" s="416" t="s">
        <v>18</v>
      </c>
      <c r="H2" s="416" t="s">
        <v>19</v>
      </c>
      <c r="I2" s="416" t="s">
        <v>3</v>
      </c>
      <c r="J2" s="416" t="s">
        <v>173</v>
      </c>
      <c r="K2" s="386">
        <v>99</v>
      </c>
      <c r="L2" s="387"/>
      <c r="M2" s="414" t="s">
        <v>505</v>
      </c>
      <c r="N2" s="415"/>
      <c r="O2" s="416" t="s">
        <v>253</v>
      </c>
      <c r="P2" s="414" t="s">
        <v>506</v>
      </c>
      <c r="Q2" s="415"/>
      <c r="R2" s="420" t="s">
        <v>253</v>
      </c>
    </row>
    <row r="3" spans="2:18" s="69" customFormat="1" ht="96.75" thickBot="1">
      <c r="B3" s="8" t="s">
        <v>1</v>
      </c>
      <c r="C3" s="204" t="s">
        <v>2</v>
      </c>
      <c r="D3" s="413"/>
      <c r="E3" s="419"/>
      <c r="F3" s="417"/>
      <c r="G3" s="417"/>
      <c r="H3" s="417"/>
      <c r="I3" s="417"/>
      <c r="J3" s="417"/>
      <c r="K3" s="314" t="s">
        <v>578</v>
      </c>
      <c r="L3" s="314" t="s">
        <v>579</v>
      </c>
      <c r="M3" s="315" t="s">
        <v>577</v>
      </c>
      <c r="N3" s="204" t="s">
        <v>15</v>
      </c>
      <c r="O3" s="417"/>
      <c r="P3" s="204" t="s">
        <v>16</v>
      </c>
      <c r="Q3" s="204" t="s">
        <v>15</v>
      </c>
      <c r="R3" s="421"/>
    </row>
    <row r="4" spans="2:18" ht="74.25">
      <c r="B4" s="422" t="s">
        <v>263</v>
      </c>
      <c r="C4" s="431" t="s">
        <v>10</v>
      </c>
      <c r="D4" s="208">
        <v>1</v>
      </c>
      <c r="E4" s="206" t="s">
        <v>484</v>
      </c>
      <c r="F4" s="206" t="s">
        <v>346</v>
      </c>
      <c r="G4" s="206" t="s">
        <v>482</v>
      </c>
      <c r="H4" s="206" t="s">
        <v>376</v>
      </c>
      <c r="I4" s="208" t="s">
        <v>13</v>
      </c>
      <c r="J4" s="206" t="s">
        <v>176</v>
      </c>
      <c r="K4" s="323">
        <f>111595317/1576440</f>
        <v>70.789447743015913</v>
      </c>
      <c r="L4" s="323">
        <f>98036458/1576440</f>
        <v>62.188512090533102</v>
      </c>
      <c r="M4" s="188">
        <f>114926148/1576440</f>
        <v>72.902329298926702</v>
      </c>
      <c r="N4" s="188">
        <f>109550000/1576440</f>
        <v>69.492019994417802</v>
      </c>
      <c r="O4" s="266"/>
      <c r="P4" s="189"/>
      <c r="Q4" s="188">
        <f>94250000/1576440</f>
        <v>59.786607799852831</v>
      </c>
      <c r="R4" s="190"/>
    </row>
    <row r="5" spans="2:18" ht="49.5">
      <c r="B5" s="423"/>
      <c r="C5" s="432"/>
      <c r="D5" s="205">
        <v>2</v>
      </c>
      <c r="E5" s="90" t="s">
        <v>485</v>
      </c>
      <c r="F5" s="90" t="s">
        <v>346</v>
      </c>
      <c r="G5" s="90" t="s">
        <v>482</v>
      </c>
      <c r="H5" s="90" t="s">
        <v>376</v>
      </c>
      <c r="I5" s="205" t="s">
        <v>14</v>
      </c>
      <c r="J5" s="90" t="s">
        <v>176</v>
      </c>
      <c r="K5" s="90">
        <f>111595317/121583</f>
        <v>917.85296464143835</v>
      </c>
      <c r="L5" s="324">
        <f>98036458/121525</f>
        <v>806.71843653569226</v>
      </c>
      <c r="M5" s="118">
        <f>114926148/123617</f>
        <v>929.69533316615025</v>
      </c>
      <c r="N5" s="118">
        <f>109550000/123617</f>
        <v>886.20497180808468</v>
      </c>
      <c r="O5" s="267"/>
      <c r="P5" s="117"/>
      <c r="Q5" s="118">
        <f>94250000/123617</f>
        <v>762.43558733831105</v>
      </c>
      <c r="R5" s="90"/>
    </row>
    <row r="6" spans="2:18" ht="74.25">
      <c r="B6" s="423"/>
      <c r="C6" s="432"/>
      <c r="D6" s="205">
        <v>3</v>
      </c>
      <c r="E6" s="90" t="s">
        <v>189</v>
      </c>
      <c r="F6" s="90" t="s">
        <v>345</v>
      </c>
      <c r="G6" s="90" t="s">
        <v>482</v>
      </c>
      <c r="H6" s="90" t="s">
        <v>376</v>
      </c>
      <c r="I6" s="205" t="s">
        <v>483</v>
      </c>
      <c r="J6" s="90" t="s">
        <v>176</v>
      </c>
      <c r="K6" s="316">
        <f>271/294</f>
        <v>0.92176870748299322</v>
      </c>
      <c r="L6" s="316">
        <f>271/294</f>
        <v>0.92176870748299322</v>
      </c>
      <c r="M6" s="119">
        <f>220/294</f>
        <v>0.74829931972789121</v>
      </c>
      <c r="N6" s="119">
        <v>0.7</v>
      </c>
      <c r="O6" s="267"/>
      <c r="P6" s="117"/>
      <c r="Q6" s="119">
        <f>248/294</f>
        <v>0.84353741496598644</v>
      </c>
      <c r="R6" s="90"/>
    </row>
    <row r="7" spans="2:18" ht="49.5">
      <c r="B7" s="423"/>
      <c r="C7" s="432"/>
      <c r="D7" s="205">
        <v>4</v>
      </c>
      <c r="E7" s="90" t="s">
        <v>190</v>
      </c>
      <c r="F7" s="90" t="s">
        <v>345</v>
      </c>
      <c r="G7" s="90" t="s">
        <v>482</v>
      </c>
      <c r="H7" s="90" t="s">
        <v>376</v>
      </c>
      <c r="I7" s="205" t="s">
        <v>303</v>
      </c>
      <c r="J7" s="90" t="s">
        <v>176</v>
      </c>
      <c r="K7" s="168"/>
      <c r="L7" s="90"/>
      <c r="M7" s="117">
        <v>0</v>
      </c>
      <c r="N7" s="90">
        <v>0</v>
      </c>
      <c r="O7" s="185"/>
      <c r="P7" s="211"/>
      <c r="Q7" s="90">
        <v>0</v>
      </c>
      <c r="R7" s="90"/>
    </row>
    <row r="8" spans="2:18" ht="49.5">
      <c r="B8" s="430" t="s">
        <v>265</v>
      </c>
      <c r="C8" s="411" t="s">
        <v>264</v>
      </c>
      <c r="D8" s="205">
        <v>5</v>
      </c>
      <c r="E8" s="90" t="s">
        <v>191</v>
      </c>
      <c r="F8" s="90" t="s">
        <v>349</v>
      </c>
      <c r="G8" s="90" t="s">
        <v>41</v>
      </c>
      <c r="H8" s="90" t="s">
        <v>377</v>
      </c>
      <c r="I8" s="205" t="s">
        <v>8</v>
      </c>
      <c r="J8" s="90" t="s">
        <v>176</v>
      </c>
      <c r="K8" s="297">
        <v>9762</v>
      </c>
      <c r="L8" s="297">
        <v>13719</v>
      </c>
      <c r="M8" s="90">
        <v>14750</v>
      </c>
      <c r="N8" s="90">
        <v>14750</v>
      </c>
      <c r="O8" s="267"/>
      <c r="P8" s="211"/>
      <c r="Q8" s="90">
        <v>12250</v>
      </c>
      <c r="R8" s="90"/>
    </row>
    <row r="9" spans="2:18" ht="74.25">
      <c r="B9" s="430"/>
      <c r="C9" s="411"/>
      <c r="D9" s="205">
        <v>6</v>
      </c>
      <c r="E9" s="90" t="s">
        <v>192</v>
      </c>
      <c r="F9" s="90" t="s">
        <v>345</v>
      </c>
      <c r="G9" s="90" t="s">
        <v>41</v>
      </c>
      <c r="H9" s="90" t="s">
        <v>377</v>
      </c>
      <c r="I9" s="205" t="s">
        <v>193</v>
      </c>
      <c r="J9" s="90" t="s">
        <v>176</v>
      </c>
      <c r="K9" s="225">
        <v>0.53</v>
      </c>
      <c r="L9" s="225">
        <v>0.47</v>
      </c>
      <c r="M9" s="225">
        <v>0.52</v>
      </c>
      <c r="N9" s="225">
        <v>0.52</v>
      </c>
      <c r="O9" s="267"/>
      <c r="P9" s="211"/>
      <c r="Q9" s="90">
        <v>48</v>
      </c>
      <c r="R9" s="90"/>
    </row>
    <row r="10" spans="2:18" ht="74.25">
      <c r="B10" s="430"/>
      <c r="C10" s="411"/>
      <c r="D10" s="205">
        <v>7</v>
      </c>
      <c r="E10" s="90" t="s">
        <v>194</v>
      </c>
      <c r="F10" s="90" t="s">
        <v>345</v>
      </c>
      <c r="G10" s="90" t="s">
        <v>41</v>
      </c>
      <c r="H10" s="90" t="s">
        <v>377</v>
      </c>
      <c r="I10" s="205" t="s">
        <v>195</v>
      </c>
      <c r="J10" s="90" t="s">
        <v>176</v>
      </c>
      <c r="K10" s="225">
        <v>0.5</v>
      </c>
      <c r="L10" s="326">
        <v>0.5</v>
      </c>
      <c r="M10" s="326">
        <v>0.5</v>
      </c>
      <c r="N10" s="326">
        <v>0.5</v>
      </c>
      <c r="O10" s="235"/>
      <c r="P10" s="47"/>
      <c r="Q10" s="47">
        <v>50</v>
      </c>
      <c r="R10" s="47"/>
    </row>
    <row r="11" spans="2:18" ht="49.5">
      <c r="B11" s="430"/>
      <c r="C11" s="411"/>
      <c r="D11" s="205">
        <v>8</v>
      </c>
      <c r="E11" s="90" t="s">
        <v>196</v>
      </c>
      <c r="F11" s="90" t="s">
        <v>345</v>
      </c>
      <c r="G11" s="90" t="s">
        <v>41</v>
      </c>
      <c r="H11" s="90" t="s">
        <v>377</v>
      </c>
      <c r="I11" s="205" t="s">
        <v>197</v>
      </c>
      <c r="J11" s="90" t="s">
        <v>176</v>
      </c>
      <c r="K11" s="225">
        <v>0.5</v>
      </c>
      <c r="L11" s="326">
        <v>0.5</v>
      </c>
      <c r="M11" s="326">
        <v>0.5</v>
      </c>
      <c r="N11" s="326">
        <v>0.5</v>
      </c>
      <c r="O11" s="235"/>
      <c r="P11" s="47"/>
      <c r="Q11" s="47">
        <v>50</v>
      </c>
      <c r="R11" s="49"/>
    </row>
    <row r="12" spans="2:18" ht="73.5" customHeight="1">
      <c r="B12" s="430"/>
      <c r="C12" s="411"/>
      <c r="D12" s="205">
        <v>9</v>
      </c>
      <c r="E12" s="90" t="s">
        <v>486</v>
      </c>
      <c r="F12" s="90" t="s">
        <v>345</v>
      </c>
      <c r="G12" s="90" t="s">
        <v>41</v>
      </c>
      <c r="H12" s="90" t="s">
        <v>377</v>
      </c>
      <c r="I12" s="205" t="s">
        <v>487</v>
      </c>
      <c r="J12" s="48" t="s">
        <v>176</v>
      </c>
      <c r="K12" s="325">
        <v>6.8000000000000005E-2</v>
      </c>
      <c r="L12" s="326">
        <v>0.112</v>
      </c>
      <c r="M12" s="326">
        <v>0.55000000000000004</v>
      </c>
      <c r="N12" s="326">
        <v>0.55000000000000004</v>
      </c>
      <c r="O12" s="235"/>
      <c r="P12" s="47"/>
      <c r="Q12" s="47">
        <v>45</v>
      </c>
      <c r="R12" s="47"/>
    </row>
    <row r="13" spans="2:18" ht="99">
      <c r="B13" s="410" t="s">
        <v>267</v>
      </c>
      <c r="C13" s="411" t="s">
        <v>540</v>
      </c>
      <c r="D13" s="205">
        <v>10</v>
      </c>
      <c r="E13" s="90" t="s">
        <v>198</v>
      </c>
      <c r="F13" s="90" t="s">
        <v>345</v>
      </c>
      <c r="G13" s="90" t="s">
        <v>379</v>
      </c>
      <c r="H13" s="90" t="s">
        <v>378</v>
      </c>
      <c r="I13" s="205" t="s">
        <v>488</v>
      </c>
      <c r="J13" s="90" t="s">
        <v>176</v>
      </c>
      <c r="K13" s="47">
        <v>0.55000000000000004</v>
      </c>
      <c r="L13" s="48">
        <v>0.55000000000000004</v>
      </c>
      <c r="M13" s="238">
        <v>0.55000000000000004</v>
      </c>
      <c r="N13" s="48">
        <v>0.55000000000000004</v>
      </c>
      <c r="O13" s="235"/>
      <c r="P13" s="93"/>
      <c r="Q13" s="48">
        <v>0.55000000000000004</v>
      </c>
      <c r="R13" s="47"/>
    </row>
    <row r="14" spans="2:18" ht="64.5" customHeight="1">
      <c r="B14" s="410"/>
      <c r="C14" s="411"/>
      <c r="D14" s="205">
        <v>11</v>
      </c>
      <c r="E14" s="90" t="s">
        <v>491</v>
      </c>
      <c r="F14" s="90" t="s">
        <v>344</v>
      </c>
      <c r="G14" s="90" t="s">
        <v>380</v>
      </c>
      <c r="H14" s="90" t="s">
        <v>378</v>
      </c>
      <c r="I14" s="205" t="s">
        <v>492</v>
      </c>
      <c r="J14" s="90" t="s">
        <v>176</v>
      </c>
      <c r="K14" s="47">
        <v>0</v>
      </c>
      <c r="L14" s="47">
        <v>0</v>
      </c>
      <c r="M14" s="51">
        <v>0</v>
      </c>
      <c r="N14" s="47">
        <v>0</v>
      </c>
      <c r="O14" s="235"/>
      <c r="P14" s="51"/>
      <c r="Q14" s="47">
        <v>0</v>
      </c>
      <c r="R14" s="47"/>
    </row>
    <row r="15" spans="2:18" ht="64.5" customHeight="1">
      <c r="B15" s="410"/>
      <c r="C15" s="411"/>
      <c r="D15" s="205">
        <v>12</v>
      </c>
      <c r="E15" s="90" t="s">
        <v>490</v>
      </c>
      <c r="F15" s="90" t="s">
        <v>344</v>
      </c>
      <c r="G15" s="90" t="s">
        <v>380</v>
      </c>
      <c r="H15" s="90" t="s">
        <v>378</v>
      </c>
      <c r="I15" s="205" t="s">
        <v>493</v>
      </c>
      <c r="J15" s="90" t="s">
        <v>176</v>
      </c>
      <c r="K15" s="47">
        <v>0</v>
      </c>
      <c r="L15" s="47">
        <v>0</v>
      </c>
      <c r="M15" s="51">
        <v>0</v>
      </c>
      <c r="N15" s="47">
        <v>0</v>
      </c>
      <c r="O15" s="235"/>
      <c r="P15" s="51"/>
      <c r="Q15" s="47">
        <v>0</v>
      </c>
      <c r="R15" s="47"/>
    </row>
    <row r="16" spans="2:18" s="43" customFormat="1" ht="74.25">
      <c r="B16" s="410"/>
      <c r="C16" s="411"/>
      <c r="D16" s="205">
        <v>13</v>
      </c>
      <c r="E16" s="205" t="s">
        <v>199</v>
      </c>
      <c r="F16" s="205" t="s">
        <v>345</v>
      </c>
      <c r="G16" s="205" t="s">
        <v>489</v>
      </c>
      <c r="H16" s="90" t="s">
        <v>378</v>
      </c>
      <c r="I16" s="205" t="s">
        <v>200</v>
      </c>
      <c r="J16" s="90" t="s">
        <v>176</v>
      </c>
      <c r="K16" s="142">
        <v>0.53520000000000001</v>
      </c>
      <c r="L16" s="142">
        <v>0.46500000000000002</v>
      </c>
      <c r="M16" s="295">
        <v>0.51300000000000001</v>
      </c>
      <c r="N16" s="142">
        <v>0.5</v>
      </c>
      <c r="O16" s="267"/>
      <c r="P16" s="90"/>
      <c r="Q16" s="90">
        <v>50</v>
      </c>
      <c r="R16" s="47"/>
    </row>
    <row r="17" spans="2:18" s="43" customFormat="1" ht="74.25">
      <c r="B17" s="410" t="s">
        <v>266</v>
      </c>
      <c r="C17" s="411" t="s">
        <v>157</v>
      </c>
      <c r="D17" s="205">
        <v>14</v>
      </c>
      <c r="E17" s="19" t="s">
        <v>494</v>
      </c>
      <c r="F17" s="205" t="s">
        <v>345</v>
      </c>
      <c r="G17" s="205" t="s">
        <v>489</v>
      </c>
      <c r="H17" s="90" t="s">
        <v>376</v>
      </c>
      <c r="I17" s="205" t="s">
        <v>496</v>
      </c>
      <c r="J17" s="90" t="s">
        <v>176</v>
      </c>
      <c r="K17" s="120">
        <v>0.48609999999999998</v>
      </c>
      <c r="L17" s="120">
        <v>0.52500000000000002</v>
      </c>
      <c r="M17" s="120">
        <f>16891/34500</f>
        <v>0.48959420289855071</v>
      </c>
      <c r="N17" s="120">
        <f>16726/34500</f>
        <v>0.48481159420289854</v>
      </c>
      <c r="O17" s="267"/>
      <c r="P17" s="19"/>
      <c r="Q17" s="120">
        <f>17774/34500</f>
        <v>0.51518840579710146</v>
      </c>
      <c r="R17" s="47"/>
    </row>
    <row r="18" spans="2:18" s="43" customFormat="1" ht="74.25">
      <c r="B18" s="410"/>
      <c r="C18" s="411"/>
      <c r="D18" s="205">
        <v>15</v>
      </c>
      <c r="E18" s="18" t="s">
        <v>495</v>
      </c>
      <c r="F18" s="205" t="s">
        <v>345</v>
      </c>
      <c r="G18" s="205" t="s">
        <v>489</v>
      </c>
      <c r="H18" s="90" t="s">
        <v>376</v>
      </c>
      <c r="I18" s="205" t="s">
        <v>497</v>
      </c>
      <c r="J18" s="90" t="s">
        <v>176</v>
      </c>
      <c r="K18" s="120">
        <v>0.7</v>
      </c>
      <c r="L18" s="120">
        <v>0.38500000000000001</v>
      </c>
      <c r="M18" s="120">
        <f>733/1190</f>
        <v>0.61596638655462188</v>
      </c>
      <c r="N18" s="120">
        <f>502/1190</f>
        <v>0.42184873949579832</v>
      </c>
      <c r="O18" s="267"/>
      <c r="P18" s="19"/>
      <c r="Q18" s="120">
        <f>688/1190</f>
        <v>0.57815126050420174</v>
      </c>
      <c r="R18" s="47"/>
    </row>
    <row r="19" spans="2:18" s="43" customFormat="1" ht="74.25">
      <c r="B19" s="410"/>
      <c r="C19" s="411"/>
      <c r="D19" s="205">
        <v>16</v>
      </c>
      <c r="E19" s="18" t="s">
        <v>302</v>
      </c>
      <c r="F19" s="18" t="s">
        <v>345</v>
      </c>
      <c r="G19" s="205" t="s">
        <v>489</v>
      </c>
      <c r="H19" s="90" t="s">
        <v>376</v>
      </c>
      <c r="I19" s="205" t="s">
        <v>299</v>
      </c>
      <c r="J19" s="90" t="s">
        <v>176</v>
      </c>
      <c r="K19" s="120">
        <v>0.48609999999999998</v>
      </c>
      <c r="L19" s="120">
        <v>0.52500000000000002</v>
      </c>
      <c r="M19" s="120">
        <f>3708/7268</f>
        <v>0.51018161805173368</v>
      </c>
      <c r="N19" s="120">
        <f>3668/7268</f>
        <v>0.50467804072647215</v>
      </c>
      <c r="O19" s="267"/>
      <c r="P19" s="19"/>
      <c r="Q19" s="120">
        <f>3600/7268</f>
        <v>0.49532195927352779</v>
      </c>
      <c r="R19" s="47"/>
    </row>
    <row r="20" spans="2:18" ht="99">
      <c r="B20" s="410"/>
      <c r="C20" s="411"/>
      <c r="D20" s="205">
        <v>17</v>
      </c>
      <c r="E20" s="205" t="s">
        <v>301</v>
      </c>
      <c r="F20" s="18" t="s">
        <v>345</v>
      </c>
      <c r="G20" s="205" t="s">
        <v>42</v>
      </c>
      <c r="H20" s="205" t="s">
        <v>381</v>
      </c>
      <c r="I20" s="205" t="s">
        <v>300</v>
      </c>
      <c r="J20" s="90" t="s">
        <v>176</v>
      </c>
      <c r="K20" s="48">
        <v>0.4</v>
      </c>
      <c r="L20" s="327">
        <v>0.6</v>
      </c>
      <c r="M20" s="48">
        <v>0.5</v>
      </c>
      <c r="N20" s="48">
        <v>0.5</v>
      </c>
      <c r="O20" s="267"/>
      <c r="P20" s="90"/>
      <c r="Q20" s="90">
        <v>50</v>
      </c>
      <c r="R20" s="47"/>
    </row>
    <row r="21" spans="2:18" s="43" customFormat="1" ht="74.25">
      <c r="B21" s="410"/>
      <c r="C21" s="411"/>
      <c r="D21" s="205">
        <v>18</v>
      </c>
      <c r="E21" s="18" t="s">
        <v>384</v>
      </c>
      <c r="F21" s="18" t="s">
        <v>345</v>
      </c>
      <c r="G21" s="205" t="s">
        <v>382</v>
      </c>
      <c r="H21" s="18"/>
      <c r="I21" s="205" t="s">
        <v>304</v>
      </c>
      <c r="J21" s="90" t="s">
        <v>176</v>
      </c>
      <c r="K21" s="119">
        <v>0.78559999999999997</v>
      </c>
      <c r="L21" s="122">
        <v>0.51400000000000001</v>
      </c>
      <c r="M21" s="119">
        <f>25/50</f>
        <v>0.5</v>
      </c>
      <c r="N21" s="119">
        <f>25/50</f>
        <v>0.5</v>
      </c>
      <c r="O21" s="267"/>
      <c r="P21" s="18"/>
      <c r="Q21" s="119">
        <f>25/50</f>
        <v>0.5</v>
      </c>
      <c r="R21" s="47"/>
    </row>
    <row r="22" spans="2:18" s="43" customFormat="1" ht="49.5">
      <c r="B22" s="410" t="s">
        <v>541</v>
      </c>
      <c r="C22" s="411" t="s">
        <v>158</v>
      </c>
      <c r="D22" s="205">
        <v>19</v>
      </c>
      <c r="E22" s="18" t="s">
        <v>201</v>
      </c>
      <c r="F22" s="18" t="s">
        <v>345</v>
      </c>
      <c r="G22" s="205" t="s">
        <v>382</v>
      </c>
      <c r="H22" s="18"/>
      <c r="I22" s="205" t="s">
        <v>202</v>
      </c>
      <c r="J22" s="90" t="s">
        <v>176</v>
      </c>
      <c r="K22" s="327">
        <v>2.8000000000000001E-2</v>
      </c>
      <c r="L22" s="327">
        <f>74/1786.136</f>
        <v>4.1430215840227172E-2</v>
      </c>
      <c r="M22" s="119">
        <f>74/1788.718</f>
        <v>4.1370411657958378E-2</v>
      </c>
      <c r="N22" s="119">
        <v>0.05</v>
      </c>
      <c r="O22" s="267"/>
      <c r="P22" s="18"/>
      <c r="Q22" s="121" t="s">
        <v>513</v>
      </c>
      <c r="R22" s="47"/>
    </row>
    <row r="23" spans="2:18" s="43" customFormat="1" ht="60" customHeight="1">
      <c r="B23" s="410"/>
      <c r="C23" s="411"/>
      <c r="D23" s="205">
        <v>20</v>
      </c>
      <c r="E23" s="18" t="s">
        <v>203</v>
      </c>
      <c r="F23" s="18" t="s">
        <v>345</v>
      </c>
      <c r="G23" s="205" t="s">
        <v>382</v>
      </c>
      <c r="H23" s="18"/>
      <c r="I23" s="205" t="s">
        <v>204</v>
      </c>
      <c r="J23" s="90" t="s">
        <v>176</v>
      </c>
      <c r="K23" s="327">
        <v>2.7E-2</v>
      </c>
      <c r="L23" s="327">
        <f>2782/121525</f>
        <v>2.2892408969347872E-2</v>
      </c>
      <c r="M23" s="122">
        <f>3229/123246</f>
        <v>2.6199633253817568E-2</v>
      </c>
      <c r="N23" s="122">
        <f>4650/123246</f>
        <v>3.7729419210359771E-2</v>
      </c>
      <c r="O23" s="267"/>
      <c r="P23" s="18"/>
      <c r="Q23" s="122">
        <f>4850/123246</f>
        <v>3.9352189929084923E-2</v>
      </c>
      <c r="R23" s="93"/>
    </row>
    <row r="24" spans="2:18" s="43" customFormat="1" ht="90.75" customHeight="1">
      <c r="B24" s="410"/>
      <c r="C24" s="411"/>
      <c r="D24" s="205">
        <v>21</v>
      </c>
      <c r="E24" s="207" t="s">
        <v>527</v>
      </c>
      <c r="F24" s="90" t="s">
        <v>498</v>
      </c>
      <c r="G24" s="205" t="s">
        <v>382</v>
      </c>
      <c r="H24" s="90" t="s">
        <v>376</v>
      </c>
      <c r="I24" s="90" t="s">
        <v>514</v>
      </c>
      <c r="J24" s="90" t="s">
        <v>176</v>
      </c>
      <c r="K24" s="47">
        <v>94</v>
      </c>
      <c r="L24" s="47">
        <v>93</v>
      </c>
      <c r="M24" s="19">
        <v>88</v>
      </c>
      <c r="N24" s="90">
        <v>125</v>
      </c>
      <c r="O24" s="267"/>
      <c r="P24" s="205"/>
      <c r="Q24" s="90">
        <v>125</v>
      </c>
      <c r="R24" s="93"/>
    </row>
    <row r="25" spans="2:18" s="43" customFormat="1" ht="81.75" customHeight="1">
      <c r="B25" s="410"/>
      <c r="C25" s="411"/>
      <c r="D25" s="205">
        <v>22</v>
      </c>
      <c r="E25" s="207" t="s">
        <v>528</v>
      </c>
      <c r="F25" s="90" t="s">
        <v>498</v>
      </c>
      <c r="G25" s="205" t="s">
        <v>382</v>
      </c>
      <c r="H25" s="90" t="s">
        <v>376</v>
      </c>
      <c r="I25" s="90" t="s">
        <v>515</v>
      </c>
      <c r="J25" s="90" t="s">
        <v>176</v>
      </c>
      <c r="K25" s="47">
        <v>55</v>
      </c>
      <c r="L25" s="47">
        <v>58</v>
      </c>
      <c r="M25" s="19">
        <v>53</v>
      </c>
      <c r="N25" s="90">
        <v>60</v>
      </c>
      <c r="O25" s="267"/>
      <c r="P25" s="205"/>
      <c r="Q25" s="90">
        <v>60</v>
      </c>
      <c r="R25" s="47"/>
    </row>
    <row r="26" spans="2:18" ht="79.5" customHeight="1">
      <c r="B26" s="410"/>
      <c r="C26" s="411"/>
      <c r="D26" s="205">
        <v>23</v>
      </c>
      <c r="E26" s="205" t="s">
        <v>205</v>
      </c>
      <c r="F26" s="205" t="s">
        <v>344</v>
      </c>
      <c r="G26" s="90" t="s">
        <v>383</v>
      </c>
      <c r="H26" s="90" t="s">
        <v>381</v>
      </c>
      <c r="I26" s="205" t="s">
        <v>205</v>
      </c>
      <c r="J26" s="90" t="s">
        <v>176</v>
      </c>
      <c r="K26" s="47">
        <v>230</v>
      </c>
      <c r="L26" s="47">
        <v>230</v>
      </c>
      <c r="M26" s="90">
        <v>395</v>
      </c>
      <c r="N26" s="90">
        <v>395</v>
      </c>
      <c r="O26" s="267"/>
      <c r="P26" s="90"/>
      <c r="Q26" s="90">
        <v>505</v>
      </c>
      <c r="R26" s="47"/>
    </row>
    <row r="27" spans="2:18" s="44" customFormat="1" ht="65.25" customHeight="1">
      <c r="B27" s="410"/>
      <c r="C27" s="411"/>
      <c r="D27" s="205">
        <v>24</v>
      </c>
      <c r="E27" s="205" t="s">
        <v>206</v>
      </c>
      <c r="F27" s="205" t="s">
        <v>344</v>
      </c>
      <c r="G27" s="90" t="s">
        <v>383</v>
      </c>
      <c r="H27" s="90" t="s">
        <v>381</v>
      </c>
      <c r="I27" s="205" t="s">
        <v>206</v>
      </c>
      <c r="J27" s="90" t="s">
        <v>176</v>
      </c>
      <c r="K27" s="47">
        <v>545</v>
      </c>
      <c r="L27" s="47">
        <v>560</v>
      </c>
      <c r="M27" s="90">
        <v>711</v>
      </c>
      <c r="N27" s="90">
        <v>711</v>
      </c>
      <c r="O27" s="267"/>
      <c r="P27" s="90"/>
      <c r="Q27" s="90">
        <v>889</v>
      </c>
      <c r="R27" s="47"/>
    </row>
    <row r="28" spans="2:18" s="43" customFormat="1" ht="74.25">
      <c r="B28" s="205" t="s">
        <v>268</v>
      </c>
      <c r="C28" s="285" t="s">
        <v>542</v>
      </c>
      <c r="D28" s="205">
        <v>25</v>
      </c>
      <c r="E28" s="90" t="s">
        <v>307</v>
      </c>
      <c r="F28" s="90" t="s">
        <v>345</v>
      </c>
      <c r="G28" s="90" t="s">
        <v>385</v>
      </c>
      <c r="H28" s="90" t="s">
        <v>386</v>
      </c>
      <c r="I28" s="205" t="s">
        <v>308</v>
      </c>
      <c r="J28" s="90" t="s">
        <v>134</v>
      </c>
      <c r="K28" s="90"/>
      <c r="L28" s="90"/>
      <c r="M28" s="185"/>
      <c r="N28" s="185"/>
      <c r="O28" s="185"/>
      <c r="P28" s="90"/>
      <c r="Q28" s="90">
        <v>91</v>
      </c>
      <c r="R28" s="47"/>
    </row>
    <row r="29" spans="2:18" ht="74.25">
      <c r="B29" s="427" t="s">
        <v>269</v>
      </c>
      <c r="C29" s="424" t="s">
        <v>0</v>
      </c>
      <c r="D29" s="205">
        <v>26</v>
      </c>
      <c r="E29" s="90" t="s">
        <v>499</v>
      </c>
      <c r="F29" s="90"/>
      <c r="G29" s="90" t="s">
        <v>385</v>
      </c>
      <c r="H29" s="90" t="s">
        <v>386</v>
      </c>
      <c r="I29" s="205" t="s">
        <v>502</v>
      </c>
      <c r="J29" s="90" t="s">
        <v>176</v>
      </c>
      <c r="K29" s="47">
        <v>226711</v>
      </c>
      <c r="L29" s="109">
        <v>265153</v>
      </c>
      <c r="M29" s="90">
        <v>264150</v>
      </c>
      <c r="N29" s="90">
        <v>274845</v>
      </c>
      <c r="O29" s="267"/>
      <c r="P29" s="90"/>
      <c r="Q29" s="90">
        <v>222804</v>
      </c>
      <c r="R29" s="47"/>
    </row>
    <row r="30" spans="2:18" ht="74.25">
      <c r="B30" s="428"/>
      <c r="C30" s="425"/>
      <c r="D30" s="205">
        <v>27</v>
      </c>
      <c r="E30" s="90" t="s">
        <v>500</v>
      </c>
      <c r="F30" s="90"/>
      <c r="G30" s="90" t="s">
        <v>385</v>
      </c>
      <c r="H30" s="90" t="s">
        <v>386</v>
      </c>
      <c r="I30" s="205" t="s">
        <v>503</v>
      </c>
      <c r="J30" s="90" t="s">
        <v>176</v>
      </c>
      <c r="K30" s="168">
        <v>46876</v>
      </c>
      <c r="L30" s="117">
        <v>63929</v>
      </c>
      <c r="M30" s="90">
        <v>40996</v>
      </c>
      <c r="N30" s="90">
        <v>43154</v>
      </c>
      <c r="O30" s="267"/>
      <c r="P30" s="90"/>
      <c r="Q30" s="90">
        <v>119286</v>
      </c>
      <c r="R30" s="47"/>
    </row>
    <row r="31" spans="2:18" ht="74.25">
      <c r="B31" s="429"/>
      <c r="C31" s="426"/>
      <c r="D31" s="205">
        <v>28</v>
      </c>
      <c r="E31" s="90" t="s">
        <v>501</v>
      </c>
      <c r="F31" s="90"/>
      <c r="G31" s="90" t="s">
        <v>385</v>
      </c>
      <c r="H31" s="90" t="s">
        <v>386</v>
      </c>
      <c r="I31" s="205" t="s">
        <v>504</v>
      </c>
      <c r="J31" s="90" t="s">
        <v>176</v>
      </c>
      <c r="K31" s="90"/>
      <c r="L31" s="90"/>
      <c r="M31" s="90">
        <v>1000</v>
      </c>
      <c r="N31" s="90">
        <v>1000</v>
      </c>
      <c r="O31" s="267"/>
      <c r="P31" s="90"/>
      <c r="Q31" s="90">
        <v>0</v>
      </c>
      <c r="R31" s="47"/>
    </row>
  </sheetData>
  <mergeCells count="27">
    <mergeCell ref="K2:L2"/>
    <mergeCell ref="B8:B12"/>
    <mergeCell ref="C8:C12"/>
    <mergeCell ref="C4:C7"/>
    <mergeCell ref="B2:C2"/>
    <mergeCell ref="C29:C31"/>
    <mergeCell ref="B29:B31"/>
    <mergeCell ref="B17:B21"/>
    <mergeCell ref="C22:C27"/>
    <mergeCell ref="B22:B27"/>
    <mergeCell ref="C17:C21"/>
    <mergeCell ref="P1:R1"/>
    <mergeCell ref="D1:O1"/>
    <mergeCell ref="B13:B16"/>
    <mergeCell ref="C13:C16"/>
    <mergeCell ref="D2:D3"/>
    <mergeCell ref="P2:Q2"/>
    <mergeCell ref="H2:H3"/>
    <mergeCell ref="G2:G3"/>
    <mergeCell ref="O2:O3"/>
    <mergeCell ref="E2:E3"/>
    <mergeCell ref="F2:F3"/>
    <mergeCell ref="I2:I3"/>
    <mergeCell ref="J2:J3"/>
    <mergeCell ref="R2:R3"/>
    <mergeCell ref="M2:N2"/>
    <mergeCell ref="B4:B7"/>
  </mergeCells>
  <conditionalFormatting sqref="O2:O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R2:R31 O2:O31">
      <formula1>$M$2:$M$3</formula1>
    </dataValidation>
  </dataValidations>
  <hyperlinks>
    <hyperlink ref="B13" r:id="rId1" display="ID_0323"/>
  </hyperlinks>
  <printOptions horizontalCentered="1"/>
  <pageMargins left="0" right="0" top="0.75" bottom="0.75" header="0.3" footer="0.3"/>
  <pageSetup scale="48" fitToHeight="2" orientation="portrait" r:id="rId2"/>
  <rowBreaks count="1" manualBreakCount="1">
    <brk id="1" min="1" max="24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rightToLeft="1" topLeftCell="P1" zoomScale="70" zoomScaleNormal="70" zoomScaleSheetLayoutView="55" workbookViewId="0">
      <selection activeCell="E7" sqref="E7"/>
    </sheetView>
  </sheetViews>
  <sheetFormatPr defaultColWidth="9" defaultRowHeight="26.25"/>
  <cols>
    <col min="1" max="1" width="5.5703125" style="62" customWidth="1"/>
    <col min="2" max="2" width="21.42578125" style="11" customWidth="1"/>
    <col min="3" max="3" width="29" style="12" customWidth="1"/>
    <col min="4" max="4" width="11.7109375" style="12" customWidth="1"/>
    <col min="5" max="5" width="44.42578125" style="22" customWidth="1"/>
    <col min="6" max="6" width="17.42578125" style="12" customWidth="1"/>
    <col min="7" max="7" width="27.42578125" style="23" customWidth="1"/>
    <col min="8" max="8" width="23.28515625" style="23" customWidth="1"/>
    <col min="9" max="9" width="50.7109375" style="21" hidden="1" customWidth="1"/>
    <col min="10" max="10" width="13.7109375" style="23" customWidth="1"/>
    <col min="11" max="11" width="15.28515625" style="23" customWidth="1"/>
    <col min="12" max="12" width="18.42578125" style="23" customWidth="1"/>
    <col min="13" max="13" width="15.7109375" style="23" customWidth="1"/>
    <col min="14" max="14" width="19.28515625" style="23" customWidth="1"/>
    <col min="15" max="15" width="22.140625" style="23" customWidth="1"/>
    <col min="16" max="16" width="23.28515625" style="23" customWidth="1"/>
    <col min="17" max="17" width="22.7109375" style="23" customWidth="1"/>
    <col min="18" max="18" width="33.85546875" style="23" customWidth="1"/>
    <col min="19" max="19" width="21.5703125" style="10" bestFit="1" customWidth="1"/>
    <col min="20" max="20" width="9" style="10"/>
    <col min="21" max="21" width="21.5703125" style="10" bestFit="1" customWidth="1"/>
    <col min="22" max="16384" width="9" style="10"/>
  </cols>
  <sheetData>
    <row r="1" spans="1:37" s="9" customFormat="1" ht="83.25" customHeight="1" thickBot="1">
      <c r="A1" s="63"/>
      <c r="B1" s="199"/>
      <c r="C1" s="199"/>
      <c r="D1" s="435" t="s">
        <v>17</v>
      </c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6"/>
      <c r="P1" s="373" t="s">
        <v>546</v>
      </c>
      <c r="Q1" s="374"/>
      <c r="R1" s="374"/>
    </row>
    <row r="2" spans="1:37" s="66" customFormat="1" ht="36.75" customHeight="1" thickBot="1">
      <c r="A2" s="64"/>
      <c r="B2" s="446" t="s">
        <v>11</v>
      </c>
      <c r="C2" s="447"/>
      <c r="D2" s="412" t="s">
        <v>5</v>
      </c>
      <c r="E2" s="418" t="s">
        <v>4</v>
      </c>
      <c r="F2" s="416" t="s">
        <v>342</v>
      </c>
      <c r="G2" s="416" t="s">
        <v>18</v>
      </c>
      <c r="H2" s="416" t="s">
        <v>19</v>
      </c>
      <c r="I2" s="416" t="s">
        <v>3</v>
      </c>
      <c r="J2" s="416" t="s">
        <v>173</v>
      </c>
      <c r="K2" s="386">
        <v>99</v>
      </c>
      <c r="L2" s="387"/>
      <c r="M2" s="414" t="s">
        <v>505</v>
      </c>
      <c r="N2" s="415"/>
      <c r="O2" s="416" t="s">
        <v>253</v>
      </c>
      <c r="P2" s="414" t="s">
        <v>506</v>
      </c>
      <c r="Q2" s="415"/>
      <c r="R2" s="438" t="s">
        <v>253</v>
      </c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</row>
    <row r="3" spans="1:37" s="66" customFormat="1" ht="74.650000000000006" customHeight="1" thickBot="1">
      <c r="A3" s="64"/>
      <c r="B3" s="183" t="s">
        <v>1</v>
      </c>
      <c r="C3" s="184" t="s">
        <v>2</v>
      </c>
      <c r="D3" s="413"/>
      <c r="E3" s="419"/>
      <c r="F3" s="417"/>
      <c r="G3" s="417"/>
      <c r="H3" s="417"/>
      <c r="I3" s="417"/>
      <c r="J3" s="417"/>
      <c r="K3" s="314" t="s">
        <v>578</v>
      </c>
      <c r="L3" s="314" t="s">
        <v>579</v>
      </c>
      <c r="M3" s="315" t="s">
        <v>577</v>
      </c>
      <c r="N3" s="264" t="s">
        <v>15</v>
      </c>
      <c r="O3" s="417"/>
      <c r="P3" s="264" t="s">
        <v>16</v>
      </c>
      <c r="Q3" s="264" t="s">
        <v>15</v>
      </c>
      <c r="R3" s="439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</row>
    <row r="4" spans="1:37" ht="41.25" customHeight="1">
      <c r="B4" s="443" t="s">
        <v>53</v>
      </c>
      <c r="C4" s="442" t="s">
        <v>159</v>
      </c>
      <c r="D4" s="265">
        <v>1</v>
      </c>
      <c r="E4" s="261" t="s">
        <v>210</v>
      </c>
      <c r="F4" s="261" t="s">
        <v>345</v>
      </c>
      <c r="G4" s="265" t="s">
        <v>370</v>
      </c>
      <c r="H4" s="161" t="s">
        <v>371</v>
      </c>
      <c r="I4" s="263" t="s">
        <v>470</v>
      </c>
      <c r="J4" s="161" t="s">
        <v>176</v>
      </c>
      <c r="K4" s="328">
        <v>0.56999999999999995</v>
      </c>
      <c r="L4" s="331">
        <v>0.77</v>
      </c>
      <c r="M4" s="181">
        <v>0.7</v>
      </c>
      <c r="N4" s="181">
        <v>0.48</v>
      </c>
      <c r="O4" s="268"/>
      <c r="P4" s="180"/>
      <c r="Q4" s="181">
        <v>0.49</v>
      </c>
      <c r="R4" s="182"/>
    </row>
    <row r="5" spans="1:37" ht="41.25" customHeight="1">
      <c r="B5" s="443"/>
      <c r="C5" s="442"/>
      <c r="D5" s="89">
        <v>2</v>
      </c>
      <c r="E5" s="90" t="s">
        <v>211</v>
      </c>
      <c r="F5" s="90" t="s">
        <v>345</v>
      </c>
      <c r="G5" s="89" t="s">
        <v>370</v>
      </c>
      <c r="H5" s="93" t="s">
        <v>371</v>
      </c>
      <c r="I5" s="260" t="s">
        <v>471</v>
      </c>
      <c r="J5" s="93" t="s">
        <v>176</v>
      </c>
      <c r="K5" s="328">
        <v>0.56999999999999995</v>
      </c>
      <c r="L5" s="331">
        <v>0.33</v>
      </c>
      <c r="M5" s="116">
        <v>0.41</v>
      </c>
      <c r="N5" s="116">
        <v>0.3</v>
      </c>
      <c r="O5" s="269"/>
      <c r="P5" s="27"/>
      <c r="Q5" s="116">
        <v>0.3</v>
      </c>
      <c r="R5" s="20"/>
    </row>
    <row r="6" spans="1:37" ht="57.75" customHeight="1">
      <c r="B6" s="445" t="s">
        <v>54</v>
      </c>
      <c r="C6" s="444" t="s">
        <v>160</v>
      </c>
      <c r="D6" s="89">
        <v>3</v>
      </c>
      <c r="E6" s="90" t="s">
        <v>212</v>
      </c>
      <c r="F6" s="90" t="s">
        <v>345</v>
      </c>
      <c r="G6" s="89" t="s">
        <v>370</v>
      </c>
      <c r="H6" s="93" t="s">
        <v>371</v>
      </c>
      <c r="I6" s="260" t="s">
        <v>472</v>
      </c>
      <c r="J6" s="93" t="s">
        <v>176</v>
      </c>
      <c r="K6" s="329">
        <v>0.44</v>
      </c>
      <c r="L6" s="332">
        <v>0.56999999999999995</v>
      </c>
      <c r="M6" s="34">
        <v>0.4</v>
      </c>
      <c r="N6" s="34">
        <v>0.4</v>
      </c>
      <c r="O6" s="269"/>
      <c r="P6" s="30"/>
      <c r="Q6" s="34">
        <v>0.49</v>
      </c>
      <c r="R6" s="20"/>
    </row>
    <row r="7" spans="1:37" ht="56.25" customHeight="1">
      <c r="B7" s="443"/>
      <c r="C7" s="442"/>
      <c r="D7" s="89">
        <v>4</v>
      </c>
      <c r="E7" s="90" t="s">
        <v>213</v>
      </c>
      <c r="F7" s="90" t="s">
        <v>345</v>
      </c>
      <c r="G7" s="89" t="s">
        <v>370</v>
      </c>
      <c r="H7" s="93" t="s">
        <v>371</v>
      </c>
      <c r="I7" s="260" t="s">
        <v>473</v>
      </c>
      <c r="J7" s="93" t="s">
        <v>176</v>
      </c>
      <c r="K7" s="329">
        <v>0.47</v>
      </c>
      <c r="L7" s="332">
        <v>0.3</v>
      </c>
      <c r="M7" s="34">
        <v>0.3</v>
      </c>
      <c r="N7" s="34">
        <v>0.3</v>
      </c>
      <c r="O7" s="269"/>
      <c r="P7" s="30"/>
      <c r="Q7" s="34">
        <v>0.3</v>
      </c>
      <c r="R7" s="20"/>
    </row>
    <row r="8" spans="1:37" ht="41.25" customHeight="1">
      <c r="B8" s="443"/>
      <c r="C8" s="442"/>
      <c r="D8" s="89">
        <v>5</v>
      </c>
      <c r="E8" s="47" t="s">
        <v>220</v>
      </c>
      <c r="F8" s="90" t="s">
        <v>350</v>
      </c>
      <c r="G8" s="89" t="s">
        <v>370</v>
      </c>
      <c r="H8" s="93" t="s">
        <v>371</v>
      </c>
      <c r="I8" s="93" t="s">
        <v>221</v>
      </c>
      <c r="J8" s="93" t="s">
        <v>176</v>
      </c>
      <c r="K8" s="330">
        <v>10</v>
      </c>
      <c r="L8" s="333">
        <v>12</v>
      </c>
      <c r="M8" s="30">
        <v>12</v>
      </c>
      <c r="N8" s="36">
        <v>12</v>
      </c>
      <c r="O8" s="269"/>
      <c r="P8" s="30"/>
      <c r="Q8" s="30">
        <v>12</v>
      </c>
      <c r="R8" s="20"/>
    </row>
    <row r="9" spans="1:37" ht="41.25" customHeight="1">
      <c r="B9" s="443"/>
      <c r="C9" s="442"/>
      <c r="D9" s="89">
        <v>6</v>
      </c>
      <c r="E9" s="47" t="s">
        <v>222</v>
      </c>
      <c r="F9" s="47" t="s">
        <v>345</v>
      </c>
      <c r="G9" s="89" t="s">
        <v>370</v>
      </c>
      <c r="H9" s="93" t="s">
        <v>371</v>
      </c>
      <c r="I9" s="93" t="s">
        <v>474</v>
      </c>
      <c r="J9" s="93" t="s">
        <v>176</v>
      </c>
      <c r="K9" s="329">
        <v>1</v>
      </c>
      <c r="L9" s="332">
        <v>1</v>
      </c>
      <c r="M9" s="34">
        <v>0.95</v>
      </c>
      <c r="N9" s="34">
        <v>0.95</v>
      </c>
      <c r="O9" s="269"/>
      <c r="P9" s="30"/>
      <c r="Q9" s="34">
        <v>0.95</v>
      </c>
      <c r="R9" s="20"/>
    </row>
    <row r="10" spans="1:37" ht="51" customHeight="1">
      <c r="B10" s="443"/>
      <c r="C10" s="442"/>
      <c r="D10" s="89">
        <v>7</v>
      </c>
      <c r="E10" s="47" t="s">
        <v>215</v>
      </c>
      <c r="F10" s="47" t="s">
        <v>345</v>
      </c>
      <c r="G10" s="89" t="s">
        <v>370</v>
      </c>
      <c r="H10" s="93" t="s">
        <v>371</v>
      </c>
      <c r="I10" s="93" t="s">
        <v>475</v>
      </c>
      <c r="J10" s="93" t="s">
        <v>176</v>
      </c>
      <c r="K10" s="329">
        <v>0.48</v>
      </c>
      <c r="L10" s="332">
        <v>0.52</v>
      </c>
      <c r="M10" s="34">
        <v>0.48</v>
      </c>
      <c r="N10" s="34">
        <v>0.48</v>
      </c>
      <c r="O10" s="269"/>
      <c r="P10" s="30"/>
      <c r="Q10" s="34">
        <v>0.52</v>
      </c>
      <c r="R10" s="20"/>
    </row>
    <row r="11" spans="1:37" ht="51" customHeight="1">
      <c r="B11" s="443"/>
      <c r="C11" s="442"/>
      <c r="D11" s="89">
        <v>8</v>
      </c>
      <c r="E11" s="47" t="s">
        <v>224</v>
      </c>
      <c r="F11" s="47" t="s">
        <v>345</v>
      </c>
      <c r="G11" s="89" t="s">
        <v>370</v>
      </c>
      <c r="H11" s="93" t="s">
        <v>371</v>
      </c>
      <c r="I11" s="93" t="s">
        <v>476</v>
      </c>
      <c r="J11" s="93" t="s">
        <v>176</v>
      </c>
      <c r="K11" s="329">
        <v>0.39</v>
      </c>
      <c r="L11" s="332">
        <v>0.43</v>
      </c>
      <c r="M11" s="34">
        <v>0.48</v>
      </c>
      <c r="N11" s="34">
        <v>0.4</v>
      </c>
      <c r="O11" s="269"/>
      <c r="P11" s="30"/>
      <c r="Q11" s="34">
        <v>0.43</v>
      </c>
      <c r="R11" s="20"/>
    </row>
    <row r="12" spans="1:37" ht="50.25" customHeight="1">
      <c r="B12" s="443"/>
      <c r="C12" s="442"/>
      <c r="D12" s="346">
        <v>9</v>
      </c>
      <c r="E12" s="47" t="s">
        <v>225</v>
      </c>
      <c r="F12" s="47" t="s">
        <v>345</v>
      </c>
      <c r="G12" s="89" t="s">
        <v>370</v>
      </c>
      <c r="H12" s="93" t="s">
        <v>371</v>
      </c>
      <c r="I12" s="93" t="s">
        <v>477</v>
      </c>
      <c r="J12" s="93" t="s">
        <v>176</v>
      </c>
      <c r="K12" s="329">
        <v>0.36</v>
      </c>
      <c r="L12" s="349">
        <v>0.64</v>
      </c>
      <c r="M12" s="34">
        <v>0.02</v>
      </c>
      <c r="N12" s="34">
        <v>0.02</v>
      </c>
      <c r="O12" s="269"/>
      <c r="P12" s="30"/>
      <c r="Q12" s="34">
        <v>0.03</v>
      </c>
      <c r="R12" s="20"/>
    </row>
    <row r="13" spans="1:37" ht="34.5">
      <c r="B13" s="443"/>
      <c r="C13" s="442"/>
      <c r="D13" s="346">
        <v>10</v>
      </c>
      <c r="E13" s="90" t="s">
        <v>214</v>
      </c>
      <c r="F13" s="47" t="s">
        <v>345</v>
      </c>
      <c r="G13" s="89" t="s">
        <v>370</v>
      </c>
      <c r="H13" s="93" t="s">
        <v>371</v>
      </c>
      <c r="I13" s="348" t="s">
        <v>478</v>
      </c>
      <c r="J13" s="93" t="s">
        <v>176</v>
      </c>
      <c r="K13" s="329">
        <v>0.65</v>
      </c>
      <c r="L13" s="349">
        <v>0.5</v>
      </c>
      <c r="M13" s="34">
        <v>0</v>
      </c>
      <c r="N13" s="34">
        <v>0</v>
      </c>
      <c r="O13" s="269"/>
      <c r="P13" s="125"/>
      <c r="Q13" s="34">
        <v>0</v>
      </c>
      <c r="R13" s="20"/>
    </row>
    <row r="14" spans="1:37" ht="34.5">
      <c r="B14" s="443"/>
      <c r="C14" s="442"/>
      <c r="D14" s="346">
        <v>11</v>
      </c>
      <c r="E14" s="47" t="s">
        <v>469</v>
      </c>
      <c r="F14" s="47" t="s">
        <v>344</v>
      </c>
      <c r="G14" s="89" t="s">
        <v>370</v>
      </c>
      <c r="H14" s="93" t="s">
        <v>371</v>
      </c>
      <c r="I14" s="93" t="s">
        <v>469</v>
      </c>
      <c r="J14" s="93" t="s">
        <v>176</v>
      </c>
      <c r="K14" s="329">
        <v>1.1000000000000001</v>
      </c>
      <c r="L14" s="329">
        <v>1.02</v>
      </c>
      <c r="M14" s="34">
        <v>0.48</v>
      </c>
      <c r="N14" s="34">
        <v>0.45</v>
      </c>
      <c r="O14" s="269"/>
      <c r="P14" s="125"/>
      <c r="Q14" s="34">
        <v>0.55000000000000004</v>
      </c>
      <c r="R14" s="20"/>
    </row>
    <row r="15" spans="1:37" ht="49.5">
      <c r="B15" s="441" t="s">
        <v>272</v>
      </c>
      <c r="C15" s="440" t="s">
        <v>161</v>
      </c>
      <c r="D15" s="89">
        <v>12</v>
      </c>
      <c r="E15" s="90" t="s">
        <v>226</v>
      </c>
      <c r="F15" s="90" t="s">
        <v>345</v>
      </c>
      <c r="G15" s="93" t="s">
        <v>372</v>
      </c>
      <c r="H15" s="93" t="s">
        <v>373</v>
      </c>
      <c r="I15" s="260" t="s">
        <v>374</v>
      </c>
      <c r="J15" s="93" t="s">
        <v>176</v>
      </c>
      <c r="K15" s="334">
        <v>0.89</v>
      </c>
      <c r="L15" s="336">
        <v>0.98</v>
      </c>
      <c r="M15" s="128">
        <v>0.84</v>
      </c>
      <c r="N15" s="126">
        <v>0.8</v>
      </c>
      <c r="O15" s="269"/>
      <c r="P15" s="127"/>
      <c r="Q15" s="126">
        <v>0.9</v>
      </c>
      <c r="R15" s="20"/>
    </row>
    <row r="16" spans="1:37" ht="49.5">
      <c r="B16" s="441"/>
      <c r="C16" s="440"/>
      <c r="D16" s="89">
        <v>13</v>
      </c>
      <c r="E16" s="90" t="s">
        <v>479</v>
      </c>
      <c r="F16" s="90" t="s">
        <v>345</v>
      </c>
      <c r="G16" s="93" t="s">
        <v>372</v>
      </c>
      <c r="H16" s="93" t="s">
        <v>373</v>
      </c>
      <c r="I16" s="260" t="s">
        <v>375</v>
      </c>
      <c r="J16" s="93" t="s">
        <v>176</v>
      </c>
      <c r="K16" s="334">
        <v>0.91</v>
      </c>
      <c r="L16" s="336">
        <v>0.9</v>
      </c>
      <c r="M16" s="128">
        <v>0.88</v>
      </c>
      <c r="N16" s="116">
        <v>0.85</v>
      </c>
      <c r="O16" s="269"/>
      <c r="P16" s="128"/>
      <c r="Q16" s="116">
        <v>0.9</v>
      </c>
      <c r="R16" s="20"/>
    </row>
    <row r="17" spans="1:18" ht="49.5">
      <c r="B17" s="441"/>
      <c r="C17" s="440"/>
      <c r="D17" s="346">
        <v>14</v>
      </c>
      <c r="E17" s="90" t="s">
        <v>216</v>
      </c>
      <c r="F17" s="90" t="s">
        <v>345</v>
      </c>
      <c r="G17" s="93" t="s">
        <v>372</v>
      </c>
      <c r="H17" s="93" t="s">
        <v>373</v>
      </c>
      <c r="I17" s="348" t="s">
        <v>216</v>
      </c>
      <c r="J17" s="93" t="s">
        <v>176</v>
      </c>
      <c r="K17" s="341">
        <v>1.24</v>
      </c>
      <c r="L17" s="341">
        <v>0.84</v>
      </c>
      <c r="M17" s="341">
        <v>0.59</v>
      </c>
      <c r="N17" s="116">
        <v>0.47</v>
      </c>
      <c r="O17" s="269"/>
      <c r="P17" s="32"/>
      <c r="Q17" s="116">
        <v>0.5</v>
      </c>
      <c r="R17" s="20"/>
    </row>
    <row r="18" spans="1:18" ht="49.5">
      <c r="B18" s="441"/>
      <c r="C18" s="440"/>
      <c r="D18" s="346">
        <v>15</v>
      </c>
      <c r="E18" s="90" t="s">
        <v>217</v>
      </c>
      <c r="F18" s="90" t="s">
        <v>345</v>
      </c>
      <c r="G18" s="93" t="s">
        <v>372</v>
      </c>
      <c r="H18" s="93" t="s">
        <v>373</v>
      </c>
      <c r="I18" s="348" t="s">
        <v>217</v>
      </c>
      <c r="J18" s="93" t="s">
        <v>176</v>
      </c>
      <c r="K18" s="341">
        <v>1.02</v>
      </c>
      <c r="L18" s="341">
        <v>1.03</v>
      </c>
      <c r="M18" s="341">
        <v>0.63</v>
      </c>
      <c r="N18" s="116">
        <v>0.47</v>
      </c>
      <c r="O18" s="269"/>
      <c r="P18" s="32"/>
      <c r="Q18" s="116">
        <v>0.5</v>
      </c>
      <c r="R18" s="20"/>
    </row>
    <row r="19" spans="1:18" ht="49.5">
      <c r="B19" s="441"/>
      <c r="C19" s="440"/>
      <c r="D19" s="346">
        <v>16</v>
      </c>
      <c r="E19" s="90" t="s">
        <v>218</v>
      </c>
      <c r="F19" s="90" t="s">
        <v>345</v>
      </c>
      <c r="G19" s="93" t="s">
        <v>372</v>
      </c>
      <c r="H19" s="93" t="s">
        <v>373</v>
      </c>
      <c r="I19" s="348" t="s">
        <v>218</v>
      </c>
      <c r="J19" s="93" t="s">
        <v>176</v>
      </c>
      <c r="K19" s="341">
        <v>0.62</v>
      </c>
      <c r="L19" s="341">
        <v>0.62</v>
      </c>
      <c r="M19" s="341">
        <v>0.62</v>
      </c>
      <c r="N19" s="116">
        <v>0.47</v>
      </c>
      <c r="O19" s="269"/>
      <c r="P19" s="32"/>
      <c r="Q19" s="116">
        <v>0.5</v>
      </c>
      <c r="R19" s="20"/>
    </row>
    <row r="20" spans="1:18" ht="49.5">
      <c r="B20" s="441"/>
      <c r="C20" s="440"/>
      <c r="D20" s="346">
        <v>17</v>
      </c>
      <c r="E20" s="90" t="s">
        <v>219</v>
      </c>
      <c r="F20" s="90" t="s">
        <v>345</v>
      </c>
      <c r="G20" s="93" t="s">
        <v>372</v>
      </c>
      <c r="H20" s="93" t="s">
        <v>373</v>
      </c>
      <c r="I20" s="348" t="s">
        <v>223</v>
      </c>
      <c r="J20" s="93" t="s">
        <v>176</v>
      </c>
      <c r="K20" s="341">
        <v>0.84</v>
      </c>
      <c r="L20" s="341">
        <v>0.84</v>
      </c>
      <c r="M20" s="341">
        <v>0.84</v>
      </c>
      <c r="N20" s="116">
        <v>0.47</v>
      </c>
      <c r="O20" s="269"/>
      <c r="P20" s="32"/>
      <c r="Q20" s="116">
        <v>0.5</v>
      </c>
      <c r="R20" s="20"/>
    </row>
    <row r="21" spans="1:18" ht="49.5">
      <c r="B21" s="441"/>
      <c r="C21" s="440"/>
      <c r="D21" s="89">
        <v>18</v>
      </c>
      <c r="E21" s="90" t="s">
        <v>468</v>
      </c>
      <c r="F21" s="90" t="s">
        <v>345</v>
      </c>
      <c r="G21" s="93" t="s">
        <v>372</v>
      </c>
      <c r="H21" s="93" t="s">
        <v>373</v>
      </c>
      <c r="I21" s="260" t="s">
        <v>6</v>
      </c>
      <c r="J21" s="93" t="s">
        <v>176</v>
      </c>
      <c r="K21" s="329" t="s">
        <v>519</v>
      </c>
      <c r="L21" s="332">
        <v>0.98</v>
      </c>
      <c r="M21" s="34">
        <v>1</v>
      </c>
      <c r="N21" s="34">
        <v>0.8</v>
      </c>
      <c r="O21" s="269"/>
      <c r="P21" s="30"/>
      <c r="Q21" s="34">
        <v>0.8</v>
      </c>
      <c r="R21" s="20"/>
    </row>
    <row r="22" spans="1:18" ht="50.25" thickBot="1">
      <c r="B22" s="262" t="s">
        <v>543</v>
      </c>
      <c r="C22" s="288" t="s">
        <v>55</v>
      </c>
      <c r="D22" s="89">
        <v>19</v>
      </c>
      <c r="E22" s="260" t="s">
        <v>480</v>
      </c>
      <c r="F22" s="260" t="s">
        <v>345</v>
      </c>
      <c r="G22" s="260" t="s">
        <v>370</v>
      </c>
      <c r="H22" s="260" t="s">
        <v>371</v>
      </c>
      <c r="I22" s="260" t="s">
        <v>481</v>
      </c>
      <c r="J22" s="93" t="s">
        <v>526</v>
      </c>
      <c r="K22" s="335">
        <v>0.97</v>
      </c>
      <c r="L22" s="337">
        <v>1</v>
      </c>
      <c r="M22" s="34">
        <v>0.98</v>
      </c>
      <c r="N22" s="34">
        <v>0.98</v>
      </c>
      <c r="O22" s="269"/>
      <c r="P22" s="30"/>
      <c r="Q22" s="34">
        <v>0.98</v>
      </c>
      <c r="R22" s="20"/>
    </row>
    <row r="23" spans="1:18" ht="30.75">
      <c r="B23" s="437"/>
      <c r="C23" s="437"/>
      <c r="D23" s="437"/>
      <c r="E23" s="437"/>
      <c r="F23" s="437"/>
      <c r="G23" s="437"/>
      <c r="H23" s="437"/>
      <c r="J23" s="25"/>
      <c r="K23" s="25"/>
      <c r="L23" s="25"/>
      <c r="M23" s="25"/>
      <c r="N23" s="25"/>
      <c r="O23" s="25"/>
      <c r="P23" s="25"/>
      <c r="Q23" s="25"/>
      <c r="R23" s="25"/>
    </row>
    <row r="24" spans="1:18" ht="28.5">
      <c r="G24" s="25"/>
      <c r="H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ht="28.5">
      <c r="G25" s="25"/>
      <c r="H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ht="28.5">
      <c r="G26" s="25"/>
      <c r="H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ht="28.5">
      <c r="A27" s="10"/>
      <c r="B27" s="10"/>
      <c r="C27" s="10"/>
      <c r="D27" s="10"/>
      <c r="E27" s="10"/>
      <c r="F27" s="10"/>
      <c r="G27" s="25"/>
      <c r="H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ht="28.5">
      <c r="A28" s="10"/>
      <c r="B28" s="10"/>
      <c r="C28" s="10"/>
      <c r="D28" s="10"/>
      <c r="E28" s="10"/>
      <c r="F28" s="10"/>
      <c r="G28" s="25"/>
      <c r="H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ht="28.5">
      <c r="A29" s="10"/>
      <c r="B29" s="10"/>
      <c r="C29" s="10"/>
      <c r="D29" s="10"/>
      <c r="E29" s="10"/>
      <c r="F29" s="10"/>
      <c r="G29" s="25"/>
      <c r="H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 ht="28.5">
      <c r="A30" s="10"/>
      <c r="B30" s="10"/>
      <c r="C30" s="10"/>
      <c r="D30" s="10"/>
      <c r="E30" s="10"/>
      <c r="F30" s="10"/>
      <c r="G30" s="25"/>
      <c r="H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 ht="28.5">
      <c r="A31" s="10"/>
      <c r="B31" s="10"/>
      <c r="C31" s="10"/>
      <c r="D31" s="10"/>
      <c r="E31" s="10"/>
      <c r="F31" s="10"/>
      <c r="G31" s="25"/>
      <c r="H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8" ht="28.5">
      <c r="A32" s="10"/>
      <c r="B32" s="10"/>
      <c r="C32" s="10"/>
      <c r="D32" s="10"/>
      <c r="E32" s="10"/>
      <c r="F32" s="10"/>
      <c r="G32" s="25"/>
      <c r="H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1:18" ht="28.5">
      <c r="A33" s="10"/>
      <c r="B33" s="10"/>
      <c r="C33" s="10"/>
      <c r="D33" s="10"/>
      <c r="E33" s="10"/>
      <c r="F33" s="10"/>
      <c r="G33" s="25"/>
      <c r="H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1:18" ht="28.5">
      <c r="A34" s="10"/>
      <c r="B34" s="10"/>
      <c r="C34" s="10"/>
      <c r="D34" s="10"/>
      <c r="E34" s="10"/>
      <c r="F34" s="10"/>
      <c r="G34" s="25"/>
      <c r="H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1:18" ht="28.5">
      <c r="A35" s="10"/>
      <c r="B35" s="10"/>
      <c r="C35" s="10"/>
      <c r="D35" s="10"/>
      <c r="E35" s="10"/>
      <c r="F35" s="10"/>
      <c r="G35" s="25"/>
      <c r="H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1:18" ht="28.5">
      <c r="A36" s="10"/>
      <c r="B36" s="10"/>
      <c r="C36" s="10"/>
      <c r="D36" s="10"/>
      <c r="E36" s="10"/>
      <c r="F36" s="10"/>
      <c r="G36" s="25"/>
      <c r="H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1:18" ht="28.5">
      <c r="A37" s="10"/>
      <c r="B37" s="10"/>
      <c r="C37" s="10"/>
      <c r="D37" s="10"/>
      <c r="E37" s="10"/>
      <c r="F37" s="10"/>
      <c r="G37" s="25"/>
      <c r="H37" s="25"/>
      <c r="J37" s="25"/>
      <c r="K37" s="25"/>
      <c r="L37" s="25"/>
      <c r="M37" s="25"/>
      <c r="N37" s="25"/>
      <c r="O37" s="25"/>
      <c r="P37" s="25"/>
      <c r="Q37" s="25"/>
      <c r="R37" s="25"/>
    </row>
    <row r="38" spans="1:18" ht="28.5">
      <c r="A38" s="10"/>
      <c r="B38" s="10"/>
      <c r="C38" s="10"/>
      <c r="D38" s="10"/>
      <c r="E38" s="10"/>
      <c r="F38" s="10"/>
      <c r="G38" s="25"/>
      <c r="H38" s="25"/>
      <c r="J38" s="25"/>
      <c r="K38" s="25"/>
      <c r="L38" s="25"/>
      <c r="M38" s="25"/>
      <c r="N38" s="25"/>
      <c r="O38" s="25"/>
      <c r="P38" s="25"/>
      <c r="Q38" s="25"/>
      <c r="R38" s="25"/>
    </row>
    <row r="39" spans="1:18" ht="28.5">
      <c r="A39" s="10"/>
      <c r="B39" s="10"/>
      <c r="C39" s="10"/>
      <c r="D39" s="10"/>
      <c r="E39" s="10"/>
      <c r="F39" s="10"/>
      <c r="G39" s="25"/>
      <c r="H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28.5">
      <c r="A40" s="10"/>
      <c r="B40" s="10"/>
      <c r="C40" s="10"/>
      <c r="D40" s="10"/>
      <c r="E40" s="10"/>
      <c r="F40" s="10"/>
      <c r="G40" s="25"/>
      <c r="H40" s="25"/>
      <c r="J40" s="25"/>
      <c r="K40" s="25"/>
      <c r="L40" s="25"/>
      <c r="M40" s="25"/>
      <c r="N40" s="25"/>
      <c r="O40" s="25"/>
      <c r="P40" s="25"/>
      <c r="Q40" s="25"/>
      <c r="R40" s="25"/>
    </row>
    <row r="41" spans="1:18" ht="28.5">
      <c r="A41" s="10"/>
      <c r="B41" s="10"/>
      <c r="C41" s="10"/>
      <c r="D41" s="10"/>
      <c r="E41" s="10"/>
      <c r="F41" s="10"/>
      <c r="G41" s="25"/>
      <c r="H41" s="25"/>
      <c r="J41" s="25"/>
      <c r="K41" s="25"/>
      <c r="L41" s="25"/>
    </row>
    <row r="42" spans="1:18" ht="28.5">
      <c r="A42" s="10"/>
      <c r="B42" s="10"/>
      <c r="C42" s="10"/>
      <c r="D42" s="10"/>
      <c r="E42" s="10"/>
      <c r="F42" s="10"/>
      <c r="G42" s="25"/>
      <c r="H42" s="25"/>
      <c r="J42" s="25"/>
      <c r="K42" s="25"/>
      <c r="L42" s="25"/>
    </row>
  </sheetData>
  <mergeCells count="22">
    <mergeCell ref="B23:H23"/>
    <mergeCell ref="R2:R3"/>
    <mergeCell ref="G2:G3"/>
    <mergeCell ref="H2:H3"/>
    <mergeCell ref="J2:J3"/>
    <mergeCell ref="C15:C21"/>
    <mergeCell ref="B15:B21"/>
    <mergeCell ref="C4:C5"/>
    <mergeCell ref="B4:B5"/>
    <mergeCell ref="C6:C14"/>
    <mergeCell ref="B6:B14"/>
    <mergeCell ref="B2:C2"/>
    <mergeCell ref="D2:D3"/>
    <mergeCell ref="E2:E3"/>
    <mergeCell ref="P2:Q2"/>
    <mergeCell ref="I2:I3"/>
    <mergeCell ref="F2:F3"/>
    <mergeCell ref="M2:N2"/>
    <mergeCell ref="O2:O3"/>
    <mergeCell ref="P1:R1"/>
    <mergeCell ref="D1:O1"/>
    <mergeCell ref="K2:L2"/>
  </mergeCells>
  <dataValidations count="1">
    <dataValidation type="list" allowBlank="1" showInputMessage="1" showErrorMessage="1" sqref="R2:R22 O2:O22">
      <formula1>$M$2:$M$3</formula1>
    </dataValidation>
  </dataValidations>
  <pageMargins left="0.7" right="0.7" top="0.75" bottom="0.75" header="0.3" footer="0.3"/>
  <pageSetup scale="1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rightToLeft="1" zoomScale="60" zoomScaleNormal="60" zoomScaleSheetLayoutView="33" workbookViewId="0">
      <selection activeCell="E14" sqref="E14:N14"/>
    </sheetView>
  </sheetViews>
  <sheetFormatPr defaultRowHeight="19.5"/>
  <cols>
    <col min="1" max="1" width="10.28515625" style="1" customWidth="1"/>
    <col min="2" max="2" width="14.42578125" customWidth="1"/>
    <col min="3" max="3" width="22.140625" customWidth="1"/>
    <col min="5" max="5" width="39.140625" customWidth="1"/>
    <col min="6" max="6" width="15.5703125" style="1" customWidth="1"/>
    <col min="7" max="7" width="19.5703125" style="1" customWidth="1"/>
    <col min="8" max="8" width="16.7109375" style="1" customWidth="1"/>
    <col min="9" max="9" width="36.28515625" hidden="1" customWidth="1"/>
    <col min="10" max="12" width="24.42578125" style="23" customWidth="1"/>
    <col min="13" max="13" width="19.85546875" style="23" customWidth="1"/>
    <col min="14" max="14" width="19.7109375" style="23" customWidth="1"/>
    <col min="15" max="15" width="15.5703125" style="23" customWidth="1"/>
    <col min="16" max="16" width="18.5703125" style="23" customWidth="1"/>
    <col min="17" max="17" width="24" style="23" customWidth="1"/>
    <col min="18" max="18" width="33.85546875" style="23" customWidth="1"/>
    <col min="19" max="22" width="9" style="13"/>
  </cols>
  <sheetData>
    <row r="1" spans="2:22" ht="87" customHeight="1" thickBot="1">
      <c r="B1" s="461"/>
      <c r="C1" s="463"/>
      <c r="D1" s="461" t="s">
        <v>17</v>
      </c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3"/>
      <c r="P1" s="373" t="s">
        <v>548</v>
      </c>
      <c r="Q1" s="374"/>
      <c r="R1" s="374"/>
    </row>
    <row r="2" spans="2:22" s="67" customFormat="1" ht="59.25" customHeight="1">
      <c r="B2" s="451" t="s">
        <v>11</v>
      </c>
      <c r="C2" s="452"/>
      <c r="D2" s="453" t="s">
        <v>5</v>
      </c>
      <c r="E2" s="455" t="s">
        <v>4</v>
      </c>
      <c r="F2" s="416" t="s">
        <v>342</v>
      </c>
      <c r="G2" s="416" t="s">
        <v>18</v>
      </c>
      <c r="H2" s="416" t="s">
        <v>19</v>
      </c>
      <c r="I2" s="467" t="s">
        <v>3</v>
      </c>
      <c r="J2" s="416" t="s">
        <v>173</v>
      </c>
      <c r="K2" s="386">
        <v>99</v>
      </c>
      <c r="L2" s="387"/>
      <c r="M2" s="414" t="s">
        <v>505</v>
      </c>
      <c r="N2" s="415"/>
      <c r="O2" s="416" t="s">
        <v>253</v>
      </c>
      <c r="P2" s="414" t="s">
        <v>506</v>
      </c>
      <c r="Q2" s="466"/>
      <c r="R2" s="464" t="s">
        <v>253</v>
      </c>
      <c r="S2" s="68"/>
      <c r="T2" s="68"/>
      <c r="U2" s="68"/>
      <c r="V2" s="68"/>
    </row>
    <row r="3" spans="2:22" s="67" customFormat="1" ht="55.5" customHeight="1" thickBot="1">
      <c r="B3" s="158" t="s">
        <v>1</v>
      </c>
      <c r="C3" s="159" t="s">
        <v>2</v>
      </c>
      <c r="D3" s="454"/>
      <c r="E3" s="456"/>
      <c r="F3" s="417"/>
      <c r="G3" s="417"/>
      <c r="H3" s="417"/>
      <c r="I3" s="468"/>
      <c r="J3" s="417"/>
      <c r="K3" s="314" t="s">
        <v>578</v>
      </c>
      <c r="L3" s="314" t="s">
        <v>579</v>
      </c>
      <c r="M3" s="315" t="s">
        <v>577</v>
      </c>
      <c r="N3" s="154" t="s">
        <v>15</v>
      </c>
      <c r="O3" s="417"/>
      <c r="P3" s="154" t="s">
        <v>16</v>
      </c>
      <c r="Q3" s="163" t="s">
        <v>15</v>
      </c>
      <c r="R3" s="465"/>
      <c r="S3" s="68"/>
      <c r="T3" s="68"/>
      <c r="U3" s="68"/>
      <c r="V3" s="68"/>
    </row>
    <row r="4" spans="2:22" s="44" customFormat="1" ht="49.5">
      <c r="B4" s="360" t="s">
        <v>273</v>
      </c>
      <c r="C4" s="457" t="s">
        <v>82</v>
      </c>
      <c r="D4" s="146">
        <v>1</v>
      </c>
      <c r="E4" s="156" t="s">
        <v>227</v>
      </c>
      <c r="F4" s="156" t="s">
        <v>345</v>
      </c>
      <c r="G4" s="276" t="s">
        <v>366</v>
      </c>
      <c r="H4" s="276" t="s">
        <v>314</v>
      </c>
      <c r="I4" s="156" t="s">
        <v>229</v>
      </c>
      <c r="J4" s="161" t="s">
        <v>134</v>
      </c>
      <c r="K4" s="161"/>
      <c r="L4" s="161"/>
      <c r="M4" s="172"/>
      <c r="N4" s="172"/>
      <c r="O4" s="258"/>
      <c r="P4" s="157"/>
      <c r="Q4" s="157">
        <v>90</v>
      </c>
      <c r="R4" s="161"/>
    </row>
    <row r="5" spans="2:22" s="44" customFormat="1" ht="49.5">
      <c r="B5" s="441"/>
      <c r="C5" s="458"/>
      <c r="D5" s="152">
        <v>2</v>
      </c>
      <c r="E5" s="151" t="s">
        <v>228</v>
      </c>
      <c r="F5" s="151" t="s">
        <v>345</v>
      </c>
      <c r="G5" s="280" t="s">
        <v>366</v>
      </c>
      <c r="H5" s="280" t="s">
        <v>314</v>
      </c>
      <c r="I5" s="151" t="s">
        <v>230</v>
      </c>
      <c r="J5" s="93" t="s">
        <v>134</v>
      </c>
      <c r="K5" s="93"/>
      <c r="L5" s="93"/>
      <c r="M5" s="174"/>
      <c r="N5" s="174"/>
      <c r="O5" s="257"/>
      <c r="P5" s="90"/>
      <c r="Q5" s="90">
        <v>90</v>
      </c>
      <c r="R5" s="93"/>
    </row>
    <row r="6" spans="2:22" s="44" customFormat="1" ht="72.75" customHeight="1">
      <c r="B6" s="359" t="s">
        <v>59</v>
      </c>
      <c r="C6" s="459" t="s">
        <v>162</v>
      </c>
      <c r="D6" s="152">
        <v>3</v>
      </c>
      <c r="E6" s="151" t="s">
        <v>516</v>
      </c>
      <c r="F6" s="151" t="s">
        <v>345</v>
      </c>
      <c r="G6" s="280" t="s">
        <v>366</v>
      </c>
      <c r="H6" s="280" t="s">
        <v>314</v>
      </c>
      <c r="I6" s="151" t="s">
        <v>517</v>
      </c>
      <c r="J6" s="93" t="s">
        <v>134</v>
      </c>
      <c r="K6" s="93"/>
      <c r="L6" s="93"/>
      <c r="M6" s="174"/>
      <c r="N6" s="174"/>
      <c r="O6" s="257"/>
      <c r="P6" s="90"/>
      <c r="Q6" s="90">
        <v>90</v>
      </c>
      <c r="R6" s="93"/>
    </row>
    <row r="7" spans="2:22" s="44" customFormat="1" ht="108.75" customHeight="1">
      <c r="B7" s="360"/>
      <c r="C7" s="460"/>
      <c r="D7" s="152">
        <v>4</v>
      </c>
      <c r="E7" s="151" t="s">
        <v>518</v>
      </c>
      <c r="F7" s="151" t="s">
        <v>345</v>
      </c>
      <c r="G7" s="280" t="s">
        <v>366</v>
      </c>
      <c r="H7" s="280" t="s">
        <v>314</v>
      </c>
      <c r="I7" s="151" t="s">
        <v>517</v>
      </c>
      <c r="J7" s="93" t="s">
        <v>134</v>
      </c>
      <c r="K7" s="93"/>
      <c r="L7" s="93"/>
      <c r="M7" s="171"/>
      <c r="N7" s="174"/>
      <c r="O7" s="257"/>
      <c r="P7" s="47"/>
      <c r="Q7" s="90">
        <v>90</v>
      </c>
      <c r="R7" s="123"/>
    </row>
    <row r="8" spans="2:22" s="44" customFormat="1" ht="81" customHeight="1">
      <c r="B8" s="56" t="s">
        <v>274</v>
      </c>
      <c r="C8" s="289" t="s">
        <v>129</v>
      </c>
      <c r="D8" s="56">
        <v>5</v>
      </c>
      <c r="E8" s="56" t="s">
        <v>141</v>
      </c>
      <c r="F8" s="56" t="s">
        <v>345</v>
      </c>
      <c r="G8" s="56" t="s">
        <v>367</v>
      </c>
      <c r="H8" s="56" t="s">
        <v>337</v>
      </c>
      <c r="I8" s="80" t="s">
        <v>456</v>
      </c>
      <c r="J8" s="50" t="s">
        <v>176</v>
      </c>
      <c r="K8" s="93"/>
      <c r="L8" s="93"/>
      <c r="M8" s="45">
        <v>0</v>
      </c>
      <c r="N8" s="71">
        <v>0</v>
      </c>
      <c r="O8" s="256"/>
      <c r="P8" s="45"/>
      <c r="Q8" s="71"/>
      <c r="R8" s="50"/>
    </row>
    <row r="9" spans="2:22" s="44" customFormat="1" ht="92.25">
      <c r="B9" s="130" t="s">
        <v>275</v>
      </c>
      <c r="C9" s="290" t="s">
        <v>163</v>
      </c>
      <c r="D9" s="130">
        <v>6</v>
      </c>
      <c r="E9" s="131" t="s">
        <v>271</v>
      </c>
      <c r="F9" s="132" t="s">
        <v>344</v>
      </c>
      <c r="G9" s="132" t="s">
        <v>368</v>
      </c>
      <c r="H9" s="132" t="s">
        <v>369</v>
      </c>
      <c r="I9" s="131" t="s">
        <v>457</v>
      </c>
      <c r="J9" s="133" t="s">
        <v>176</v>
      </c>
      <c r="K9" s="133">
        <v>2</v>
      </c>
      <c r="L9" s="133">
        <v>2</v>
      </c>
      <c r="M9" s="134">
        <v>2</v>
      </c>
      <c r="N9" s="131">
        <v>2</v>
      </c>
      <c r="O9" s="274"/>
      <c r="P9" s="131"/>
      <c r="Q9" s="131">
        <v>2</v>
      </c>
      <c r="R9" s="133"/>
    </row>
    <row r="10" spans="2:22" s="44" customFormat="1" ht="61.5">
      <c r="B10" s="130" t="s">
        <v>276</v>
      </c>
      <c r="C10" s="290" t="s">
        <v>164</v>
      </c>
      <c r="D10" s="130">
        <v>7</v>
      </c>
      <c r="E10" s="131" t="s">
        <v>271</v>
      </c>
      <c r="F10" s="132" t="s">
        <v>344</v>
      </c>
      <c r="G10" s="132" t="s">
        <v>368</v>
      </c>
      <c r="H10" s="132" t="s">
        <v>369</v>
      </c>
      <c r="I10" s="131" t="s">
        <v>458</v>
      </c>
      <c r="J10" s="133" t="s">
        <v>176</v>
      </c>
      <c r="K10" s="133">
        <v>1</v>
      </c>
      <c r="L10" s="133">
        <v>1</v>
      </c>
      <c r="M10" s="134">
        <v>1</v>
      </c>
      <c r="N10" s="131">
        <v>1</v>
      </c>
      <c r="O10" s="274"/>
      <c r="P10" s="131"/>
      <c r="Q10" s="131">
        <v>1</v>
      </c>
      <c r="R10" s="133"/>
    </row>
    <row r="11" spans="2:22" s="44" customFormat="1" ht="92.25">
      <c r="B11" s="155" t="s">
        <v>536</v>
      </c>
      <c r="C11" s="290" t="s">
        <v>538</v>
      </c>
      <c r="D11" s="130">
        <v>8</v>
      </c>
      <c r="E11" s="131" t="s">
        <v>231</v>
      </c>
      <c r="F11" s="131" t="s">
        <v>344</v>
      </c>
      <c r="G11" s="132" t="s">
        <v>368</v>
      </c>
      <c r="H11" s="132" t="s">
        <v>369</v>
      </c>
      <c r="I11" s="131" t="s">
        <v>232</v>
      </c>
      <c r="J11" s="133" t="s">
        <v>176</v>
      </c>
      <c r="K11" s="133" t="s">
        <v>519</v>
      </c>
      <c r="L11" s="133">
        <v>60</v>
      </c>
      <c r="M11" s="134">
        <v>90</v>
      </c>
      <c r="N11" s="131">
        <v>90</v>
      </c>
      <c r="O11" s="274"/>
      <c r="P11" s="131"/>
      <c r="Q11" s="131">
        <v>90</v>
      </c>
      <c r="R11" s="133"/>
    </row>
    <row r="12" spans="2:22" s="44" customFormat="1" ht="61.5">
      <c r="B12" s="155" t="s">
        <v>537</v>
      </c>
      <c r="C12" s="290" t="s">
        <v>60</v>
      </c>
      <c r="D12" s="130">
        <v>9</v>
      </c>
      <c r="E12" s="131" t="s">
        <v>459</v>
      </c>
      <c r="F12" s="131" t="s">
        <v>345</v>
      </c>
      <c r="G12" s="132" t="s">
        <v>368</v>
      </c>
      <c r="H12" s="132" t="s">
        <v>369</v>
      </c>
      <c r="I12" s="131" t="s">
        <v>460</v>
      </c>
      <c r="J12" s="133" t="s">
        <v>134</v>
      </c>
      <c r="K12" s="133"/>
      <c r="L12" s="133"/>
      <c r="M12" s="178"/>
      <c r="N12" s="179"/>
      <c r="O12" s="179"/>
      <c r="P12" s="131"/>
      <c r="Q12" s="131">
        <v>100</v>
      </c>
      <c r="R12" s="133"/>
    </row>
    <row r="13" spans="2:22" s="44" customFormat="1" ht="61.5">
      <c r="B13" s="448" t="s">
        <v>534</v>
      </c>
      <c r="C13" s="450" t="s">
        <v>62</v>
      </c>
      <c r="D13" s="130">
        <v>10</v>
      </c>
      <c r="E13" s="131" t="s">
        <v>461</v>
      </c>
      <c r="F13" s="131" t="s">
        <v>350</v>
      </c>
      <c r="G13" s="132" t="s">
        <v>368</v>
      </c>
      <c r="H13" s="132" t="s">
        <v>369</v>
      </c>
      <c r="I13" s="131" t="s">
        <v>63</v>
      </c>
      <c r="J13" s="133" t="s">
        <v>176</v>
      </c>
      <c r="K13" s="133" t="s">
        <v>519</v>
      </c>
      <c r="L13" s="133">
        <v>2</v>
      </c>
      <c r="M13" s="135">
        <v>3</v>
      </c>
      <c r="N13" s="135">
        <v>3</v>
      </c>
      <c r="O13" s="275"/>
      <c r="P13" s="135"/>
      <c r="Q13" s="135">
        <v>3</v>
      </c>
      <c r="R13" s="133"/>
    </row>
    <row r="14" spans="2:22" s="44" customFormat="1" ht="153.75">
      <c r="B14" s="449"/>
      <c r="C14" s="450"/>
      <c r="D14" s="130">
        <v>11</v>
      </c>
      <c r="E14" s="131" t="s">
        <v>462</v>
      </c>
      <c r="F14" s="131" t="s">
        <v>350</v>
      </c>
      <c r="G14" s="132" t="s">
        <v>368</v>
      </c>
      <c r="H14" s="132" t="s">
        <v>369</v>
      </c>
      <c r="I14" s="131" t="s">
        <v>463</v>
      </c>
      <c r="J14" s="133" t="s">
        <v>176</v>
      </c>
      <c r="K14" s="133" t="s">
        <v>519</v>
      </c>
      <c r="L14" s="47">
        <v>1</v>
      </c>
      <c r="M14" s="135">
        <v>30</v>
      </c>
      <c r="N14" s="135">
        <v>30</v>
      </c>
      <c r="O14" s="275"/>
      <c r="P14" s="135"/>
      <c r="Q14" s="135">
        <v>30</v>
      </c>
      <c r="R14" s="133"/>
    </row>
    <row r="15" spans="2:22" s="44" customFormat="1" ht="92.25">
      <c r="B15" s="155" t="s">
        <v>535</v>
      </c>
      <c r="C15" s="290" t="s">
        <v>270</v>
      </c>
      <c r="D15" s="130">
        <v>12</v>
      </c>
      <c r="E15" s="131" t="s">
        <v>464</v>
      </c>
      <c r="F15" s="131" t="s">
        <v>344</v>
      </c>
      <c r="G15" s="132" t="s">
        <v>368</v>
      </c>
      <c r="H15" s="132" t="s">
        <v>369</v>
      </c>
      <c r="I15" s="131" t="s">
        <v>465</v>
      </c>
      <c r="J15" s="133" t="s">
        <v>176</v>
      </c>
      <c r="K15" s="133" t="s">
        <v>519</v>
      </c>
      <c r="L15" s="47">
        <v>0</v>
      </c>
      <c r="M15" s="135">
        <v>0</v>
      </c>
      <c r="N15" s="135">
        <v>0</v>
      </c>
      <c r="O15" s="275"/>
      <c r="P15" s="135"/>
      <c r="Q15" s="135">
        <v>0</v>
      </c>
      <c r="R15" s="133"/>
    </row>
    <row r="16" spans="2:22" s="44" customFormat="1" ht="93" thickBot="1">
      <c r="B16" s="130" t="s">
        <v>277</v>
      </c>
      <c r="C16" s="290" t="s">
        <v>61</v>
      </c>
      <c r="D16" s="130">
        <v>13</v>
      </c>
      <c r="E16" s="131" t="s">
        <v>466</v>
      </c>
      <c r="F16" s="131" t="s">
        <v>344</v>
      </c>
      <c r="G16" s="132" t="s">
        <v>368</v>
      </c>
      <c r="H16" s="132" t="s">
        <v>369</v>
      </c>
      <c r="I16" s="131" t="s">
        <v>467</v>
      </c>
      <c r="J16" s="133" t="s">
        <v>176</v>
      </c>
      <c r="K16" s="133" t="s">
        <v>519</v>
      </c>
      <c r="L16" s="338">
        <v>100</v>
      </c>
      <c r="M16" s="135">
        <v>100</v>
      </c>
      <c r="N16" s="135">
        <v>100</v>
      </c>
      <c r="O16" s="275"/>
      <c r="P16" s="135"/>
      <c r="Q16" s="135">
        <v>100</v>
      </c>
      <c r="R16" s="133"/>
    </row>
    <row r="17" spans="10:18" s="44" customFormat="1" ht="24.75"/>
    <row r="18" spans="10:18" ht="24.75">
      <c r="J18" s="25"/>
      <c r="K18" s="25"/>
      <c r="L18" s="25"/>
      <c r="M18" s="25"/>
      <c r="N18" s="25"/>
      <c r="O18" s="25"/>
      <c r="P18" s="25"/>
      <c r="Q18" s="25"/>
      <c r="R18" s="25"/>
    </row>
    <row r="19" spans="10:18" ht="24.75">
      <c r="J19" s="25"/>
      <c r="K19" s="25"/>
      <c r="L19" s="25"/>
      <c r="M19" s="25"/>
      <c r="N19" s="25"/>
      <c r="O19" s="25"/>
      <c r="P19" s="25"/>
      <c r="Q19" s="25"/>
      <c r="R19" s="25"/>
    </row>
    <row r="20" spans="10:18" ht="24.75">
      <c r="J20" s="25"/>
      <c r="K20" s="25"/>
      <c r="L20" s="25"/>
      <c r="M20" s="25"/>
      <c r="N20" s="25"/>
      <c r="O20" s="25"/>
      <c r="P20" s="25"/>
      <c r="Q20" s="25"/>
      <c r="R20" s="25"/>
    </row>
    <row r="21" spans="10:18" ht="24.75">
      <c r="J21" s="25"/>
      <c r="K21" s="25"/>
      <c r="L21" s="25"/>
      <c r="M21" s="25"/>
      <c r="N21" s="25"/>
      <c r="O21" s="25"/>
      <c r="P21" s="25"/>
      <c r="Q21" s="25"/>
      <c r="R21" s="25"/>
    </row>
    <row r="22" spans="10:18" ht="24.75">
      <c r="J22" s="25"/>
      <c r="K22" s="25"/>
      <c r="L22" s="25"/>
      <c r="M22" s="25"/>
      <c r="N22" s="25"/>
      <c r="O22" s="25"/>
      <c r="P22" s="25"/>
      <c r="Q22" s="25"/>
      <c r="R22" s="25"/>
    </row>
    <row r="23" spans="10:18" ht="24.75">
      <c r="J23" s="25"/>
      <c r="K23" s="25"/>
      <c r="L23" s="25"/>
      <c r="M23" s="25"/>
      <c r="N23" s="25"/>
      <c r="O23" s="25"/>
      <c r="P23" s="25"/>
      <c r="Q23" s="25"/>
      <c r="R23" s="25"/>
    </row>
    <row r="24" spans="10:18" ht="24.75">
      <c r="J24" s="25"/>
      <c r="K24" s="25"/>
      <c r="L24" s="25"/>
      <c r="M24" s="25"/>
      <c r="N24" s="25"/>
      <c r="O24" s="25"/>
      <c r="P24" s="25"/>
      <c r="Q24" s="25"/>
      <c r="R24" s="25"/>
    </row>
    <row r="25" spans="10:18" ht="24.75">
      <c r="J25" s="25"/>
      <c r="K25" s="25"/>
      <c r="L25" s="25"/>
      <c r="M25" s="25"/>
      <c r="N25" s="25"/>
      <c r="O25" s="25"/>
      <c r="P25" s="25"/>
      <c r="Q25" s="25"/>
      <c r="R25" s="25"/>
    </row>
    <row r="26" spans="10:18" ht="24.75">
      <c r="J26" s="25"/>
      <c r="K26" s="25"/>
      <c r="L26" s="25"/>
      <c r="M26" s="25"/>
      <c r="N26" s="25"/>
      <c r="O26" s="25"/>
      <c r="P26" s="25"/>
      <c r="Q26" s="25"/>
      <c r="R26" s="25"/>
    </row>
    <row r="27" spans="10:18" ht="24.75">
      <c r="J27" s="25"/>
      <c r="K27" s="25"/>
      <c r="L27" s="25"/>
      <c r="M27" s="25"/>
      <c r="N27" s="25"/>
      <c r="O27" s="25"/>
      <c r="P27" s="25"/>
      <c r="Q27" s="25"/>
      <c r="R27" s="25"/>
    </row>
    <row r="28" spans="10:18" ht="24.75">
      <c r="J28" s="25"/>
      <c r="K28" s="25"/>
      <c r="L28" s="25"/>
      <c r="M28" s="25"/>
      <c r="N28" s="25"/>
      <c r="O28" s="25"/>
      <c r="P28" s="25"/>
      <c r="Q28" s="25"/>
      <c r="R28" s="25"/>
    </row>
    <row r="29" spans="10:18" ht="24.75">
      <c r="J29" s="25"/>
      <c r="K29" s="25"/>
      <c r="L29" s="25"/>
      <c r="M29" s="25"/>
      <c r="N29" s="25"/>
      <c r="O29" s="25"/>
      <c r="P29" s="25"/>
      <c r="Q29" s="25"/>
      <c r="R29" s="25"/>
    </row>
    <row r="30" spans="10:18" ht="24.75">
      <c r="J30" s="25"/>
      <c r="K30" s="25"/>
      <c r="L30" s="25"/>
      <c r="M30" s="25"/>
      <c r="N30" s="25"/>
      <c r="O30" s="25"/>
      <c r="P30" s="25"/>
      <c r="Q30" s="25"/>
      <c r="R30" s="25"/>
    </row>
    <row r="31" spans="10:18" ht="24.75">
      <c r="J31" s="25"/>
      <c r="K31" s="25"/>
      <c r="L31" s="25"/>
      <c r="M31" s="25"/>
      <c r="N31" s="25"/>
      <c r="O31" s="25"/>
      <c r="P31" s="25"/>
      <c r="Q31" s="25"/>
      <c r="R31" s="25"/>
    </row>
    <row r="32" spans="10:18" ht="24.75">
      <c r="J32" s="25"/>
      <c r="K32" s="25"/>
      <c r="L32" s="25"/>
      <c r="M32" s="25"/>
      <c r="N32" s="25"/>
      <c r="O32" s="25"/>
      <c r="P32" s="25"/>
      <c r="Q32" s="25"/>
      <c r="R32" s="25"/>
    </row>
    <row r="33" spans="10:18" ht="24.75">
      <c r="J33" s="25"/>
      <c r="K33" s="25"/>
      <c r="L33" s="25"/>
      <c r="M33" s="25"/>
      <c r="N33" s="25"/>
      <c r="O33" s="25"/>
      <c r="P33" s="25"/>
      <c r="Q33" s="25"/>
      <c r="R33" s="25"/>
    </row>
    <row r="34" spans="10:18" ht="24.75">
      <c r="J34" s="25"/>
      <c r="K34" s="25"/>
      <c r="L34" s="25"/>
      <c r="M34" s="25"/>
      <c r="N34" s="25"/>
      <c r="O34" s="25"/>
      <c r="P34" s="25"/>
      <c r="Q34" s="25"/>
      <c r="R34" s="25"/>
    </row>
    <row r="35" spans="10:18" ht="24.75">
      <c r="J35" s="25"/>
      <c r="K35" s="25"/>
      <c r="L35" s="25"/>
      <c r="M35" s="25"/>
      <c r="N35" s="25"/>
      <c r="O35" s="25"/>
      <c r="P35" s="25"/>
      <c r="Q35" s="25"/>
      <c r="R35" s="25"/>
    </row>
    <row r="36" spans="10:18" ht="24.75">
      <c r="J36" s="25"/>
      <c r="K36" s="25"/>
      <c r="L36" s="25"/>
      <c r="M36" s="25"/>
      <c r="N36" s="25"/>
      <c r="O36" s="25"/>
      <c r="P36" s="25"/>
      <c r="Q36" s="25"/>
      <c r="R36" s="25"/>
    </row>
    <row r="37" spans="10:18" ht="24.75">
      <c r="J37" s="25"/>
      <c r="K37" s="25"/>
      <c r="L37" s="25"/>
      <c r="M37" s="25"/>
      <c r="N37" s="25"/>
      <c r="O37" s="25"/>
      <c r="P37" s="25"/>
      <c r="Q37" s="25"/>
      <c r="R37" s="25"/>
    </row>
    <row r="38" spans="10:18" ht="24.75">
      <c r="J38" s="25"/>
      <c r="K38" s="25"/>
      <c r="L38" s="25"/>
      <c r="M38" s="25"/>
      <c r="N38" s="25"/>
      <c r="O38" s="25"/>
      <c r="P38" s="25"/>
      <c r="Q38" s="25"/>
      <c r="R38" s="25"/>
    </row>
    <row r="39" spans="10:18" ht="24.75">
      <c r="J39" s="25"/>
      <c r="K39" s="25"/>
      <c r="L39" s="25"/>
      <c r="M39" s="25"/>
      <c r="N39" s="25"/>
      <c r="O39" s="25"/>
      <c r="P39" s="25"/>
      <c r="Q39" s="25"/>
      <c r="R39" s="25"/>
    </row>
  </sheetData>
  <mergeCells count="22">
    <mergeCell ref="P1:R1"/>
    <mergeCell ref="D1:O1"/>
    <mergeCell ref="B1:C1"/>
    <mergeCell ref="R2:R3"/>
    <mergeCell ref="P2:Q2"/>
    <mergeCell ref="J2:J3"/>
    <mergeCell ref="I2:I3"/>
    <mergeCell ref="G2:G3"/>
    <mergeCell ref="H2:H3"/>
    <mergeCell ref="F2:F3"/>
    <mergeCell ref="M2:N2"/>
    <mergeCell ref="O2:O3"/>
    <mergeCell ref="K2:L2"/>
    <mergeCell ref="B13:B14"/>
    <mergeCell ref="C13:C14"/>
    <mergeCell ref="B2:C2"/>
    <mergeCell ref="D2:D3"/>
    <mergeCell ref="E2:E3"/>
    <mergeCell ref="B4:B5"/>
    <mergeCell ref="C4:C5"/>
    <mergeCell ref="B6:B7"/>
    <mergeCell ref="C6:C7"/>
  </mergeCells>
  <dataValidations count="1">
    <dataValidation type="list" allowBlank="1" showInputMessage="1" showErrorMessage="1" sqref="O2:O8 R2:R16">
      <formula1>$S$2:$S$4</formula1>
    </dataValidation>
  </dataValidations>
  <hyperlinks>
    <hyperlink ref="B6" r:id="rId1" display="ID_0132"/>
    <hyperlink ref="B9" r:id="rId2" display="ID_0512"/>
    <hyperlink ref="B16" r:id="rId3" display="ID_0517"/>
    <hyperlink ref="B10" r:id="rId4" display="ID_0512"/>
  </hyperlinks>
  <pageMargins left="0.7" right="0.7" top="0.75" bottom="0.75" header="0.3" footer="0.3"/>
  <pageSetup scale="22"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"/>
  <sheetViews>
    <sheetView rightToLeft="1" zoomScale="60" zoomScaleNormal="60" zoomScaleSheetLayoutView="70" workbookViewId="0">
      <selection activeCell="E17" sqref="E15:E17"/>
    </sheetView>
  </sheetViews>
  <sheetFormatPr defaultColWidth="9.140625" defaultRowHeight="19.5"/>
  <cols>
    <col min="1" max="2" width="9.140625" style="1"/>
    <col min="3" max="3" width="19.5703125" style="1" customWidth="1"/>
    <col min="4" max="4" width="9.140625" style="1"/>
    <col min="5" max="5" width="23.140625" style="1" customWidth="1"/>
    <col min="6" max="6" width="10.85546875" style="1" customWidth="1"/>
    <col min="7" max="7" width="14" style="15" customWidth="1"/>
    <col min="8" max="8" width="16.7109375" style="15" customWidth="1"/>
    <col min="9" max="9" width="29.42578125" style="1" hidden="1" customWidth="1"/>
    <col min="10" max="12" width="14.42578125" style="23" customWidth="1"/>
    <col min="13" max="13" width="17.5703125" style="23" customWidth="1"/>
    <col min="14" max="14" width="20" style="23" customWidth="1"/>
    <col min="15" max="15" width="20.28515625" style="23" customWidth="1"/>
    <col min="16" max="16" width="19.7109375" style="23" customWidth="1"/>
    <col min="17" max="17" width="20.42578125" style="23" customWidth="1"/>
    <col min="18" max="18" width="33.85546875" style="23" customWidth="1"/>
    <col min="19" max="16384" width="9.140625" style="1"/>
  </cols>
  <sheetData>
    <row r="1" spans="2:18" ht="50.25" customHeight="1" thickBot="1">
      <c r="B1" s="200"/>
      <c r="C1" s="200"/>
      <c r="D1" s="478" t="s">
        <v>17</v>
      </c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80"/>
      <c r="P1" s="373" t="s">
        <v>549</v>
      </c>
      <c r="Q1" s="374"/>
      <c r="R1" s="374"/>
    </row>
    <row r="2" spans="2:18" ht="44.25" customHeight="1">
      <c r="B2" s="469" t="s">
        <v>11</v>
      </c>
      <c r="C2" s="470"/>
      <c r="D2" s="473" t="s">
        <v>5</v>
      </c>
      <c r="E2" s="471" t="s">
        <v>4</v>
      </c>
      <c r="F2" s="416" t="s">
        <v>342</v>
      </c>
      <c r="G2" s="471" t="s">
        <v>18</v>
      </c>
      <c r="H2" s="471" t="s">
        <v>19</v>
      </c>
      <c r="I2" s="471" t="s">
        <v>3</v>
      </c>
      <c r="J2" s="416" t="s">
        <v>173</v>
      </c>
      <c r="K2" s="386">
        <v>99</v>
      </c>
      <c r="L2" s="387"/>
      <c r="M2" s="414" t="s">
        <v>505</v>
      </c>
      <c r="N2" s="415"/>
      <c r="O2" s="416" t="s">
        <v>253</v>
      </c>
      <c r="P2" s="414" t="s">
        <v>506</v>
      </c>
      <c r="Q2" s="481"/>
      <c r="R2" s="482" t="s">
        <v>253</v>
      </c>
    </row>
    <row r="3" spans="2:18" ht="54.75" thickBot="1">
      <c r="B3" s="8" t="s">
        <v>1</v>
      </c>
      <c r="C3" s="154" t="s">
        <v>2</v>
      </c>
      <c r="D3" s="474"/>
      <c r="E3" s="472"/>
      <c r="F3" s="417"/>
      <c r="G3" s="472"/>
      <c r="H3" s="472"/>
      <c r="I3" s="472"/>
      <c r="J3" s="417"/>
      <c r="K3" s="314" t="s">
        <v>578</v>
      </c>
      <c r="L3" s="314" t="s">
        <v>579</v>
      </c>
      <c r="M3" s="315" t="s">
        <v>577</v>
      </c>
      <c r="N3" s="154" t="s">
        <v>15</v>
      </c>
      <c r="O3" s="417"/>
      <c r="P3" s="154" t="s">
        <v>16</v>
      </c>
      <c r="Q3" s="160" t="s">
        <v>506</v>
      </c>
      <c r="R3" s="483"/>
    </row>
    <row r="4" spans="2:18" s="26" customFormat="1" ht="123.75">
      <c r="B4" s="360" t="s">
        <v>106</v>
      </c>
      <c r="C4" s="475" t="s">
        <v>107</v>
      </c>
      <c r="D4" s="156">
        <v>1</v>
      </c>
      <c r="E4" s="150" t="s">
        <v>233</v>
      </c>
      <c r="F4" s="150" t="s">
        <v>344</v>
      </c>
      <c r="G4" s="150" t="s">
        <v>570</v>
      </c>
      <c r="H4" s="90" t="s">
        <v>557</v>
      </c>
      <c r="I4" s="150" t="s">
        <v>234</v>
      </c>
      <c r="J4" s="161" t="s">
        <v>176</v>
      </c>
      <c r="K4" s="339">
        <v>1</v>
      </c>
      <c r="L4" s="161">
        <v>1</v>
      </c>
      <c r="M4" s="157">
        <v>134</v>
      </c>
      <c r="N4" s="157">
        <v>134</v>
      </c>
      <c r="O4" s="255"/>
      <c r="P4" s="157"/>
      <c r="Q4" s="157">
        <v>1</v>
      </c>
      <c r="R4" s="161"/>
    </row>
    <row r="5" spans="2:18" s="26" customFormat="1" ht="148.5">
      <c r="B5" s="441"/>
      <c r="C5" s="411"/>
      <c r="D5" s="136">
        <v>2</v>
      </c>
      <c r="E5" s="90" t="s">
        <v>235</v>
      </c>
      <c r="F5" s="90" t="s">
        <v>344</v>
      </c>
      <c r="G5" s="278" t="s">
        <v>570</v>
      </c>
      <c r="H5" s="90" t="s">
        <v>557</v>
      </c>
      <c r="I5" s="136" t="s">
        <v>236</v>
      </c>
      <c r="J5" s="93" t="s">
        <v>176</v>
      </c>
      <c r="K5" s="90"/>
      <c r="L5" s="93"/>
      <c r="M5" s="90" t="s">
        <v>555</v>
      </c>
      <c r="N5" s="90" t="s">
        <v>554</v>
      </c>
      <c r="O5" s="256"/>
      <c r="P5" s="90"/>
      <c r="Q5" s="90" t="s">
        <v>554</v>
      </c>
      <c r="R5" s="50"/>
    </row>
    <row r="6" spans="2:18" s="26" customFormat="1" ht="99">
      <c r="B6" s="56" t="s">
        <v>108</v>
      </c>
      <c r="C6" s="84" t="s">
        <v>109</v>
      </c>
      <c r="D6" s="52">
        <v>5</v>
      </c>
      <c r="E6" s="42" t="s">
        <v>237</v>
      </c>
      <c r="F6" s="42" t="s">
        <v>345</v>
      </c>
      <c r="G6" s="71" t="s">
        <v>364</v>
      </c>
      <c r="H6" s="90" t="s">
        <v>556</v>
      </c>
      <c r="I6" s="42" t="s">
        <v>246</v>
      </c>
      <c r="J6" s="50" t="s">
        <v>176</v>
      </c>
      <c r="K6" s="48">
        <v>1</v>
      </c>
      <c r="L6" s="48">
        <v>1</v>
      </c>
      <c r="M6" s="48">
        <v>0.9</v>
      </c>
      <c r="N6" s="48">
        <v>0.9</v>
      </c>
      <c r="O6" s="256"/>
      <c r="P6" s="47"/>
      <c r="Q6" s="48">
        <v>0.9</v>
      </c>
      <c r="R6" s="50"/>
    </row>
    <row r="7" spans="2:18" s="44" customFormat="1" ht="58.5" customHeight="1">
      <c r="B7" s="56" t="s">
        <v>64</v>
      </c>
      <c r="C7" s="285" t="s">
        <v>65</v>
      </c>
      <c r="D7" s="52">
        <v>6</v>
      </c>
      <c r="E7" s="90" t="s">
        <v>573</v>
      </c>
      <c r="F7" s="284" t="s">
        <v>345</v>
      </c>
      <c r="G7" s="90" t="s">
        <v>364</v>
      </c>
      <c r="H7" s="90" t="s">
        <v>556</v>
      </c>
      <c r="I7" s="90" t="s">
        <v>574</v>
      </c>
      <c r="J7" s="50" t="s">
        <v>134</v>
      </c>
      <c r="K7" s="296"/>
      <c r="L7" s="93"/>
      <c r="M7" s="292"/>
      <c r="N7" s="185"/>
      <c r="O7" s="287"/>
      <c r="P7" s="45"/>
      <c r="Q7" s="37"/>
      <c r="R7" s="50"/>
    </row>
    <row r="8" spans="2:18" s="44" customFormat="1" ht="86.25" customHeight="1">
      <c r="B8" s="80" t="s">
        <v>66</v>
      </c>
      <c r="C8" s="84" t="s">
        <v>67</v>
      </c>
      <c r="D8" s="52">
        <v>7</v>
      </c>
      <c r="E8" s="47" t="s">
        <v>443</v>
      </c>
      <c r="F8" s="37" t="s">
        <v>345</v>
      </c>
      <c r="G8" s="71" t="s">
        <v>365</v>
      </c>
      <c r="H8" s="71" t="s">
        <v>556</v>
      </c>
      <c r="I8" s="37" t="s">
        <v>444</v>
      </c>
      <c r="J8" s="50" t="s">
        <v>134</v>
      </c>
      <c r="K8" s="93"/>
      <c r="L8" s="93"/>
      <c r="M8" s="177"/>
      <c r="N8" s="174"/>
      <c r="O8" s="257"/>
      <c r="P8" s="45"/>
      <c r="Q8" s="142">
        <v>1</v>
      </c>
      <c r="R8" s="50"/>
    </row>
    <row r="9" spans="2:18" s="44" customFormat="1" ht="65.25" customHeight="1">
      <c r="B9" s="56" t="s">
        <v>362</v>
      </c>
      <c r="C9" s="84" t="s">
        <v>166</v>
      </c>
      <c r="D9" s="52">
        <v>9</v>
      </c>
      <c r="E9" s="90" t="s">
        <v>447</v>
      </c>
      <c r="F9" s="81" t="s">
        <v>345</v>
      </c>
      <c r="G9" s="71" t="s">
        <v>448</v>
      </c>
      <c r="H9" s="71" t="s">
        <v>411</v>
      </c>
      <c r="I9" s="37" t="s">
        <v>449</v>
      </c>
      <c r="J9" s="50" t="s">
        <v>134</v>
      </c>
      <c r="K9" s="93"/>
      <c r="L9" s="93"/>
      <c r="M9" s="177"/>
      <c r="N9" s="174"/>
      <c r="O9" s="257"/>
      <c r="P9" s="45"/>
      <c r="Q9" s="142">
        <v>1</v>
      </c>
      <c r="R9" s="50"/>
    </row>
    <row r="10" spans="2:18" s="44" customFormat="1" ht="76.5" customHeight="1">
      <c r="B10" s="56" t="s">
        <v>363</v>
      </c>
      <c r="C10" s="285" t="s">
        <v>445</v>
      </c>
      <c r="D10" s="284">
        <v>10</v>
      </c>
      <c r="E10" s="90" t="s">
        <v>575</v>
      </c>
      <c r="F10" s="90" t="s">
        <v>345</v>
      </c>
      <c r="G10" s="90" t="s">
        <v>364</v>
      </c>
      <c r="H10" s="90" t="s">
        <v>556</v>
      </c>
      <c r="I10" s="90" t="s">
        <v>576</v>
      </c>
      <c r="J10" s="50" t="s">
        <v>134</v>
      </c>
      <c r="K10" s="93"/>
      <c r="L10" s="93"/>
      <c r="M10" s="177"/>
      <c r="N10" s="174"/>
      <c r="O10" s="257"/>
      <c r="P10" s="45"/>
      <c r="Q10" s="37"/>
      <c r="R10" s="50"/>
    </row>
    <row r="11" spans="2:18" s="26" customFormat="1" ht="99">
      <c r="B11" s="137" t="s">
        <v>98</v>
      </c>
      <c r="C11" s="476" t="s">
        <v>165</v>
      </c>
      <c r="D11" s="136">
        <v>11</v>
      </c>
      <c r="E11" s="90" t="s">
        <v>238</v>
      </c>
      <c r="F11" s="90" t="s">
        <v>345</v>
      </c>
      <c r="G11" s="90" t="s">
        <v>99</v>
      </c>
      <c r="H11" s="90" t="s">
        <v>557</v>
      </c>
      <c r="I11" s="90" t="s">
        <v>450</v>
      </c>
      <c r="J11" s="93" t="s">
        <v>176</v>
      </c>
      <c r="K11" s="48">
        <v>0.2</v>
      </c>
      <c r="L11" s="48">
        <v>0.4</v>
      </c>
      <c r="M11" s="48">
        <v>0.42</v>
      </c>
      <c r="N11" s="48">
        <v>0.4</v>
      </c>
      <c r="O11" s="256"/>
      <c r="P11" s="47"/>
      <c r="Q11" s="47">
        <v>40</v>
      </c>
      <c r="R11" s="50"/>
    </row>
    <row r="12" spans="2:18" s="26" customFormat="1" ht="99">
      <c r="B12" s="359" t="s">
        <v>100</v>
      </c>
      <c r="C12" s="477"/>
      <c r="D12" s="136">
        <v>12</v>
      </c>
      <c r="E12" s="90" t="s">
        <v>451</v>
      </c>
      <c r="F12" s="90" t="s">
        <v>344</v>
      </c>
      <c r="G12" s="90" t="s">
        <v>99</v>
      </c>
      <c r="H12" s="90" t="s">
        <v>557</v>
      </c>
      <c r="I12" s="90" t="s">
        <v>452</v>
      </c>
      <c r="J12" s="93" t="s">
        <v>176</v>
      </c>
      <c r="K12" s="47">
        <v>26</v>
      </c>
      <c r="L12" s="47">
        <v>54</v>
      </c>
      <c r="M12" s="47">
        <v>38</v>
      </c>
      <c r="N12" s="47">
        <v>30</v>
      </c>
      <c r="O12" s="256"/>
      <c r="P12" s="47"/>
      <c r="Q12" s="47">
        <v>34</v>
      </c>
      <c r="R12" s="50"/>
    </row>
    <row r="13" spans="2:18" s="26" customFormat="1" ht="46.5" customHeight="1">
      <c r="B13" s="360"/>
      <c r="C13" s="475"/>
      <c r="D13" s="136">
        <v>13</v>
      </c>
      <c r="E13" s="90" t="s">
        <v>239</v>
      </c>
      <c r="F13" s="90" t="s">
        <v>344</v>
      </c>
      <c r="G13" s="90" t="s">
        <v>99</v>
      </c>
      <c r="H13" s="90" t="s">
        <v>557</v>
      </c>
      <c r="I13" s="90" t="s">
        <v>240</v>
      </c>
      <c r="J13" s="93" t="s">
        <v>176</v>
      </c>
      <c r="K13" s="47">
        <v>1</v>
      </c>
      <c r="L13" s="47">
        <v>0</v>
      </c>
      <c r="M13" s="47">
        <v>1</v>
      </c>
      <c r="N13" s="47">
        <v>1</v>
      </c>
      <c r="O13" s="256"/>
      <c r="P13" s="47"/>
      <c r="Q13" s="47">
        <v>1</v>
      </c>
      <c r="R13" s="50"/>
    </row>
    <row r="14" spans="2:18" s="26" customFormat="1" ht="99">
      <c r="B14" s="441" t="s">
        <v>101</v>
      </c>
      <c r="C14" s="411" t="s">
        <v>102</v>
      </c>
      <c r="D14" s="136">
        <v>14</v>
      </c>
      <c r="E14" s="90" t="s">
        <v>241</v>
      </c>
      <c r="F14" s="90" t="s">
        <v>344</v>
      </c>
      <c r="G14" s="90" t="s">
        <v>99</v>
      </c>
      <c r="H14" s="90" t="s">
        <v>557</v>
      </c>
      <c r="I14" s="90" t="s">
        <v>242</v>
      </c>
      <c r="J14" s="93" t="s">
        <v>134</v>
      </c>
      <c r="K14" s="93"/>
      <c r="L14" s="93"/>
      <c r="M14" s="171"/>
      <c r="N14" s="171"/>
      <c r="O14" s="257"/>
      <c r="P14" s="47"/>
      <c r="Q14" s="47">
        <v>14</v>
      </c>
      <c r="R14" s="50"/>
    </row>
    <row r="15" spans="2:18" s="26" customFormat="1" ht="99">
      <c r="B15" s="441"/>
      <c r="C15" s="411"/>
      <c r="D15" s="136">
        <v>15</v>
      </c>
      <c r="E15" s="90" t="s">
        <v>243</v>
      </c>
      <c r="F15" s="90" t="s">
        <v>344</v>
      </c>
      <c r="G15" s="90" t="s">
        <v>99</v>
      </c>
      <c r="H15" s="90" t="s">
        <v>557</v>
      </c>
      <c r="I15" s="90" t="s">
        <v>242</v>
      </c>
      <c r="J15" s="93" t="s">
        <v>134</v>
      </c>
      <c r="K15" s="93"/>
      <c r="L15" s="93"/>
      <c r="M15" s="171"/>
      <c r="N15" s="171"/>
      <c r="O15" s="257"/>
      <c r="P15" s="47"/>
      <c r="Q15" s="47">
        <v>14</v>
      </c>
      <c r="R15" s="50"/>
    </row>
    <row r="16" spans="2:18" s="26" customFormat="1" ht="74.25">
      <c r="B16" s="56" t="s">
        <v>103</v>
      </c>
      <c r="C16" s="92" t="s">
        <v>104</v>
      </c>
      <c r="D16" s="52">
        <v>16</v>
      </c>
      <c r="E16" s="37" t="s">
        <v>244</v>
      </c>
      <c r="F16" s="81" t="s">
        <v>344</v>
      </c>
      <c r="G16" s="71" t="s">
        <v>364</v>
      </c>
      <c r="H16" s="90" t="s">
        <v>556</v>
      </c>
      <c r="I16" s="47" t="s">
        <v>453</v>
      </c>
      <c r="J16" s="50" t="s">
        <v>134</v>
      </c>
      <c r="K16" s="93"/>
      <c r="L16" s="93"/>
      <c r="M16" s="171"/>
      <c r="N16" s="171"/>
      <c r="O16" s="257"/>
      <c r="P16" s="47"/>
      <c r="Q16" s="47">
        <v>28.92</v>
      </c>
      <c r="R16" s="50"/>
    </row>
    <row r="17" spans="2:18" s="26" customFormat="1" ht="74.25">
      <c r="B17" s="80" t="s">
        <v>446</v>
      </c>
      <c r="C17" s="92" t="s">
        <v>167</v>
      </c>
      <c r="D17" s="79">
        <v>17</v>
      </c>
      <c r="E17" s="45" t="s">
        <v>455</v>
      </c>
      <c r="F17" s="45" t="s">
        <v>345</v>
      </c>
      <c r="G17" s="81" t="s">
        <v>448</v>
      </c>
      <c r="H17" s="81" t="s">
        <v>411</v>
      </c>
      <c r="I17" s="91" t="s">
        <v>454</v>
      </c>
      <c r="J17" s="50" t="s">
        <v>134</v>
      </c>
      <c r="K17" s="93"/>
      <c r="L17" s="93"/>
      <c r="M17" s="171"/>
      <c r="N17" s="171"/>
      <c r="O17" s="257"/>
      <c r="P17" s="47"/>
      <c r="Q17" s="47"/>
      <c r="R17" s="50"/>
    </row>
    <row r="18" spans="2:18" ht="24.75">
      <c r="J18" s="25"/>
      <c r="K18" s="25"/>
      <c r="L18" s="25"/>
      <c r="M18" s="25"/>
      <c r="N18" s="25"/>
      <c r="O18" s="25"/>
      <c r="P18" s="25"/>
      <c r="Q18" s="25"/>
      <c r="R18" s="25"/>
    </row>
    <row r="19" spans="2:18" ht="24.75">
      <c r="J19" s="25"/>
      <c r="K19" s="25"/>
      <c r="L19" s="25"/>
      <c r="M19" s="25"/>
      <c r="N19" s="25"/>
      <c r="O19" s="25"/>
      <c r="P19" s="25"/>
      <c r="Q19" s="25"/>
      <c r="R19" s="25"/>
    </row>
    <row r="20" spans="2:18" ht="24.75">
      <c r="J20" s="25"/>
      <c r="K20" s="25"/>
      <c r="L20" s="25"/>
      <c r="M20" s="25"/>
      <c r="N20" s="25"/>
      <c r="O20" s="25"/>
      <c r="P20" s="25"/>
      <c r="Q20" s="25"/>
      <c r="R20" s="25"/>
    </row>
    <row r="21" spans="2:18" ht="24.75">
      <c r="J21" s="25"/>
      <c r="K21" s="25"/>
      <c r="L21" s="25"/>
      <c r="M21" s="25"/>
      <c r="N21" s="25"/>
      <c r="O21" s="25"/>
      <c r="P21" s="25"/>
      <c r="Q21" s="25"/>
      <c r="R21" s="25"/>
    </row>
    <row r="22" spans="2:18" ht="24.75">
      <c r="J22" s="25"/>
      <c r="K22" s="25"/>
      <c r="L22" s="25"/>
      <c r="M22" s="25"/>
      <c r="N22" s="25"/>
      <c r="O22" s="25"/>
      <c r="P22" s="25"/>
      <c r="Q22" s="25"/>
      <c r="R22" s="25"/>
    </row>
    <row r="23" spans="2:18" ht="24.75">
      <c r="J23" s="25"/>
      <c r="K23" s="25"/>
      <c r="L23" s="25"/>
      <c r="M23" s="25"/>
      <c r="N23" s="25"/>
      <c r="O23" s="25"/>
      <c r="P23" s="25"/>
      <c r="Q23" s="25"/>
      <c r="R23" s="25"/>
    </row>
    <row r="24" spans="2:18" ht="24.75">
      <c r="J24" s="25"/>
      <c r="K24" s="25"/>
      <c r="L24" s="25"/>
      <c r="M24" s="25"/>
      <c r="N24" s="25"/>
      <c r="O24" s="25"/>
      <c r="P24" s="25"/>
      <c r="Q24" s="25"/>
      <c r="R24" s="25"/>
    </row>
    <row r="25" spans="2:18" ht="24.75">
      <c r="J25" s="25"/>
      <c r="K25" s="25"/>
      <c r="L25" s="25"/>
      <c r="M25" s="25"/>
      <c r="N25" s="25"/>
      <c r="O25" s="25"/>
      <c r="P25" s="25"/>
      <c r="Q25" s="25"/>
      <c r="R25" s="25"/>
    </row>
    <row r="26" spans="2:18" ht="24.75">
      <c r="J26" s="25"/>
      <c r="K26" s="25"/>
      <c r="L26" s="25"/>
      <c r="M26" s="25"/>
      <c r="N26" s="25"/>
      <c r="O26" s="25"/>
      <c r="P26" s="25"/>
      <c r="Q26" s="25"/>
      <c r="R26" s="25"/>
    </row>
    <row r="27" spans="2:18" ht="24.75">
      <c r="J27" s="25"/>
      <c r="K27" s="25"/>
      <c r="L27" s="25"/>
      <c r="M27" s="25"/>
      <c r="N27" s="25"/>
      <c r="O27" s="25"/>
      <c r="P27" s="25"/>
      <c r="Q27" s="25"/>
      <c r="R27" s="25"/>
    </row>
    <row r="28" spans="2:18" ht="24.75">
      <c r="J28" s="25"/>
      <c r="K28" s="25"/>
      <c r="L28" s="25"/>
      <c r="M28" s="25"/>
      <c r="N28" s="25"/>
      <c r="O28" s="25"/>
      <c r="P28" s="25"/>
      <c r="Q28" s="25"/>
      <c r="R28" s="25"/>
    </row>
    <row r="29" spans="2:18" ht="24.75">
      <c r="J29" s="25"/>
      <c r="K29" s="25"/>
      <c r="L29" s="25"/>
      <c r="M29" s="25"/>
      <c r="N29" s="25"/>
      <c r="O29" s="25"/>
      <c r="P29" s="25"/>
      <c r="Q29" s="25"/>
      <c r="R29" s="25"/>
    </row>
    <row r="30" spans="2:18" ht="24.75">
      <c r="J30" s="25"/>
      <c r="K30" s="25"/>
      <c r="L30" s="25"/>
      <c r="M30" s="25"/>
      <c r="N30" s="25"/>
      <c r="O30" s="25"/>
      <c r="P30" s="25"/>
      <c r="Q30" s="25"/>
      <c r="R30" s="25"/>
    </row>
    <row r="31" spans="2:18" ht="24.75"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24.75">
      <c r="J32" s="25"/>
      <c r="K32" s="25"/>
      <c r="L32" s="25"/>
      <c r="M32" s="25"/>
      <c r="N32" s="25"/>
      <c r="O32" s="25"/>
      <c r="P32" s="25"/>
      <c r="Q32" s="25"/>
      <c r="R32" s="25"/>
    </row>
    <row r="33" spans="10:18" ht="24.75">
      <c r="J33" s="25"/>
      <c r="K33" s="25"/>
      <c r="L33" s="25"/>
      <c r="M33" s="25"/>
      <c r="N33" s="25"/>
      <c r="O33" s="25"/>
      <c r="P33" s="25"/>
      <c r="Q33" s="25"/>
      <c r="R33" s="25"/>
    </row>
    <row r="34" spans="10:18" ht="24.75">
      <c r="J34" s="25"/>
      <c r="K34" s="25"/>
      <c r="L34" s="25"/>
      <c r="M34" s="25"/>
      <c r="N34" s="25"/>
      <c r="O34" s="25"/>
      <c r="P34" s="25"/>
      <c r="Q34" s="25"/>
      <c r="R34" s="25"/>
    </row>
    <row r="35" spans="10:18" ht="24.75">
      <c r="J35" s="25"/>
      <c r="K35" s="25"/>
      <c r="L35" s="25"/>
      <c r="M35" s="25"/>
      <c r="N35" s="25"/>
      <c r="O35" s="25"/>
      <c r="P35" s="25"/>
      <c r="Q35" s="25"/>
      <c r="R35" s="25"/>
    </row>
    <row r="36" spans="10:18" ht="24.75">
      <c r="J36" s="25"/>
      <c r="K36" s="25"/>
      <c r="L36" s="25"/>
      <c r="M36" s="25"/>
      <c r="N36" s="25"/>
      <c r="O36" s="25"/>
      <c r="P36" s="25"/>
      <c r="Q36" s="25"/>
      <c r="R36" s="25"/>
    </row>
  </sheetData>
  <mergeCells count="21">
    <mergeCell ref="P1:R1"/>
    <mergeCell ref="D1:O1"/>
    <mergeCell ref="P2:Q2"/>
    <mergeCell ref="R2:R3"/>
    <mergeCell ref="M2:N2"/>
    <mergeCell ref="K2:L2"/>
    <mergeCell ref="B4:B5"/>
    <mergeCell ref="C4:C5"/>
    <mergeCell ref="B14:B15"/>
    <mergeCell ref="B12:B13"/>
    <mergeCell ref="C11:C13"/>
    <mergeCell ref="C14:C15"/>
    <mergeCell ref="B2:C2"/>
    <mergeCell ref="O2:O3"/>
    <mergeCell ref="J2:J3"/>
    <mergeCell ref="G2:G3"/>
    <mergeCell ref="H2:H3"/>
    <mergeCell ref="I2:I3"/>
    <mergeCell ref="D2:D3"/>
    <mergeCell ref="E2:E3"/>
    <mergeCell ref="F2:F3"/>
  </mergeCells>
  <dataValidations count="1">
    <dataValidation type="list" allowBlank="1" showInputMessage="1" showErrorMessage="1" sqref="R2:R17 O2:O17">
      <formula1>$M$2:$M$4</formula1>
    </dataValidation>
  </dataValidations>
  <hyperlinks>
    <hyperlink ref="B6" r:id="rId1"/>
    <hyperlink ref="B7" r:id="rId2"/>
    <hyperlink ref="B12" r:id="rId3"/>
    <hyperlink ref="B14" r:id="rId4"/>
    <hyperlink ref="B11" r:id="rId5"/>
  </hyperlinks>
  <pageMargins left="0.7" right="0.7" top="0.75" bottom="0.75" header="0.3" footer="0.3"/>
  <pageSetup scale="30" orientation="portrait" horizontalDpi="300" verticalDpi="300" r:id="rId6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rightToLeft="1" tabSelected="1" zoomScale="70" zoomScaleNormal="70" zoomScaleSheetLayoutView="93" workbookViewId="0">
      <selection activeCell="M7" sqref="M7"/>
    </sheetView>
  </sheetViews>
  <sheetFormatPr defaultColWidth="9" defaultRowHeight="19.5"/>
  <cols>
    <col min="1" max="1" width="9" style="1"/>
    <col min="2" max="2" width="12.42578125" style="14" customWidth="1"/>
    <col min="3" max="3" width="25.140625" style="15" customWidth="1"/>
    <col min="4" max="4" width="6.140625" style="15" customWidth="1"/>
    <col min="5" max="5" width="29.5703125" style="15" bestFit="1" customWidth="1"/>
    <col min="6" max="6" width="10.85546875" style="15" customWidth="1"/>
    <col min="7" max="7" width="25.5703125" style="1" customWidth="1"/>
    <col min="8" max="8" width="30.5703125" style="1" customWidth="1"/>
    <col min="9" max="9" width="29.5703125" style="86" hidden="1" customWidth="1"/>
    <col min="10" max="12" width="10.5703125" style="23" customWidth="1"/>
    <col min="13" max="13" width="10.140625" style="23" customWidth="1"/>
    <col min="14" max="14" width="17.42578125" style="23" customWidth="1"/>
    <col min="15" max="15" width="15.5703125" style="23" customWidth="1"/>
    <col min="16" max="16" width="10.140625" style="23" customWidth="1"/>
    <col min="17" max="17" width="18.42578125" style="23" customWidth="1"/>
    <col min="18" max="18" width="33.85546875" style="23" customWidth="1"/>
    <col min="19" max="19" width="42.85546875" style="1" customWidth="1"/>
    <col min="20" max="16384" width="9" style="1"/>
  </cols>
  <sheetData>
    <row r="1" spans="2:20" ht="81" customHeight="1" thickBot="1">
      <c r="B1" s="201"/>
      <c r="C1" s="201"/>
      <c r="D1" s="390" t="s">
        <v>17</v>
      </c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1"/>
      <c r="Q1" s="373" t="s">
        <v>550</v>
      </c>
      <c r="R1" s="374"/>
      <c r="S1" s="374"/>
    </row>
    <row r="2" spans="2:20" s="60" customFormat="1" ht="24" customHeight="1">
      <c r="B2" s="498" t="s">
        <v>11</v>
      </c>
      <c r="C2" s="499"/>
      <c r="D2" s="500" t="s">
        <v>5</v>
      </c>
      <c r="E2" s="502" t="s">
        <v>4</v>
      </c>
      <c r="F2" s="416" t="s">
        <v>342</v>
      </c>
      <c r="G2" s="496" t="s">
        <v>18</v>
      </c>
      <c r="H2" s="496" t="s">
        <v>19</v>
      </c>
      <c r="I2" s="494" t="s">
        <v>3</v>
      </c>
      <c r="J2" s="492" t="s">
        <v>173</v>
      </c>
      <c r="K2" s="386">
        <v>99</v>
      </c>
      <c r="L2" s="387"/>
      <c r="M2" s="414" t="s">
        <v>505</v>
      </c>
      <c r="N2" s="415"/>
      <c r="O2" s="416" t="s">
        <v>253</v>
      </c>
      <c r="P2" s="414" t="s">
        <v>506</v>
      </c>
      <c r="Q2" s="466"/>
      <c r="R2" s="490" t="s">
        <v>253</v>
      </c>
      <c r="S2" s="484" t="s">
        <v>512</v>
      </c>
    </row>
    <row r="3" spans="2:20" s="61" customFormat="1" ht="108.75" thickBot="1">
      <c r="B3" s="16" t="s">
        <v>1</v>
      </c>
      <c r="C3" s="40" t="s">
        <v>2</v>
      </c>
      <c r="D3" s="501"/>
      <c r="E3" s="503"/>
      <c r="F3" s="497"/>
      <c r="G3" s="497"/>
      <c r="H3" s="497"/>
      <c r="I3" s="495"/>
      <c r="J3" s="493"/>
      <c r="K3" s="314" t="s">
        <v>578</v>
      </c>
      <c r="L3" s="314" t="s">
        <v>579</v>
      </c>
      <c r="M3" s="315" t="s">
        <v>577</v>
      </c>
      <c r="N3" s="154" t="s">
        <v>15</v>
      </c>
      <c r="O3" s="417"/>
      <c r="P3" s="154" t="s">
        <v>16</v>
      </c>
      <c r="Q3" s="163" t="s">
        <v>15</v>
      </c>
      <c r="R3" s="491"/>
      <c r="S3" s="485"/>
    </row>
    <row r="4" spans="2:20" s="58" customFormat="1" ht="41.25" customHeight="1">
      <c r="B4" s="74" t="s">
        <v>83</v>
      </c>
      <c r="C4" s="87" t="s">
        <v>84</v>
      </c>
      <c r="D4" s="29">
        <v>1</v>
      </c>
      <c r="E4" s="27" t="s">
        <v>440</v>
      </c>
      <c r="F4" s="27" t="s">
        <v>345</v>
      </c>
      <c r="G4" s="57" t="s">
        <v>358</v>
      </c>
      <c r="H4" s="57" t="s">
        <v>359</v>
      </c>
      <c r="I4" s="30" t="s">
        <v>439</v>
      </c>
      <c r="J4" s="162" t="s">
        <v>134</v>
      </c>
      <c r="K4" s="162"/>
      <c r="L4" s="162"/>
      <c r="M4" s="176"/>
      <c r="N4" s="176"/>
      <c r="O4" s="253"/>
      <c r="P4" s="254"/>
      <c r="Q4" s="254"/>
      <c r="R4" s="162"/>
      <c r="S4" s="175" t="s">
        <v>511</v>
      </c>
    </row>
    <row r="5" spans="2:20" s="58" customFormat="1" ht="63">
      <c r="B5" s="486" t="s">
        <v>85</v>
      </c>
      <c r="C5" s="487" t="s">
        <v>86</v>
      </c>
      <c r="D5" s="29">
        <v>2</v>
      </c>
      <c r="E5" s="27" t="s">
        <v>434</v>
      </c>
      <c r="F5" s="27" t="s">
        <v>345</v>
      </c>
      <c r="G5" s="57" t="s">
        <v>358</v>
      </c>
      <c r="H5" s="57" t="s">
        <v>359</v>
      </c>
      <c r="I5" s="27" t="s">
        <v>435</v>
      </c>
      <c r="J5" s="35" t="s">
        <v>176</v>
      </c>
      <c r="K5" s="34">
        <v>0.91</v>
      </c>
      <c r="L5" s="340">
        <v>0.98</v>
      </c>
      <c r="M5" s="34">
        <v>0.92</v>
      </c>
      <c r="N5" s="34">
        <v>0.8</v>
      </c>
      <c r="O5" s="251"/>
      <c r="P5" s="30"/>
      <c r="Q5" s="34">
        <v>0.8</v>
      </c>
      <c r="R5" s="35"/>
      <c r="S5" s="32" t="s">
        <v>7</v>
      </c>
    </row>
    <row r="6" spans="2:20" s="58" customFormat="1" ht="40.5" customHeight="1">
      <c r="B6" s="486"/>
      <c r="C6" s="487"/>
      <c r="D6" s="29">
        <v>3</v>
      </c>
      <c r="E6" s="27" t="s">
        <v>432</v>
      </c>
      <c r="F6" s="27" t="s">
        <v>433</v>
      </c>
      <c r="G6" s="57" t="s">
        <v>358</v>
      </c>
      <c r="H6" s="57" t="s">
        <v>359</v>
      </c>
      <c r="I6" s="27" t="s">
        <v>437</v>
      </c>
      <c r="J6" s="35" t="s">
        <v>176</v>
      </c>
      <c r="K6" s="32">
        <v>83</v>
      </c>
      <c r="L6" s="99">
        <v>86</v>
      </c>
      <c r="M6" s="32">
        <v>43</v>
      </c>
      <c r="N6" s="33">
        <v>60</v>
      </c>
      <c r="O6" s="251"/>
      <c r="P6" s="32"/>
      <c r="Q6" s="33">
        <v>60</v>
      </c>
      <c r="R6" s="35"/>
      <c r="S6" s="99" t="s">
        <v>7</v>
      </c>
      <c r="T6" s="59"/>
    </row>
    <row r="7" spans="2:20" s="58" customFormat="1" ht="63">
      <c r="B7" s="486"/>
      <c r="C7" s="487"/>
      <c r="D7" s="29">
        <v>4</v>
      </c>
      <c r="E7" s="27" t="s">
        <v>436</v>
      </c>
      <c r="F7" s="27" t="s">
        <v>345</v>
      </c>
      <c r="G7" s="57" t="s">
        <v>358</v>
      </c>
      <c r="H7" s="57" t="s">
        <v>359</v>
      </c>
      <c r="I7" s="27" t="s">
        <v>510</v>
      </c>
      <c r="J7" s="341" t="s">
        <v>176</v>
      </c>
      <c r="K7" s="128">
        <v>0.9</v>
      </c>
      <c r="L7" s="341">
        <v>1</v>
      </c>
      <c r="M7" s="128">
        <v>0.94</v>
      </c>
      <c r="N7" s="116">
        <v>0.8</v>
      </c>
      <c r="O7" s="251"/>
      <c r="P7" s="32"/>
      <c r="Q7" s="116">
        <v>0.8</v>
      </c>
      <c r="R7" s="35"/>
      <c r="S7" s="99" t="s">
        <v>7</v>
      </c>
      <c r="T7" s="59"/>
    </row>
    <row r="8" spans="2:20" s="58" customFormat="1" ht="63">
      <c r="B8" s="488" t="s">
        <v>127</v>
      </c>
      <c r="C8" s="489" t="s">
        <v>128</v>
      </c>
      <c r="D8" s="29">
        <v>5</v>
      </c>
      <c r="E8" s="53" t="s">
        <v>140</v>
      </c>
      <c r="F8" s="27" t="s">
        <v>345</v>
      </c>
      <c r="G8" s="31" t="s">
        <v>360</v>
      </c>
      <c r="H8" s="31" t="s">
        <v>337</v>
      </c>
      <c r="I8" s="85" t="s">
        <v>441</v>
      </c>
      <c r="J8" s="35" t="s">
        <v>176</v>
      </c>
      <c r="K8" s="35"/>
      <c r="L8" s="116">
        <v>0.95</v>
      </c>
      <c r="M8" s="128">
        <v>1</v>
      </c>
      <c r="N8" s="116">
        <v>0.7</v>
      </c>
      <c r="O8" s="251"/>
      <c r="P8" s="32"/>
      <c r="Q8" s="27"/>
      <c r="R8" s="35"/>
      <c r="S8" s="32"/>
    </row>
    <row r="9" spans="2:20" s="58" customFormat="1" ht="63">
      <c r="B9" s="488"/>
      <c r="C9" s="489"/>
      <c r="D9" s="29">
        <v>6</v>
      </c>
      <c r="E9" s="53" t="s">
        <v>431</v>
      </c>
      <c r="F9" s="27" t="s">
        <v>345</v>
      </c>
      <c r="G9" s="31" t="s">
        <v>360</v>
      </c>
      <c r="H9" s="31" t="s">
        <v>337</v>
      </c>
      <c r="I9" s="85" t="s">
        <v>442</v>
      </c>
      <c r="J9" s="35" t="s">
        <v>176</v>
      </c>
      <c r="K9" s="35"/>
      <c r="L9" s="35"/>
      <c r="M9" s="128">
        <v>0.44</v>
      </c>
      <c r="N9" s="116">
        <v>0.7</v>
      </c>
      <c r="O9" s="252"/>
      <c r="P9" s="32"/>
      <c r="Q9" s="27"/>
      <c r="R9" s="35"/>
      <c r="S9" s="32"/>
    </row>
    <row r="10" spans="2:20" s="59" customFormat="1" ht="36" customHeight="1" thickBot="1">
      <c r="B10" s="28" t="s">
        <v>361</v>
      </c>
      <c r="C10" s="88" t="s">
        <v>88</v>
      </c>
      <c r="D10" s="29">
        <v>7</v>
      </c>
      <c r="E10" s="27" t="s">
        <v>245</v>
      </c>
      <c r="F10" s="27" t="s">
        <v>345</v>
      </c>
      <c r="G10" s="57" t="s">
        <v>358</v>
      </c>
      <c r="H10" s="57" t="s">
        <v>359</v>
      </c>
      <c r="I10" s="27" t="s">
        <v>438</v>
      </c>
      <c r="J10" s="35" t="s">
        <v>176</v>
      </c>
      <c r="K10" s="342">
        <v>0.97</v>
      </c>
      <c r="L10" s="342">
        <v>0.99</v>
      </c>
      <c r="M10" s="128">
        <v>0.98</v>
      </c>
      <c r="N10" s="116">
        <v>0.92</v>
      </c>
      <c r="O10" s="251"/>
      <c r="P10" s="32"/>
      <c r="Q10" s="116">
        <v>0.92</v>
      </c>
      <c r="R10" s="35"/>
      <c r="S10" s="99" t="s">
        <v>7</v>
      </c>
    </row>
    <row r="11" spans="2:20" ht="24.75">
      <c r="J11" s="25"/>
      <c r="K11" s="25"/>
      <c r="L11" s="25"/>
      <c r="M11" s="25"/>
      <c r="N11" s="25"/>
      <c r="O11" s="25"/>
      <c r="P11" s="25"/>
      <c r="Q11" s="25"/>
      <c r="R11" s="25"/>
    </row>
    <row r="12" spans="2:20" ht="24.75">
      <c r="J12" s="25"/>
      <c r="K12" s="25"/>
      <c r="L12" s="25"/>
      <c r="M12" s="25"/>
      <c r="N12" s="25"/>
      <c r="O12" s="25"/>
      <c r="P12" s="25"/>
      <c r="Q12" s="25"/>
      <c r="R12" s="25"/>
    </row>
    <row r="13" spans="2:20" ht="24.75">
      <c r="J13" s="25"/>
      <c r="K13" s="25"/>
      <c r="L13" s="25"/>
      <c r="M13" s="25"/>
      <c r="N13" s="25"/>
      <c r="O13" s="25"/>
      <c r="P13" s="25"/>
      <c r="Q13" s="25"/>
      <c r="R13" s="25"/>
    </row>
    <row r="14" spans="2:20" ht="24.75">
      <c r="J14" s="25"/>
      <c r="K14" s="25"/>
      <c r="L14" s="25"/>
      <c r="M14" s="25"/>
      <c r="N14" s="25"/>
      <c r="O14" s="25"/>
      <c r="P14" s="25"/>
      <c r="Q14" s="25"/>
      <c r="R14" s="25"/>
    </row>
  </sheetData>
  <mergeCells count="20">
    <mergeCell ref="B8:B9"/>
    <mergeCell ref="C8:C9"/>
    <mergeCell ref="R2:R3"/>
    <mergeCell ref="M2:N2"/>
    <mergeCell ref="J2:J3"/>
    <mergeCell ref="I2:I3"/>
    <mergeCell ref="H2:H3"/>
    <mergeCell ref="B2:C2"/>
    <mergeCell ref="D2:D3"/>
    <mergeCell ref="E2:E3"/>
    <mergeCell ref="O2:O3"/>
    <mergeCell ref="P2:Q2"/>
    <mergeCell ref="F2:F3"/>
    <mergeCell ref="G2:G3"/>
    <mergeCell ref="K2:L2"/>
    <mergeCell ref="Q1:S1"/>
    <mergeCell ref="D1:P1"/>
    <mergeCell ref="S2:S3"/>
    <mergeCell ref="B5:B7"/>
    <mergeCell ref="C5:C7"/>
  </mergeCells>
  <dataValidations count="1">
    <dataValidation type="list" allowBlank="1" showInputMessage="1" showErrorMessage="1" sqref="R2:R10 O2:O10">
      <formula1>$M$2:$M$4</formula1>
    </dataValidation>
  </dataValidations>
  <hyperlinks>
    <hyperlink ref="B4" r:id="rId1"/>
    <hyperlink ref="B5" r:id="rId2"/>
    <hyperlink ref="B8" r:id="rId3"/>
  </hyperlinks>
  <pageMargins left="0.7" right="0.7" top="0.75" bottom="0.75" header="0.3" footer="0.3"/>
  <pageSetup scale="18"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topLeftCell="A11" zoomScale="70" zoomScaleNormal="70" workbookViewId="0">
      <selection activeCell="E18" sqref="E18"/>
    </sheetView>
  </sheetViews>
  <sheetFormatPr defaultRowHeight="19.5"/>
  <cols>
    <col min="1" max="1" width="9" style="1"/>
    <col min="3" max="3" width="23.5703125" customWidth="1"/>
    <col min="5" max="5" width="23.5703125" customWidth="1"/>
    <col min="6" max="6" width="10.140625" style="1" hidden="1" customWidth="1"/>
    <col min="7" max="7" width="17.85546875" hidden="1" customWidth="1"/>
    <col min="8" max="8" width="22.42578125" customWidth="1"/>
    <col min="9" max="9" width="25" hidden="1" customWidth="1"/>
    <col min="10" max="12" width="14" style="23" customWidth="1"/>
    <col min="13" max="13" width="16.42578125" style="23" customWidth="1"/>
    <col min="14" max="14" width="18.7109375" style="23" customWidth="1"/>
    <col min="15" max="15" width="15.5703125" style="23" customWidth="1"/>
    <col min="16" max="16" width="17.42578125" style="23" customWidth="1"/>
    <col min="17" max="17" width="19.42578125" style="23" customWidth="1"/>
    <col min="18" max="18" width="33.85546875" style="23" customWidth="1"/>
  </cols>
  <sheetData>
    <row r="1" spans="2:18" ht="84.75" customHeight="1" thickBot="1">
      <c r="B1" s="201"/>
      <c r="C1" s="201"/>
      <c r="D1" s="390" t="s">
        <v>17</v>
      </c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1"/>
      <c r="P1" s="373" t="s">
        <v>552</v>
      </c>
      <c r="Q1" s="374"/>
      <c r="R1" s="374"/>
    </row>
    <row r="2" spans="2:18" ht="24" customHeight="1">
      <c r="B2" s="469" t="s">
        <v>11</v>
      </c>
      <c r="C2" s="470"/>
      <c r="D2" s="473" t="s">
        <v>5</v>
      </c>
      <c r="E2" s="504" t="s">
        <v>4</v>
      </c>
      <c r="F2" s="416" t="s">
        <v>342</v>
      </c>
      <c r="G2" s="471" t="s">
        <v>18</v>
      </c>
      <c r="H2" s="471" t="s">
        <v>19</v>
      </c>
      <c r="I2" s="471" t="s">
        <v>3</v>
      </c>
      <c r="J2" s="416" t="s">
        <v>173</v>
      </c>
      <c r="K2" s="386">
        <v>99</v>
      </c>
      <c r="L2" s="387"/>
      <c r="M2" s="414" t="s">
        <v>505</v>
      </c>
      <c r="N2" s="415"/>
      <c r="O2" s="416" t="s">
        <v>253</v>
      </c>
      <c r="P2" s="414" t="s">
        <v>506</v>
      </c>
      <c r="Q2" s="415"/>
      <c r="R2" s="438" t="s">
        <v>253</v>
      </c>
    </row>
    <row r="3" spans="2:18" ht="54.75" thickBot="1">
      <c r="B3" s="8" t="s">
        <v>1</v>
      </c>
      <c r="C3" s="154" t="s">
        <v>2</v>
      </c>
      <c r="D3" s="474"/>
      <c r="E3" s="505"/>
      <c r="F3" s="417"/>
      <c r="G3" s="472"/>
      <c r="H3" s="472"/>
      <c r="I3" s="472"/>
      <c r="J3" s="417"/>
      <c r="K3" s="314" t="s">
        <v>578</v>
      </c>
      <c r="L3" s="314" t="s">
        <v>579</v>
      </c>
      <c r="M3" s="315" t="s">
        <v>577</v>
      </c>
      <c r="N3" s="154" t="s">
        <v>15</v>
      </c>
      <c r="O3" s="417"/>
      <c r="P3" s="154" t="s">
        <v>16</v>
      </c>
      <c r="Q3" s="154" t="s">
        <v>15</v>
      </c>
      <c r="R3" s="439"/>
    </row>
    <row r="4" spans="2:18" s="26" customFormat="1" ht="88.15" hidden="1" customHeight="1">
      <c r="B4" s="146" t="s">
        <v>414</v>
      </c>
      <c r="C4" s="153" t="s">
        <v>170</v>
      </c>
      <c r="D4" s="156">
        <v>1</v>
      </c>
      <c r="E4" s="150"/>
      <c r="F4" s="150"/>
      <c r="G4" s="150"/>
      <c r="H4" s="150"/>
      <c r="I4" s="150"/>
      <c r="J4" s="258"/>
      <c r="K4" s="258"/>
      <c r="L4" s="258"/>
      <c r="M4" s="172"/>
      <c r="N4" s="172"/>
      <c r="O4" s="258"/>
      <c r="P4" s="157"/>
      <c r="Q4" s="157"/>
      <c r="R4" s="161"/>
    </row>
    <row r="5" spans="2:18" s="26" customFormat="1" ht="99">
      <c r="B5" s="359" t="s">
        <v>416</v>
      </c>
      <c r="C5" s="506" t="s">
        <v>171</v>
      </c>
      <c r="D5" s="42">
        <v>2</v>
      </c>
      <c r="E5" s="78" t="s">
        <v>248</v>
      </c>
      <c r="F5" s="78" t="s">
        <v>345</v>
      </c>
      <c r="G5" s="78" t="s">
        <v>419</v>
      </c>
      <c r="H5" s="78" t="s">
        <v>420</v>
      </c>
      <c r="I5" s="78" t="s">
        <v>249</v>
      </c>
      <c r="J5" s="257" t="s">
        <v>134</v>
      </c>
      <c r="K5" s="257"/>
      <c r="L5" s="257"/>
      <c r="M5" s="174"/>
      <c r="N5" s="174"/>
      <c r="O5" s="257"/>
      <c r="P5" s="37"/>
      <c r="Q5" s="37"/>
      <c r="R5" s="50"/>
    </row>
    <row r="6" spans="2:18" s="26" customFormat="1" ht="74.25">
      <c r="B6" s="366"/>
      <c r="C6" s="509"/>
      <c r="D6" s="202">
        <v>3</v>
      </c>
      <c r="E6" s="90" t="s">
        <v>250</v>
      </c>
      <c r="F6" s="90" t="s">
        <v>345</v>
      </c>
      <c r="G6" s="90" t="s">
        <v>419</v>
      </c>
      <c r="H6" s="90" t="s">
        <v>420</v>
      </c>
      <c r="I6" s="90" t="s">
        <v>562</v>
      </c>
      <c r="J6" s="257" t="s">
        <v>134</v>
      </c>
      <c r="K6" s="257"/>
      <c r="L6" s="257"/>
      <c r="M6" s="171"/>
      <c r="N6" s="171"/>
      <c r="O6" s="257"/>
      <c r="P6" s="47"/>
      <c r="Q6" s="47"/>
      <c r="R6" s="50"/>
    </row>
    <row r="7" spans="2:18" s="26" customFormat="1" ht="74.25">
      <c r="B7" s="366"/>
      <c r="C7" s="509"/>
      <c r="D7" s="52">
        <v>4</v>
      </c>
      <c r="E7" s="78" t="s">
        <v>251</v>
      </c>
      <c r="F7" s="90" t="s">
        <v>345</v>
      </c>
      <c r="G7" s="78" t="s">
        <v>419</v>
      </c>
      <c r="H7" s="78" t="s">
        <v>420</v>
      </c>
      <c r="I7" s="90" t="s">
        <v>251</v>
      </c>
      <c r="J7" s="257" t="s">
        <v>134</v>
      </c>
      <c r="K7" s="257"/>
      <c r="L7" s="257"/>
      <c r="M7" s="177"/>
      <c r="N7" s="259"/>
      <c r="O7" s="257"/>
      <c r="P7" s="45"/>
      <c r="Q7" s="46"/>
      <c r="R7" s="50"/>
    </row>
    <row r="8" spans="2:18" s="26" customFormat="1" ht="74.25">
      <c r="B8" s="360"/>
      <c r="C8" s="507"/>
      <c r="D8" s="52">
        <v>5</v>
      </c>
      <c r="E8" s="78" t="s">
        <v>252</v>
      </c>
      <c r="F8" s="90" t="s">
        <v>345</v>
      </c>
      <c r="G8" s="78" t="s">
        <v>419</v>
      </c>
      <c r="H8" s="78" t="s">
        <v>420</v>
      </c>
      <c r="I8" s="90" t="s">
        <v>563</v>
      </c>
      <c r="J8" s="257" t="s">
        <v>134</v>
      </c>
      <c r="K8" s="257"/>
      <c r="L8" s="257"/>
      <c r="M8" s="177"/>
      <c r="N8" s="174"/>
      <c r="O8" s="257"/>
      <c r="P8" s="45"/>
      <c r="Q8" s="37"/>
      <c r="R8" s="50"/>
    </row>
    <row r="9" spans="2:18" s="26" customFormat="1" ht="74.25">
      <c r="B9" s="77" t="s">
        <v>415</v>
      </c>
      <c r="C9" s="279" t="s">
        <v>172</v>
      </c>
      <c r="D9" s="52">
        <v>6</v>
      </c>
      <c r="E9" s="90" t="s">
        <v>572</v>
      </c>
      <c r="F9" s="90" t="s">
        <v>345</v>
      </c>
      <c r="G9" s="78" t="s">
        <v>419</v>
      </c>
      <c r="H9" s="78" t="s">
        <v>420</v>
      </c>
      <c r="I9" s="90" t="s">
        <v>571</v>
      </c>
      <c r="J9" s="257" t="s">
        <v>134</v>
      </c>
      <c r="K9" s="257"/>
      <c r="L9" s="257"/>
      <c r="M9" s="177"/>
      <c r="N9" s="174"/>
      <c r="O9" s="257"/>
      <c r="P9" s="45"/>
      <c r="Q9" s="37"/>
      <c r="R9" s="50"/>
    </row>
    <row r="10" spans="2:18" s="26" customFormat="1" ht="74.25">
      <c r="B10" s="56" t="s">
        <v>43</v>
      </c>
      <c r="C10" s="279" t="s">
        <v>44</v>
      </c>
      <c r="D10" s="52">
        <v>7</v>
      </c>
      <c r="E10" s="78" t="s">
        <v>422</v>
      </c>
      <c r="F10" s="78" t="s">
        <v>345</v>
      </c>
      <c r="G10" s="78" t="s">
        <v>357</v>
      </c>
      <c r="H10" s="78" t="s">
        <v>421</v>
      </c>
      <c r="I10" s="90" t="s">
        <v>565</v>
      </c>
      <c r="J10" s="50" t="s">
        <v>176</v>
      </c>
      <c r="K10" s="272">
        <v>0.97</v>
      </c>
      <c r="L10" s="225">
        <v>0.98</v>
      </c>
      <c r="M10" s="272">
        <v>0.97</v>
      </c>
      <c r="N10" s="142">
        <v>0.95</v>
      </c>
      <c r="O10" s="256"/>
      <c r="P10" s="45"/>
      <c r="Q10" s="90">
        <v>95</v>
      </c>
      <c r="R10" s="50"/>
    </row>
    <row r="11" spans="2:18" s="26" customFormat="1" ht="74.25">
      <c r="B11" s="77" t="s">
        <v>45</v>
      </c>
      <c r="C11" s="279" t="s">
        <v>46</v>
      </c>
      <c r="D11" s="52">
        <v>8</v>
      </c>
      <c r="E11" s="37" t="s">
        <v>423</v>
      </c>
      <c r="F11" s="37" t="s">
        <v>345</v>
      </c>
      <c r="G11" s="78" t="s">
        <v>357</v>
      </c>
      <c r="H11" s="78" t="s">
        <v>421</v>
      </c>
      <c r="I11" s="90" t="s">
        <v>566</v>
      </c>
      <c r="J11" s="50" t="s">
        <v>176</v>
      </c>
      <c r="K11" s="272">
        <v>1</v>
      </c>
      <c r="L11" s="225">
        <v>1</v>
      </c>
      <c r="M11" s="272">
        <v>1</v>
      </c>
      <c r="N11" s="142">
        <v>0.95</v>
      </c>
      <c r="O11" s="256"/>
      <c r="P11" s="45"/>
      <c r="Q11" s="90">
        <v>95</v>
      </c>
      <c r="R11" s="50"/>
    </row>
    <row r="12" spans="2:18" s="26" customFormat="1" ht="49.5">
      <c r="B12" s="441" t="s">
        <v>47</v>
      </c>
      <c r="C12" s="508" t="s">
        <v>48</v>
      </c>
      <c r="D12" s="52">
        <v>10</v>
      </c>
      <c r="E12" s="37" t="s">
        <v>49</v>
      </c>
      <c r="F12" s="78" t="s">
        <v>345</v>
      </c>
      <c r="G12" s="78" t="s">
        <v>357</v>
      </c>
      <c r="H12" s="78" t="s">
        <v>421</v>
      </c>
      <c r="I12" s="90" t="s">
        <v>567</v>
      </c>
      <c r="J12" s="124" t="s">
        <v>134</v>
      </c>
      <c r="K12" s="124"/>
      <c r="L12" s="124"/>
      <c r="M12" s="171"/>
      <c r="N12" s="173"/>
      <c r="O12" s="257"/>
      <c r="P12" s="47"/>
      <c r="Q12" s="47">
        <v>65</v>
      </c>
      <c r="R12" s="50"/>
    </row>
    <row r="13" spans="2:18" s="26" customFormat="1" ht="49.5">
      <c r="B13" s="441"/>
      <c r="C13" s="508"/>
      <c r="D13" s="52">
        <v>11</v>
      </c>
      <c r="E13" s="37" t="s">
        <v>50</v>
      </c>
      <c r="F13" s="78" t="s">
        <v>345</v>
      </c>
      <c r="G13" s="78" t="s">
        <v>357</v>
      </c>
      <c r="H13" s="78" t="s">
        <v>421</v>
      </c>
      <c r="I13" s="90" t="s">
        <v>568</v>
      </c>
      <c r="J13" s="50" t="s">
        <v>134</v>
      </c>
      <c r="K13" s="93"/>
      <c r="L13" s="93"/>
      <c r="M13" s="171"/>
      <c r="N13" s="171"/>
      <c r="O13" s="257"/>
      <c r="P13" s="47"/>
      <c r="Q13" s="47" t="s">
        <v>519</v>
      </c>
      <c r="R13" s="50"/>
    </row>
    <row r="14" spans="2:18" s="26" customFormat="1" ht="49.5">
      <c r="B14" s="441"/>
      <c r="C14" s="508"/>
      <c r="D14" s="52">
        <v>12</v>
      </c>
      <c r="E14" s="37" t="s">
        <v>51</v>
      </c>
      <c r="F14" s="78" t="s">
        <v>345</v>
      </c>
      <c r="G14" s="78" t="s">
        <v>357</v>
      </c>
      <c r="H14" s="78" t="s">
        <v>421</v>
      </c>
      <c r="I14" s="78" t="s">
        <v>424</v>
      </c>
      <c r="J14" s="50" t="s">
        <v>134</v>
      </c>
      <c r="K14" s="93"/>
      <c r="L14" s="93"/>
      <c r="M14" s="171"/>
      <c r="N14" s="171"/>
      <c r="O14" s="257"/>
      <c r="P14" s="47"/>
      <c r="Q14" s="47" t="s">
        <v>519</v>
      </c>
      <c r="R14" s="50"/>
    </row>
    <row r="15" spans="2:18" s="44" customFormat="1" ht="49.5">
      <c r="B15" s="441"/>
      <c r="C15" s="508"/>
      <c r="D15" s="75">
        <v>13</v>
      </c>
      <c r="E15" s="37" t="s">
        <v>52</v>
      </c>
      <c r="F15" s="78" t="s">
        <v>345</v>
      </c>
      <c r="G15" s="78" t="s">
        <v>357</v>
      </c>
      <c r="H15" s="78" t="s">
        <v>421</v>
      </c>
      <c r="I15" s="78" t="s">
        <v>425</v>
      </c>
      <c r="J15" s="124" t="s">
        <v>134</v>
      </c>
      <c r="K15" s="124"/>
      <c r="L15" s="124"/>
      <c r="M15" s="171"/>
      <c r="N15" s="173"/>
      <c r="O15" s="257"/>
      <c r="P15" s="47"/>
      <c r="Q15" s="47">
        <v>68</v>
      </c>
      <c r="R15" s="50"/>
    </row>
    <row r="16" spans="2:18" s="44" customFormat="1" ht="47.25" customHeight="1">
      <c r="B16" s="359" t="s">
        <v>417</v>
      </c>
      <c r="C16" s="506" t="s">
        <v>418</v>
      </c>
      <c r="D16" s="75">
        <v>14</v>
      </c>
      <c r="E16" s="78" t="s">
        <v>426</v>
      </c>
      <c r="F16" s="78" t="s">
        <v>344</v>
      </c>
      <c r="G16" s="90"/>
      <c r="H16" s="90"/>
      <c r="I16" s="78" t="s">
        <v>426</v>
      </c>
      <c r="J16" s="50" t="s">
        <v>176</v>
      </c>
      <c r="K16" s="93"/>
      <c r="L16" s="93"/>
      <c r="M16" s="47"/>
      <c r="N16" s="47"/>
      <c r="O16" s="50"/>
      <c r="P16" s="47"/>
      <c r="Q16" s="47"/>
      <c r="R16" s="50"/>
    </row>
    <row r="17" spans="2:18" s="44" customFormat="1" ht="49.5">
      <c r="B17" s="360"/>
      <c r="C17" s="507"/>
      <c r="D17" s="75">
        <v>15</v>
      </c>
      <c r="E17" s="78" t="s">
        <v>427</v>
      </c>
      <c r="F17" s="78" t="s">
        <v>345</v>
      </c>
      <c r="G17" s="90"/>
      <c r="H17" s="90"/>
      <c r="I17" s="90" t="s">
        <v>428</v>
      </c>
      <c r="J17" s="50" t="s">
        <v>176</v>
      </c>
      <c r="K17" s="93"/>
      <c r="L17" s="93"/>
      <c r="M17" s="47"/>
      <c r="N17" s="47"/>
      <c r="O17" s="50"/>
      <c r="P17" s="47"/>
      <c r="Q17" s="47"/>
      <c r="R17" s="50"/>
    </row>
    <row r="18" spans="2:18" s="44" customFormat="1" ht="49.15" customHeight="1">
      <c r="B18" s="441" t="s">
        <v>93</v>
      </c>
      <c r="C18" s="411" t="s">
        <v>94</v>
      </c>
      <c r="D18" s="75">
        <v>16</v>
      </c>
      <c r="E18" s="37" t="s">
        <v>95</v>
      </c>
      <c r="F18" s="37" t="s">
        <v>344</v>
      </c>
      <c r="G18" s="78" t="s">
        <v>430</v>
      </c>
      <c r="H18" s="37" t="s">
        <v>553</v>
      </c>
      <c r="I18" s="37" t="s">
        <v>96</v>
      </c>
      <c r="J18" s="50" t="s">
        <v>176</v>
      </c>
      <c r="K18" s="47">
        <v>1</v>
      </c>
      <c r="L18" s="47">
        <v>1</v>
      </c>
      <c r="M18" s="47">
        <v>1.03</v>
      </c>
      <c r="N18" s="47">
        <v>1</v>
      </c>
      <c r="O18" s="256"/>
      <c r="P18" s="47"/>
      <c r="Q18" s="47">
        <v>1</v>
      </c>
      <c r="R18" s="50"/>
    </row>
    <row r="19" spans="2:18" s="44" customFormat="1" ht="50.25" thickBot="1">
      <c r="B19" s="441"/>
      <c r="C19" s="411"/>
      <c r="D19" s="75">
        <v>17</v>
      </c>
      <c r="E19" s="37" t="s">
        <v>97</v>
      </c>
      <c r="F19" s="78" t="s">
        <v>344</v>
      </c>
      <c r="G19" s="37" t="s">
        <v>430</v>
      </c>
      <c r="H19" s="90" t="s">
        <v>553</v>
      </c>
      <c r="I19" s="37" t="s">
        <v>429</v>
      </c>
      <c r="J19" s="50" t="s">
        <v>176</v>
      </c>
      <c r="K19" s="338">
        <v>0.8</v>
      </c>
      <c r="L19" s="338">
        <v>0.82</v>
      </c>
      <c r="M19" s="47">
        <v>0.6</v>
      </c>
      <c r="N19" s="47">
        <v>0.3</v>
      </c>
      <c r="O19" s="256"/>
      <c r="P19" s="47"/>
      <c r="Q19" s="47">
        <v>0.8</v>
      </c>
      <c r="R19" s="50"/>
    </row>
    <row r="20" spans="2:18" ht="24.75">
      <c r="J20" s="25"/>
      <c r="K20" s="25"/>
      <c r="L20" s="25"/>
      <c r="M20" s="25"/>
      <c r="N20" s="25"/>
      <c r="O20" s="25"/>
      <c r="P20" s="25"/>
      <c r="Q20" s="25"/>
      <c r="R20" s="25"/>
    </row>
    <row r="21" spans="2:18" ht="24.75">
      <c r="J21" s="25"/>
      <c r="K21" s="25"/>
      <c r="L21" s="25"/>
      <c r="M21" s="25"/>
      <c r="N21" s="25"/>
      <c r="O21" s="25"/>
      <c r="P21" s="25"/>
      <c r="Q21" s="25"/>
      <c r="R21" s="25"/>
    </row>
    <row r="22" spans="2:18" ht="24.75">
      <c r="J22" s="25"/>
      <c r="K22" s="25"/>
      <c r="L22" s="25"/>
      <c r="M22" s="25"/>
      <c r="N22" s="25"/>
      <c r="O22" s="25"/>
      <c r="P22" s="25"/>
      <c r="Q22" s="25"/>
      <c r="R22" s="25"/>
    </row>
    <row r="23" spans="2:18" ht="24.75">
      <c r="J23" s="25"/>
      <c r="K23" s="25"/>
      <c r="L23" s="25"/>
      <c r="M23" s="25"/>
      <c r="N23" s="25"/>
      <c r="O23" s="25"/>
      <c r="P23" s="25"/>
      <c r="Q23" s="25"/>
      <c r="R23" s="25"/>
    </row>
    <row r="24" spans="2:18" ht="24.75">
      <c r="J24" s="25"/>
      <c r="K24" s="25"/>
      <c r="L24" s="25"/>
      <c r="M24" s="25"/>
      <c r="N24" s="25"/>
      <c r="O24" s="25"/>
      <c r="P24" s="25"/>
      <c r="Q24" s="25"/>
      <c r="R24" s="25"/>
    </row>
    <row r="25" spans="2:18" ht="24.75">
      <c r="J25" s="25"/>
      <c r="K25" s="25"/>
      <c r="L25" s="25"/>
      <c r="M25" s="25"/>
      <c r="N25" s="25"/>
      <c r="O25" s="25"/>
      <c r="P25" s="25"/>
      <c r="Q25" s="25"/>
      <c r="R25" s="25"/>
    </row>
    <row r="26" spans="2:18" ht="24.75">
      <c r="J26" s="25"/>
      <c r="K26" s="25"/>
      <c r="L26" s="25"/>
      <c r="M26" s="25"/>
      <c r="N26" s="25"/>
      <c r="O26" s="25"/>
      <c r="P26" s="25"/>
      <c r="Q26" s="25"/>
      <c r="R26" s="25"/>
    </row>
    <row r="27" spans="2:18" ht="24.75">
      <c r="J27" s="25"/>
      <c r="K27" s="25"/>
      <c r="L27" s="25"/>
      <c r="M27" s="25"/>
      <c r="N27" s="25"/>
      <c r="O27" s="25"/>
      <c r="P27" s="25"/>
      <c r="Q27" s="25"/>
      <c r="R27" s="25"/>
    </row>
    <row r="28" spans="2:18" ht="24.75">
      <c r="J28" s="25"/>
      <c r="K28" s="25"/>
      <c r="L28" s="25"/>
      <c r="M28" s="25"/>
      <c r="N28" s="25"/>
      <c r="O28" s="25"/>
      <c r="P28" s="25"/>
      <c r="Q28" s="25"/>
      <c r="R28" s="25"/>
    </row>
  </sheetData>
  <mergeCells count="23">
    <mergeCell ref="P1:R1"/>
    <mergeCell ref="D1:O1"/>
    <mergeCell ref="R2:R3"/>
    <mergeCell ref="B12:B15"/>
    <mergeCell ref="C12:C15"/>
    <mergeCell ref="C5:C8"/>
    <mergeCell ref="B5:B8"/>
    <mergeCell ref="F2:F3"/>
    <mergeCell ref="P2:Q2"/>
    <mergeCell ref="H2:H3"/>
    <mergeCell ref="I2:I3"/>
    <mergeCell ref="J2:J3"/>
    <mergeCell ref="G2:G3"/>
    <mergeCell ref="M2:N2"/>
    <mergeCell ref="O2:O3"/>
    <mergeCell ref="K2:L2"/>
    <mergeCell ref="B18:B19"/>
    <mergeCell ref="C18:C19"/>
    <mergeCell ref="B2:C2"/>
    <mergeCell ref="D2:D3"/>
    <mergeCell ref="E2:E3"/>
    <mergeCell ref="C16:C17"/>
    <mergeCell ref="B16:B17"/>
  </mergeCells>
  <dataValidations count="1">
    <dataValidation type="list" allowBlank="1" showInputMessage="1" showErrorMessage="1" sqref="R2:R19 O2:O19">
      <formula1>$M$2:$M$4</formula1>
    </dataValidation>
  </dataValidations>
  <hyperlinks>
    <hyperlink ref="B10" r:id="rId1"/>
    <hyperlink ref="B11" r:id="rId2"/>
    <hyperlink ref="B4" r:id="rId3" display="ID_0831"/>
    <hyperlink ref="B5" r:id="rId4" display="ID_0831"/>
    <hyperlink ref="B9" r:id="rId5" display="ID_0831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تعاریف</vt:lpstr>
      <vt:lpstr>گروه یک</vt:lpstr>
      <vt:lpstr>گروه دو</vt:lpstr>
      <vt:lpstr>گروه سه</vt:lpstr>
      <vt:lpstr>گروه چهار</vt:lpstr>
      <vt:lpstr>گروه پنج</vt:lpstr>
      <vt:lpstr>گروه شش</vt:lpstr>
      <vt:lpstr>گروه هفت</vt:lpstr>
      <vt:lpstr>گروه هشت</vt:lpstr>
      <vt:lpstr>گروه نه</vt:lpstr>
      <vt:lpstr>Sheet1</vt:lpstr>
      <vt:lpstr>'گروه چهار'!Print_Area</vt:lpstr>
      <vt:lpstr>'گروه سه'!Print_Area</vt:lpstr>
      <vt:lpstr>'گروه یک'!Print_Area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isavi</dc:creator>
  <cp:lastModifiedBy>admin</cp:lastModifiedBy>
  <cp:lastPrinted>2020-07-13T05:30:11Z</cp:lastPrinted>
  <dcterms:created xsi:type="dcterms:W3CDTF">2011-09-25T11:45:36Z</dcterms:created>
  <dcterms:modified xsi:type="dcterms:W3CDTF">2022-02-27T04:03:14Z</dcterms:modified>
</cp:coreProperties>
</file>