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tables/table2.xml" ContentType="application/vnd.openxmlformats-officedocument.spreadsheetml.table+xml"/>
  <Override PartName="/xl/comments4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hare\Moavenat Barnamerizi\04-بودجه\1402\جهت گیری\"/>
    </mc:Choice>
  </mc:AlternateContent>
  <bookViews>
    <workbookView xWindow="0" yWindow="0" windowWidth="15270" windowHeight="4560" firstSheet="3" activeTab="3"/>
  </bookViews>
  <sheets>
    <sheet name="انشعابات فاضلاب" sheetId="18" r:id="rId1"/>
    <sheet name="فرم روکش جهت گیری" sheetId="2" r:id="rId2"/>
    <sheet name="اهداف کمی" sheetId="17" r:id="rId3"/>
    <sheet name="فرم شماره 1" sheetId="4" r:id="rId4"/>
    <sheet name="رفع انفصال شبکه" sheetId="5" r:id="rId5"/>
    <sheet name="کاهش ضریب شکست" sheetId="16" r:id="rId6"/>
    <sheet name="کاهش هدر رفت " sheetId="6" r:id="rId7"/>
    <sheet name="جاری بحران" sheetId="15" state="hidden" r:id="rId8"/>
    <sheet name="شفاف سازی" sheetId="7" r:id="rId9"/>
    <sheet name="آب اضطراری " sheetId="11" r:id="rId10"/>
    <sheet name="مدیریت بحران" sheetId="12" r:id="rId11"/>
    <sheet name="نگهداری از شبکه" sheetId="13" r:id="rId12"/>
    <sheet name="سایر هزینه ها" sheetId="14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3" hidden="1">'فرم شماره 1'!$A$3:$Q$145</definedName>
    <definedName name="_xlnm.Print_Area" localSheetId="9">'آب اضطراری '!$A$1:$W$15</definedName>
    <definedName name="_xlnm.Print_Area" localSheetId="4">'رفع انفصال شبکه'!$A$1:$AB$27</definedName>
    <definedName name="_xlnm.Print_Area" localSheetId="12">'سایر هزینه ها'!$A$1:$AC$51</definedName>
    <definedName name="_xlnm.Print_Area" localSheetId="8">'شفاف سازی'!$A$1:$W$13</definedName>
    <definedName name="_xlnm.Print_Area" localSheetId="1">'فرم روکش جهت گیری'!$A$1:$J$58</definedName>
    <definedName name="_xlnm.Print_Area" localSheetId="3">'فرم شماره 1'!$A$1:$AL$145</definedName>
    <definedName name="_xlnm.Print_Area" localSheetId="6">'کاهش هدر رفت '!$A$1:$U$34</definedName>
    <definedName name="_xlnm.Print_Area" localSheetId="10">'مدیریت بحران'!$A$1:$Y$30</definedName>
    <definedName name="_xlnm.Print_Area" localSheetId="11">'نگهداری از شبکه'!$A$1:$V$14</definedName>
    <definedName name="_xlnm.Print_Titles" localSheetId="3">'فرم شماره 1'!$1:$3</definedName>
    <definedName name="_xlnm.Print_Titles" localSheetId="5">'کاهش ضریب شکست'!$1:$5</definedName>
    <definedName name="اقدام_مز">[1]!Table87[اقدام]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3" i="2" l="1"/>
  <c r="Q42" i="2"/>
  <c r="Q41" i="2"/>
  <c r="Q49" i="2" l="1"/>
  <c r="Q58" i="2"/>
  <c r="B10" i="2" l="1"/>
  <c r="P61" i="4" l="1"/>
  <c r="Q61" i="4"/>
  <c r="S12" i="7"/>
  <c r="T12" i="7"/>
  <c r="U12" i="7"/>
  <c r="V12" i="7"/>
  <c r="W12" i="7"/>
  <c r="R12" i="7"/>
  <c r="I59" i="4" l="1"/>
  <c r="J59" i="4"/>
  <c r="K59" i="4"/>
  <c r="L59" i="4"/>
  <c r="M59" i="4"/>
  <c r="H59" i="4"/>
  <c r="Q10" i="17" l="1"/>
  <c r="P10" i="17"/>
  <c r="O10" i="17"/>
  <c r="R12" i="13"/>
  <c r="S12" i="13"/>
  <c r="T12" i="13"/>
  <c r="U12" i="13"/>
  <c r="V12" i="13"/>
  <c r="Q12" i="13"/>
  <c r="M6" i="17"/>
  <c r="M7" i="17"/>
  <c r="M8" i="17"/>
  <c r="M11" i="17"/>
  <c r="M12" i="17"/>
  <c r="M13" i="17"/>
  <c r="M14" i="17"/>
  <c r="M15" i="17"/>
  <c r="M16" i="17"/>
  <c r="M17" i="17"/>
  <c r="M20" i="17"/>
  <c r="M25" i="17"/>
  <c r="M27" i="17"/>
  <c r="M28" i="17"/>
  <c r="M29" i="17"/>
  <c r="Y14" i="14" l="1"/>
  <c r="Z14" i="14"/>
  <c r="AA14" i="14"/>
  <c r="AB14" i="14"/>
  <c r="AC14" i="14"/>
  <c r="X14" i="14"/>
  <c r="P111" i="4"/>
  <c r="F13" i="14"/>
  <c r="E14" i="14" l="1"/>
  <c r="F14" i="14"/>
  <c r="E7" i="12"/>
  <c r="F17" i="12"/>
  <c r="E17" i="12"/>
  <c r="O88" i="4"/>
  <c r="Q88" i="4" s="1"/>
  <c r="N88" i="4"/>
  <c r="P88" i="4" s="1"/>
  <c r="F88" i="4"/>
  <c r="P79" i="4"/>
  <c r="O70" i="4"/>
  <c r="O77" i="4" l="1"/>
  <c r="B17" i="12"/>
  <c r="P76" i="4"/>
  <c r="Q76" i="4"/>
  <c r="E7" i="16" l="1"/>
  <c r="Q111" i="4" l="1"/>
  <c r="I14" i="14"/>
  <c r="J14" i="14" s="1"/>
  <c r="Z8" i="18" l="1"/>
  <c r="U3" i="18" s="1"/>
  <c r="X8" i="18"/>
  <c r="T6" i="18"/>
  <c r="V6" i="18"/>
  <c r="X6" i="18"/>
  <c r="R6" i="18"/>
  <c r="S3" i="18" l="1"/>
  <c r="S4" i="18"/>
  <c r="W4" i="18"/>
  <c r="U4" i="18"/>
  <c r="U6" i="18" s="1"/>
  <c r="W3" i="18"/>
  <c r="S6" i="18"/>
  <c r="W6" i="18" l="1"/>
  <c r="Y4" i="18"/>
  <c r="Y3" i="18"/>
  <c r="A22" i="16"/>
  <c r="A24" i="16"/>
  <c r="A26" i="16"/>
  <c r="A28" i="16"/>
  <c r="A30" i="16"/>
  <c r="A32" i="16"/>
  <c r="A34" i="16"/>
  <c r="A36" i="16"/>
  <c r="A38" i="16"/>
  <c r="A40" i="16"/>
  <c r="A42" i="16"/>
  <c r="A44" i="16"/>
  <c r="A46" i="16"/>
  <c r="A48" i="16"/>
  <c r="A50" i="16"/>
  <c r="A53" i="16"/>
  <c r="A55" i="16"/>
  <c r="A57" i="16"/>
  <c r="A59" i="16"/>
  <c r="A61" i="16"/>
  <c r="O144" i="4"/>
  <c r="O143" i="4"/>
  <c r="Q140" i="4"/>
  <c r="Q139" i="4"/>
  <c r="Q138" i="4"/>
  <c r="Q137" i="4"/>
  <c r="Q136" i="4"/>
  <c r="Q135" i="4"/>
  <c r="I23" i="17" s="1"/>
  <c r="M23" i="17" s="1"/>
  <c r="Q134" i="4"/>
  <c r="Q133" i="4"/>
  <c r="Q132" i="4"/>
  <c r="Q131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0" i="4"/>
  <c r="Q109" i="4"/>
  <c r="Q108" i="4"/>
  <c r="Q107" i="4"/>
  <c r="Q106" i="4"/>
  <c r="Q105" i="4"/>
  <c r="F105" i="4"/>
  <c r="E105" i="4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Q104" i="4"/>
  <c r="Q103" i="4"/>
  <c r="Q102" i="4"/>
  <c r="T101" i="4"/>
  <c r="Q99" i="4"/>
  <c r="P99" i="4"/>
  <c r="Q98" i="4"/>
  <c r="P98" i="4"/>
  <c r="Q97" i="4"/>
  <c r="P97" i="4"/>
  <c r="P93" i="4"/>
  <c r="Q92" i="4"/>
  <c r="P92" i="4"/>
  <c r="Q91" i="4"/>
  <c r="P91" i="4"/>
  <c r="F91" i="4"/>
  <c r="F94" i="4" s="1"/>
  <c r="Q90" i="4"/>
  <c r="P90" i="4"/>
  <c r="Q89" i="4"/>
  <c r="Q87" i="4"/>
  <c r="P87" i="4"/>
  <c r="Q86" i="4"/>
  <c r="Q85" i="4"/>
  <c r="Q84" i="4"/>
  <c r="Q83" i="4"/>
  <c r="Q82" i="4"/>
  <c r="Q81" i="4"/>
  <c r="Q80" i="4"/>
  <c r="Q79" i="4"/>
  <c r="Q78" i="4"/>
  <c r="P78" i="4"/>
  <c r="Q77" i="4"/>
  <c r="S77" i="4" s="1"/>
  <c r="K30" i="17"/>
  <c r="Q75" i="4"/>
  <c r="P75" i="4"/>
  <c r="Q74" i="4"/>
  <c r="F16" i="12" s="1"/>
  <c r="P74" i="4"/>
  <c r="Q73" i="4"/>
  <c r="P73" i="4"/>
  <c r="Q71" i="4"/>
  <c r="P71" i="4"/>
  <c r="Q70" i="4"/>
  <c r="P70" i="4"/>
  <c r="Q67" i="4"/>
  <c r="Q66" i="4"/>
  <c r="P66" i="4"/>
  <c r="Q65" i="4"/>
  <c r="P65" i="4"/>
  <c r="P64" i="4"/>
  <c r="M64" i="4"/>
  <c r="K64" i="4"/>
  <c r="I64" i="4"/>
  <c r="Q60" i="4"/>
  <c r="P60" i="4"/>
  <c r="Q59" i="4"/>
  <c r="O130" i="4" s="1"/>
  <c r="Q130" i="4" s="1"/>
  <c r="F38" i="14" s="1"/>
  <c r="P59" i="4"/>
  <c r="Q56" i="4"/>
  <c r="P56" i="4"/>
  <c r="Q55" i="4"/>
  <c r="P55" i="4"/>
  <c r="Q54" i="4"/>
  <c r="P54" i="4"/>
  <c r="M53" i="4"/>
  <c r="L53" i="4"/>
  <c r="K53" i="4"/>
  <c r="J53" i="4"/>
  <c r="I53" i="4"/>
  <c r="H53" i="4"/>
  <c r="Q52" i="4"/>
  <c r="P52" i="4"/>
  <c r="Q51" i="4"/>
  <c r="P51" i="4"/>
  <c r="F51" i="4"/>
  <c r="B51" i="4"/>
  <c r="U56" i="4"/>
  <c r="U55" i="4"/>
  <c r="T55" i="4"/>
  <c r="Q48" i="4"/>
  <c r="P48" i="4"/>
  <c r="Q47" i="4"/>
  <c r="P47" i="4"/>
  <c r="Q46" i="4"/>
  <c r="P46" i="4"/>
  <c r="Q45" i="4"/>
  <c r="P45" i="4"/>
  <c r="Q44" i="4"/>
  <c r="P44" i="4"/>
  <c r="Q43" i="4"/>
  <c r="P43" i="4"/>
  <c r="Q42" i="4"/>
  <c r="P42" i="4"/>
  <c r="Q41" i="4"/>
  <c r="P41" i="4"/>
  <c r="Q40" i="4"/>
  <c r="P40" i="4"/>
  <c r="Q39" i="4"/>
  <c r="P39" i="4"/>
  <c r="Q38" i="4"/>
  <c r="P38" i="4"/>
  <c r="Q37" i="4"/>
  <c r="P37" i="4"/>
  <c r="Q36" i="4"/>
  <c r="P36" i="4"/>
  <c r="Q35" i="4"/>
  <c r="P35" i="4"/>
  <c r="Q34" i="4"/>
  <c r="P34" i="4"/>
  <c r="Q33" i="4"/>
  <c r="P33" i="4"/>
  <c r="Q32" i="4"/>
  <c r="P32" i="4"/>
  <c r="Q31" i="4"/>
  <c r="P31" i="4"/>
  <c r="Q30" i="4"/>
  <c r="P30" i="4"/>
  <c r="Q29" i="4"/>
  <c r="P29" i="4"/>
  <c r="Q28" i="4"/>
  <c r="P28" i="4"/>
  <c r="Q27" i="4"/>
  <c r="P27" i="4"/>
  <c r="Q26" i="4"/>
  <c r="P26" i="4"/>
  <c r="Q25" i="4"/>
  <c r="P25" i="4"/>
  <c r="Q24" i="4"/>
  <c r="P24" i="4"/>
  <c r="Q23" i="4"/>
  <c r="P23" i="4"/>
  <c r="Q22" i="4"/>
  <c r="P22" i="4"/>
  <c r="Q21" i="4"/>
  <c r="P21" i="4"/>
  <c r="Q20" i="4"/>
  <c r="P20" i="4"/>
  <c r="Q19" i="4"/>
  <c r="P19" i="4"/>
  <c r="Q18" i="4"/>
  <c r="P18" i="4"/>
  <c r="Q17" i="4"/>
  <c r="P17" i="4"/>
  <c r="Q16" i="4"/>
  <c r="P16" i="4"/>
  <c r="Q15" i="4"/>
  <c r="P15" i="4"/>
  <c r="Q14" i="4"/>
  <c r="P14" i="4"/>
  <c r="Q11" i="4"/>
  <c r="P11" i="4"/>
  <c r="P10" i="4"/>
  <c r="Q9" i="4"/>
  <c r="P9" i="4"/>
  <c r="P8" i="4"/>
  <c r="P7" i="4"/>
  <c r="P6" i="4"/>
  <c r="M6" i="4"/>
  <c r="K6" i="4"/>
  <c r="I6" i="4"/>
  <c r="G6" i="4"/>
  <c r="P4" i="4"/>
  <c r="M4" i="4"/>
  <c r="K4" i="4"/>
  <c r="I4" i="4"/>
  <c r="A4" i="4"/>
  <c r="F53" i="14"/>
  <c r="H52" i="14"/>
  <c r="F52" i="14"/>
  <c r="R51" i="14"/>
  <c r="E51" i="14"/>
  <c r="F50" i="14"/>
  <c r="R49" i="14"/>
  <c r="F49" i="14"/>
  <c r="R48" i="14"/>
  <c r="F48" i="14"/>
  <c r="R47" i="14"/>
  <c r="F47" i="14"/>
  <c r="R46" i="14"/>
  <c r="F46" i="14"/>
  <c r="R45" i="14"/>
  <c r="R44" i="14"/>
  <c r="R43" i="14"/>
  <c r="R42" i="14"/>
  <c r="R41" i="14"/>
  <c r="R40" i="14"/>
  <c r="F40" i="14"/>
  <c r="R39" i="14"/>
  <c r="I39" i="14"/>
  <c r="J39" i="14" s="1"/>
  <c r="R38" i="14"/>
  <c r="R37" i="14"/>
  <c r="I37" i="14"/>
  <c r="J37" i="14" s="1"/>
  <c r="R36" i="14"/>
  <c r="I36" i="14"/>
  <c r="J36" i="14" s="1"/>
  <c r="AC35" i="14"/>
  <c r="AB35" i="14"/>
  <c r="AA35" i="14"/>
  <c r="Z35" i="14"/>
  <c r="Y35" i="14"/>
  <c r="X35" i="14"/>
  <c r="R35" i="14"/>
  <c r="I35" i="14"/>
  <c r="J35" i="14" s="1"/>
  <c r="R34" i="14"/>
  <c r="AC33" i="14"/>
  <c r="AB33" i="14"/>
  <c r="AA33" i="14"/>
  <c r="Z33" i="14"/>
  <c r="Y33" i="14"/>
  <c r="X33" i="14"/>
  <c r="R33" i="14"/>
  <c r="AC32" i="14"/>
  <c r="AB32" i="14"/>
  <c r="AA32" i="14"/>
  <c r="Z32" i="14"/>
  <c r="Y32" i="14"/>
  <c r="X32" i="14"/>
  <c r="R32" i="14"/>
  <c r="AC31" i="14"/>
  <c r="AB31" i="14"/>
  <c r="AA31" i="14"/>
  <c r="Z31" i="14"/>
  <c r="Y31" i="14"/>
  <c r="X31" i="14"/>
  <c r="R31" i="14"/>
  <c r="J31" i="14"/>
  <c r="I31" i="14"/>
  <c r="R30" i="14"/>
  <c r="I30" i="14"/>
  <c r="J30" i="14" s="1"/>
  <c r="AC29" i="14"/>
  <c r="AB29" i="14"/>
  <c r="AA29" i="14"/>
  <c r="Z29" i="14"/>
  <c r="Y29" i="14"/>
  <c r="X29" i="14"/>
  <c r="R29" i="14"/>
  <c r="J29" i="14"/>
  <c r="I29" i="14"/>
  <c r="R28" i="14"/>
  <c r="I28" i="14"/>
  <c r="J28" i="14" s="1"/>
  <c r="AC27" i="14"/>
  <c r="AB27" i="14"/>
  <c r="AA27" i="14"/>
  <c r="Z27" i="14"/>
  <c r="Y27" i="14"/>
  <c r="X27" i="14"/>
  <c r="R27" i="14"/>
  <c r="I27" i="14"/>
  <c r="J27" i="14" s="1"/>
  <c r="AC26" i="14"/>
  <c r="AB26" i="14"/>
  <c r="AA26" i="14"/>
  <c r="Z26" i="14"/>
  <c r="Y26" i="14"/>
  <c r="X26" i="14"/>
  <c r="R26" i="14"/>
  <c r="I26" i="14"/>
  <c r="J26" i="14" s="1"/>
  <c r="AC25" i="14"/>
  <c r="AB25" i="14"/>
  <c r="AA25" i="14"/>
  <c r="Z25" i="14"/>
  <c r="Y25" i="14"/>
  <c r="X25" i="14"/>
  <c r="R25" i="14"/>
  <c r="I25" i="14"/>
  <c r="J25" i="14" s="1"/>
  <c r="AC24" i="14"/>
  <c r="AB24" i="14"/>
  <c r="AA24" i="14"/>
  <c r="Z24" i="14"/>
  <c r="Y24" i="14"/>
  <c r="X24" i="14"/>
  <c r="R24" i="14"/>
  <c r="I24" i="14"/>
  <c r="J24" i="14" s="1"/>
  <c r="AC23" i="14"/>
  <c r="AB23" i="14"/>
  <c r="AA23" i="14"/>
  <c r="Z23" i="14"/>
  <c r="Y23" i="14"/>
  <c r="X23" i="14"/>
  <c r="R23" i="14"/>
  <c r="J23" i="14"/>
  <c r="I23" i="14"/>
  <c r="AC22" i="14"/>
  <c r="AB22" i="14"/>
  <c r="AA22" i="14"/>
  <c r="Z22" i="14"/>
  <c r="Y22" i="14"/>
  <c r="X22" i="14"/>
  <c r="R22" i="14"/>
  <c r="I22" i="14"/>
  <c r="J22" i="14" s="1"/>
  <c r="AC21" i="14"/>
  <c r="AB21" i="14"/>
  <c r="AA21" i="14"/>
  <c r="Z21" i="14"/>
  <c r="Y21" i="14"/>
  <c r="X21" i="14"/>
  <c r="R21" i="14"/>
  <c r="I21" i="14"/>
  <c r="J21" i="14" s="1"/>
  <c r="AC20" i="14"/>
  <c r="AB20" i="14"/>
  <c r="AA20" i="14"/>
  <c r="Z20" i="14"/>
  <c r="Y20" i="14"/>
  <c r="X20" i="14"/>
  <c r="R20" i="14"/>
  <c r="L20" i="14"/>
  <c r="L25" i="14" s="1"/>
  <c r="I20" i="14"/>
  <c r="J20" i="14" s="1"/>
  <c r="AC19" i="14"/>
  <c r="AB19" i="14"/>
  <c r="AA19" i="14"/>
  <c r="Z19" i="14"/>
  <c r="Y19" i="14"/>
  <c r="X19" i="14"/>
  <c r="R19" i="14"/>
  <c r="I19" i="14"/>
  <c r="J19" i="14" s="1"/>
  <c r="R18" i="14"/>
  <c r="I18" i="14"/>
  <c r="J18" i="14" s="1"/>
  <c r="R17" i="14"/>
  <c r="I17" i="14"/>
  <c r="J17" i="14" s="1"/>
  <c r="R16" i="14"/>
  <c r="I16" i="14"/>
  <c r="J16" i="14" s="1"/>
  <c r="R15" i="14"/>
  <c r="I15" i="14"/>
  <c r="J15" i="14" s="1"/>
  <c r="R13" i="14"/>
  <c r="I13" i="14"/>
  <c r="J13" i="14" s="1"/>
  <c r="X12" i="14"/>
  <c r="R12" i="14"/>
  <c r="I12" i="14"/>
  <c r="J12" i="14" s="1"/>
  <c r="R11" i="14"/>
  <c r="I11" i="14"/>
  <c r="J11" i="14" s="1"/>
  <c r="R10" i="14"/>
  <c r="I10" i="14"/>
  <c r="J10" i="14" s="1"/>
  <c r="R9" i="14"/>
  <c r="I9" i="14"/>
  <c r="J9" i="14" s="1"/>
  <c r="R7" i="14"/>
  <c r="I7" i="14"/>
  <c r="J7" i="14" s="1"/>
  <c r="R6" i="14"/>
  <c r="I6" i="14"/>
  <c r="J6" i="14" s="1"/>
  <c r="A6" i="14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R5" i="14"/>
  <c r="J5" i="14"/>
  <c r="I5" i="14"/>
  <c r="Y9" i="18" l="1"/>
  <c r="X9" i="18" s="1"/>
  <c r="X10" i="18" s="1"/>
  <c r="Y6" i="18"/>
  <c r="I34" i="14"/>
  <c r="J34" i="14" s="1"/>
  <c r="I33" i="14"/>
  <c r="J33" i="14" s="1"/>
  <c r="I38" i="14"/>
  <c r="J38" i="14" s="1"/>
  <c r="I32" i="14"/>
  <c r="J32" i="14" s="1"/>
  <c r="U57" i="4"/>
  <c r="U58" i="4" s="1"/>
  <c r="Q100" i="4"/>
  <c r="K3" i="17"/>
  <c r="M3" i="17" s="1"/>
  <c r="C18" i="17"/>
  <c r="M18" i="17" s="1"/>
  <c r="I10" i="17"/>
  <c r="M10" i="17" s="1"/>
  <c r="Q64" i="4"/>
  <c r="Q68" i="4" s="1"/>
  <c r="Q6" i="4"/>
  <c r="Q4" i="4"/>
  <c r="Q62" i="4"/>
  <c r="Q95" i="4"/>
  <c r="S46" i="4"/>
  <c r="I41" i="14"/>
  <c r="J41" i="14" s="1"/>
  <c r="P53" i="4"/>
  <c r="I40" i="14"/>
  <c r="J40" i="14" s="1"/>
  <c r="I42" i="14"/>
  <c r="J42" i="14" s="1"/>
  <c r="F51" i="14"/>
  <c r="I43" i="14" s="1"/>
  <c r="J43" i="14" s="1"/>
  <c r="I47" i="14"/>
  <c r="J47" i="14" s="1"/>
  <c r="Q53" i="4"/>
  <c r="Q141" i="4"/>
  <c r="Q49" i="4"/>
  <c r="R4" i="4" l="1"/>
  <c r="L37" i="17"/>
  <c r="L38" i="17" s="1"/>
  <c r="H17" i="2"/>
  <c r="O14" i="2" s="1"/>
  <c r="Q12" i="4"/>
  <c r="Q143" i="4" s="1"/>
  <c r="Q50" i="4" s="1"/>
  <c r="S4" i="4"/>
  <c r="S6" i="4" s="1"/>
  <c r="R64" i="4"/>
  <c r="S3" i="4"/>
  <c r="S5" i="4"/>
  <c r="Q57" i="4"/>
  <c r="G32" i="14"/>
  <c r="G46" i="14"/>
  <c r="F55" i="14"/>
  <c r="G16" i="14"/>
  <c r="G14" i="14"/>
  <c r="G35" i="14"/>
  <c r="G36" i="14"/>
  <c r="G38" i="14"/>
  <c r="G15" i="14"/>
  <c r="G49" i="14"/>
  <c r="G5" i="14"/>
  <c r="G51" i="14"/>
  <c r="G6" i="14"/>
  <c r="G47" i="14"/>
  <c r="G42" i="14"/>
  <c r="G29" i="14"/>
  <c r="G22" i="14"/>
  <c r="G48" i="14"/>
  <c r="G50" i="14"/>
  <c r="I45" i="14"/>
  <c r="J45" i="14" s="1"/>
  <c r="G30" i="14"/>
  <c r="G34" i="14"/>
  <c r="G23" i="14"/>
  <c r="G39" i="14"/>
  <c r="G21" i="14"/>
  <c r="G20" i="14"/>
  <c r="G27" i="14"/>
  <c r="G43" i="14"/>
  <c r="I46" i="14"/>
  <c r="J46" i="14" s="1"/>
  <c r="G41" i="14"/>
  <c r="G37" i="14"/>
  <c r="G12" i="14"/>
  <c r="G7" i="14"/>
  <c r="G26" i="14"/>
  <c r="G13" i="14"/>
  <c r="G28" i="14"/>
  <c r="G24" i="14"/>
  <c r="G44" i="14"/>
  <c r="G40" i="14"/>
  <c r="G11" i="14"/>
  <c r="G31" i="14"/>
  <c r="G19" i="14"/>
  <c r="G10" i="14"/>
  <c r="G18" i="14"/>
  <c r="G9" i="14"/>
  <c r="G25" i="14"/>
  <c r="G33" i="14"/>
  <c r="G17" i="14"/>
  <c r="R52" i="4"/>
  <c r="R53" i="4" s="1"/>
  <c r="S68" i="4"/>
  <c r="I49" i="14" l="1"/>
  <c r="J49" i="14" s="1"/>
  <c r="I50" i="14"/>
  <c r="J50" i="14" s="1"/>
  <c r="I51" i="14"/>
  <c r="J51" i="14" s="1"/>
  <c r="I48" i="14"/>
  <c r="J48" i="14" s="1"/>
  <c r="Q63" i="4"/>
  <c r="Q145" i="4"/>
  <c r="Q144" i="4" s="1"/>
  <c r="Q58" i="4"/>
  <c r="Q96" i="4"/>
  <c r="Q101" i="4"/>
  <c r="Q13" i="4"/>
  <c r="Q69" i="4"/>
  <c r="B4" i="2"/>
  <c r="Q142" i="4" l="1"/>
  <c r="T7" i="4"/>
  <c r="F70" i="16"/>
  <c r="F69" i="16"/>
  <c r="F66" i="16"/>
  <c r="F65" i="16"/>
  <c r="R22" i="5"/>
  <c r="I5" i="17" l="1"/>
  <c r="E34" i="6" l="1"/>
  <c r="F34" i="6"/>
  <c r="E31" i="6" l="1"/>
  <c r="E25" i="6"/>
  <c r="A8" i="7"/>
  <c r="A9" i="7" s="1"/>
  <c r="A11" i="7" s="1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F9" i="7"/>
  <c r="F13" i="7" s="1"/>
  <c r="E9" i="7"/>
  <c r="E48" i="16"/>
  <c r="Y46" i="16"/>
  <c r="B46" i="16" s="1"/>
  <c r="Z46" i="16"/>
  <c r="AA46" i="16"/>
  <c r="R46" i="16" s="1"/>
  <c r="AB46" i="16"/>
  <c r="S46" i="16" s="1"/>
  <c r="AC46" i="16"/>
  <c r="T46" i="16" s="1"/>
  <c r="AD46" i="16"/>
  <c r="U46" i="16" s="1"/>
  <c r="AE46" i="16"/>
  <c r="V46" i="16" s="1"/>
  <c r="AF46" i="16"/>
  <c r="W46" i="16" s="1"/>
  <c r="A13" i="7" l="1"/>
  <c r="A12" i="7"/>
  <c r="G12" i="7"/>
  <c r="G10" i="7"/>
  <c r="G13" i="7" s="1"/>
  <c r="E46" i="16"/>
  <c r="F46" i="16"/>
  <c r="W61" i="16" l="1"/>
  <c r="Q61" i="16"/>
  <c r="Z44" i="16"/>
  <c r="B44" i="16" s="1"/>
  <c r="AA44" i="16"/>
  <c r="AB44" i="16"/>
  <c r="R44" i="16" s="1"/>
  <c r="P29" i="6" s="1"/>
  <c r="AC44" i="16"/>
  <c r="S44" i="16" s="1"/>
  <c r="Q29" i="6" s="1"/>
  <c r="AD44" i="16"/>
  <c r="T44" i="16" s="1"/>
  <c r="R29" i="6" s="1"/>
  <c r="AE44" i="16"/>
  <c r="U44" i="16" s="1"/>
  <c r="S29" i="6" s="1"/>
  <c r="AF44" i="16"/>
  <c r="V44" i="16" s="1"/>
  <c r="T29" i="6" s="1"/>
  <c r="AG44" i="16"/>
  <c r="W44" i="16" s="1"/>
  <c r="U29" i="6" s="1"/>
  <c r="AH44" i="16"/>
  <c r="AI44" i="16"/>
  <c r="Z45" i="16"/>
  <c r="AA45" i="16"/>
  <c r="AB45" i="16"/>
  <c r="R45" i="16" s="1"/>
  <c r="AC45" i="16"/>
  <c r="S45" i="16" s="1"/>
  <c r="AD45" i="16"/>
  <c r="T45" i="16" s="1"/>
  <c r="AE45" i="16"/>
  <c r="U45" i="16" s="1"/>
  <c r="AF45" i="16"/>
  <c r="V45" i="16" s="1"/>
  <c r="AG45" i="16"/>
  <c r="W45" i="16" s="1"/>
  <c r="AH45" i="16"/>
  <c r="AI45" i="16"/>
  <c r="AK44" i="16"/>
  <c r="AJ44" i="16"/>
  <c r="AK45" i="16"/>
  <c r="AJ45" i="16"/>
  <c r="AK70" i="16"/>
  <c r="AJ70" i="16"/>
  <c r="B8" i="2"/>
  <c r="B7" i="2"/>
  <c r="B6" i="2"/>
  <c r="B5" i="2"/>
  <c r="R39" i="16"/>
  <c r="S39" i="16"/>
  <c r="T39" i="16"/>
  <c r="U39" i="16"/>
  <c r="V39" i="16"/>
  <c r="W39" i="16"/>
  <c r="R40" i="16"/>
  <c r="S40" i="16"/>
  <c r="T40" i="16"/>
  <c r="U40" i="16"/>
  <c r="V40" i="16"/>
  <c r="W40" i="16"/>
  <c r="R41" i="16"/>
  <c r="S41" i="16"/>
  <c r="T41" i="16"/>
  <c r="U41" i="16"/>
  <c r="V41" i="16"/>
  <c r="W41" i="16"/>
  <c r="R42" i="16"/>
  <c r="S42" i="16"/>
  <c r="T42" i="16"/>
  <c r="U42" i="16"/>
  <c r="V42" i="16"/>
  <c r="W42" i="16"/>
  <c r="R43" i="16"/>
  <c r="S43" i="16"/>
  <c r="T43" i="16"/>
  <c r="U43" i="16"/>
  <c r="V43" i="16"/>
  <c r="W43" i="16"/>
  <c r="R47" i="16"/>
  <c r="S47" i="16"/>
  <c r="T47" i="16"/>
  <c r="U47" i="16"/>
  <c r="V47" i="16"/>
  <c r="W47" i="16"/>
  <c r="R48" i="16"/>
  <c r="S48" i="16"/>
  <c r="T48" i="16"/>
  <c r="U48" i="16"/>
  <c r="V48" i="16"/>
  <c r="W48" i="16"/>
  <c r="R49" i="16"/>
  <c r="S49" i="16"/>
  <c r="T49" i="16"/>
  <c r="U49" i="16"/>
  <c r="V49" i="16"/>
  <c r="W49" i="16"/>
  <c r="R50" i="16"/>
  <c r="S50" i="16"/>
  <c r="T50" i="16"/>
  <c r="U50" i="16"/>
  <c r="V50" i="16"/>
  <c r="W50" i="16"/>
  <c r="W55" i="16"/>
  <c r="W56" i="16"/>
  <c r="W57" i="16"/>
  <c r="W58" i="16"/>
  <c r="W59" i="16"/>
  <c r="W60" i="16"/>
  <c r="Y5" i="16"/>
  <c r="Z5" i="16"/>
  <c r="AA5" i="16"/>
  <c r="AB5" i="16"/>
  <c r="AC5" i="16"/>
  <c r="AD5" i="16"/>
  <c r="AE5" i="16"/>
  <c r="AF5" i="16"/>
  <c r="AG5" i="16"/>
  <c r="AH5" i="16"/>
  <c r="AI5" i="16"/>
  <c r="AJ5" i="16"/>
  <c r="AK5" i="16"/>
  <c r="Z10" i="16"/>
  <c r="B10" i="16" s="1"/>
  <c r="Q10" i="16" s="1"/>
  <c r="AA10" i="16"/>
  <c r="AB10" i="16"/>
  <c r="R10" i="16" s="1"/>
  <c r="AC10" i="16"/>
  <c r="S10" i="16" s="1"/>
  <c r="AD10" i="16"/>
  <c r="T10" i="16" s="1"/>
  <c r="AE10" i="16"/>
  <c r="U10" i="16" s="1"/>
  <c r="AF10" i="16"/>
  <c r="V10" i="16" s="1"/>
  <c r="AG10" i="16"/>
  <c r="W10" i="16" s="1"/>
  <c r="AH10" i="16"/>
  <c r="AI10" i="16"/>
  <c r="Z11" i="16"/>
  <c r="B11" i="16" s="1"/>
  <c r="Q11" i="16" s="1"/>
  <c r="AA11" i="16"/>
  <c r="AB11" i="16"/>
  <c r="R11" i="16" s="1"/>
  <c r="AC11" i="16"/>
  <c r="S11" i="16" s="1"/>
  <c r="AD11" i="16"/>
  <c r="T11" i="16" s="1"/>
  <c r="AE11" i="16"/>
  <c r="U11" i="16" s="1"/>
  <c r="AF11" i="16"/>
  <c r="V11" i="16" s="1"/>
  <c r="AG11" i="16"/>
  <c r="W11" i="16" s="1"/>
  <c r="AH11" i="16"/>
  <c r="AI11" i="16"/>
  <c r="Z12" i="16"/>
  <c r="B12" i="16" s="1"/>
  <c r="Q12" i="16" s="1"/>
  <c r="AA12" i="16"/>
  <c r="AB12" i="16"/>
  <c r="R12" i="16" s="1"/>
  <c r="AC12" i="16"/>
  <c r="S12" i="16" s="1"/>
  <c r="AD12" i="16"/>
  <c r="T12" i="16" s="1"/>
  <c r="AE12" i="16"/>
  <c r="U12" i="16" s="1"/>
  <c r="AF12" i="16"/>
  <c r="V12" i="16" s="1"/>
  <c r="AG12" i="16"/>
  <c r="W12" i="16" s="1"/>
  <c r="AH12" i="16"/>
  <c r="AI12" i="16"/>
  <c r="Z13" i="16"/>
  <c r="B13" i="16" s="1"/>
  <c r="Q13" i="16" s="1"/>
  <c r="AA13" i="16"/>
  <c r="AB13" i="16"/>
  <c r="R13" i="16" s="1"/>
  <c r="AC13" i="16"/>
  <c r="S13" i="16" s="1"/>
  <c r="AD13" i="16"/>
  <c r="T13" i="16" s="1"/>
  <c r="AE13" i="16"/>
  <c r="U13" i="16" s="1"/>
  <c r="AF13" i="16"/>
  <c r="V13" i="16" s="1"/>
  <c r="AG13" i="16"/>
  <c r="W13" i="16" s="1"/>
  <c r="AH13" i="16"/>
  <c r="AI13" i="16"/>
  <c r="Z14" i="16"/>
  <c r="B14" i="16" s="1"/>
  <c r="Q14" i="16" s="1"/>
  <c r="AA14" i="16"/>
  <c r="AB14" i="16"/>
  <c r="R14" i="16" s="1"/>
  <c r="AC14" i="16"/>
  <c r="S14" i="16" s="1"/>
  <c r="AD14" i="16"/>
  <c r="T14" i="16" s="1"/>
  <c r="AE14" i="16"/>
  <c r="U14" i="16" s="1"/>
  <c r="AF14" i="16"/>
  <c r="V14" i="16" s="1"/>
  <c r="AG14" i="16"/>
  <c r="W14" i="16" s="1"/>
  <c r="AH14" i="16"/>
  <c r="AI14" i="16"/>
  <c r="Z15" i="16"/>
  <c r="B15" i="16" s="1"/>
  <c r="Q15" i="16" s="1"/>
  <c r="AA15" i="16"/>
  <c r="AB15" i="16"/>
  <c r="R15" i="16" s="1"/>
  <c r="AC15" i="16"/>
  <c r="S15" i="16" s="1"/>
  <c r="AD15" i="16"/>
  <c r="T15" i="16" s="1"/>
  <c r="AE15" i="16"/>
  <c r="U15" i="16" s="1"/>
  <c r="AF15" i="16"/>
  <c r="V15" i="16" s="1"/>
  <c r="AG15" i="16"/>
  <c r="W15" i="16" s="1"/>
  <c r="AH15" i="16"/>
  <c r="AI15" i="16"/>
  <c r="Z16" i="16"/>
  <c r="B16" i="16" s="1"/>
  <c r="Q16" i="16" s="1"/>
  <c r="AA16" i="16"/>
  <c r="AB16" i="16"/>
  <c r="R16" i="16" s="1"/>
  <c r="AC16" i="16"/>
  <c r="S16" i="16" s="1"/>
  <c r="AD16" i="16"/>
  <c r="T16" i="16" s="1"/>
  <c r="AE16" i="16"/>
  <c r="U16" i="16" s="1"/>
  <c r="AF16" i="16"/>
  <c r="V16" i="16" s="1"/>
  <c r="AG16" i="16"/>
  <c r="W16" i="16" s="1"/>
  <c r="AH16" i="16"/>
  <c r="AI16" i="16"/>
  <c r="Z17" i="16"/>
  <c r="B17" i="16" s="1"/>
  <c r="Q17" i="16" s="1"/>
  <c r="AA17" i="16"/>
  <c r="AB17" i="16"/>
  <c r="R17" i="16" s="1"/>
  <c r="AC17" i="16"/>
  <c r="S17" i="16" s="1"/>
  <c r="AD17" i="16"/>
  <c r="T17" i="16" s="1"/>
  <c r="AE17" i="16"/>
  <c r="U17" i="16" s="1"/>
  <c r="AF17" i="16"/>
  <c r="V17" i="16" s="1"/>
  <c r="AG17" i="16"/>
  <c r="W17" i="16" s="1"/>
  <c r="AH17" i="16"/>
  <c r="AI17" i="16"/>
  <c r="Z18" i="16"/>
  <c r="B18" i="16" s="1"/>
  <c r="Q18" i="16" s="1"/>
  <c r="AA18" i="16"/>
  <c r="AB18" i="16"/>
  <c r="R18" i="16" s="1"/>
  <c r="AC18" i="16"/>
  <c r="S18" i="16" s="1"/>
  <c r="AD18" i="16"/>
  <c r="T18" i="16" s="1"/>
  <c r="AE18" i="16"/>
  <c r="U18" i="16" s="1"/>
  <c r="AF18" i="16"/>
  <c r="V18" i="16" s="1"/>
  <c r="AG18" i="16"/>
  <c r="W18" i="16" s="1"/>
  <c r="AH18" i="16"/>
  <c r="AI18" i="16"/>
  <c r="Z19" i="16"/>
  <c r="B19" i="16" s="1"/>
  <c r="Q19" i="16" s="1"/>
  <c r="AA19" i="16"/>
  <c r="AB19" i="16"/>
  <c r="R19" i="16" s="1"/>
  <c r="AC19" i="16"/>
  <c r="S19" i="16" s="1"/>
  <c r="AD19" i="16"/>
  <c r="T19" i="16" s="1"/>
  <c r="AE19" i="16"/>
  <c r="U19" i="16" s="1"/>
  <c r="AF19" i="16"/>
  <c r="V19" i="16" s="1"/>
  <c r="AG19" i="16"/>
  <c r="W19" i="16" s="1"/>
  <c r="AH19" i="16"/>
  <c r="AI19" i="16"/>
  <c r="Z20" i="16"/>
  <c r="B20" i="16" s="1"/>
  <c r="Q20" i="16" s="1"/>
  <c r="AA20" i="16"/>
  <c r="AB20" i="16"/>
  <c r="R20" i="16" s="1"/>
  <c r="AC20" i="16"/>
  <c r="S20" i="16" s="1"/>
  <c r="AD20" i="16"/>
  <c r="T20" i="16" s="1"/>
  <c r="AE20" i="16"/>
  <c r="U20" i="16" s="1"/>
  <c r="AF20" i="16"/>
  <c r="V20" i="16" s="1"/>
  <c r="AG20" i="16"/>
  <c r="W20" i="16" s="1"/>
  <c r="AH20" i="16"/>
  <c r="AI20" i="16"/>
  <c r="Z21" i="16"/>
  <c r="B21" i="16" s="1"/>
  <c r="AA21" i="16"/>
  <c r="AB21" i="16"/>
  <c r="R21" i="16" s="1"/>
  <c r="AC21" i="16"/>
  <c r="S21" i="16" s="1"/>
  <c r="AD21" i="16"/>
  <c r="T21" i="16" s="1"/>
  <c r="AE21" i="16"/>
  <c r="U21" i="16" s="1"/>
  <c r="AF21" i="16"/>
  <c r="V21" i="16" s="1"/>
  <c r="AG21" i="16"/>
  <c r="W21" i="16" s="1"/>
  <c r="AH21" i="16"/>
  <c r="AI21" i="16"/>
  <c r="Z22" i="16"/>
  <c r="B22" i="16" s="1"/>
  <c r="Q22" i="16" s="1"/>
  <c r="AA22" i="16"/>
  <c r="AB22" i="16"/>
  <c r="R22" i="16" s="1"/>
  <c r="AC22" i="16"/>
  <c r="S22" i="16" s="1"/>
  <c r="AD22" i="16"/>
  <c r="T22" i="16" s="1"/>
  <c r="AE22" i="16"/>
  <c r="U22" i="16" s="1"/>
  <c r="AF22" i="16"/>
  <c r="V22" i="16" s="1"/>
  <c r="AG22" i="16"/>
  <c r="W22" i="16" s="1"/>
  <c r="AH22" i="16"/>
  <c r="AI22" i="16"/>
  <c r="Z23" i="16"/>
  <c r="B23" i="16" s="1"/>
  <c r="Q23" i="16" s="1"/>
  <c r="AA23" i="16"/>
  <c r="AB23" i="16"/>
  <c r="R23" i="16" s="1"/>
  <c r="AC23" i="16"/>
  <c r="S23" i="16" s="1"/>
  <c r="AD23" i="16"/>
  <c r="T23" i="16" s="1"/>
  <c r="AE23" i="16"/>
  <c r="U23" i="16" s="1"/>
  <c r="AF23" i="16"/>
  <c r="V23" i="16" s="1"/>
  <c r="AG23" i="16"/>
  <c r="W23" i="16" s="1"/>
  <c r="AH23" i="16"/>
  <c r="AI23" i="16"/>
  <c r="Z24" i="16"/>
  <c r="B24" i="16" s="1"/>
  <c r="Q24" i="16" s="1"/>
  <c r="AA24" i="16"/>
  <c r="AB24" i="16"/>
  <c r="R24" i="16" s="1"/>
  <c r="AC24" i="16"/>
  <c r="S24" i="16" s="1"/>
  <c r="AD24" i="16"/>
  <c r="T24" i="16" s="1"/>
  <c r="AE24" i="16"/>
  <c r="U24" i="16" s="1"/>
  <c r="AF24" i="16"/>
  <c r="V24" i="16" s="1"/>
  <c r="AG24" i="16"/>
  <c r="W24" i="16" s="1"/>
  <c r="AH24" i="16"/>
  <c r="AI24" i="16"/>
  <c r="Z25" i="16"/>
  <c r="B25" i="16" s="1"/>
  <c r="Q25" i="16" s="1"/>
  <c r="AA25" i="16"/>
  <c r="AB25" i="16"/>
  <c r="R25" i="16" s="1"/>
  <c r="AC25" i="16"/>
  <c r="S25" i="16" s="1"/>
  <c r="AD25" i="16"/>
  <c r="T25" i="16" s="1"/>
  <c r="AE25" i="16"/>
  <c r="U25" i="16" s="1"/>
  <c r="AF25" i="16"/>
  <c r="V25" i="16" s="1"/>
  <c r="AG25" i="16"/>
  <c r="W25" i="16" s="1"/>
  <c r="AH25" i="16"/>
  <c r="AI25" i="16"/>
  <c r="Z26" i="16"/>
  <c r="B26" i="16" s="1"/>
  <c r="Q26" i="16" s="1"/>
  <c r="AA26" i="16"/>
  <c r="AB26" i="16"/>
  <c r="R26" i="16" s="1"/>
  <c r="AC26" i="16"/>
  <c r="S26" i="16" s="1"/>
  <c r="AD26" i="16"/>
  <c r="T26" i="16" s="1"/>
  <c r="AE26" i="16"/>
  <c r="U26" i="16" s="1"/>
  <c r="AF26" i="16"/>
  <c r="V26" i="16" s="1"/>
  <c r="AG26" i="16"/>
  <c r="W26" i="16" s="1"/>
  <c r="AH26" i="16"/>
  <c r="AI26" i="16"/>
  <c r="Z27" i="16"/>
  <c r="B27" i="16" s="1"/>
  <c r="Q27" i="16" s="1"/>
  <c r="AA27" i="16"/>
  <c r="AB27" i="16"/>
  <c r="R27" i="16" s="1"/>
  <c r="AC27" i="16"/>
  <c r="S27" i="16" s="1"/>
  <c r="AD27" i="16"/>
  <c r="T27" i="16" s="1"/>
  <c r="AE27" i="16"/>
  <c r="U27" i="16" s="1"/>
  <c r="AF27" i="16"/>
  <c r="V27" i="16" s="1"/>
  <c r="AG27" i="16"/>
  <c r="W27" i="16" s="1"/>
  <c r="AH27" i="16"/>
  <c r="AI27" i="16"/>
  <c r="Z28" i="16"/>
  <c r="B28" i="16" s="1"/>
  <c r="Q28" i="16" s="1"/>
  <c r="AA28" i="16"/>
  <c r="AB28" i="16"/>
  <c r="R28" i="16" s="1"/>
  <c r="AC28" i="16"/>
  <c r="S28" i="16" s="1"/>
  <c r="AD28" i="16"/>
  <c r="T28" i="16" s="1"/>
  <c r="AE28" i="16"/>
  <c r="U28" i="16" s="1"/>
  <c r="AF28" i="16"/>
  <c r="V28" i="16" s="1"/>
  <c r="AG28" i="16"/>
  <c r="W28" i="16" s="1"/>
  <c r="AH28" i="16"/>
  <c r="AI28" i="16"/>
  <c r="Z29" i="16"/>
  <c r="B29" i="16" s="1"/>
  <c r="Q29" i="16" s="1"/>
  <c r="AA29" i="16"/>
  <c r="AB29" i="16"/>
  <c r="R29" i="16" s="1"/>
  <c r="AC29" i="16"/>
  <c r="S29" i="16" s="1"/>
  <c r="AD29" i="16"/>
  <c r="T29" i="16" s="1"/>
  <c r="AE29" i="16"/>
  <c r="U29" i="16" s="1"/>
  <c r="AF29" i="16"/>
  <c r="V29" i="16" s="1"/>
  <c r="AG29" i="16"/>
  <c r="W29" i="16" s="1"/>
  <c r="AH29" i="16"/>
  <c r="AI29" i="16"/>
  <c r="Z30" i="16"/>
  <c r="B30" i="16" s="1"/>
  <c r="Q30" i="16" s="1"/>
  <c r="AA30" i="16"/>
  <c r="AB30" i="16"/>
  <c r="R30" i="16" s="1"/>
  <c r="AC30" i="16"/>
  <c r="S30" i="16" s="1"/>
  <c r="AD30" i="16"/>
  <c r="T30" i="16" s="1"/>
  <c r="AE30" i="16"/>
  <c r="U30" i="16" s="1"/>
  <c r="AF30" i="16"/>
  <c r="V30" i="16" s="1"/>
  <c r="AG30" i="16"/>
  <c r="W30" i="16" s="1"/>
  <c r="AH30" i="16"/>
  <c r="AI30" i="16"/>
  <c r="Z31" i="16"/>
  <c r="B31" i="16" s="1"/>
  <c r="Q31" i="16" s="1"/>
  <c r="AA31" i="16"/>
  <c r="AB31" i="16"/>
  <c r="R31" i="16" s="1"/>
  <c r="AC31" i="16"/>
  <c r="S31" i="16" s="1"/>
  <c r="AD31" i="16"/>
  <c r="T31" i="16" s="1"/>
  <c r="AE31" i="16"/>
  <c r="U31" i="16" s="1"/>
  <c r="AF31" i="16"/>
  <c r="V31" i="16" s="1"/>
  <c r="AG31" i="16"/>
  <c r="W31" i="16" s="1"/>
  <c r="AH31" i="16"/>
  <c r="AI31" i="16"/>
  <c r="Z32" i="16"/>
  <c r="B32" i="16" s="1"/>
  <c r="Q32" i="16" s="1"/>
  <c r="AA32" i="16"/>
  <c r="AB32" i="16"/>
  <c r="R32" i="16" s="1"/>
  <c r="AC32" i="16"/>
  <c r="S32" i="16" s="1"/>
  <c r="AD32" i="16"/>
  <c r="T32" i="16" s="1"/>
  <c r="AE32" i="16"/>
  <c r="U32" i="16" s="1"/>
  <c r="AF32" i="16"/>
  <c r="V32" i="16" s="1"/>
  <c r="AG32" i="16"/>
  <c r="W32" i="16" s="1"/>
  <c r="AH32" i="16"/>
  <c r="AI32" i="16"/>
  <c r="Z33" i="16"/>
  <c r="B33" i="16" s="1"/>
  <c r="Q33" i="16" s="1"/>
  <c r="AA33" i="16"/>
  <c r="AB33" i="16"/>
  <c r="R33" i="16" s="1"/>
  <c r="AC33" i="16"/>
  <c r="S33" i="16" s="1"/>
  <c r="AD33" i="16"/>
  <c r="T33" i="16" s="1"/>
  <c r="AE33" i="16"/>
  <c r="U33" i="16" s="1"/>
  <c r="AF33" i="16"/>
  <c r="V33" i="16" s="1"/>
  <c r="AG33" i="16"/>
  <c r="W33" i="16" s="1"/>
  <c r="AH33" i="16"/>
  <c r="AI33" i="16"/>
  <c r="Z34" i="16"/>
  <c r="B34" i="16" s="1"/>
  <c r="Q34" i="16" s="1"/>
  <c r="AA34" i="16"/>
  <c r="AB34" i="16"/>
  <c r="R34" i="16" s="1"/>
  <c r="AC34" i="16"/>
  <c r="S34" i="16" s="1"/>
  <c r="AD34" i="16"/>
  <c r="T34" i="16" s="1"/>
  <c r="AE34" i="16"/>
  <c r="U34" i="16" s="1"/>
  <c r="AF34" i="16"/>
  <c r="V34" i="16" s="1"/>
  <c r="AG34" i="16"/>
  <c r="W34" i="16" s="1"/>
  <c r="AH34" i="16"/>
  <c r="AI34" i="16"/>
  <c r="Z35" i="16"/>
  <c r="B35" i="16" s="1"/>
  <c r="Q35" i="16" s="1"/>
  <c r="AA35" i="16"/>
  <c r="AB35" i="16"/>
  <c r="R35" i="16" s="1"/>
  <c r="AC35" i="16"/>
  <c r="S35" i="16" s="1"/>
  <c r="AD35" i="16"/>
  <c r="T35" i="16" s="1"/>
  <c r="AE35" i="16"/>
  <c r="U35" i="16" s="1"/>
  <c r="AF35" i="16"/>
  <c r="V35" i="16" s="1"/>
  <c r="AG35" i="16"/>
  <c r="W35" i="16" s="1"/>
  <c r="AH35" i="16"/>
  <c r="AI35" i="16"/>
  <c r="Z36" i="16"/>
  <c r="AA36" i="16"/>
  <c r="AB36" i="16"/>
  <c r="R36" i="16" s="1"/>
  <c r="AC36" i="16"/>
  <c r="S36" i="16" s="1"/>
  <c r="AD36" i="16"/>
  <c r="T36" i="16" s="1"/>
  <c r="AE36" i="16"/>
  <c r="U36" i="16" s="1"/>
  <c r="AF36" i="16"/>
  <c r="V36" i="16" s="1"/>
  <c r="AG36" i="16"/>
  <c r="W36" i="16" s="1"/>
  <c r="AH36" i="16"/>
  <c r="AI36" i="16"/>
  <c r="Z37" i="16"/>
  <c r="AA37" i="16"/>
  <c r="AB37" i="16"/>
  <c r="R37" i="16" s="1"/>
  <c r="AC37" i="16"/>
  <c r="S37" i="16" s="1"/>
  <c r="AD37" i="16"/>
  <c r="T37" i="16" s="1"/>
  <c r="AE37" i="16"/>
  <c r="U37" i="16" s="1"/>
  <c r="AF37" i="16"/>
  <c r="V37" i="16" s="1"/>
  <c r="AG37" i="16"/>
  <c r="W37" i="16" s="1"/>
  <c r="AH37" i="16"/>
  <c r="AI37" i="16"/>
  <c r="Z51" i="16"/>
  <c r="AA51" i="16"/>
  <c r="AB51" i="16"/>
  <c r="R51" i="16" s="1"/>
  <c r="AC51" i="16"/>
  <c r="S51" i="16" s="1"/>
  <c r="AD51" i="16"/>
  <c r="T51" i="16" s="1"/>
  <c r="AE51" i="16"/>
  <c r="U51" i="16" s="1"/>
  <c r="AF51" i="16"/>
  <c r="V51" i="16" s="1"/>
  <c r="AG51" i="16"/>
  <c r="W51" i="16" s="1"/>
  <c r="AH51" i="16"/>
  <c r="AI51" i="16"/>
  <c r="Z52" i="16"/>
  <c r="AA52" i="16"/>
  <c r="AB52" i="16"/>
  <c r="R52" i="16" s="1"/>
  <c r="AC52" i="16"/>
  <c r="S52" i="16" s="1"/>
  <c r="AD52" i="16"/>
  <c r="T52" i="16" s="1"/>
  <c r="AE52" i="16"/>
  <c r="U52" i="16" s="1"/>
  <c r="AF52" i="16"/>
  <c r="V52" i="16" s="1"/>
  <c r="AG52" i="16"/>
  <c r="W52" i="16" s="1"/>
  <c r="AH52" i="16"/>
  <c r="AI52" i="16"/>
  <c r="Z53" i="16"/>
  <c r="AA53" i="16"/>
  <c r="AB53" i="16"/>
  <c r="R53" i="16" s="1"/>
  <c r="AC53" i="16"/>
  <c r="S53" i="16" s="1"/>
  <c r="AD53" i="16"/>
  <c r="T53" i="16" s="1"/>
  <c r="AE53" i="16"/>
  <c r="U53" i="16" s="1"/>
  <c r="AF53" i="16"/>
  <c r="V53" i="16" s="1"/>
  <c r="AG53" i="16"/>
  <c r="W53" i="16" s="1"/>
  <c r="AH53" i="16"/>
  <c r="AI53" i="16"/>
  <c r="Z74" i="16"/>
  <c r="AA74" i="16"/>
  <c r="AB74" i="16"/>
  <c r="AC74" i="16"/>
  <c r="AD74" i="16"/>
  <c r="AE74" i="16"/>
  <c r="AF74" i="16"/>
  <c r="AG74" i="16"/>
  <c r="AH74" i="16"/>
  <c r="AI74" i="16"/>
  <c r="Z38" i="16"/>
  <c r="AA38" i="16"/>
  <c r="AB38" i="16"/>
  <c r="R38" i="16" s="1"/>
  <c r="AC38" i="16"/>
  <c r="S38" i="16" s="1"/>
  <c r="AD38" i="16"/>
  <c r="T38" i="16" s="1"/>
  <c r="AE38" i="16"/>
  <c r="U38" i="16" s="1"/>
  <c r="AF38" i="16"/>
  <c r="V38" i="16" s="1"/>
  <c r="AG38" i="16"/>
  <c r="W38" i="16" s="1"/>
  <c r="AH38" i="16"/>
  <c r="AI38" i="16"/>
  <c r="B45" i="16"/>
  <c r="Q45" i="16" s="1"/>
  <c r="Z54" i="16"/>
  <c r="AA54" i="16"/>
  <c r="AB54" i="16"/>
  <c r="R54" i="16" s="1"/>
  <c r="AC54" i="16"/>
  <c r="AD54" i="16"/>
  <c r="T54" i="16" s="1"/>
  <c r="AE54" i="16"/>
  <c r="AF54" i="16"/>
  <c r="V54" i="16" s="1"/>
  <c r="AG54" i="16"/>
  <c r="AH54" i="16"/>
  <c r="AI54" i="16"/>
  <c r="AJ54" i="16"/>
  <c r="AK54" i="16"/>
  <c r="Z64" i="16"/>
  <c r="AA64" i="16"/>
  <c r="AB64" i="16"/>
  <c r="AC64" i="16"/>
  <c r="AD64" i="16"/>
  <c r="AE64" i="16"/>
  <c r="AF64" i="16"/>
  <c r="AG64" i="16"/>
  <c r="AH64" i="16"/>
  <c r="AI64" i="16"/>
  <c r="Z65" i="16"/>
  <c r="AA65" i="16"/>
  <c r="AB65" i="16"/>
  <c r="R62" i="16" s="1"/>
  <c r="AC65" i="16"/>
  <c r="S62" i="16" s="1"/>
  <c r="AD65" i="16"/>
  <c r="T62" i="16" s="1"/>
  <c r="AE65" i="16"/>
  <c r="U62" i="16" s="1"/>
  <c r="AF65" i="16"/>
  <c r="V62" i="16" s="1"/>
  <c r="AG65" i="16"/>
  <c r="W62" i="16" s="1"/>
  <c r="AH65" i="16"/>
  <c r="AI65" i="16"/>
  <c r="Z66" i="16"/>
  <c r="AA66" i="16"/>
  <c r="AB66" i="16"/>
  <c r="AC66" i="16"/>
  <c r="AD66" i="16"/>
  <c r="AE66" i="16"/>
  <c r="AF66" i="16"/>
  <c r="AG66" i="16"/>
  <c r="AH66" i="16"/>
  <c r="AI66" i="16"/>
  <c r="AJ66" i="16"/>
  <c r="AK66" i="16"/>
  <c r="Z67" i="16"/>
  <c r="AA67" i="16"/>
  <c r="AB67" i="16"/>
  <c r="AC67" i="16"/>
  <c r="AD67" i="16"/>
  <c r="AE67" i="16"/>
  <c r="AF67" i="16"/>
  <c r="AG67" i="16"/>
  <c r="AH67" i="16"/>
  <c r="AI67" i="16"/>
  <c r="Z68" i="16"/>
  <c r="AA68" i="16"/>
  <c r="AB68" i="16"/>
  <c r="AC68" i="16"/>
  <c r="AD68" i="16"/>
  <c r="AE68" i="16"/>
  <c r="AF68" i="16"/>
  <c r="AG68" i="16"/>
  <c r="AH68" i="16"/>
  <c r="AI68" i="16"/>
  <c r="AJ68" i="16"/>
  <c r="Z69" i="16"/>
  <c r="AA69" i="16"/>
  <c r="AB69" i="16"/>
  <c r="AC69" i="16"/>
  <c r="AD69" i="16"/>
  <c r="AE69" i="16"/>
  <c r="AF69" i="16"/>
  <c r="AG69" i="16"/>
  <c r="AH69" i="16"/>
  <c r="AI69" i="16"/>
  <c r="AJ69" i="16"/>
  <c r="Z70" i="16"/>
  <c r="AA70" i="16"/>
  <c r="AB70" i="16"/>
  <c r="AC70" i="16"/>
  <c r="AD70" i="16"/>
  <c r="AE70" i="16"/>
  <c r="AF70" i="16"/>
  <c r="AG70" i="16"/>
  <c r="AH70" i="16"/>
  <c r="AI70" i="16"/>
  <c r="Z71" i="16"/>
  <c r="AA71" i="16"/>
  <c r="AB71" i="16"/>
  <c r="AC71" i="16"/>
  <c r="AD71" i="16"/>
  <c r="AE71" i="16"/>
  <c r="AF71" i="16"/>
  <c r="AG71" i="16"/>
  <c r="AH71" i="16"/>
  <c r="AI71" i="16"/>
  <c r="Z72" i="16"/>
  <c r="AA72" i="16"/>
  <c r="AB72" i="16"/>
  <c r="AC72" i="16"/>
  <c r="AD72" i="16"/>
  <c r="AE72" i="16"/>
  <c r="AF72" i="16"/>
  <c r="AG72" i="16"/>
  <c r="AH72" i="16"/>
  <c r="AI72" i="16"/>
  <c r="Z73" i="16"/>
  <c r="AA73" i="16"/>
  <c r="AB73" i="16"/>
  <c r="AC73" i="16"/>
  <c r="AD73" i="16"/>
  <c r="AE73" i="16"/>
  <c r="AF73" i="16"/>
  <c r="AG73" i="16"/>
  <c r="AH73" i="16"/>
  <c r="AI73" i="16"/>
  <c r="Q60" i="16"/>
  <c r="Q59" i="16"/>
  <c r="Q58" i="16"/>
  <c r="Q57" i="16"/>
  <c r="Q56" i="16"/>
  <c r="Q55" i="16"/>
  <c r="Q54" i="16"/>
  <c r="Q53" i="16"/>
  <c r="Q52" i="16"/>
  <c r="Q51" i="16"/>
  <c r="Q50" i="16"/>
  <c r="Q49" i="16"/>
  <c r="Q48" i="16"/>
  <c r="Q47" i="16"/>
  <c r="Q43" i="16"/>
  <c r="Q42" i="16"/>
  <c r="Q41" i="16"/>
  <c r="Q40" i="16"/>
  <c r="Q39" i="16"/>
  <c r="Q38" i="16"/>
  <c r="Q37" i="16"/>
  <c r="Q36" i="16"/>
  <c r="Q9" i="16"/>
  <c r="Q8" i="16"/>
  <c r="Q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Q6" i="16"/>
  <c r="F61" i="16" l="1"/>
  <c r="E58" i="16"/>
  <c r="E44" i="16"/>
  <c r="E40" i="16" s="1"/>
  <c r="E43" i="16"/>
  <c r="F44" i="16"/>
  <c r="AN44" i="16" s="1"/>
  <c r="F59" i="16"/>
  <c r="F57" i="16"/>
  <c r="F55" i="16"/>
  <c r="F50" i="16"/>
  <c r="F43" i="16"/>
  <c r="F41" i="16"/>
  <c r="F39" i="16"/>
  <c r="F16" i="16"/>
  <c r="F60" i="16"/>
  <c r="F58" i="16"/>
  <c r="F56" i="16"/>
  <c r="F49" i="16"/>
  <c r="F47" i="16"/>
  <c r="F42" i="16"/>
  <c r="F40" i="16"/>
  <c r="E60" i="16"/>
  <c r="E56" i="16"/>
  <c r="E47" i="16"/>
  <c r="F48" i="16"/>
  <c r="E39" i="16"/>
  <c r="E26" i="16"/>
  <c r="F52" i="16"/>
  <c r="E20" i="16"/>
  <c r="E31" i="16"/>
  <c r="F12" i="16"/>
  <c r="F25" i="16"/>
  <c r="E37" i="16"/>
  <c r="E25" i="16"/>
  <c r="E13" i="16"/>
  <c r="F18" i="16"/>
  <c r="F10" i="16"/>
  <c r="E51" i="16"/>
  <c r="F37" i="16"/>
  <c r="E14" i="16"/>
  <c r="F13" i="16"/>
  <c r="E45" i="16"/>
  <c r="E36" i="16"/>
  <c r="F35" i="16"/>
  <c r="E24" i="16"/>
  <c r="F23" i="16"/>
  <c r="E12" i="16"/>
  <c r="F11" i="16"/>
  <c r="F38" i="16"/>
  <c r="F14" i="16"/>
  <c r="E35" i="16"/>
  <c r="E23" i="16"/>
  <c r="E11" i="16"/>
  <c r="F36" i="16"/>
  <c r="E34" i="16"/>
  <c r="F33" i="16"/>
  <c r="E22" i="16"/>
  <c r="F21" i="16"/>
  <c r="E10" i="16"/>
  <c r="F34" i="16"/>
  <c r="E33" i="16"/>
  <c r="E21" i="16"/>
  <c r="F32" i="16"/>
  <c r="E32" i="16"/>
  <c r="F31" i="16"/>
  <c r="F19" i="16"/>
  <c r="F30" i="16"/>
  <c r="E19" i="16"/>
  <c r="F45" i="16"/>
  <c r="F28" i="16"/>
  <c r="E38" i="16"/>
  <c r="E30" i="16"/>
  <c r="F29" i="16"/>
  <c r="E18" i="16"/>
  <c r="F17" i="16"/>
  <c r="F26" i="16"/>
  <c r="F53" i="16"/>
  <c r="E29" i="16"/>
  <c r="E17" i="16"/>
  <c r="F24" i="16"/>
  <c r="E53" i="16"/>
  <c r="E28" i="16"/>
  <c r="F27" i="16"/>
  <c r="E16" i="16"/>
  <c r="F15" i="16"/>
  <c r="F22" i="16"/>
  <c r="E52" i="16"/>
  <c r="F51" i="16"/>
  <c r="E27" i="16"/>
  <c r="E15" i="16"/>
  <c r="F20" i="16"/>
  <c r="E66" i="16" l="1"/>
  <c r="F62" i="16"/>
  <c r="F63" i="16" l="1"/>
  <c r="F64" i="16"/>
  <c r="E67" i="16" s="1"/>
  <c r="E68" i="16" s="1"/>
  <c r="Y62" i="16"/>
  <c r="C4" i="16"/>
  <c r="G61" i="16"/>
  <c r="G40" i="16"/>
  <c r="G28" i="16"/>
  <c r="G16" i="16"/>
  <c r="G59" i="16"/>
  <c r="G60" i="16"/>
  <c r="G39" i="16"/>
  <c r="G27" i="16"/>
  <c r="G15" i="16"/>
  <c r="G50" i="16"/>
  <c r="G26" i="16"/>
  <c r="G58" i="16"/>
  <c r="G49" i="16"/>
  <c r="G37" i="16"/>
  <c r="G25" i="16"/>
  <c r="G13" i="16"/>
  <c r="G14" i="16"/>
  <c r="G57" i="16"/>
  <c r="G48" i="16"/>
  <c r="G36" i="16"/>
  <c r="G24" i="16"/>
  <c r="G12" i="16"/>
  <c r="G56" i="16"/>
  <c r="G47" i="16"/>
  <c r="G35" i="16"/>
  <c r="G23" i="16"/>
  <c r="G11" i="16"/>
  <c r="G55" i="16"/>
  <c r="G46" i="16"/>
  <c r="G34" i="16"/>
  <c r="G22" i="16"/>
  <c r="G10" i="16"/>
  <c r="G38" i="16"/>
  <c r="G54" i="16"/>
  <c r="G45" i="16"/>
  <c r="G33" i="16"/>
  <c r="G21" i="16"/>
  <c r="G17" i="16"/>
  <c r="G53" i="16"/>
  <c r="G44" i="16"/>
  <c r="G32" i="16"/>
  <c r="G20" i="16"/>
  <c r="G41" i="16"/>
  <c r="G52" i="16"/>
  <c r="G43" i="16"/>
  <c r="G31" i="16"/>
  <c r="G19" i="16"/>
  <c r="G51" i="16"/>
  <c r="G42" i="16"/>
  <c r="G30" i="16"/>
  <c r="G18" i="16"/>
  <c r="G29" i="16"/>
  <c r="H20" i="5"/>
  <c r="I20" i="5"/>
  <c r="J20" i="5"/>
  <c r="K20" i="5"/>
  <c r="L20" i="5"/>
  <c r="M20" i="5"/>
  <c r="O20" i="5"/>
  <c r="Q20" i="5"/>
  <c r="R20" i="5"/>
  <c r="S20" i="5"/>
  <c r="T20" i="5"/>
  <c r="U20" i="5"/>
  <c r="V20" i="5"/>
  <c r="X13" i="5"/>
  <c r="Y13" i="5"/>
  <c r="Z13" i="5"/>
  <c r="AA13" i="5"/>
  <c r="AB13" i="5"/>
  <c r="W13" i="5"/>
  <c r="C19" i="17"/>
  <c r="M19" i="17" s="1"/>
  <c r="I24" i="17"/>
  <c r="M24" i="17" s="1"/>
  <c r="G26" i="17"/>
  <c r="M26" i="17" s="1"/>
  <c r="C4" i="17"/>
  <c r="K33" i="17"/>
  <c r="AK73" i="16"/>
  <c r="AK72" i="16"/>
  <c r="AK65" i="16"/>
  <c r="AK64" i="16"/>
  <c r="C5" i="17"/>
  <c r="M5" i="17" s="1"/>
  <c r="AK38" i="16"/>
  <c r="AK74" i="16"/>
  <c r="AK53" i="16"/>
  <c r="AK52" i="16"/>
  <c r="AK51" i="16"/>
  <c r="AK37" i="16"/>
  <c r="AK36" i="16"/>
  <c r="AK35" i="16"/>
  <c r="AK34" i="16"/>
  <c r="AK33" i="16"/>
  <c r="AK32" i="16"/>
  <c r="AK31" i="16"/>
  <c r="AK30" i="16"/>
  <c r="AK29" i="16"/>
  <c r="AK28" i="16"/>
  <c r="AK27" i="16"/>
  <c r="AK26" i="16"/>
  <c r="AK25" i="16"/>
  <c r="AK24" i="16"/>
  <c r="AK23" i="16"/>
  <c r="AK22" i="16"/>
  <c r="AK21" i="16"/>
  <c r="AK20" i="16"/>
  <c r="AK19" i="16"/>
  <c r="AK18" i="16"/>
  <c r="AK17" i="16"/>
  <c r="AK16" i="16"/>
  <c r="AK15" i="16"/>
  <c r="AK14" i="16"/>
  <c r="AK13" i="16"/>
  <c r="AK12" i="16"/>
  <c r="AK11" i="16"/>
  <c r="E4" i="17"/>
  <c r="M4" i="17" s="1"/>
  <c r="AJ67" i="16"/>
  <c r="G30" i="17" l="1"/>
  <c r="M30" i="17" s="1"/>
  <c r="AK67" i="16"/>
  <c r="G32" i="17"/>
  <c r="M32" i="17" s="1"/>
  <c r="G31" i="17"/>
  <c r="M31" i="17" s="1"/>
  <c r="AK71" i="16"/>
  <c r="G62" i="16"/>
  <c r="AK10" i="16"/>
  <c r="AK68" i="16"/>
  <c r="E13" i="5"/>
  <c r="F13" i="5"/>
  <c r="AJ35" i="16"/>
  <c r="F27" i="5" l="1"/>
  <c r="G13" i="5" s="1"/>
  <c r="I7" i="2"/>
  <c r="AJ74" i="16"/>
  <c r="AA22" i="5"/>
  <c r="Y22" i="5"/>
  <c r="W22" i="5"/>
  <c r="D22" i="5"/>
  <c r="C22" i="5"/>
  <c r="B22" i="5"/>
  <c r="E22" i="5" l="1"/>
  <c r="I32" i="2"/>
  <c r="I33" i="2"/>
  <c r="I34" i="2"/>
  <c r="I35" i="2"/>
  <c r="I36" i="2"/>
  <c r="I31" i="2"/>
  <c r="J31" i="2" s="1"/>
  <c r="I27" i="2"/>
  <c r="I28" i="2"/>
  <c r="I29" i="2"/>
  <c r="I30" i="2"/>
  <c r="I26" i="2"/>
  <c r="I25" i="2"/>
  <c r="X21" i="5" l="1"/>
  <c r="Y21" i="5"/>
  <c r="Z21" i="5"/>
  <c r="AA21" i="5"/>
  <c r="AB21" i="5"/>
  <c r="W21" i="5"/>
  <c r="F12" i="13"/>
  <c r="F11" i="13"/>
  <c r="I15" i="13"/>
  <c r="C9" i="17" l="1"/>
  <c r="E21" i="5"/>
  <c r="G33" i="17" l="1"/>
  <c r="E21" i="17"/>
  <c r="C33" i="17" l="1"/>
  <c r="M21" i="17"/>
  <c r="W11" i="11"/>
  <c r="U11" i="11"/>
  <c r="S11" i="11"/>
  <c r="F11" i="11" l="1"/>
  <c r="F13" i="11" l="1"/>
  <c r="F12" i="11"/>
  <c r="F15" i="11" l="1"/>
  <c r="F18" i="11" s="1"/>
  <c r="G13" i="11" l="1"/>
  <c r="E12" i="13"/>
  <c r="S27" i="12" l="1"/>
  <c r="L49" i="15"/>
  <c r="B48" i="15"/>
  <c r="L48" i="15" s="1"/>
  <c r="L47" i="15"/>
  <c r="L46" i="15"/>
  <c r="L45" i="15"/>
  <c r="L44" i="15"/>
  <c r="A44" i="15"/>
  <c r="A45" i="15" s="1"/>
  <c r="A46" i="15" s="1"/>
  <c r="A47" i="15" s="1"/>
  <c r="A48" i="15" s="1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A7" i="15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L6" i="15"/>
  <c r="R13" i="13" l="1"/>
  <c r="S13" i="13"/>
  <c r="T13" i="13"/>
  <c r="U13" i="13"/>
  <c r="V13" i="13"/>
  <c r="Q13" i="13"/>
  <c r="AJ72" i="16"/>
  <c r="AJ73" i="16"/>
  <c r="U17" i="6"/>
  <c r="T17" i="6"/>
  <c r="S17" i="6"/>
  <c r="R17" i="6"/>
  <c r="Q17" i="6"/>
  <c r="P17" i="6"/>
  <c r="U11" i="6"/>
  <c r="T11" i="6"/>
  <c r="S11" i="6"/>
  <c r="R11" i="6"/>
  <c r="Q11" i="6"/>
  <c r="P11" i="6"/>
  <c r="U10" i="6"/>
  <c r="T10" i="6"/>
  <c r="S10" i="6"/>
  <c r="R10" i="6"/>
  <c r="Q10" i="6"/>
  <c r="P10" i="6"/>
  <c r="F13" i="13" l="1"/>
  <c r="J50" i="2" s="1"/>
  <c r="L13" i="5"/>
  <c r="F17" i="6" l="1"/>
  <c r="F35" i="6" s="1"/>
  <c r="G18" i="6" l="1"/>
  <c r="C4" i="6"/>
  <c r="G17" i="6"/>
  <c r="AJ71" i="16"/>
  <c r="AJ65" i="16"/>
  <c r="AJ64" i="16"/>
  <c r="G12" i="6" l="1"/>
  <c r="G26" i="6"/>
  <c r="G21" i="6"/>
  <c r="G34" i="6"/>
  <c r="G13" i="6"/>
  <c r="G20" i="6"/>
  <c r="G27" i="6"/>
  <c r="G14" i="6"/>
  <c r="G28" i="6"/>
  <c r="G11" i="6"/>
  <c r="G15" i="6"/>
  <c r="G22" i="6"/>
  <c r="G29" i="6"/>
  <c r="G16" i="6"/>
  <c r="G23" i="6"/>
  <c r="G30" i="6"/>
  <c r="G31" i="6"/>
  <c r="G7" i="6"/>
  <c r="G6" i="6"/>
  <c r="G32" i="6"/>
  <c r="G19" i="6"/>
  <c r="G33" i="6"/>
  <c r="G8" i="6"/>
  <c r="G24" i="6"/>
  <c r="G9" i="6"/>
  <c r="G10" i="6"/>
  <c r="G25" i="6"/>
  <c r="G35" i="6" l="1"/>
  <c r="Y20" i="5" l="1"/>
  <c r="AA20" i="5"/>
  <c r="E13" i="13"/>
  <c r="E11" i="13"/>
  <c r="E8" i="13" s="1"/>
  <c r="AJ11" i="16"/>
  <c r="AJ12" i="16"/>
  <c r="AJ13" i="16"/>
  <c r="AJ14" i="16"/>
  <c r="AJ15" i="16"/>
  <c r="AJ16" i="16"/>
  <c r="AJ17" i="16"/>
  <c r="AJ18" i="16"/>
  <c r="AJ19" i="16"/>
  <c r="AJ20" i="16"/>
  <c r="AJ21" i="16"/>
  <c r="AJ22" i="16"/>
  <c r="AJ23" i="16"/>
  <c r="AJ24" i="16"/>
  <c r="AJ25" i="16"/>
  <c r="AJ26" i="16"/>
  <c r="AJ27" i="16"/>
  <c r="AJ28" i="16"/>
  <c r="AJ29" i="16"/>
  <c r="AJ30" i="16"/>
  <c r="AJ31" i="16"/>
  <c r="AJ32" i="16"/>
  <c r="AJ33" i="16"/>
  <c r="AJ34" i="16"/>
  <c r="AJ36" i="16"/>
  <c r="AJ37" i="16"/>
  <c r="AJ51" i="16"/>
  <c r="AJ52" i="16"/>
  <c r="AJ53" i="16"/>
  <c r="AJ38" i="16"/>
  <c r="AJ10" i="16"/>
  <c r="W20" i="5" l="1"/>
  <c r="E20" i="5" s="1"/>
  <c r="F28" i="5" s="1"/>
  <c r="P20" i="5"/>
  <c r="F30" i="12" l="1"/>
  <c r="AF26" i="12" s="1"/>
  <c r="F48" i="15"/>
  <c r="E7" i="6"/>
  <c r="G17" i="12" l="1"/>
  <c r="G15" i="12"/>
  <c r="G12" i="12"/>
  <c r="F49" i="15"/>
  <c r="G48" i="15" s="1"/>
  <c r="G41" i="15" l="1"/>
  <c r="G28" i="15"/>
  <c r="G11" i="15"/>
  <c r="G10" i="15"/>
  <c r="G6" i="15"/>
  <c r="G16" i="15"/>
  <c r="C4" i="15"/>
  <c r="G42" i="15"/>
  <c r="G8" i="15"/>
  <c r="G14" i="15"/>
  <c r="G37" i="15"/>
  <c r="G24" i="15"/>
  <c r="G7" i="15"/>
  <c r="G43" i="15"/>
  <c r="G44" i="15"/>
  <c r="G38" i="15"/>
  <c r="G20" i="15"/>
  <c r="G40" i="15"/>
  <c r="G33" i="15"/>
  <c r="G46" i="15"/>
  <c r="G45" i="15"/>
  <c r="G35" i="15"/>
  <c r="G26" i="15"/>
  <c r="G29" i="15"/>
  <c r="G12" i="15"/>
  <c r="G47" i="15"/>
  <c r="G39" i="15"/>
  <c r="G34" i="15"/>
  <c r="G23" i="15"/>
  <c r="G25" i="15"/>
  <c r="G27" i="15"/>
  <c r="G21" i="15"/>
  <c r="G22" i="15"/>
  <c r="G17" i="15"/>
  <c r="G19" i="15"/>
  <c r="G13" i="15"/>
  <c r="G31" i="15"/>
  <c r="G30" i="15"/>
  <c r="G36" i="15"/>
  <c r="G9" i="15"/>
  <c r="G18" i="15"/>
  <c r="G32" i="15"/>
  <c r="G15" i="15"/>
  <c r="G49" i="15" l="1"/>
  <c r="R7" i="5"/>
  <c r="R9" i="5"/>
  <c r="R10" i="5"/>
  <c r="R11" i="5"/>
  <c r="R12" i="5"/>
  <c r="R14" i="5"/>
  <c r="R15" i="5"/>
  <c r="R16" i="5"/>
  <c r="R17" i="5"/>
  <c r="R18" i="5"/>
  <c r="R19" i="5"/>
  <c r="R21" i="5"/>
  <c r="R23" i="5"/>
  <c r="R24" i="5"/>
  <c r="R25" i="5"/>
  <c r="R26" i="5"/>
  <c r="R6" i="5"/>
  <c r="F14" i="13" l="1"/>
  <c r="E7" i="13"/>
  <c r="A7" i="13"/>
  <c r="A8" i="13" s="1"/>
  <c r="A9" i="13" s="1"/>
  <c r="A10" i="13" s="1"/>
  <c r="A11" i="13" s="1"/>
  <c r="A12" i="13" s="1"/>
  <c r="A13" i="13" s="1"/>
  <c r="G14" i="13" l="1"/>
  <c r="G6" i="13"/>
  <c r="G7" i="13"/>
  <c r="G8" i="13"/>
  <c r="G9" i="13"/>
  <c r="G10" i="13"/>
  <c r="G12" i="13"/>
  <c r="G11" i="13"/>
  <c r="G13" i="13"/>
  <c r="C4" i="13" l="1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6" i="12"/>
  <c r="L15" i="12"/>
  <c r="L14" i="12"/>
  <c r="L13" i="12"/>
  <c r="L12" i="12"/>
  <c r="L11" i="12"/>
  <c r="L10" i="12"/>
  <c r="L9" i="12"/>
  <c r="L8" i="12"/>
  <c r="L7" i="12"/>
  <c r="A7" i="12"/>
  <c r="A8" i="12" s="1"/>
  <c r="A9" i="12" s="1"/>
  <c r="A10" i="12" s="1"/>
  <c r="A12" i="12" s="1"/>
  <c r="A13" i="12" s="1"/>
  <c r="A14" i="12" s="1"/>
  <c r="A15" i="12" s="1"/>
  <c r="A16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L6" i="12"/>
  <c r="G14" i="11"/>
  <c r="E7" i="11"/>
  <c r="A7" i="11"/>
  <c r="A8" i="11" s="1"/>
  <c r="A9" i="11" s="1"/>
  <c r="A10" i="11" s="1"/>
  <c r="A11" i="11" s="1"/>
  <c r="A12" i="11" s="1"/>
  <c r="C4" i="12" l="1"/>
  <c r="G7" i="12"/>
  <c r="G19" i="12"/>
  <c r="G8" i="12"/>
  <c r="G20" i="12"/>
  <c r="G9" i="12"/>
  <c r="G21" i="12"/>
  <c r="G27" i="12"/>
  <c r="G10" i="12"/>
  <c r="G22" i="12"/>
  <c r="G29" i="12"/>
  <c r="G11" i="12"/>
  <c r="G23" i="12"/>
  <c r="G18" i="12"/>
  <c r="G24" i="12"/>
  <c r="G6" i="12"/>
  <c r="G16" i="12"/>
  <c r="G28" i="12"/>
  <c r="G13" i="12"/>
  <c r="G25" i="12"/>
  <c r="G14" i="12"/>
  <c r="G26" i="12"/>
  <c r="G12" i="11"/>
  <c r="C4" i="11"/>
  <c r="G11" i="11"/>
  <c r="G30" i="12" l="1"/>
  <c r="Q15" i="11"/>
  <c r="Q14" i="11"/>
  <c r="Q12" i="11"/>
  <c r="Q11" i="11"/>
  <c r="Q10" i="11"/>
  <c r="Q9" i="11"/>
  <c r="Q8" i="11"/>
  <c r="Q7" i="11"/>
  <c r="Q6" i="11"/>
  <c r="E13" i="6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H31" i="5"/>
  <c r="L27" i="5"/>
  <c r="L26" i="5"/>
  <c r="L25" i="5"/>
  <c r="L24" i="5"/>
  <c r="L23" i="5"/>
  <c r="L21" i="5"/>
  <c r="L19" i="5"/>
  <c r="L18" i="5"/>
  <c r="L17" i="5"/>
  <c r="M16" i="5"/>
  <c r="L16" i="5"/>
  <c r="L15" i="5"/>
  <c r="E15" i="5"/>
  <c r="L14" i="5"/>
  <c r="L12" i="5"/>
  <c r="L11" i="5"/>
  <c r="L10" i="5"/>
  <c r="L9" i="5"/>
  <c r="M7" i="5"/>
  <c r="L7" i="5"/>
  <c r="E7" i="5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L6" i="5"/>
  <c r="A21" i="6" l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J54" i="2" l="1"/>
  <c r="I10" i="2" l="1"/>
  <c r="I6" i="2"/>
  <c r="N49" i="2" l="1"/>
  <c r="R52" i="2"/>
  <c r="Q52" i="2" s="1"/>
  <c r="I9" i="2"/>
  <c r="R13" i="5"/>
  <c r="I8" i="2"/>
  <c r="N20" i="5" l="1"/>
  <c r="C4" i="7" l="1"/>
  <c r="AB20" i="5" l="1"/>
  <c r="AB27" i="5" s="1"/>
  <c r="Z20" i="5"/>
  <c r="Z27" i="5" s="1"/>
  <c r="I5" i="2" l="1"/>
  <c r="I22" i="17" l="1"/>
  <c r="M22" i="17" l="1"/>
  <c r="I33" i="17"/>
  <c r="H14" i="2"/>
  <c r="E9" i="17"/>
  <c r="X20" i="5"/>
  <c r="H12" i="2"/>
  <c r="H19" i="2" l="1"/>
  <c r="I56" i="2" s="1"/>
  <c r="H16" i="2"/>
  <c r="O12" i="2"/>
  <c r="O13" i="2" s="1"/>
  <c r="H15" i="2"/>
  <c r="E33" i="17"/>
  <c r="M33" i="17" s="1"/>
  <c r="M38" i="17" s="1"/>
  <c r="M9" i="17"/>
  <c r="P13" i="2"/>
  <c r="P14" i="2" s="1"/>
  <c r="S10" i="4"/>
  <c r="K7" i="2"/>
  <c r="J7" i="2" s="1"/>
  <c r="X27" i="5"/>
  <c r="I4" i="2"/>
  <c r="Q7" i="2" s="1"/>
  <c r="C4" i="5"/>
  <c r="G21" i="5"/>
  <c r="G25" i="5"/>
  <c r="G20" i="5"/>
  <c r="M37" i="17" l="1"/>
  <c r="M39" i="17" s="1"/>
  <c r="S8" i="4"/>
  <c r="S9" i="4" s="1"/>
  <c r="S11" i="4" s="1"/>
  <c r="G27" i="5"/>
  <c r="AK69" i="16"/>
  <c r="F36" i="6"/>
  <c r="F37" i="6" s="1"/>
  <c r="K4" i="2"/>
  <c r="J4" i="2" s="1"/>
  <c r="I57" i="2" l="1"/>
  <c r="Q48" i="2"/>
  <c r="K8" i="2"/>
  <c r="J8" i="2" s="1"/>
  <c r="K10" i="2"/>
  <c r="J10" i="2" s="1"/>
  <c r="K9" i="2"/>
  <c r="J9" i="2" s="1"/>
  <c r="K5" i="2"/>
  <c r="J5" i="2" s="1"/>
  <c r="K6" i="2"/>
  <c r="J6" i="2" s="1"/>
  <c r="J14" i="2" l="1"/>
  <c r="J12" i="2"/>
  <c r="J15" i="2" l="1"/>
  <c r="T15" i="4"/>
</calcChain>
</file>

<file path=xl/comments1.xml><?xml version="1.0" encoding="utf-8"?>
<comments xmlns="http://schemas.openxmlformats.org/spreadsheetml/2006/main">
  <authors>
    <author>علی پالیزبان</author>
  </authors>
  <commentList>
    <comment ref="H22" authorId="0" shapeId="0">
      <text>
        <r>
          <rPr>
            <b/>
            <sz val="11"/>
            <color indexed="81"/>
            <rFont val="Tahoma"/>
            <family val="2"/>
          </rPr>
          <t>سپهر تدینی اهراب:</t>
        </r>
        <r>
          <rPr>
            <b/>
            <sz val="9"/>
            <color indexed="81"/>
            <rFont val="Tahoma"/>
            <family val="2"/>
          </rPr>
          <t xml:space="preserve">
با توجه به نهایی نشدن بودجه، در حال حاضر رقم سال قبل درج شده که پس از نهایی شدن بودجه تدقیق خواهد شد.</t>
        </r>
      </text>
    </comment>
    <comment ref="I22" authorId="0" shapeId="0">
      <text>
        <r>
          <rPr>
            <b/>
            <sz val="11"/>
            <color indexed="81"/>
            <rFont val="Tahoma"/>
            <family val="2"/>
          </rPr>
          <t>سپهر تدینی اهراب:</t>
        </r>
        <r>
          <rPr>
            <b/>
            <sz val="9"/>
            <color indexed="81"/>
            <rFont val="Tahoma"/>
            <family val="2"/>
          </rPr>
          <t xml:space="preserve">
با توجه به نهایی نشدن بودجه، در حال حاضر رقم سال قبل درج شده که پس از نهایی شدن بودجه تدقیق خواهد شد.</t>
        </r>
      </text>
    </comment>
  </commentList>
</comments>
</file>

<file path=xl/comments2.xml><?xml version="1.0" encoding="utf-8"?>
<comments xmlns="http://schemas.openxmlformats.org/spreadsheetml/2006/main">
  <authors>
    <author>سپهر تدینی اهراب</author>
  </authors>
  <commentList>
    <comment ref="P25" authorId="0" shapeId="0">
      <text>
        <r>
          <rPr>
            <sz val="9"/>
            <color indexed="81"/>
            <rFont val="Tahoma"/>
            <family val="2"/>
          </rPr>
          <t xml:space="preserve">
تعداد حوادث یافت شده مرتبط انشعاب آب</t>
        </r>
      </text>
    </comment>
  </commentList>
</comments>
</file>

<file path=xl/comments3.xml><?xml version="1.0" encoding="utf-8"?>
<comments xmlns="http://schemas.openxmlformats.org/spreadsheetml/2006/main">
  <authors>
    <author>سپهر تدینی اهراب</author>
  </authors>
  <commentList>
    <comment ref="E21" authorId="0" shapeId="0">
      <text>
        <r>
          <rPr>
            <b/>
            <sz val="9"/>
            <color indexed="81"/>
            <rFont val="Tahoma"/>
            <family val="2"/>
          </rPr>
          <t>جمع 9400</t>
        </r>
      </text>
    </comment>
  </commentList>
</comments>
</file>

<file path=xl/comments4.xml><?xml version="1.0" encoding="utf-8"?>
<comments xmlns="http://schemas.openxmlformats.org/spreadsheetml/2006/main">
  <authors>
    <author>سمیه عموئی آرانی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سمیه عموئی آرانی:</t>
        </r>
        <r>
          <rPr>
            <sz val="9"/>
            <color indexed="81"/>
            <rFont val="Tahoma"/>
            <family val="2"/>
          </rPr>
          <t xml:space="preserve">
سه مورد سلول زرد شده برنامه چهار ماهه می باشد</t>
        </r>
      </text>
    </comment>
  </commentList>
</comments>
</file>

<file path=xl/sharedStrings.xml><?xml version="1.0" encoding="utf-8"?>
<sst xmlns="http://schemas.openxmlformats.org/spreadsheetml/2006/main" count="1946" uniqueCount="576">
  <si>
    <t>ردیف</t>
  </si>
  <si>
    <t>جهت گیری مصوب</t>
  </si>
  <si>
    <t xml:space="preserve">درصد سهم اعتبار مصوب  </t>
  </si>
  <si>
    <t>داخلی</t>
  </si>
  <si>
    <t>تبصره 2</t>
  </si>
  <si>
    <t>تبصره 3</t>
  </si>
  <si>
    <t>ماده 11</t>
  </si>
  <si>
    <t>حقوق انشعاب</t>
  </si>
  <si>
    <t>اعتبارات عمرانی</t>
  </si>
  <si>
    <t>اعتبارات استانی</t>
  </si>
  <si>
    <t>اعتبارات ملی</t>
  </si>
  <si>
    <t>اعتبارات اوراق مشارکت</t>
  </si>
  <si>
    <t>منابع غیر دولتی</t>
  </si>
  <si>
    <t xml:space="preserve">فاینانس ( داخلی و خارجی)(فاینانس داخلی( ماده 56)، فایناس خارجی و EPCF) </t>
  </si>
  <si>
    <t>سایر منابع مالی غیر دولتی ( فاینانس جاری، وام بانکهای توسعه ای، پرداخت تأخیری)</t>
  </si>
  <si>
    <t>مازاد الگوی مصرف</t>
  </si>
  <si>
    <t>شرح مصارف</t>
  </si>
  <si>
    <t>درصد از کل  مصارف</t>
  </si>
  <si>
    <t>شرح منابع</t>
  </si>
  <si>
    <t>حسابهای فی مابین</t>
  </si>
  <si>
    <t>تعهدی</t>
  </si>
  <si>
    <t>نقدی</t>
  </si>
  <si>
    <t>نقدی بعد از تسهیم</t>
  </si>
  <si>
    <t>فروش اموال و دارایی ها ی مازاد</t>
  </si>
  <si>
    <t>(BOO-BOT -BOO-BOT-BLOTو ...)</t>
  </si>
  <si>
    <t>اعتبارات صندوق توسعه ملی</t>
  </si>
  <si>
    <t>نمایش فاینانس جاری</t>
  </si>
  <si>
    <t>بیع متقابل(پساب)</t>
  </si>
  <si>
    <t>سرمایه د ر گردش حاصل از عملیات مستمر</t>
  </si>
  <si>
    <t xml:space="preserve">شرح </t>
  </si>
  <si>
    <t xml:space="preserve"> واحد اندازه گیری</t>
  </si>
  <si>
    <t>مقدار</t>
  </si>
  <si>
    <t>اعتبار مورد نیاز  (میلیون ریال)</t>
  </si>
  <si>
    <t xml:space="preserve">توضیحات </t>
  </si>
  <si>
    <t>تاریخ</t>
  </si>
  <si>
    <t>جمع اعتبار مورد نیاز</t>
  </si>
  <si>
    <t>افق1405</t>
  </si>
  <si>
    <t xml:space="preserve">چالش مصوب </t>
  </si>
  <si>
    <t>جهت گیری پیشنهادی</t>
  </si>
  <si>
    <t>راهکار پیشنهادی</t>
  </si>
  <si>
    <t>فرم شماره 2</t>
  </si>
  <si>
    <t>شرح جهت گیری مصوب :</t>
  </si>
  <si>
    <t>ماهیت (سنجه / قلم سنجه / اقدام)</t>
  </si>
  <si>
    <t>مقدار برنامه</t>
  </si>
  <si>
    <t>درصد سهم اعتبار مورد نیاز هر برنامه نسبت به کل اعتبار جهت گیری</t>
  </si>
  <si>
    <t>نام و امضای بررسی کننده
تاریخ</t>
  </si>
  <si>
    <t>محل تامین اعتبار: ( داخلی - عمرانی - غیر دولتی)</t>
  </si>
  <si>
    <t xml:space="preserve">عنوان راهکار های کلی برای جهت گیری </t>
  </si>
  <si>
    <t>واحد اندازه گیری</t>
  </si>
  <si>
    <t>برآورد اعتبار کل جهت گیری</t>
  </si>
  <si>
    <t>اعتبار جهت گیری به کل مصارف سرمایه ای-درصد</t>
  </si>
  <si>
    <t>جمع اعتبار مورد نیاز جهت گیری ها (میلیون ریال)</t>
  </si>
  <si>
    <r>
      <t xml:space="preserve">سایر هزینه های سرمایه ای </t>
    </r>
    <r>
      <rPr>
        <b/>
        <sz val="11"/>
        <color theme="1"/>
        <rFont val="B Nazanin"/>
        <charset val="178"/>
      </rPr>
      <t>(میلیون ریال)</t>
    </r>
  </si>
  <si>
    <t>جمع کل مصارف سرمایه ای ( میلیون ریال)</t>
  </si>
  <si>
    <t>مبلغ (میلیون ریال)</t>
  </si>
  <si>
    <r>
      <t xml:space="preserve">جمع منابع سرمایه ای </t>
    </r>
    <r>
      <rPr>
        <b/>
        <sz val="11"/>
        <color theme="1"/>
        <rFont val="B Nazanin"/>
        <charset val="178"/>
      </rPr>
      <t>(میلیون ریال)</t>
    </r>
  </si>
  <si>
    <t>کسری منابع سرمایه ای (میلیون ریال)</t>
  </si>
  <si>
    <t xml:space="preserve"> آمادگی تامین آب تا 3 روز برای جمعیت استان در شرایط بحرانی (حفظ حیات)</t>
  </si>
  <si>
    <t xml:space="preserve">عدم آمادگی مناسب جهت مدیریت بحران </t>
  </si>
  <si>
    <t>تشکیل و تجهیز تیم های واکنش سریع
  ( از 70 درصد به 85  درصد)</t>
  </si>
  <si>
    <t>تامین پایدار آب شرب ( مطلوبیت کیفیت و کمیت) به میزان100 درصد</t>
  </si>
  <si>
    <t xml:space="preserve">پرداخت حقوق سرمایه ای </t>
  </si>
  <si>
    <t>حصه وام کارکنان</t>
  </si>
  <si>
    <t>خرید کامپیوتر و  اثاثه اداری</t>
  </si>
  <si>
    <t xml:space="preserve">تعمیر اساسی ماشین آلات و وسایط نقلیه </t>
  </si>
  <si>
    <t xml:space="preserve">تحقیقات </t>
  </si>
  <si>
    <t>آموزش</t>
  </si>
  <si>
    <t xml:space="preserve">حفاظت فیزیکی </t>
  </si>
  <si>
    <t>سایر هزینه های سرمایه ای(برق مصرفی و...)</t>
  </si>
  <si>
    <t>خدمات غیرحضوری</t>
  </si>
  <si>
    <t>پایش و فرماندهی سیستم آبرسانی با نصب تجهیزات کمی و کیفی(نقاط مکانیزه) و ارسال اطلاعات با بستر امن(انتقال اطلاعات)</t>
  </si>
  <si>
    <t xml:space="preserve"> ارتقاء و توسعه شبکه وایرلس ( دکل ، رادیو )</t>
  </si>
  <si>
    <t xml:space="preserve"> ارتقاء و خرید سخت افزار ( کامپیوتر،چاپگر،نوت بوک و ..... ) </t>
  </si>
  <si>
    <t xml:space="preserve"> فایروال ، UPS ،  UTM </t>
  </si>
  <si>
    <t xml:space="preserve"> بهبود منابع سخت افزاری و ارتباطی استان </t>
  </si>
  <si>
    <t>رفع نقص و تکمیل شبکه های فاضلاب  اجرا شده تحویل نشده که بخشی از آن در حال بهره برداری توسط شرکت فاضلاب می باشد،تکمیل و تحویل آبفای منطقه یک شود</t>
  </si>
  <si>
    <t>هزینه های این بخش در تعهدات شرکت فاضلاب لحاظ شود</t>
  </si>
  <si>
    <t>(هزینه اجرا تعهدات شرکت فاضلاب توسط شرکت فاضلاب لحاظ خواهد شد)</t>
  </si>
  <si>
    <t>فقره</t>
  </si>
  <si>
    <t xml:space="preserve">2- عدم تناسب نرخ فروش انشعاب فاضلاب با هزینه تمام شده آن با توجه به مشکلات اجرا در منطقه و افزایش مطالبات پیمانکار </t>
  </si>
  <si>
    <t xml:space="preserve"> توسعه شبکه  توسط منطقه یک
 </t>
  </si>
  <si>
    <t>کیلومتر</t>
  </si>
  <si>
    <t>متر مربع</t>
  </si>
  <si>
    <t>* اجرای تعهدات توسعه شبکه فاضلاب و رفع انفصال توسط شرکت فاضلاب</t>
  </si>
  <si>
    <t xml:space="preserve">محوطه سازی ساختمان زرگنده </t>
  </si>
  <si>
    <t>دستگاه</t>
  </si>
  <si>
    <t xml:space="preserve">تعویض کنتورهای  با دقت کم و خراب </t>
  </si>
  <si>
    <t>عدد</t>
  </si>
  <si>
    <t xml:space="preserve">تهیه شیر آلات کوچک </t>
  </si>
  <si>
    <t>تهیه قطعات پیش ساخته بتنی شیر آتش نشانی</t>
  </si>
  <si>
    <t>تهیه قطعات پیش ساخته بتنی شیر خط های کوچک</t>
  </si>
  <si>
    <t>تهیه شیر آتش نشانی زمینی</t>
  </si>
  <si>
    <t xml:space="preserve">تهیه شیر آلات بزرگ </t>
  </si>
  <si>
    <t>خرید دریچه حوضچه شیرآلات کوچک با دال بتنی</t>
  </si>
  <si>
    <t>خرید دریچه حوضچه شیرآتش نشانی</t>
  </si>
  <si>
    <t>خرید قطعات بتی اتاقچه بزرگ(پیش ساخته با رینگ کف با دریچه 1000 × 1000)</t>
  </si>
  <si>
    <t>خرید قطعات یدکی تعمیر شیرهای فشار شکن</t>
  </si>
  <si>
    <t xml:space="preserve">خرید دریچه (1000 × 1000)  </t>
  </si>
  <si>
    <t xml:space="preserve">هزینه تهیه و اجرای آسفالت رفع حوادث در بخش شبکه توزیع </t>
  </si>
  <si>
    <t xml:space="preserve">کف چینی اتاقچه شیر آتش نشانی با دریچه   </t>
  </si>
  <si>
    <t xml:space="preserve">خرید اتصالات رفع حوادث انشعابات آب (بیرون حوضچه) </t>
  </si>
  <si>
    <t xml:space="preserve">خرید اتصالات رفع حوادث انشعابات آب (داخل حوضچه) </t>
  </si>
  <si>
    <t xml:space="preserve">شناسایی شیر مقفودی     </t>
  </si>
  <si>
    <t xml:space="preserve"> بازدید و مانور شیرآلات کوچک و آتش نشانی (با ترمیم پلاک)   </t>
  </si>
  <si>
    <t xml:space="preserve">خرید اتصالات رفع حوادث شبکه توزیع آب </t>
  </si>
  <si>
    <t>مرئی  سازی  شیر خط کوچک</t>
  </si>
  <si>
    <t xml:space="preserve">همسطح سازی  شیر خط بزرگ  </t>
  </si>
  <si>
    <t>کف چینی اتاقچه شیر خط کوچک با دریچه</t>
  </si>
  <si>
    <t xml:space="preserve">مرئی و همسطح سازی  شیر آتش نشانی  </t>
  </si>
  <si>
    <t xml:space="preserve">همسطح سازی  شیر آتش نشانی   </t>
  </si>
  <si>
    <t xml:space="preserve">تعویض و نصب شیر آتش نشانی زمینی   </t>
  </si>
  <si>
    <t xml:space="preserve">تعمیرات اتاقچه بزرگ (شیرآلات سنگین) (با انجام آسفالت)   </t>
  </si>
  <si>
    <t xml:space="preserve">مرئی و همسطح سازی محفظه  </t>
  </si>
  <si>
    <t xml:space="preserve">تعویض میله محفظه  </t>
  </si>
  <si>
    <t xml:space="preserve">خرید تجهیزات اکیپ های امداد/ تگ/نت ستادی/نوسازی ناوگان خودروئی </t>
  </si>
  <si>
    <t xml:space="preserve">احداث اتاقچه بزرگ(پیش ساخته با رینگ کف با دریچه 1000 × 1000) (با انجام آسفالت)  </t>
  </si>
  <si>
    <t xml:space="preserve">تعویض دریچه (1000 ×1000 )   </t>
  </si>
  <si>
    <t>مورد</t>
  </si>
  <si>
    <t xml:space="preserve">تعویض شیر محفظه  </t>
  </si>
  <si>
    <t>متر مکعب</t>
  </si>
  <si>
    <t xml:space="preserve">خرید و نصب شیر قطع و وصل مخزن اضطراری </t>
  </si>
  <si>
    <t xml:space="preserve">اخذ مشاور عالی و مقیم جهت ساخت و نصب مخازن اضطراری </t>
  </si>
  <si>
    <t>نظارت</t>
  </si>
  <si>
    <t>احداث و تجهیز ستاد فرماندهی بحران</t>
  </si>
  <si>
    <t>تشکیل و تجهیز تیم های واکنش سریع</t>
  </si>
  <si>
    <t xml:space="preserve">استقرار و توسعه سامانه های ارتباطی ایمن و پایدار </t>
  </si>
  <si>
    <t xml:space="preserve">تامین چراغ قوه شارژی </t>
  </si>
  <si>
    <t>انجام معاينات ادواري كاركنان</t>
  </si>
  <si>
    <t>بيمه ساختمان‌ها و تاسيسات در دست اجرا و بهره‌برداري و مسئوليتهاي مدني</t>
  </si>
  <si>
    <t>پياده‌سازي استانداردهاي محيط زيست در تاسيسات</t>
  </si>
  <si>
    <t>ايجاد سامانه اعلام و اطفاء حريق در سطح تاسيسات و ساختمان‌هاي تحت پوشش</t>
  </si>
  <si>
    <t>برگزاري دوره آموزشي ايمني و تشویق کارکنان و فرهنگ سازي HSE در سطح استان</t>
  </si>
  <si>
    <t>اخذ گواهي‌نامه‌هاي ايمني</t>
  </si>
  <si>
    <t>تامين كفش ايمني</t>
  </si>
  <si>
    <t>تامين تابلوهاي هشداری و ارشادی</t>
  </si>
  <si>
    <t>نظارت و كاهش آلاينده‌هاي ناشي از فعاليت‌ها و تاسيسات(ارزیابی آلاینده های فیزیکی ،شیمیایی و ارگونومیکی محیط کار )</t>
  </si>
  <si>
    <t>شارژ ساليانه كپسول اطفاء حريق در سطح تاسيسات و ساختمان‌هاي تحت پوشش</t>
  </si>
  <si>
    <t>تامين كلاه وعینک ایمنی (UV400)،شیلد محافظ و گوشی ضد صدا (ایرماف)</t>
  </si>
  <si>
    <t>تامين و نصب كپسول اطفاء حريق در سطح تاسيسات و ساختمان‌هاي تحت پوشش</t>
  </si>
  <si>
    <t xml:space="preserve">تامين لباس زمستانی کاپشن </t>
  </si>
  <si>
    <t>تامين مخروط ايمني و نوار خطر</t>
  </si>
  <si>
    <t>تامين جليقه نجات و خبرنگاری شبرنگ دار</t>
  </si>
  <si>
    <t>تامين و نصب جعبه كمك‌هاي اوليه</t>
  </si>
  <si>
    <t>پروژه</t>
  </si>
  <si>
    <t>نفر</t>
  </si>
  <si>
    <t>تاسیس</t>
  </si>
  <si>
    <t>نفر ساعت</t>
  </si>
  <si>
    <t>تعداد</t>
  </si>
  <si>
    <t>بسته</t>
  </si>
  <si>
    <t xml:space="preserve">احداث و توسعه شبکه توزیع آب </t>
  </si>
  <si>
    <t xml:space="preserve">نصب انشعاب آب جدید </t>
  </si>
  <si>
    <t>تغییر قطر، تغییر مسیر،تغییرسطح و تغییر محل  انشعابات به تعداد</t>
  </si>
  <si>
    <t>عدم وجود زیر ساخت های مناسب 
برای نصب انشعاب مشترکین جدید در محلهای فاقد شبکه توزیع آب</t>
  </si>
  <si>
    <t>درصد</t>
  </si>
  <si>
    <t>متر</t>
  </si>
  <si>
    <t>رشته</t>
  </si>
  <si>
    <t>ویدیومتری</t>
  </si>
  <si>
    <t>اصلاح انشعاب ریزشی</t>
  </si>
  <si>
    <t>اصلاح و بازسازی انشعاب فاضلاب</t>
  </si>
  <si>
    <t>خرید لوازم مصرفی</t>
  </si>
  <si>
    <t xml:space="preserve"> اصلاح انشعابات فرو رفته و غير فني</t>
  </si>
  <si>
    <t xml:space="preserve"> بازرسي و ثبت عيوب آدم روها</t>
  </si>
  <si>
    <t xml:space="preserve"> بازسازي و نوسازي شبكه فاضلاب</t>
  </si>
  <si>
    <t>-</t>
  </si>
  <si>
    <t>برآورد اعتبار سال 1402  (میلیون  ریال)</t>
  </si>
  <si>
    <t>کامپیوتر ، چاپگر ، GATEWAY، سرور ، سویچ ،  Wirelessو …</t>
  </si>
  <si>
    <t>برآورد اعتبار کل  سایر</t>
  </si>
  <si>
    <t>برآورد اعتبار کل جهت گیری ها</t>
  </si>
  <si>
    <t xml:space="preserve">برآورد اعتبار کل </t>
  </si>
  <si>
    <t>ماده 7</t>
  </si>
  <si>
    <t>آب بها</t>
  </si>
  <si>
    <t>فاضلاب بها</t>
  </si>
  <si>
    <t>حق انشعاب آب</t>
  </si>
  <si>
    <t>حق انشعاب فاضلاب</t>
  </si>
  <si>
    <t>آب</t>
  </si>
  <si>
    <t xml:space="preserve">فاضلاب </t>
  </si>
  <si>
    <t xml:space="preserve">حق نصب </t>
  </si>
  <si>
    <t>دریافتی از ستاد(استان)</t>
  </si>
  <si>
    <t xml:space="preserve">بازسازی شبکه توزیع و انشعابات آب </t>
  </si>
  <si>
    <t>تعویض کنتور خراب</t>
  </si>
  <si>
    <t>خرید و نصب مخازن اضطراری آب</t>
  </si>
  <si>
    <t>شرکت  آب و فاضلاب منطقه یک شهر تهران</t>
  </si>
  <si>
    <t xml:space="preserve">شرکت آب و فاضلاب استان تهران 
فرم برنامه های استراتژیک - سرمایه ای  سال 1402
شرکت آب و فاضلاب  منطقه یک شهر تهران  
</t>
  </si>
  <si>
    <t>کل اعتبار مصوب (هزار ریال):</t>
  </si>
  <si>
    <t>Column1</t>
  </si>
  <si>
    <t>Column2</t>
  </si>
  <si>
    <t>مقدار عملکرد 5 ماهه</t>
  </si>
  <si>
    <t>مقدار عملکرد 6 ماهه</t>
  </si>
  <si>
    <t>اعتبار هزینه شده (میلیون ریال)</t>
  </si>
  <si>
    <t>دلایل انحراف (مطلوب / نامطلوب)2</t>
  </si>
  <si>
    <t>مصوبات شرکت</t>
  </si>
  <si>
    <t xml:space="preserve">توسعه شبکه فاضلاب </t>
  </si>
  <si>
    <t xml:space="preserve">سنجه </t>
  </si>
  <si>
    <t xml:space="preserve">کل طول شبکه اصلی و فرعی فاضلاب اجرا شده (کل شبکه اصلی و فرعی در مدار بهره برداری + کل شبکه تکمیل شده و وارد مدار بهره برداری نشده) / طول کل شبکه جمع آوری فاضلاب بر اساس طراحی تا افق </t>
  </si>
  <si>
    <t xml:space="preserve">فرمول </t>
  </si>
  <si>
    <t>میزان توسعه طول شبکه اصلی و فرعی فاضلاب  (شبکه اصلی و فرعی وارد مدار بهره برداری میشود)- سال جاری</t>
  </si>
  <si>
    <t xml:space="preserve">قلم سنجه </t>
  </si>
  <si>
    <t>تمرکز پیمانکاران بخش فاضلاب بر نصب انشعاب فاضلاب - تاخیر در صدور مجوز های حفاری</t>
  </si>
  <si>
    <t>تهیه برنامه جبرانی  برای تعجیل در توسعه شبکه فاضلاب در محدوده های تحویل شده</t>
  </si>
  <si>
    <t>کل طول شبکه اصلی و فرعی فاضلاب اجرا شده ( کل شبکه اصلی و فرعی در مدار بهره برداری) - موجود تا انتهای سال گذشته</t>
  </si>
  <si>
    <t>میزان توسعه طول شبکه اصلی و فرعی فاضلاب (طول شبکه تکمیل شده و وارد مدار بهره برداری نشده) - سال جاری</t>
  </si>
  <si>
    <t>کل طول شبکه اصلی و فرعی فاضلاب اجرا شده (کل شبکه تکمیل شده و وارد مدار بهره برداری نشده)  - موجود تا انتهای سال گذشته</t>
  </si>
  <si>
    <t xml:space="preserve"> طول کل شبکه جمع آوری فاضلاب بر اساس طراحی تا افق چشم انداز 1405</t>
  </si>
  <si>
    <t xml:space="preserve">اقدام </t>
  </si>
  <si>
    <t>توسعه انشعابات فاضلاب</t>
  </si>
  <si>
    <t>(جمع آحاد فعال فروش رفته نصب شده فاضلاب+جمع آحاد فعال فروش نرفته نصب شده فاضلاب)/(جمع آحاد فاضلاب فروش رفته  نصب شده+جمع آحاد فاضلاب فروش رفته  نصب نشده)</t>
  </si>
  <si>
    <t xml:space="preserve">درصد </t>
  </si>
  <si>
    <t>جمع آحاد فعال فروش رفته نصب شده فاضلاب</t>
  </si>
  <si>
    <t xml:space="preserve">فقره </t>
  </si>
  <si>
    <t>جمع آحاد فعال فروش نرفته نصب شده فاضلاب</t>
  </si>
  <si>
    <t xml:space="preserve">پیش بینی ابتدای سال 1401 کمتر از عملکرد بوده </t>
  </si>
  <si>
    <t>جمع آحاد فاضلاب فروش رفته  نصب شده</t>
  </si>
  <si>
    <t>جمع آحاد فاضلاب فروش رفته  نصب نشده</t>
  </si>
  <si>
    <t>نصب انشعابات فاضلاب(نصب انشعاب فروش رفته)</t>
  </si>
  <si>
    <t>نصب انشعابات فاضلاب(نصب همزمان با فروش )</t>
  </si>
  <si>
    <t>تمرکز پیمانکاران بخش فاضلاب بر نصب انشعاب فاضلاب</t>
  </si>
  <si>
    <t>پیگیری جهت سرعت گرفتن توسعه شبکه فاضلاب</t>
  </si>
  <si>
    <t>رضایت کارکنان</t>
  </si>
  <si>
    <t>سطح نمره رضایت کارکنان</t>
  </si>
  <si>
    <t>در حال انجام</t>
  </si>
  <si>
    <t>سالیانه</t>
  </si>
  <si>
    <t>اقدام</t>
  </si>
  <si>
    <t>محوطه سازی ساختمان زرگنده</t>
  </si>
  <si>
    <t>تکمیل ساختمان پست امداد آب و فاضلاب،آزمایشگاه و بحران (زرگنده)</t>
  </si>
  <si>
    <t>پروژه در مراحل پایانی و تامین تجهیزات و تاسیسات برقی و مکانیکی می باشد.</t>
  </si>
  <si>
    <t>تزریق منابع مالی جهت اتمام پروژه تا پایان سال</t>
  </si>
  <si>
    <t xml:space="preserve">خرید اثاثه و تجهیز ساختمان زرگنده </t>
  </si>
  <si>
    <t xml:space="preserve">آماده نبودن ساختمان برای تجهیز اثاثه </t>
  </si>
  <si>
    <t>پیگیری لازم در خصوص تکمیل ساختمان توسط معاونت مهندسی و توسعه</t>
  </si>
  <si>
    <t>اعتبار هزینه شده (هزار ریال)</t>
  </si>
  <si>
    <t>کاهش آب بدون درآمد</t>
  </si>
  <si>
    <t>سنجه</t>
  </si>
  <si>
    <t>( حجم تولید آب - حجم آب فروش رفته)/  حجم تولید آب</t>
  </si>
  <si>
    <t>حجم آب فروش رفته</t>
  </si>
  <si>
    <t xml:space="preserve">هزار  مترمكعب </t>
  </si>
  <si>
    <t xml:space="preserve"> حجم تولید آب</t>
  </si>
  <si>
    <t>گرمای هوا</t>
  </si>
  <si>
    <t>اجرای برنامه جلسات مدیریت تنش آبی</t>
  </si>
  <si>
    <t xml:space="preserve">نشت یابی شبکه توزیع </t>
  </si>
  <si>
    <t xml:space="preserve">نشت یابی انشعابات </t>
  </si>
  <si>
    <t>کیفیت اندازه گیری مبادی خروجی</t>
  </si>
  <si>
    <t>1-(حجم آب فروش رفته فاقد کنتور و کنتورهای خراب / حجم آب فروش رفته)</t>
  </si>
  <si>
    <t xml:space="preserve">حجم آب فروش رفته فاقد کنتور </t>
  </si>
  <si>
    <t xml:space="preserve">حجم آب فروش رفته کنتورهای خراب </t>
  </si>
  <si>
    <t>تعطیلات ابتدای سال وعدم انتخاب پیمانکاروتجدیدمناقصه</t>
  </si>
  <si>
    <t xml:space="preserve">برنامه جبرانی درسه ماهه دوم </t>
  </si>
  <si>
    <t>کیفیت اندازه گیری مبادی ورودی</t>
  </si>
  <si>
    <t xml:space="preserve">تعداد کنتورهای سالم کالیبره آنلاین در مبادی ورودی /  تعداد کل نقاطی که باید در مبادی ورودی اندازه گیری شود </t>
  </si>
  <si>
    <t>تعداد کنتورهای سالم کالیبره آنلاین در مبادی ورودی-سال جاری</t>
  </si>
  <si>
    <t xml:space="preserve">تعداد </t>
  </si>
  <si>
    <t>21</t>
  </si>
  <si>
    <t>تعداد کنتورهای سالم کالیبره آنلاین در مبادی ورودی - موجود تا انتهای سال گذشته</t>
  </si>
  <si>
    <t>0</t>
  </si>
  <si>
    <t xml:space="preserve">تعداد کل نقاطی که باید در مبادی ورودی اندازه گیری شود </t>
  </si>
  <si>
    <t>مقدار عملکرد6 ماهه</t>
  </si>
  <si>
    <t xml:space="preserve">حوادث شبکه آب </t>
  </si>
  <si>
    <t>تعداد حوادث یافت شده مرتبط غیرتکراری شبکه اب / طول کل شبکه اب</t>
  </si>
  <si>
    <t>حادثه به ازاء هر کیلومتر</t>
  </si>
  <si>
    <t>فرمول</t>
  </si>
  <si>
    <t>تعداد حوادث یافت شده مرتبط غیرتکراری شبکه اب</t>
  </si>
  <si>
    <t xml:space="preserve">مورد </t>
  </si>
  <si>
    <t xml:space="preserve"> طول کل شبکه آب</t>
  </si>
  <si>
    <t>تهیه شیر آلات بزرگ</t>
  </si>
  <si>
    <t>*</t>
  </si>
  <si>
    <t xml:space="preserve">خرید دریچه (1000 × 1000) </t>
  </si>
  <si>
    <t>مترمربع</t>
  </si>
  <si>
    <t>خرید اتصالات رفع حوادث شبکه توزیع آب</t>
  </si>
  <si>
    <t>خرید تجهیزات اکیپ های امداد/ تگ/نت ستادی/نوسازی ناوگان خودروئی</t>
  </si>
  <si>
    <t>پست</t>
  </si>
  <si>
    <t xml:space="preserve">شناسایی شیر مقفودی   </t>
  </si>
  <si>
    <t xml:space="preserve">همسطح سازی شیرآلات با ابعاد 1* 1 </t>
  </si>
  <si>
    <t xml:space="preserve">همسطح سازی  شیر خط بزرگ </t>
  </si>
  <si>
    <t xml:space="preserve">مرئی و همسطح سازی  شیر آتش نشانی </t>
  </si>
  <si>
    <t xml:space="preserve">همسطح سازی  شیر آتش نشانی </t>
  </si>
  <si>
    <t xml:space="preserve">کف چینی اتاقچه شیر آتش نشانی با دریچه </t>
  </si>
  <si>
    <t xml:space="preserve">تعویض دریچه (1000 × 1000) </t>
  </si>
  <si>
    <t xml:space="preserve">تعویض و نصب شیر آلات(سبک تا قطر 350 میلیمتر) </t>
  </si>
  <si>
    <t xml:space="preserve">تعویض و نصب شیر آلات(سنگین از قطر 400 به بالا) </t>
  </si>
  <si>
    <t xml:space="preserve"> تعویض و نصب شیر آتش نشانی زمینی </t>
  </si>
  <si>
    <t xml:space="preserve">تعمیرات اتاقچه بزرگ (شیرآلات سنگین) (با انجام آسفالت) </t>
  </si>
  <si>
    <t>احداث اتاقچه بزرگ(پیش ساخته با رینگ کف با دریچه 1000 × 1000) (با انجام آسفالت)</t>
  </si>
  <si>
    <t xml:space="preserve">بازدید و مانور شیرآلات کوچک و آتش نشانی (با ترمیم پلاک) </t>
  </si>
  <si>
    <t>اصلاح و بازسازی شبکه و خطوط انتقال آب</t>
  </si>
  <si>
    <t>(طول شبکه و خطوط انتقال آب بازسازی شده/ طول کل شبکه وخطوط انتقال آبی که باید  براساس مطالعات بازسازی شود (تا پایان سال)</t>
  </si>
  <si>
    <t xml:space="preserve"> طول شبکه آب بازسازی شده در سال جاری</t>
  </si>
  <si>
    <t xml:space="preserve"> طول خطوط انتقال آب بازسازی شده در سال جاری</t>
  </si>
  <si>
    <t xml:space="preserve"> طول کل شبکه وخطوط انتقال آبی که باید بر اساس مطالعات بازسازی شود (تا پایان سال)</t>
  </si>
  <si>
    <t xml:space="preserve">بازسازی و نوسازی شبکه توزیع </t>
  </si>
  <si>
    <t>حوادث انشعابات آب</t>
  </si>
  <si>
    <t>تعداد حوادث یافت شده مرتبط انشعاب آب/ تعداد کل انشعابات آب</t>
  </si>
  <si>
    <t>حادثه به ازاء هر انشعاب</t>
  </si>
  <si>
    <t>تعداد حوادث یافت شده مرتبط انشعاب آب</t>
  </si>
  <si>
    <t>تعداد کل انشعابات آب</t>
  </si>
  <si>
    <t>مرئی و همسح سازی محفظه</t>
  </si>
  <si>
    <t>مقرر گردید برنامه جبرانی توسط حوزه بهره برداری تهیه بطوریکه در سه ماهه دوم شاهد حداقل انحرافات باشیم</t>
  </si>
  <si>
    <t xml:space="preserve">تعویض شیر محفظه </t>
  </si>
  <si>
    <t>متوسط زمان رسیدگی به حوادث شبکه آب (با مجوز)</t>
  </si>
  <si>
    <t>متوسط زمان رسیدگی به حوادث شبکه آب (اززمان درخواست مشتری تا ثبت اتمام کار)</t>
  </si>
  <si>
    <t>دقیقه</t>
  </si>
  <si>
    <t>متوسط زمان رسیدگی به حوادث انشعابات آب (با مجوز)</t>
  </si>
  <si>
    <t>متوسط زمان رسیدگی به حوادث انشعابات آب (از زمان درخواست مشتری تا ثبت اتمام کار)</t>
  </si>
  <si>
    <t>متوسط زمان رسیدگی به حوادث شبکه آب (بدون مجوز)</t>
  </si>
  <si>
    <t>متوسط زمان رسیدگی به حوادث انشعابات آب (بدون مجوز)</t>
  </si>
  <si>
    <t xml:space="preserve">تامین آب اضطراری </t>
  </si>
  <si>
    <t xml:space="preserve">حجم آب اضطراری تامین شده/ حجم آب اضطراری مورد نیاز بر اساس افق چشم انداز </t>
  </si>
  <si>
    <t>حجم آب اضطراری تامین شده - سال جاری</t>
  </si>
  <si>
    <t>مترمکعب</t>
  </si>
  <si>
    <t>حجم آب اضطراری تامین شده - موجود تا انتهای سال گذشته</t>
  </si>
  <si>
    <t>حجم آب اضطراری مورد نیاز بر اساس افق چشم انداز 1405</t>
  </si>
  <si>
    <t>تامین قطعات مورد نیاز از جمله شیرهای هوشمند جهت ساخت 18 باب مخزن اضطراری ، هریک به حجم 100 متر مکعب</t>
  </si>
  <si>
    <t>خرید و نصب شیر قطع و وصل مخزن اضطراری 5 مورد</t>
  </si>
  <si>
    <t xml:space="preserve">به عهده ابفا منطقه 3 می باشد </t>
  </si>
  <si>
    <t xml:space="preserve">طبق مصوبه خرید شیر الات می بایستی توسط آبفا منطقه 3 خریداری گردد. و ناکنون خریداری نشده است </t>
  </si>
  <si>
    <t>اخذ مشاور عالی و مقیم چهت ساخت مخازن اضطراری برای 12 باب مخزن اضطراری 60-40 درصد</t>
  </si>
  <si>
    <t>بنا به گزارش معاونت مهندسی و توسعه  است</t>
  </si>
  <si>
    <t>اخذ مشاور عالی و مقیم چهت ساخت مخازن اضطراری برای 22 باب مخزن اضطراری 50-0 درصد</t>
  </si>
  <si>
    <t xml:space="preserve">اخذ مشاور عالی و مقیم جهت ساخت و نصب مخازن اضطراری برای 20 باب مخزن اضطراری </t>
  </si>
  <si>
    <t>تشکیل و تجهیز تیم های واکنش سریع -   ( از 70 درصد به 85  درصد)</t>
  </si>
  <si>
    <t>پیاده سازی مطالعات مدیریت ریسک و تاب آوری</t>
  </si>
  <si>
    <t xml:space="preserve">بعهده استان می باشد که در حال برنامه ریزی اخذ مشاور هستند </t>
  </si>
  <si>
    <t xml:space="preserve">تامین بیل بکهو </t>
  </si>
  <si>
    <t xml:space="preserve">دستگاه </t>
  </si>
  <si>
    <t xml:space="preserve">تانکر آبرسانی سیار </t>
  </si>
  <si>
    <t xml:space="preserve">انجام مطالعات پدافند غیر عامل در تاسیسات فرآیندها و مراکز حائز سطح بندی </t>
  </si>
  <si>
    <t xml:space="preserve">به عهده آبفا استان تهران می باشد </t>
  </si>
  <si>
    <t xml:space="preserve">به دلیل تعمیر دکل ارتباطی نیاوران </t>
  </si>
  <si>
    <t xml:space="preserve">تامین کاتر </t>
  </si>
  <si>
    <t xml:space="preserve">تامین فلز یاب </t>
  </si>
  <si>
    <t xml:space="preserve">تامین موتور برق </t>
  </si>
  <si>
    <t xml:space="preserve">تامین موتور جوش </t>
  </si>
  <si>
    <t xml:space="preserve">درخواست کالا و تامین اعتبار انجام شده و خریداری نشده </t>
  </si>
  <si>
    <t xml:space="preserve">پیاده سازی مطالعات پدافند غیر عامل </t>
  </si>
  <si>
    <t xml:space="preserve">تامین انواع نازلهای واتر جت </t>
  </si>
  <si>
    <t xml:space="preserve">تامین برج نور </t>
  </si>
  <si>
    <t>تامین پیکور برقی</t>
  </si>
  <si>
    <t xml:space="preserve">تامین پلیت و داربست محصور کننده کارگاه حفاری  ( جهت HSE ) </t>
  </si>
  <si>
    <t xml:space="preserve">تامین چراغ گردان  ( جهت HSE ) </t>
  </si>
  <si>
    <t xml:space="preserve">تامین مانع آکاردئونی  ( جهت HSE ) </t>
  </si>
  <si>
    <t xml:space="preserve">تامین مخروط ایمنی و نوار خطر  ( جهت HSE ) </t>
  </si>
  <si>
    <t xml:space="preserve">تامین و نصب جعبه کمک های اولیه  ( جهت HSE ) </t>
  </si>
  <si>
    <t xml:space="preserve">بسته </t>
  </si>
  <si>
    <t xml:space="preserve">ایجاد سامانه اعلام و اطفای حریق در سطح تاسیسات و ساختمان های تحت پوشش  ( جهت HSE ) </t>
  </si>
  <si>
    <t>کل اعتبار مصوب (هزارریال):</t>
  </si>
  <si>
    <t xml:space="preserve">توسعه شبکه آب </t>
  </si>
  <si>
    <t xml:space="preserve">طول شبکه آب موجود / طول شبکه آب مورد نیاز بر اساس افق چشم انداز </t>
  </si>
  <si>
    <t>میزان توسعه طول شبکه آب در سال جاری</t>
  </si>
  <si>
    <t xml:space="preserve">قلم سنجه  </t>
  </si>
  <si>
    <t>تاخیر در فرآیند برگزاری مناقصه تهیه لوله و اتصالات</t>
  </si>
  <si>
    <t>تمرکز امور اجرایی بر لوله گذاری و توسعه شبکه پس از تهیه لوله و متعلقات</t>
  </si>
  <si>
    <t>طول شبکه آب - موجود تا انتهای سال گذشته</t>
  </si>
  <si>
    <t xml:space="preserve"> طول شبکه آب مورد نیاز بر اساس افق چشم انداز 1405</t>
  </si>
  <si>
    <t>تغییر قطر، تغییر مسیر،تغییرسطح و تغییر محل  انشعابات</t>
  </si>
  <si>
    <t xml:space="preserve">درصد اعتبار از کل </t>
  </si>
  <si>
    <t>واحد مرتبط</t>
  </si>
  <si>
    <t>دلایل انحراف (مطلوب / نامطلوب)__</t>
  </si>
  <si>
    <t>معاونت مالی و پشتیبانی</t>
  </si>
  <si>
    <t>برنامه تا پایان سال بر حسب ضرورت و درخواست ها اجرا خواهد شد.</t>
  </si>
  <si>
    <t>برنامه ریزی و منابع انسانی</t>
  </si>
  <si>
    <t xml:space="preserve"> سنجش این سنجه سالانه می باشد .</t>
  </si>
  <si>
    <t xml:space="preserve">حراست </t>
  </si>
  <si>
    <t xml:space="preserve">مشترکین </t>
  </si>
  <si>
    <t>تعداد درگاه</t>
  </si>
  <si>
    <t xml:space="preserve">کل درگاه </t>
  </si>
  <si>
    <t>حوادث شبکه فاضلاب</t>
  </si>
  <si>
    <t xml:space="preserve">بهره برداری فاضلاب </t>
  </si>
  <si>
    <t>انجام عملیات امدادی بدلیل شرایط اضطراری</t>
  </si>
  <si>
    <t>کد گذاری آدمرو</t>
  </si>
  <si>
    <t>آدمرو</t>
  </si>
  <si>
    <t xml:space="preserve">هم سطح سازي دريچه آدم روها </t>
  </si>
  <si>
    <t>انجام عملیات بر اساس عیوب شناسایی شده انجام می گیرد و لزوما دارای توزیع یکسان در طول سال نخواهد بود .</t>
  </si>
  <si>
    <t>تا پایان سال با شناسایی عیوب برنامه تکمیل خواهد شد.</t>
  </si>
  <si>
    <t xml:space="preserve">تعويض دريچه معيوب يا مفقود شده آدم رو </t>
  </si>
  <si>
    <t>ترميم عيوب آدم رو</t>
  </si>
  <si>
    <t xml:space="preserve"> ترميم و اصلاح مجراسازي و ماهيچه بندي كف آدم رو</t>
  </si>
  <si>
    <t>اصلاح شبکه فاضلاب</t>
  </si>
  <si>
    <t>حوادث انشعاب فاضلاب</t>
  </si>
  <si>
    <t>طول کل شبکه فاضلاب</t>
  </si>
  <si>
    <t>نصب انشعاب فاضلاب</t>
  </si>
  <si>
    <t xml:space="preserve">تعویض و نصب دریچه و درپوش سیفون </t>
  </si>
  <si>
    <t>شبکه های دارای نقشه وضعیت</t>
  </si>
  <si>
    <t>عدم عقد قرار داد ویدئومتری</t>
  </si>
  <si>
    <t>عقد قرار داد ویدئومتری</t>
  </si>
  <si>
    <t xml:space="preserve">توسعه اسکادا </t>
  </si>
  <si>
    <t xml:space="preserve">اسکادا و انرژی </t>
  </si>
  <si>
    <t xml:space="preserve">مطالعات هوشمندسازی تاسیسات فاضلاب شهره ها و روستاها </t>
  </si>
  <si>
    <t xml:space="preserve">نقطه </t>
  </si>
  <si>
    <t xml:space="preserve">توسعه GIS </t>
  </si>
  <si>
    <t>توسعه GIS</t>
  </si>
  <si>
    <t>شبکه توزیع آب شرب(1.برداشت شیرالات(3000فقره)2.اصلاح شبکه(200کیلومتر))</t>
  </si>
  <si>
    <t>مشترکین شبکه توزیع آب شرب (1.برداشت موقعیت کنتور(5544فقره))</t>
  </si>
  <si>
    <t>تاخیر در شروع عملیات توسط پیمانکار GIS به دلیل طولانی شدن فرآیند برگزاری مناقصه</t>
  </si>
  <si>
    <t>شروع به کار پیمانکار GIS بر اساس ابلاغ های انجام شده و برنامه جبرانی</t>
  </si>
  <si>
    <t>مشترکین شبکه جمع آوری فاضلاب (1.برداشت موقعیت سیفون(14000فقره))</t>
  </si>
  <si>
    <t>سایر(1.برداشت موقعیت املاک و ابنیه(11فقره)2.اصلاح موقعیت اتصالات(1000فقره)3.اصلاح لایه قرائت کنتور و محدوده مخازن و پهنه فشاری(256فقره)4.حوضچه شیرآلات(3000فقره)5.ایستگاه تله متری،زونبندی فشار،الکتروپمپ،دیزل ژنراتور،تابلو برق(20درصد عوارض فوق))</t>
  </si>
  <si>
    <t>کیفیت</t>
  </si>
  <si>
    <t>تجهیز آزمایشگاه ( خرید هیتر آزمایشگاهی - خرید فریزر آزمایشگاهی - خرید PH متر زاگ شیمی - خرید دستگاه ارت سنج )</t>
  </si>
  <si>
    <t>خرید یک دستگاه</t>
  </si>
  <si>
    <t xml:space="preserve">قطعی سیستم ها </t>
  </si>
  <si>
    <t xml:space="preserve">انفورماتیک </t>
  </si>
  <si>
    <t>تعویض دکل ارتباطی نیاوران</t>
  </si>
  <si>
    <t>مستهلک شدن و امکان افتادن دکی ارتباطی منجر به تعویض دکل گردید</t>
  </si>
  <si>
    <t>سوخن تعدادی از کامپیوتر ها و سیستم های شرکت به دلیل نوسان و قطعی مکرر شبکه برق و نیاز به خرید مجدد</t>
  </si>
  <si>
    <t>نصب استابلایزر برق برای برق ورودی به ساختمان ها</t>
  </si>
  <si>
    <t>عدم تائید درخواست رادیو پشتیبان ارتباطی با استان</t>
  </si>
  <si>
    <t xml:space="preserve">نداشتن گواهی نامه ها و تائیدیه های مورد نیاز شرکت کنندگان </t>
  </si>
  <si>
    <t>اعتبار مورد نیاز  ( میلیون ریال)</t>
  </si>
  <si>
    <t>فرم شماره 2 - سایر هزینه های سرمایه ای</t>
  </si>
  <si>
    <t xml:space="preserve">
کاهش آب بدون درآمد به میزان 19% 
برنامه سال 1402
به میزان  19.23 درصد</t>
  </si>
  <si>
    <t>5-پراکندگی ساختمان های اداری ستاد و ظرفیت ناکافی ساختمان های موجود</t>
  </si>
  <si>
    <t>ساخت 20 باب مخزن اضطراری        
          ( ساخت و اجرای 18 باب مخزن از سال 1401 با پیشرفت 100-66 درصد)             
     ( ساخت و اجرای 14 باب مخزن در سال 1402)</t>
  </si>
  <si>
    <t xml:space="preserve"> ساخت 20 باب مخزن اضطراری ، هریک به حجم 100 متر مکعب</t>
  </si>
  <si>
    <t>نگهداری از 100 درصد جمعیت تحت پوشش آب
 در محدوده قانونی</t>
  </si>
  <si>
    <t>مقدار
ناحیه 1</t>
  </si>
  <si>
    <t>برآورد اعتبار 
ناحیه 1  (میلیون ریال)</t>
  </si>
  <si>
    <t>مقدار
ناحیه 2</t>
  </si>
  <si>
    <t>برآورد اعتبار 
ناحیه 2  (میلیون ریال)</t>
  </si>
  <si>
    <t>مقدار
ناحیه 3</t>
  </si>
  <si>
    <t>برآورد اعتبار 
ناحیه 3  (میلیون ریال)</t>
  </si>
  <si>
    <t>سایر *</t>
  </si>
  <si>
    <t>مقدار برنامه
ناحیه 2</t>
  </si>
  <si>
    <t>اعتبار مورد نیاز  ( میلیون ریال)
ناحیه 2</t>
  </si>
  <si>
    <t>مقدار برنامه
ناحیه3</t>
  </si>
  <si>
    <t>اعتبار مورد نیاز  ( میلیون ریال)
ناحیه3</t>
  </si>
  <si>
    <t>اعتبار مورد نیاز  ( میلیون ریال)
ناحیه 1</t>
  </si>
  <si>
    <t>مقدار برنامه
ناحیه 1</t>
  </si>
  <si>
    <t>مقدار  ستاد در سال 1402</t>
  </si>
  <si>
    <t xml:space="preserve">جمع مقدار
</t>
  </si>
  <si>
    <t>برآورد اعتبار 
ستاد (میلیون ریال)</t>
  </si>
  <si>
    <t>فروش و نصب همزمان انشعابات</t>
  </si>
  <si>
    <t xml:space="preserve">نصب انشعابات فروخته شده فاضلاب 
</t>
  </si>
  <si>
    <t xml:space="preserve">فروش انشعابات نصب شده </t>
  </si>
  <si>
    <t>اغلب انشعابات فاضلاب در منطقه فروش رفته و هزینه نصب از مشترک گرفته شده است و در حال حاضر آورده مالی برای شرکت نخواهد داشت.</t>
  </si>
  <si>
    <t>هدر رفت واقعی : 
1- عدم رعایت منشور بهره وری آب
2- فراگیر نشدن فعالیت های اجرایی نگهداری و تعمییرات پیشگیرانه
هدر رفت ظاهری :
1- وجود کنتورهای با دقت کم و خراب
2- وجود انشعاب غیر مجاز</t>
  </si>
  <si>
    <t>نشت یابی انشعابات</t>
  </si>
  <si>
    <t>نشت یابی خط انتقال و شبکه توزیع</t>
  </si>
  <si>
    <t xml:space="preserve">خرید و نصب فلومتر در خروجی مخازن و ورودی شبکه توزیع </t>
  </si>
  <si>
    <t xml:space="preserve">خريد و نصب فلومتر در وروديهاي DMA </t>
  </si>
  <si>
    <t xml:space="preserve">کالیبراسیون فلومترهای شبکه توزیع </t>
  </si>
  <si>
    <t>تهیه /کالیبراسیون مدل هیدرولیکی وضعیت موجود
در فضای نرم افزار gis و به روز رسانی اطلاعات توسط گزارش PM</t>
  </si>
  <si>
    <t>شهر-ناحیه</t>
  </si>
  <si>
    <t>تعویض کنتورهای خراب و با خطای بالای مشترکین</t>
  </si>
  <si>
    <t xml:space="preserve">خرید دستگاه هدایت سنج پرتابل </t>
  </si>
  <si>
    <t>سایر</t>
  </si>
  <si>
    <t>برج نور</t>
  </si>
  <si>
    <t>پیکور</t>
  </si>
  <si>
    <t xml:space="preserve"> تعویض و نصب شیر آتش نشانی ایستاده</t>
  </si>
  <si>
    <t xml:space="preserve">اصلاح و بازسازی اضطراری انشعابات فرسوده </t>
  </si>
  <si>
    <t>تجهیز مخزن آب اضطراری به لوازم و تجهیزات برداشت آب (پمپ دستی، بنزینی، نازل برداشت و...) و دستگاه کنترل کیفی آب (PH ، کلر باقی مانده، کدورت، دما و هدایت الکتریکی)</t>
  </si>
  <si>
    <t>احداث و توسعه شبکه توزیع آب  (با ذکر محل) : 3 کیلومتر اتصال مخزن 25 و 1 کیلومتر پراکنده</t>
  </si>
  <si>
    <t>به روزرسانی نقشه شبکه توزیع آب شرب(1.برداشت شیرالات(3366فقره)2.اصلاح شبکه(200کیلومتر))</t>
  </si>
  <si>
    <t>به روزرسانی نقشه مشترکین شبکه جمع آوری فاضلاب (1.برداشت موقعیت سیفون(23580فقره))</t>
  </si>
  <si>
    <t xml:space="preserve">استقرار نقشه مشترکین شبکه توزیع آب شرب </t>
  </si>
  <si>
    <t>به روزرسانی و نگهداری نقشه مخازن اضطراری (16 باب) و سایر</t>
  </si>
  <si>
    <t>انجام مطالعات مدیریت ریسک و تاب آوری</t>
  </si>
  <si>
    <t>Total</t>
  </si>
  <si>
    <t>بهسازی اماکن اداری</t>
  </si>
  <si>
    <t>ساخت و نصب 20 باب مخزن آب اضطراری ، هریک به حجم 100 متر مکعب</t>
  </si>
  <si>
    <t>خرید و نصب شیر قطع و وصل مخزن اضطراری 38 مورد</t>
  </si>
  <si>
    <t>استقرار نقشه مشترکین شبکه توزیع آب شرب (600 فقره کنتور و انشعاب)</t>
  </si>
  <si>
    <t xml:space="preserve">دستیابی به 87/5 درصد جمعیت تحت پوشش فاضلاب  ( از 86 درصد به 87/5 درصد ) </t>
  </si>
  <si>
    <t>کاهش هدررفت و مصارف مجاز بدون درآمد(هدرفت واقعی،هدررفت ظاهری و مصارف مجاز بدون درآمد) از 19/27 به 19/23</t>
  </si>
  <si>
    <t xml:space="preserve">بازسازی انشعاب بر اساس تحلیل هیدرولیکی </t>
  </si>
  <si>
    <t>1788.467</t>
  </si>
  <si>
    <t>بدلیل تنش آبی و فشرده کردن تعویض شیر آلات</t>
  </si>
  <si>
    <t>مقرر گردید مطابق با صورتجلسه تنش آبی باید تعویض شیرآلات آبده تا پایان شهریور ماه صورت گیرد.</t>
  </si>
  <si>
    <t>با توجه به تعداد نصب و مراقبت از دریچه ها ،سرقت دریچه کوچک کم شده است. لذا تعداد خرید کاهش پیدا کرده است.</t>
  </si>
  <si>
    <t>مراقبت و بازدیدهای میدانی از تاسیسات جهت جلوگیری از سرقت دریچه</t>
  </si>
  <si>
    <t xml:space="preserve"> تعداد حوادث شبکه کمتر از برنامه است و مطلوب می باشد</t>
  </si>
  <si>
    <t>در شرف گرفتن پیمانکار و تشریفات مناقصه</t>
  </si>
  <si>
    <t>مقرر گردید برنامه جبرانی توسط حوزه بهره برداری تهیه بطوریکه در سه ماهه دو شاهد حداقل انحرافات باشیم</t>
  </si>
  <si>
    <t>تاخیر در صدور مجوز های حفاری</t>
  </si>
  <si>
    <t>مقرر گردید برنامه جبرانی توسط معاونت مهندسی و توسعه تهیه شده به طوری که در 6 ماهه دوم شاهد حداقل انحراف نسبت به برنامه باشیم.</t>
  </si>
  <si>
    <t xml:space="preserve"> تعداد حوادث انشعاب کمتر می باشد و مطلوب است</t>
  </si>
  <si>
    <t>اتمام قرار داد پیمانکار</t>
  </si>
  <si>
    <t>مقرر گردید برنامه جبرانی توسط حوزه بهره برداری تهیه بطوریکه در سه ماهه دو م شاهد حداقل انحرافات باشیم</t>
  </si>
  <si>
    <t>در راستای برگزاری تنش آبی و مرئی نمودن محفظه های مشترکین ،بخصوص مشترکین پرمصرف و بد مصرف</t>
  </si>
  <si>
    <t xml:space="preserve"> درجهت مرئی سازی محفظه</t>
  </si>
  <si>
    <t>**</t>
  </si>
  <si>
    <t>هدررفت</t>
  </si>
  <si>
    <t xml:space="preserve">تامین آب شرب اضطراری  ( از 1800 مترمکعب به 3800 متر مکعب )   </t>
  </si>
  <si>
    <t>توسعه اسکادا آب</t>
  </si>
  <si>
    <t>تبادل با گروه</t>
  </si>
  <si>
    <t xml:space="preserve">بازسازی شبکه بر اساس تحلیل هیدرولیکی </t>
  </si>
  <si>
    <t xml:space="preserve">تعویض و نصب شیر آلات(سبک تا قطر 350 میلیمتر)   </t>
  </si>
  <si>
    <t xml:space="preserve">تعویض و نصب شیر آلات(سنگین از قطر 400 به بالا)   </t>
  </si>
  <si>
    <t>شفاف سازی تولید آب  (از 96 درصد به 100 درصد)</t>
  </si>
  <si>
    <t>شفاف سازی تولید آب  ( از 96% به 100%)</t>
  </si>
  <si>
    <t>عدم انجام فعالیت PM فراگیر</t>
  </si>
  <si>
    <t>تهیه/کالیبراسیون مدل هیدرولیکی وضعیت موجود در فضای نرم افزار GIS و بروزرسانی اطلاعات توسط گزارش PM</t>
  </si>
  <si>
    <t>اصلاح و بازسازی اضطراری انشعاب فرسوده</t>
  </si>
  <si>
    <t xml:space="preserve">بازسازی و بازسازی شبکه و خطوط انتقال با رویکرد کاهش هدررفت </t>
  </si>
  <si>
    <t>جمع اهداف کمی</t>
  </si>
  <si>
    <t>جمع روکش</t>
  </si>
  <si>
    <t>اختلاف</t>
  </si>
  <si>
    <t>بخش آب</t>
  </si>
  <si>
    <t>بخش فاضلاب</t>
  </si>
  <si>
    <t>بخش خدمات،فروش،اداری</t>
  </si>
  <si>
    <t>بخش بهره برداری</t>
  </si>
  <si>
    <t>بخش پدافند غیرعامل</t>
  </si>
  <si>
    <t>جمع کل</t>
  </si>
  <si>
    <t>عنوان</t>
  </si>
  <si>
    <t>مبلغ</t>
  </si>
  <si>
    <t>مطالعات</t>
  </si>
  <si>
    <t>احداث و توسعه</t>
  </si>
  <si>
    <t>اصلاح و بازسازي شبكه</t>
  </si>
  <si>
    <t>حفر چاه</t>
  </si>
  <si>
    <t>تجهيز چاه</t>
  </si>
  <si>
    <t>بهسازي وبازسازي چاهها</t>
  </si>
  <si>
    <t>تاسيسات انشعابات مشتركين (نصب انشعاب جديد)</t>
  </si>
  <si>
    <t>تاسيسات انشعابات مشتركين(اصلاح انشعاب موجود)</t>
  </si>
  <si>
    <t>خطوط انتقال</t>
  </si>
  <si>
    <t>مخازن دردست ساخت</t>
  </si>
  <si>
    <t>مخازني كه به مداربهره برداري واردمي شوند</t>
  </si>
  <si>
    <t>ايستگاه پمپاژ</t>
  </si>
  <si>
    <t>تصفيه خانه دردست ساخت</t>
  </si>
  <si>
    <t>تصفيه خانه كه به مداربهره برداري وارد مي شود</t>
  </si>
  <si>
    <t>آب شيرين كن</t>
  </si>
  <si>
    <t>حقوق و دستمزد پرسنل سرمايه اي</t>
  </si>
  <si>
    <t xml:space="preserve">ساير هزينه هاي دفتر فني و نظارت پروژه( آب و فاضلاب) </t>
  </si>
  <si>
    <t>زمين</t>
  </si>
  <si>
    <t>ساختمان و مستحدثات</t>
  </si>
  <si>
    <t>تاسيسات وتجهيزات توليد</t>
  </si>
  <si>
    <t>ابزارولوازم فني و آزمايشگاهي</t>
  </si>
  <si>
    <t>ماشين آلات</t>
  </si>
  <si>
    <t>وسايط نقليه</t>
  </si>
  <si>
    <t>اثاثيه و منصوبات</t>
  </si>
  <si>
    <t>انبارموادومصالح سرمايه اي</t>
  </si>
  <si>
    <t>حق الامتياز</t>
  </si>
  <si>
    <t>تامين و توسعه نرم افزار</t>
  </si>
  <si>
    <t>تامين تجهيزات سخت افزار شبكه</t>
  </si>
  <si>
    <t>مديريت سيستم ( GIS)</t>
  </si>
  <si>
    <t>ساير دارائيها</t>
  </si>
  <si>
    <t>جمع</t>
  </si>
  <si>
    <t>هزينه هاي جاري بهره برداري</t>
  </si>
  <si>
    <t>مغایرت با فرم اهداف کمی (فروش انشعابات نصب شده - مشترکین)</t>
  </si>
  <si>
    <t>_</t>
  </si>
  <si>
    <t>پرداخت مزایای پایان خدمت کارکنان</t>
  </si>
  <si>
    <t>اهداف کمی زیر نویس</t>
  </si>
  <si>
    <t>بازسازی شبکه مخزن و .... افشا شود</t>
  </si>
  <si>
    <t>جداگانه</t>
  </si>
  <si>
    <t>احتمالا تغییر دارد.</t>
  </si>
  <si>
    <t>کاهش ضریب شکست در شبکه تا(از 10/05 به 9/95 درصد)و انشعابات (از 7.78 به 7/68درصد)</t>
  </si>
  <si>
    <t>تغییر قطر - تغییر مسیر</t>
  </si>
  <si>
    <t>ناحیه یک</t>
  </si>
  <si>
    <t>ناحیه دو</t>
  </si>
  <si>
    <t>ناحیه سه</t>
  </si>
  <si>
    <t>شاخص</t>
  </si>
  <si>
    <t>نصب پلاک مشترکین</t>
  </si>
  <si>
    <t>امنیت سایبری و امن سازی زیر ساخت های مربوطه( در ردیف استقرار و توسعه سامانه های ارتباطی ایمن و پایدار جانمایی گردید).</t>
  </si>
  <si>
    <t>تامین چراغ قوه شارژی یا ضد جرقه</t>
  </si>
  <si>
    <t>تامین گازسنج پرتابل</t>
  </si>
  <si>
    <t>تعداد درگاه خدمات</t>
  </si>
  <si>
    <t>کل درگاه خدمات</t>
  </si>
  <si>
    <t>منابع وجوه</t>
  </si>
  <si>
    <t>جاری 2150</t>
  </si>
  <si>
    <t>فلومتر خارج گردید</t>
  </si>
  <si>
    <t>همسطح سازی شیرآلات با ابعاد 1000*1000</t>
  </si>
  <si>
    <t>جاری اسکادا</t>
  </si>
  <si>
    <t>نشتیابی شبکه و انشعابات - کالیبراسیون - کالیبراسیون فلومتر ها</t>
  </si>
  <si>
    <t>منابع</t>
  </si>
  <si>
    <t xml:space="preserve"> افزایش جمعیت تحت پوشش فاضلاب به میزان 1/5 درصد  ( از 86 درصد به 87/5 درصد ) </t>
  </si>
  <si>
    <t xml:space="preserve">کاهش آب بدون درآمد به میزان 0/04 درصد ( از19/27  به 19/23 درصد)  (هدرفت واقعی(از 8/65 به 8/63 درصد)،هدررفت ظاهری(از 10/20 به 10/18) و مصارف مجاز بدون درآمد (0/42 مشابه سال 1401)   </t>
  </si>
  <si>
    <t>افزایش آمادگی مقابله با بحران ( از 70 درصد به 85  درصد)</t>
  </si>
  <si>
    <t xml:space="preserve">افزایش ظرفیت تامین آب  اضطراری به میزان 2000 متر مکعب  ( از 1800 مترمکعب به 3800 متر مکعب )   </t>
  </si>
  <si>
    <t>حفظ جمعیت تحت پوشش آب در مقدار 99/91%</t>
  </si>
  <si>
    <t>کاهش ضریب شکست در شبکه (از 0/10 به 0/097 حادثه به ازاء هر کیلومتر) و انشعابات (از 7.78 به 7/69درصد)
حفظ  متوسط زمان رسیدگی به حوادث انشعاب  320 دقیقه
حفظ متوسط زمان رسیدگی به حوادث شبکه 350  دقیقه</t>
  </si>
  <si>
    <t>کسری سال قبل (میلیون ریال)</t>
  </si>
  <si>
    <t>فرم اهداف کمی جهت گیری</t>
  </si>
  <si>
    <t>فرم اهداف کمی بودجه (میلیون ریال)</t>
  </si>
  <si>
    <t>تاریخ ویرایش :  1401/10/04</t>
  </si>
  <si>
    <t xml:space="preserve"> شبکه جمع آوری فاضلاب به طول 1456.5 کیلومتر در افق طرح توسط شرکت فاضلاب انجام شود
(اجرا شده و تحویل شده  :  1388    کیلومتر
اجرا شده و تحویل نشده  :   24 کیلومتر-
66 کیلومتر اجرا شده و در مرحله تحویل میباشد)
اجرا نشده: 44/5 کیلومتر </t>
  </si>
  <si>
    <t>3- تعداد 4093 انشعابات نصب نشده در شبکه تحویل شده به دلیل 5/7 کیلومتر نقاط انفصال،
 55 کیلومتر توسعه و تعداد 788 فقره از انشعابات با توجه به 8.5 کیلومتر شیب معکوس قابل نصب نیست.</t>
  </si>
  <si>
    <t>4- مقدار 5/7 کیلومتر نقاط انفصال در شبکه فاضلاب تحویل شده که در مسئولیت شرکت فاضلاب می باشد</t>
  </si>
  <si>
    <t xml:space="preserve">کاهش آب بدون درآمد به میزان 19% </t>
  </si>
  <si>
    <t>برنامه سال 1402</t>
  </si>
  <si>
    <t>به میزان  19.23 درصد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</si>
</sst>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64" formatCode="_-* #,##0.00_-;_-* #,##0.00\-;_-* &quot;-&quot;??_-;_-@_-"/>
    <numFmt numFmtId="165" formatCode="_(* #,##0.00_);_(* \(#,##0.00\);_(* &quot;-&quot;??_);_(@_)"/>
    <numFmt numFmtId="166" formatCode="_(* #,##0_);_(* \(#,##0\);_(* &quot;-&quot;??_);_(@_)"/>
    <numFmt numFmtId="167" formatCode="0.0%"/>
    <numFmt numFmtId="168" formatCode="0.000"/>
    <numFmt numFmtId="169" formatCode="_-* #,##0_-;_-* #,##0\-;_-* &quot;-&quot;??_-;_-@_-"/>
    <numFmt numFmtId="170" formatCode="0.0000"/>
    <numFmt numFmtId="171" formatCode="0.0"/>
    <numFmt numFmtId="172" formatCode="#,##0_-"/>
    <numFmt numFmtId="173" formatCode="#,##0.000000"/>
    <numFmt numFmtId="174" formatCode="#,##0;[Red]#,##0"/>
    <numFmt numFmtId="175" formatCode="#,##0.0;[Red]#,##0.0"/>
    <numFmt numFmtId="176" formatCode="#,##0.000"/>
    <numFmt numFmtId="177" formatCode="_-* #,##0.0000_-;_-* #,##0.0000\-;_-* &quot;-&quot;??_-;_-@_-"/>
    <numFmt numFmtId="178" formatCode="_-* #,##0.000000_-;_-* #,##0.000000\-;_-* &quot;-&quot;??_-;_-@_-"/>
    <numFmt numFmtId="179" formatCode="#,##0.0000"/>
  </numFmts>
  <fonts count="8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B Nazanin"/>
      <charset val="178"/>
    </font>
    <font>
      <b/>
      <sz val="8"/>
      <color rgb="FF0D0D0D"/>
      <name val="B Titr"/>
      <charset val="178"/>
    </font>
    <font>
      <sz val="8"/>
      <color rgb="FF0D0D0D"/>
      <name val="B Titr"/>
      <charset val="178"/>
    </font>
    <font>
      <b/>
      <sz val="11"/>
      <color rgb="FF000000"/>
      <name val="B Nazanin"/>
      <charset val="178"/>
    </font>
    <font>
      <b/>
      <sz val="11"/>
      <color rgb="FF000000"/>
      <name val="Times New Roman"/>
      <family val="1"/>
    </font>
    <font>
      <sz val="11"/>
      <color theme="1"/>
      <name val="B Titr"/>
      <charset val="178"/>
    </font>
    <font>
      <sz val="11"/>
      <color theme="1"/>
      <name val="Arial"/>
      <family val="2"/>
      <scheme val="minor"/>
    </font>
    <font>
      <b/>
      <sz val="24"/>
      <color theme="1"/>
      <name val="B Nazanin"/>
      <charset val="178"/>
    </font>
    <font>
      <b/>
      <sz val="18"/>
      <color theme="1"/>
      <name val="B Nazanin"/>
      <charset val="178"/>
    </font>
    <font>
      <b/>
      <sz val="22"/>
      <color theme="1"/>
      <name val="B Nazanin"/>
      <charset val="178"/>
    </font>
    <font>
      <sz val="12"/>
      <color theme="1"/>
      <name val="B Titr"/>
      <charset val="178"/>
    </font>
    <font>
      <sz val="12"/>
      <color theme="1"/>
      <name val="B Nazanin"/>
      <charset val="178"/>
    </font>
    <font>
      <sz val="16"/>
      <color theme="1"/>
      <name val="B Nazanin"/>
      <charset val="178"/>
    </font>
    <font>
      <b/>
      <sz val="13"/>
      <color theme="1"/>
      <name val="B Nazanin"/>
      <charset val="178"/>
    </font>
    <font>
      <sz val="16"/>
      <color theme="1"/>
      <name val="B Titr"/>
      <charset val="178"/>
    </font>
    <font>
      <sz val="18"/>
      <color theme="1"/>
      <name val="B Nazanin"/>
      <charset val="178"/>
    </font>
    <font>
      <sz val="18"/>
      <color theme="1"/>
      <name val="Arial"/>
      <family val="2"/>
      <charset val="178"/>
      <scheme val="minor"/>
    </font>
    <font>
      <sz val="18"/>
      <color theme="0"/>
      <name val="B Nazanin"/>
      <charset val="178"/>
    </font>
    <font>
      <sz val="16"/>
      <color theme="0"/>
      <name val="B Titr"/>
      <charset val="178"/>
    </font>
    <font>
      <b/>
      <sz val="13"/>
      <color theme="0"/>
      <name val="B Nazanin"/>
      <charset val="178"/>
    </font>
    <font>
      <sz val="11"/>
      <color rgb="FF000000"/>
      <name val="B Nazanin"/>
      <charset val="178"/>
    </font>
    <font>
      <b/>
      <sz val="8"/>
      <color rgb="FF000000"/>
      <name val="B Titr"/>
      <charset val="178"/>
    </font>
    <font>
      <sz val="11"/>
      <color theme="1"/>
      <name val="B Nazanin"/>
      <charset val="178"/>
    </font>
    <font>
      <b/>
      <sz val="36"/>
      <color theme="1"/>
      <name val="B Nazanin"/>
      <charset val="178"/>
    </font>
    <font>
      <sz val="36"/>
      <color theme="1"/>
      <name val="Arial"/>
      <family val="2"/>
      <scheme val="minor"/>
    </font>
    <font>
      <b/>
      <sz val="22"/>
      <color theme="1" tint="4.9989318521683403E-2"/>
      <name val="B Titr"/>
      <charset val="178"/>
    </font>
    <font>
      <b/>
      <sz val="26"/>
      <color theme="1" tint="4.9989318521683403E-2"/>
      <name val="B Titr"/>
      <charset val="178"/>
    </font>
    <font>
      <b/>
      <sz val="18"/>
      <color theme="1" tint="4.9989318521683403E-2"/>
      <name val="B Zar"/>
      <charset val="178"/>
    </font>
    <font>
      <b/>
      <sz val="26"/>
      <color theme="1"/>
      <name val="B Nazanin"/>
      <charset val="178"/>
    </font>
    <font>
      <b/>
      <sz val="24"/>
      <color rgb="FF000000"/>
      <name val="B Nazanin"/>
      <charset val="178"/>
    </font>
    <font>
      <sz val="28"/>
      <color theme="1"/>
      <name val="B Zar"/>
      <charset val="178"/>
    </font>
    <font>
      <sz val="22"/>
      <color theme="1"/>
      <name val="B Zar"/>
      <charset val="178"/>
    </font>
    <font>
      <sz val="20"/>
      <color theme="1"/>
      <name val="B Zar"/>
      <charset val="178"/>
    </font>
    <font>
      <sz val="28"/>
      <color rgb="FF000000"/>
      <name val="B Zar"/>
      <charset val="178"/>
    </font>
    <font>
      <sz val="18"/>
      <color theme="1"/>
      <name val="B Zar"/>
      <charset val="178"/>
    </font>
    <font>
      <sz val="16"/>
      <color rgb="FF000000"/>
      <name val="B Zar"/>
      <charset val="178"/>
    </font>
    <font>
      <b/>
      <sz val="22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sz val="26"/>
      <color theme="1"/>
      <name val="Arial"/>
      <family val="2"/>
      <scheme val="minor"/>
    </font>
    <font>
      <sz val="24"/>
      <color theme="1"/>
      <name val="Arial"/>
      <family val="2"/>
      <scheme val="minor"/>
    </font>
    <font>
      <sz val="22"/>
      <color theme="1"/>
      <name val="Arial"/>
      <family val="2"/>
      <scheme val="minor"/>
    </font>
    <font>
      <b/>
      <sz val="24"/>
      <color theme="1" tint="4.9989318521683403E-2"/>
      <name val="B Nazanin"/>
      <charset val="178"/>
    </font>
    <font>
      <b/>
      <sz val="24"/>
      <color theme="1"/>
      <name val="B Zar"/>
      <charset val="178"/>
    </font>
    <font>
      <b/>
      <sz val="24"/>
      <name val="B Zar"/>
      <charset val="17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2"/>
      <name val="B Nazanin"/>
      <charset val="178"/>
    </font>
    <font>
      <b/>
      <sz val="22"/>
      <color theme="1" tint="4.9989318521683403E-2"/>
      <name val="B Nazanin"/>
      <charset val="178"/>
    </font>
    <font>
      <sz val="26"/>
      <color theme="1"/>
      <name val="B Zar"/>
      <charset val="178"/>
    </font>
    <font>
      <sz val="10"/>
      <color theme="1"/>
      <name val="B Zar"/>
      <charset val="178"/>
    </font>
    <font>
      <b/>
      <sz val="20"/>
      <color theme="1" tint="4.9989318521683403E-2"/>
      <name val="B Nazanin"/>
      <charset val="178"/>
    </font>
    <font>
      <b/>
      <sz val="28"/>
      <color theme="1"/>
      <name val="B Nazanin"/>
      <charset val="178"/>
    </font>
    <font>
      <sz val="24"/>
      <color theme="1"/>
      <name val="B Zar"/>
      <charset val="178"/>
    </font>
    <font>
      <sz val="26"/>
      <color rgb="FF000000"/>
      <name val="B Zar"/>
      <charset val="178"/>
    </font>
    <font>
      <b/>
      <sz val="24"/>
      <color rgb="FFFF0000"/>
      <name val="B Nazanin"/>
      <charset val="178"/>
    </font>
    <font>
      <sz val="16"/>
      <color rgb="FFFF0000"/>
      <name val="B Nazanin"/>
      <charset val="178"/>
    </font>
    <font>
      <sz val="22"/>
      <color theme="1"/>
      <name val="Arial"/>
      <family val="2"/>
      <charset val="178"/>
      <scheme val="minor"/>
    </font>
    <font>
      <sz val="18"/>
      <name val="B Nazanin"/>
      <charset val="178"/>
    </font>
    <font>
      <b/>
      <sz val="24"/>
      <color theme="1"/>
      <name val="B Nazanin"/>
      <charset val="178"/>
    </font>
    <font>
      <b/>
      <sz val="24"/>
      <color rgb="FF000000"/>
      <name val="B Nazanin"/>
      <charset val="178"/>
    </font>
    <font>
      <b/>
      <sz val="11"/>
      <color indexed="81"/>
      <name val="Tahoma"/>
      <family val="2"/>
    </font>
    <font>
      <sz val="26"/>
      <color theme="1"/>
      <name val="B Nazanin"/>
      <charset val="178"/>
    </font>
    <font>
      <sz val="24"/>
      <color theme="1"/>
      <name val="B Nazanin"/>
      <charset val="178"/>
    </font>
    <font>
      <b/>
      <sz val="22"/>
      <color rgb="FF000000"/>
      <name val="B Nazanin"/>
      <charset val="178"/>
    </font>
    <font>
      <b/>
      <sz val="22"/>
      <color theme="1"/>
      <name val="B Nazanin"/>
      <charset val="178"/>
    </font>
    <font>
      <b/>
      <sz val="22"/>
      <color rgb="FF000000"/>
      <name val="B Nazanin"/>
      <charset val="178"/>
    </font>
    <font>
      <sz val="20"/>
      <color theme="1"/>
      <name val="B Nazanin"/>
      <charset val="178"/>
    </font>
    <font>
      <sz val="12"/>
      <color theme="0"/>
      <name val="B Nazanin"/>
      <charset val="178"/>
    </font>
    <font>
      <b/>
      <sz val="26"/>
      <color rgb="FFFF0000"/>
      <name val="B Nazanin"/>
      <charset val="178"/>
    </font>
    <font>
      <b/>
      <sz val="26"/>
      <name val="B Nazanin"/>
      <charset val="178"/>
    </font>
    <font>
      <sz val="11"/>
      <color theme="1"/>
      <name val="B Zar"/>
      <charset val="178"/>
    </font>
    <font>
      <b/>
      <sz val="24"/>
      <color theme="1"/>
      <name val="B Nazanin"/>
      <charset val="178"/>
    </font>
    <font>
      <b/>
      <sz val="24"/>
      <color rgb="FF000000"/>
      <name val="B Nazanin"/>
      <charset val="178"/>
    </font>
    <font>
      <sz val="16"/>
      <color theme="1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b/>
      <sz val="72"/>
      <color rgb="FF000000"/>
      <name val="B Nazanin"/>
      <charset val="178"/>
    </font>
    <font>
      <b/>
      <sz val="11"/>
      <name val="B Nazanin"/>
      <charset val="178"/>
    </font>
    <font>
      <b/>
      <sz val="28"/>
      <color rgb="FF000000"/>
      <name val="B Nazanin"/>
      <charset val="178"/>
    </font>
    <font>
      <b/>
      <sz val="28"/>
      <color theme="1"/>
      <name val="B Zar"/>
      <charset val="178"/>
    </font>
    <font>
      <b/>
      <sz val="18"/>
      <name val="B Nazanin"/>
      <charset val="178"/>
    </font>
    <font>
      <sz val="16"/>
      <name val="B Nazanin"/>
      <charset val="178"/>
    </font>
    <font>
      <b/>
      <sz val="13"/>
      <name val="B Nazanin"/>
      <charset val="178"/>
    </font>
    <font>
      <sz val="12"/>
      <name val="B Nazanin"/>
      <charset val="178"/>
    </font>
    <font>
      <sz val="16"/>
      <name val="B Titr"/>
      <charset val="178"/>
    </font>
  </fonts>
  <fills count="5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FDF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5" fontId="11" fillId="0" borderId="0" applyFont="0" applyFill="0" applyBorder="0" applyAlignment="0" applyProtection="0"/>
    <xf numFmtId="0" fontId="4" fillId="0" borderId="0"/>
    <xf numFmtId="9" fontId="11" fillId="0" borderId="0" applyFont="0" applyFill="0" applyBorder="0" applyAlignment="0" applyProtection="0"/>
  </cellStyleXfs>
  <cellXfs count="943">
    <xf numFmtId="0" fontId="0" fillId="0" borderId="0" xfId="0"/>
    <xf numFmtId="0" fontId="0" fillId="0" borderId="0" xfId="0" applyAlignment="1"/>
    <xf numFmtId="0" fontId="4" fillId="0" borderId="0" xfId="2"/>
    <xf numFmtId="0" fontId="4" fillId="0" borderId="0" xfId="2" applyAlignment="1">
      <alignment horizontal="right"/>
    </xf>
    <xf numFmtId="0" fontId="0" fillId="0" borderId="0" xfId="0" applyAlignment="1">
      <alignment vertical="top"/>
    </xf>
    <xf numFmtId="0" fontId="17" fillId="0" borderId="2" xfId="2" applyFont="1" applyBorder="1" applyAlignment="1">
      <alignment horizontal="right"/>
    </xf>
    <xf numFmtId="0" fontId="4" fillId="0" borderId="2" xfId="2" applyBorder="1"/>
    <xf numFmtId="10" fontId="0" fillId="0" borderId="0" xfId="0" applyNumberFormat="1"/>
    <xf numFmtId="0" fontId="10" fillId="0" borderId="0" xfId="0" applyFont="1"/>
    <xf numFmtId="0" fontId="32" fillId="20" borderId="4" xfId="0" applyFont="1" applyFill="1" applyBorder="1" applyAlignment="1">
      <alignment horizontal="center" vertical="center" wrapText="1" readingOrder="2"/>
    </xf>
    <xf numFmtId="0" fontId="34" fillId="21" borderId="2" xfId="0" applyFont="1" applyFill="1" applyBorder="1" applyAlignment="1">
      <alignment horizontal="center" vertical="center" wrapText="1" readingOrder="2"/>
    </xf>
    <xf numFmtId="0" fontId="34" fillId="0" borderId="0" xfId="0" applyFont="1"/>
    <xf numFmtId="0" fontId="35" fillId="21" borderId="2" xfId="0" applyFont="1" applyFill="1" applyBorder="1" applyAlignment="1">
      <alignment horizontal="center"/>
    </xf>
    <xf numFmtId="0" fontId="12" fillId="0" borderId="21" xfId="0" applyFont="1" applyBorder="1" applyAlignment="1">
      <alignment horizontal="center" vertical="center" wrapText="1" readingOrder="2"/>
    </xf>
    <xf numFmtId="0" fontId="33" fillId="0" borderId="2" xfId="0" applyFont="1" applyBorder="1" applyAlignment="1">
      <alignment horizontal="right" vertical="center" wrapText="1" readingOrder="2"/>
    </xf>
    <xf numFmtId="0" fontId="12" fillId="0" borderId="2" xfId="0" applyFont="1" applyBorder="1" applyAlignment="1">
      <alignment horizontal="center" vertical="center" wrapText="1" readingOrder="2"/>
    </xf>
    <xf numFmtId="9" fontId="33" fillId="0" borderId="2" xfId="3" applyFont="1" applyBorder="1" applyAlignment="1">
      <alignment horizontal="center" vertical="center" wrapText="1" readingOrder="2"/>
    </xf>
    <xf numFmtId="3" fontId="33" fillId="0" borderId="2" xfId="0" applyNumberFormat="1" applyFont="1" applyBorder="1" applyAlignment="1">
      <alignment horizontal="center" vertical="center" wrapText="1" readingOrder="2"/>
    </xf>
    <xf numFmtId="2" fontId="33" fillId="0" borderId="2" xfId="0" applyNumberFormat="1" applyFont="1" applyBorder="1" applyAlignment="1">
      <alignment horizontal="center" vertical="center" wrapText="1" readingOrder="2"/>
    </xf>
    <xf numFmtId="0" fontId="12" fillId="0" borderId="2" xfId="0" applyFont="1" applyBorder="1" applyAlignment="1">
      <alignment horizontal="center" vertical="center" readingOrder="2"/>
    </xf>
    <xf numFmtId="0" fontId="34" fillId="0" borderId="28" xfId="0" applyFont="1" applyBorder="1" applyAlignment="1">
      <alignment horizontal="center" vertical="center" readingOrder="2"/>
    </xf>
    <xf numFmtId="0" fontId="34" fillId="0" borderId="2" xfId="0" applyFont="1" applyFill="1" applyBorder="1" applyAlignment="1">
      <alignment horizontal="center" vertical="center" wrapText="1" readingOrder="2"/>
    </xf>
    <xf numFmtId="167" fontId="35" fillId="0" borderId="2" xfId="0" applyNumberFormat="1" applyFont="1" applyFill="1" applyBorder="1" applyAlignment="1">
      <alignment horizontal="center" vertical="center" wrapText="1" readingOrder="2"/>
    </xf>
    <xf numFmtId="167" fontId="35" fillId="22" borderId="2" xfId="0" applyNumberFormat="1" applyFont="1" applyFill="1" applyBorder="1" applyAlignment="1">
      <alignment horizontal="center"/>
    </xf>
    <xf numFmtId="0" fontId="35" fillId="0" borderId="2" xfId="0" applyFont="1" applyFill="1" applyBorder="1" applyAlignment="1">
      <alignment horizontal="center"/>
    </xf>
    <xf numFmtId="0" fontId="36" fillId="23" borderId="2" xfId="0" applyFont="1" applyFill="1" applyBorder="1" applyAlignment="1">
      <alignment horizontal="center" wrapText="1"/>
    </xf>
    <xf numFmtId="0" fontId="33" fillId="0" borderId="2" xfId="0" applyFont="1" applyBorder="1" applyAlignment="1">
      <alignment horizontal="center" vertical="center" wrapText="1" readingOrder="2"/>
    </xf>
    <xf numFmtId="0" fontId="35" fillId="22" borderId="2" xfId="0" applyFont="1" applyFill="1" applyBorder="1" applyAlignment="1">
      <alignment horizontal="center"/>
    </xf>
    <xf numFmtId="168" fontId="35" fillId="22" borderId="2" xfId="0" applyNumberFormat="1" applyFont="1" applyFill="1" applyBorder="1" applyAlignment="1">
      <alignment horizontal="center"/>
    </xf>
    <xf numFmtId="0" fontId="36" fillId="23" borderId="2" xfId="0" applyFont="1" applyFill="1" applyBorder="1" applyAlignment="1">
      <alignment horizontal="center"/>
    </xf>
    <xf numFmtId="0" fontId="34" fillId="0" borderId="22" xfId="0" applyFont="1" applyBorder="1" applyAlignment="1">
      <alignment horizontal="center" vertical="center" readingOrder="2"/>
    </xf>
    <xf numFmtId="168" fontId="35" fillId="22" borderId="2" xfId="0" applyNumberFormat="1" applyFont="1" applyFill="1" applyBorder="1" applyAlignment="1">
      <alignment horizontal="center" vertical="center" wrapText="1" readingOrder="2"/>
    </xf>
    <xf numFmtId="169" fontId="35" fillId="0" borderId="2" xfId="1" applyNumberFormat="1" applyFont="1" applyFill="1" applyBorder="1" applyAlignment="1">
      <alignment vertical="center" wrapText="1" readingOrder="2"/>
    </xf>
    <xf numFmtId="170" fontId="35" fillId="22" borderId="2" xfId="0" applyNumberFormat="1" applyFont="1" applyFill="1" applyBorder="1" applyAlignment="1">
      <alignment horizontal="center" vertical="center" wrapText="1" readingOrder="2"/>
    </xf>
    <xf numFmtId="1" fontId="37" fillId="23" borderId="2" xfId="0" applyNumberFormat="1" applyFont="1" applyFill="1" applyBorder="1" applyAlignment="1">
      <alignment horizontal="center" vertical="center" wrapText="1" readingOrder="2"/>
    </xf>
    <xf numFmtId="0" fontId="37" fillId="23" borderId="2" xfId="0" applyFont="1" applyFill="1" applyBorder="1" applyAlignment="1">
      <alignment horizontal="center" vertical="center" wrapText="1" readingOrder="2"/>
    </xf>
    <xf numFmtId="10" fontId="35" fillId="21" borderId="2" xfId="0" applyNumberFormat="1" applyFont="1" applyFill="1" applyBorder="1" applyAlignment="1">
      <alignment horizontal="center"/>
    </xf>
    <xf numFmtId="0" fontId="36" fillId="21" borderId="2" xfId="0" applyFont="1" applyFill="1" applyBorder="1" applyAlignment="1">
      <alignment horizontal="center"/>
    </xf>
    <xf numFmtId="10" fontId="35" fillId="0" borderId="2" xfId="0" applyNumberFormat="1" applyFont="1" applyFill="1" applyBorder="1" applyAlignment="1">
      <alignment horizontal="center" vertical="center" wrapText="1" readingOrder="2"/>
    </xf>
    <xf numFmtId="167" fontId="35" fillId="22" borderId="2" xfId="0" applyNumberFormat="1" applyFont="1" applyFill="1" applyBorder="1" applyAlignment="1">
      <alignment horizontal="center" vertical="center" wrapText="1" readingOrder="2"/>
    </xf>
    <xf numFmtId="1" fontId="35" fillId="22" borderId="2" xfId="0" applyNumberFormat="1" applyFont="1" applyFill="1" applyBorder="1" applyAlignment="1">
      <alignment horizontal="center" vertical="center" wrapText="1" readingOrder="2"/>
    </xf>
    <xf numFmtId="169" fontId="38" fillId="0" borderId="2" xfId="1" applyNumberFormat="1" applyFont="1" applyFill="1" applyBorder="1" applyAlignment="1">
      <alignment horizontal="center" vertical="center" wrapText="1" readingOrder="2"/>
    </xf>
    <xf numFmtId="0" fontId="39" fillId="23" borderId="2" xfId="0" applyFont="1" applyFill="1" applyBorder="1" applyAlignment="1">
      <alignment horizontal="center" vertical="center" wrapText="1" readingOrder="2"/>
    </xf>
    <xf numFmtId="0" fontId="34" fillId="0" borderId="23" xfId="0" applyFont="1" applyBorder="1" applyAlignment="1">
      <alignment horizontal="center" vertical="center" readingOrder="2"/>
    </xf>
    <xf numFmtId="0" fontId="40" fillId="23" borderId="2" xfId="0" applyFont="1" applyFill="1" applyBorder="1" applyAlignment="1">
      <alignment horizontal="center" vertical="center" wrapText="1" readingOrder="2"/>
    </xf>
    <xf numFmtId="2" fontId="35" fillId="21" borderId="2" xfId="0" applyNumberFormat="1" applyFont="1" applyFill="1" applyBorder="1" applyAlignment="1">
      <alignment horizontal="center" vertical="center" wrapText="1" readingOrder="2"/>
    </xf>
    <xf numFmtId="0" fontId="12" fillId="0" borderId="2" xfId="0" applyFont="1" applyBorder="1" applyAlignment="1">
      <alignment vertical="center" readingOrder="2"/>
    </xf>
    <xf numFmtId="0" fontId="34" fillId="0" borderId="22" xfId="0" applyFont="1" applyBorder="1" applyAlignment="1">
      <alignment vertical="center" readingOrder="2"/>
    </xf>
    <xf numFmtId="169" fontId="35" fillId="0" borderId="2" xfId="1" applyNumberFormat="1" applyFont="1" applyFill="1" applyBorder="1" applyAlignment="1">
      <alignment horizontal="center" vertical="center" wrapText="1" readingOrder="2"/>
    </xf>
    <xf numFmtId="0" fontId="12" fillId="19" borderId="21" xfId="0" applyFont="1" applyFill="1" applyBorder="1" applyAlignment="1">
      <alignment horizontal="center" vertical="center" wrapText="1" readingOrder="2"/>
    </xf>
    <xf numFmtId="0" fontId="33" fillId="19" borderId="2" xfId="0" applyFont="1" applyFill="1" applyBorder="1" applyAlignment="1">
      <alignment horizontal="right" vertical="center" wrapText="1" readingOrder="2"/>
    </xf>
    <xf numFmtId="0" fontId="12" fillId="19" borderId="2" xfId="0" applyFont="1" applyFill="1" applyBorder="1" applyAlignment="1">
      <alignment horizontal="center" vertical="center" wrapText="1" readingOrder="2"/>
    </xf>
    <xf numFmtId="0" fontId="33" fillId="19" borderId="2" xfId="0" applyFont="1" applyFill="1" applyBorder="1" applyAlignment="1">
      <alignment horizontal="center" vertical="center" wrapText="1" readingOrder="2"/>
    </xf>
    <xf numFmtId="3" fontId="33" fillId="19" borderId="2" xfId="0" applyNumberFormat="1" applyFont="1" applyFill="1" applyBorder="1" applyAlignment="1">
      <alignment horizontal="center" vertical="center" wrapText="1" readingOrder="2"/>
    </xf>
    <xf numFmtId="2" fontId="33" fillId="19" borderId="2" xfId="0" applyNumberFormat="1" applyFont="1" applyFill="1" applyBorder="1" applyAlignment="1">
      <alignment horizontal="center" vertical="center" wrapText="1" readingOrder="2"/>
    </xf>
    <xf numFmtId="0" fontId="12" fillId="19" borderId="2" xfId="0" applyFont="1" applyFill="1" applyBorder="1"/>
    <xf numFmtId="0" fontId="12" fillId="19" borderId="2" xfId="0" applyFont="1" applyFill="1" applyBorder="1" applyAlignment="1"/>
    <xf numFmtId="0" fontId="34" fillId="19" borderId="22" xfId="0" applyFont="1" applyFill="1" applyBorder="1" applyAlignment="1"/>
    <xf numFmtId="0" fontId="34" fillId="19" borderId="2" xfId="0" applyFont="1" applyFill="1" applyBorder="1" applyAlignment="1">
      <alignment horizontal="center" vertical="center" wrapText="1" readingOrder="2"/>
    </xf>
    <xf numFmtId="0" fontId="34" fillId="19" borderId="32" xfId="0" applyFont="1" applyFill="1" applyBorder="1"/>
    <xf numFmtId="1" fontId="34" fillId="22" borderId="2" xfId="0" applyNumberFormat="1" applyFont="1" applyFill="1" applyBorder="1" applyAlignment="1">
      <alignment horizontal="center" vertical="center" wrapText="1" readingOrder="2"/>
    </xf>
    <xf numFmtId="169" fontId="34" fillId="19" borderId="2" xfId="1" applyNumberFormat="1" applyFont="1" applyFill="1" applyBorder="1" applyAlignment="1">
      <alignment horizontal="center" vertical="center" wrapText="1" readingOrder="2"/>
    </xf>
    <xf numFmtId="0" fontId="34" fillId="23" borderId="2" xfId="0" applyFont="1" applyFill="1" applyBorder="1" applyAlignment="1">
      <alignment horizontal="center" vertical="center" wrapText="1" readingOrder="2"/>
    </xf>
    <xf numFmtId="0" fontId="12" fillId="13" borderId="13" xfId="0" applyFont="1" applyFill="1" applyBorder="1"/>
    <xf numFmtId="0" fontId="33" fillId="14" borderId="17" xfId="0" applyFont="1" applyFill="1" applyBorder="1" applyAlignment="1">
      <alignment horizontal="right" vertical="center"/>
    </xf>
    <xf numFmtId="0" fontId="12" fillId="13" borderId="33" xfId="0" applyFont="1" applyFill="1" applyBorder="1"/>
    <xf numFmtId="0" fontId="33" fillId="13" borderId="33" xfId="0" applyFont="1" applyFill="1" applyBorder="1"/>
    <xf numFmtId="3" fontId="33" fillId="14" borderId="18" xfId="0" applyNumberFormat="1" applyFont="1" applyFill="1" applyBorder="1" applyAlignment="1">
      <alignment horizontal="center" vertical="center"/>
    </xf>
    <xf numFmtId="0" fontId="12" fillId="0" borderId="2" xfId="0" applyFont="1" applyBorder="1"/>
    <xf numFmtId="0" fontId="12" fillId="0" borderId="2" xfId="0" applyFont="1" applyBorder="1" applyAlignment="1"/>
    <xf numFmtId="0" fontId="34" fillId="0" borderId="22" xfId="0" applyFont="1" applyBorder="1" applyAlignment="1"/>
    <xf numFmtId="0" fontId="36" fillId="23" borderId="2" xfId="0" applyFont="1" applyFill="1" applyBorder="1" applyAlignment="1">
      <alignment horizontal="center" vertical="center" wrapText="1" readingOrder="2"/>
    </xf>
    <xf numFmtId="0" fontId="29" fillId="0" borderId="0" xfId="0" applyFont="1"/>
    <xf numFmtId="0" fontId="41" fillId="0" borderId="0" xfId="0" applyFont="1" applyAlignment="1">
      <alignment horizontal="center" vertical="center"/>
    </xf>
    <xf numFmtId="0" fontId="42" fillId="0" borderId="0" xfId="0" applyFont="1"/>
    <xf numFmtId="0" fontId="34" fillId="0" borderId="32" xfId="0" applyFont="1" applyFill="1" applyBorder="1"/>
    <xf numFmtId="0" fontId="34" fillId="0" borderId="34" xfId="0" applyFont="1" applyFill="1" applyBorder="1"/>
    <xf numFmtId="0" fontId="34" fillId="0" borderId="0" xfId="0" applyFont="1" applyFill="1"/>
    <xf numFmtId="0" fontId="43" fillId="0" borderId="0" xfId="0" applyFont="1"/>
    <xf numFmtId="3" fontId="43" fillId="0" borderId="0" xfId="0" applyNumberFormat="1" applyFont="1"/>
    <xf numFmtId="0" fontId="44" fillId="0" borderId="0" xfId="0" applyFont="1"/>
    <xf numFmtId="3" fontId="0" fillId="0" borderId="0" xfId="0" applyNumberFormat="1"/>
    <xf numFmtId="1" fontId="44" fillId="0" borderId="0" xfId="0" applyNumberFormat="1" applyFont="1"/>
    <xf numFmtId="1" fontId="45" fillId="0" borderId="0" xfId="0" applyNumberFormat="1" applyFont="1"/>
    <xf numFmtId="0" fontId="45" fillId="0" borderId="0" xfId="0" applyFont="1"/>
    <xf numFmtId="10" fontId="33" fillId="0" borderId="2" xfId="0" applyNumberFormat="1" applyFont="1" applyBorder="1" applyAlignment="1">
      <alignment horizontal="center" vertical="center" wrapText="1" readingOrder="2"/>
    </xf>
    <xf numFmtId="0" fontId="12" fillId="0" borderId="0" xfId="0" applyFont="1"/>
    <xf numFmtId="0" fontId="12" fillId="0" borderId="35" xfId="0" applyFont="1" applyBorder="1" applyAlignment="1">
      <alignment horizontal="center" vertical="center" wrapText="1" readingOrder="2"/>
    </xf>
    <xf numFmtId="0" fontId="12" fillId="0" borderId="14" xfId="0" applyFont="1" applyBorder="1" applyAlignment="1">
      <alignment horizontal="center" vertical="center" wrapText="1" readingOrder="2"/>
    </xf>
    <xf numFmtId="10" fontId="47" fillId="21" borderId="2" xfId="0" applyNumberFormat="1" applyFont="1" applyFill="1" applyBorder="1" applyAlignment="1">
      <alignment horizontal="center" vertical="center"/>
    </xf>
    <xf numFmtId="0" fontId="47" fillId="21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right" vertical="center" wrapText="1" readingOrder="2"/>
    </xf>
    <xf numFmtId="10" fontId="12" fillId="0" borderId="2" xfId="3" applyNumberFormat="1" applyFont="1" applyBorder="1" applyAlignment="1">
      <alignment horizontal="center" vertical="center" wrapText="1" readingOrder="2"/>
    </xf>
    <xf numFmtId="1" fontId="12" fillId="0" borderId="2" xfId="1" applyNumberFormat="1" applyFont="1" applyBorder="1" applyAlignment="1">
      <alignment horizontal="center" vertical="center" wrapText="1" readingOrder="2"/>
    </xf>
    <xf numFmtId="10" fontId="47" fillId="25" borderId="2" xfId="0" applyNumberFormat="1" applyFont="1" applyFill="1" applyBorder="1" applyAlignment="1">
      <alignment horizontal="center"/>
    </xf>
    <xf numFmtId="10" fontId="47" fillId="23" borderId="2" xfId="0" applyNumberFormat="1" applyFont="1" applyFill="1" applyBorder="1" applyAlignment="1">
      <alignment horizontal="center"/>
    </xf>
    <xf numFmtId="0" fontId="47" fillId="0" borderId="2" xfId="0" applyFont="1" applyFill="1" applyBorder="1" applyAlignment="1">
      <alignment horizontal="center"/>
    </xf>
    <xf numFmtId="0" fontId="37" fillId="23" borderId="2" xfId="0" applyFont="1" applyFill="1" applyBorder="1" applyAlignment="1">
      <alignment horizontal="center"/>
    </xf>
    <xf numFmtId="3" fontId="12" fillId="0" borderId="2" xfId="0" applyNumberFormat="1" applyFont="1" applyBorder="1" applyAlignment="1">
      <alignment horizontal="center" vertical="center" wrapText="1" readingOrder="2"/>
    </xf>
    <xf numFmtId="0" fontId="47" fillId="25" borderId="2" xfId="0" applyFont="1" applyFill="1" applyBorder="1" applyAlignment="1">
      <alignment horizontal="center"/>
    </xf>
    <xf numFmtId="0" fontId="47" fillId="23" borderId="2" xfId="0" applyFont="1" applyFill="1" applyBorder="1" applyAlignment="1">
      <alignment horizontal="center"/>
    </xf>
    <xf numFmtId="1" fontId="47" fillId="25" borderId="2" xfId="0" applyNumberFormat="1" applyFont="1" applyFill="1" applyBorder="1" applyAlignment="1">
      <alignment horizontal="center"/>
    </xf>
    <xf numFmtId="1" fontId="47" fillId="23" borderId="2" xfId="0" applyNumberFormat="1" applyFont="1" applyFill="1" applyBorder="1" applyAlignment="1">
      <alignment horizontal="center"/>
    </xf>
    <xf numFmtId="171" fontId="12" fillId="0" borderId="2" xfId="0" applyNumberFormat="1" applyFont="1" applyBorder="1" applyAlignment="1">
      <alignment horizontal="center" vertical="center" wrapText="1" readingOrder="2"/>
    </xf>
    <xf numFmtId="169" fontId="47" fillId="0" borderId="2" xfId="1" applyNumberFormat="1" applyFont="1" applyFill="1" applyBorder="1" applyAlignment="1">
      <alignment horizontal="center" vertical="center" wrapText="1" readingOrder="2"/>
    </xf>
    <xf numFmtId="172" fontId="12" fillId="11" borderId="2" xfId="0" applyNumberFormat="1" applyFont="1" applyFill="1" applyBorder="1" applyAlignment="1">
      <alignment horizontal="center" vertical="center" wrapText="1" readingOrder="2"/>
    </xf>
    <xf numFmtId="168" fontId="47" fillId="21" borderId="2" xfId="0" applyNumberFormat="1" applyFont="1" applyFill="1" applyBorder="1" applyAlignment="1">
      <alignment horizontal="center" vertical="center"/>
    </xf>
    <xf numFmtId="169" fontId="47" fillId="21" borderId="2" xfId="1" applyNumberFormat="1" applyFont="1" applyFill="1" applyBorder="1" applyAlignment="1">
      <alignment horizontal="center" vertical="center" wrapText="1" readingOrder="2"/>
    </xf>
    <xf numFmtId="9" fontId="12" fillId="0" borderId="2" xfId="3" applyFont="1" applyBorder="1" applyAlignment="1">
      <alignment horizontal="center" vertical="center" wrapText="1" readingOrder="2"/>
    </xf>
    <xf numFmtId="10" fontId="47" fillId="22" borderId="2" xfId="0" applyNumberFormat="1" applyFont="1" applyFill="1" applyBorder="1" applyAlignment="1">
      <alignment horizontal="center"/>
    </xf>
    <xf numFmtId="0" fontId="47" fillId="22" borderId="2" xfId="0" applyFont="1" applyFill="1" applyBorder="1" applyAlignment="1">
      <alignment horizontal="center" vertical="center"/>
    </xf>
    <xf numFmtId="0" fontId="47" fillId="23" borderId="2" xfId="0" applyFont="1" applyFill="1" applyBorder="1" applyAlignment="1">
      <alignment horizontal="center" vertical="center"/>
    </xf>
    <xf numFmtId="1" fontId="48" fillId="22" borderId="2" xfId="0" applyNumberFormat="1" applyFont="1" applyFill="1" applyBorder="1" applyAlignment="1">
      <alignment horizontal="center" vertical="center"/>
    </xf>
    <xf numFmtId="1" fontId="48" fillId="23" borderId="2" xfId="0" applyNumberFormat="1" applyFont="1" applyFill="1" applyBorder="1" applyAlignment="1">
      <alignment horizontal="center" vertical="center"/>
    </xf>
    <xf numFmtId="9" fontId="12" fillId="0" borderId="2" xfId="0" applyNumberFormat="1" applyFont="1" applyBorder="1" applyAlignment="1">
      <alignment horizontal="center" vertical="center" wrapText="1" readingOrder="2"/>
    </xf>
    <xf numFmtId="0" fontId="12" fillId="0" borderId="2" xfId="0" applyFont="1" applyBorder="1" applyAlignment="1">
      <alignment horizontal="center" vertical="center"/>
    </xf>
    <xf numFmtId="49" fontId="12" fillId="25" borderId="2" xfId="0" applyNumberFormat="1" applyFont="1" applyFill="1" applyBorder="1" applyAlignment="1" applyProtection="1">
      <alignment horizontal="center" vertical="center"/>
      <protection locked="0"/>
    </xf>
    <xf numFmtId="49" fontId="12" fillId="23" borderId="2" xfId="0" applyNumberFormat="1" applyFont="1" applyFill="1" applyBorder="1" applyAlignment="1" applyProtection="1">
      <alignment horizontal="center" vertical="center"/>
      <protection locked="0"/>
    </xf>
    <xf numFmtId="49" fontId="12" fillId="22" borderId="2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right"/>
    </xf>
    <xf numFmtId="10" fontId="12" fillId="0" borderId="2" xfId="0" applyNumberFormat="1" applyFont="1" applyBorder="1" applyAlignment="1">
      <alignment horizontal="center" vertical="center" wrapText="1" readingOrder="2"/>
    </xf>
    <xf numFmtId="0" fontId="14" fillId="0" borderId="0" xfId="0" applyFont="1"/>
    <xf numFmtId="10" fontId="53" fillId="23" borderId="2" xfId="0" applyNumberFormat="1" applyFont="1" applyFill="1" applyBorder="1" applyAlignment="1">
      <alignment horizontal="center" vertical="center" wrapText="1" readingOrder="2"/>
    </xf>
    <xf numFmtId="1" fontId="53" fillId="23" borderId="2" xfId="0" applyNumberFormat="1" applyFont="1" applyFill="1" applyBorder="1" applyAlignment="1">
      <alignment horizontal="center" vertical="center" wrapText="1" readingOrder="2"/>
    </xf>
    <xf numFmtId="169" fontId="53" fillId="0" borderId="2" xfId="1" applyNumberFormat="1" applyFont="1" applyFill="1" applyBorder="1" applyAlignment="1">
      <alignment horizontal="center" vertical="center" wrapText="1" readingOrder="2"/>
    </xf>
    <xf numFmtId="0" fontId="54" fillId="23" borderId="2" xfId="0" applyFont="1" applyFill="1" applyBorder="1" applyAlignment="1">
      <alignment horizontal="center" vertical="center" wrapText="1" readingOrder="2"/>
    </xf>
    <xf numFmtId="168" fontId="53" fillId="23" borderId="2" xfId="0" applyNumberFormat="1" applyFont="1" applyFill="1" applyBorder="1" applyAlignment="1">
      <alignment horizontal="center" vertical="center" wrapText="1" readingOrder="2"/>
    </xf>
    <xf numFmtId="0" fontId="14" fillId="0" borderId="2" xfId="0" applyFont="1" applyBorder="1"/>
    <xf numFmtId="0" fontId="14" fillId="13" borderId="12" xfId="0" applyFont="1" applyFill="1" applyBorder="1"/>
    <xf numFmtId="0" fontId="14" fillId="14" borderId="31" xfId="0" applyFont="1" applyFill="1" applyBorder="1" applyAlignment="1">
      <alignment horizontal="right" vertical="center"/>
    </xf>
    <xf numFmtId="0" fontId="14" fillId="13" borderId="31" xfId="0" applyFont="1" applyFill="1" applyBorder="1"/>
    <xf numFmtId="3" fontId="14" fillId="14" borderId="31" xfId="0" applyNumberFormat="1" applyFont="1" applyFill="1" applyBorder="1" applyAlignment="1">
      <alignment horizontal="center" vertical="center"/>
    </xf>
    <xf numFmtId="0" fontId="14" fillId="13" borderId="36" xfId="0" applyFont="1" applyFill="1" applyBorder="1"/>
    <xf numFmtId="0" fontId="14" fillId="0" borderId="0" xfId="0" applyFont="1" applyAlignment="1">
      <alignment horizontal="right"/>
    </xf>
    <xf numFmtId="0" fontId="12" fillId="0" borderId="0" xfId="0" applyFont="1" applyAlignment="1">
      <alignment vertical="top"/>
    </xf>
    <xf numFmtId="0" fontId="46" fillId="12" borderId="2" xfId="0" applyFont="1" applyFill="1" applyBorder="1" applyAlignment="1">
      <alignment horizontal="center" vertical="center" wrapText="1" readingOrder="2"/>
    </xf>
    <xf numFmtId="0" fontId="32" fillId="26" borderId="2" xfId="0" applyFont="1" applyFill="1" applyBorder="1" applyAlignment="1">
      <alignment horizontal="center" vertical="center" wrapText="1" readingOrder="2"/>
    </xf>
    <xf numFmtId="0" fontId="32" fillId="20" borderId="2" xfId="0" applyFont="1" applyFill="1" applyBorder="1" applyAlignment="1">
      <alignment horizontal="center" vertical="center" wrapText="1" readingOrder="2"/>
    </xf>
    <xf numFmtId="0" fontId="12" fillId="0" borderId="0" xfId="0" applyFont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 wrapText="1" readingOrder="2"/>
    </xf>
    <xf numFmtId="10" fontId="36" fillId="6" borderId="2" xfId="0" applyNumberFormat="1" applyFont="1" applyFill="1" applyBorder="1" applyAlignment="1">
      <alignment horizontal="center" vertical="center" wrapText="1" readingOrder="2"/>
    </xf>
    <xf numFmtId="0" fontId="36" fillId="6" borderId="2" xfId="0" applyFont="1" applyFill="1" applyBorder="1" applyAlignment="1">
      <alignment horizontal="center" vertical="center" wrapText="1" readingOrder="2"/>
    </xf>
    <xf numFmtId="10" fontId="36" fillId="22" borderId="2" xfId="0" applyNumberFormat="1" applyFont="1" applyFill="1" applyBorder="1" applyAlignment="1">
      <alignment horizontal="center" vertical="center" wrapText="1" readingOrder="2"/>
    </xf>
    <xf numFmtId="10" fontId="36" fillId="11" borderId="2" xfId="0" applyNumberFormat="1" applyFont="1" applyFill="1" applyBorder="1" applyAlignment="1">
      <alignment horizontal="center" vertical="center" wrapText="1" readingOrder="2"/>
    </xf>
    <xf numFmtId="169" fontId="36" fillId="0" borderId="2" xfId="1" applyNumberFormat="1" applyFont="1" applyFill="1" applyBorder="1" applyAlignment="1">
      <alignment horizontal="center" vertical="center" wrapText="1" readingOrder="2"/>
    </xf>
    <xf numFmtId="169" fontId="36" fillId="23" borderId="2" xfId="1" applyNumberFormat="1" applyFont="1" applyFill="1" applyBorder="1" applyAlignment="1">
      <alignment horizontal="center" vertical="center" wrapText="1" readingOrder="2"/>
    </xf>
    <xf numFmtId="1" fontId="36" fillId="22" borderId="2" xfId="0" applyNumberFormat="1" applyFont="1" applyFill="1" applyBorder="1" applyAlignment="1">
      <alignment horizontal="center" vertical="center" wrapText="1" readingOrder="2"/>
    </xf>
    <xf numFmtId="1" fontId="36" fillId="11" borderId="2" xfId="0" applyNumberFormat="1" applyFont="1" applyFill="1" applyBorder="1" applyAlignment="1">
      <alignment horizontal="center" vertical="center" wrapText="1" readingOrder="2"/>
    </xf>
    <xf numFmtId="169" fontId="54" fillId="23" borderId="2" xfId="0" applyNumberFormat="1" applyFont="1" applyFill="1" applyBorder="1" applyAlignment="1">
      <alignment horizontal="center" vertical="center" wrapText="1" readingOrder="2"/>
    </xf>
    <xf numFmtId="1" fontId="36" fillId="0" borderId="2" xfId="0" applyNumberFormat="1" applyFont="1" applyFill="1" applyBorder="1" applyAlignment="1">
      <alignment horizontal="center" vertical="center" wrapText="1" readingOrder="2"/>
    </xf>
    <xf numFmtId="171" fontId="36" fillId="22" borderId="2" xfId="0" applyNumberFormat="1" applyFont="1" applyFill="1" applyBorder="1" applyAlignment="1">
      <alignment horizontal="center" vertical="center" wrapText="1" readingOrder="2"/>
    </xf>
    <xf numFmtId="9" fontId="36" fillId="0" borderId="2" xfId="0" applyNumberFormat="1" applyFont="1" applyFill="1" applyBorder="1" applyAlignment="1">
      <alignment horizontal="center" vertical="center"/>
    </xf>
    <xf numFmtId="171" fontId="36" fillId="0" borderId="2" xfId="0" applyNumberFormat="1" applyFont="1" applyFill="1" applyBorder="1" applyAlignment="1">
      <alignment horizontal="center" vertical="center" wrapText="1" readingOrder="2"/>
    </xf>
    <xf numFmtId="0" fontId="12" fillId="13" borderId="37" xfId="0" applyFont="1" applyFill="1" applyBorder="1"/>
    <xf numFmtId="0" fontId="12" fillId="0" borderId="0" xfId="0" applyFont="1" applyAlignment="1">
      <alignment wrapText="1"/>
    </xf>
    <xf numFmtId="0" fontId="12" fillId="0" borderId="0" xfId="0" applyFont="1" applyAlignment="1"/>
    <xf numFmtId="3" fontId="56" fillId="0" borderId="2" xfId="0" applyNumberFormat="1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readingOrder="2"/>
    </xf>
    <xf numFmtId="10" fontId="38" fillId="21" borderId="2" xfId="0" applyNumberFormat="1" applyFont="1" applyFill="1" applyBorder="1" applyAlignment="1">
      <alignment horizontal="center" vertical="center" wrapText="1" readingOrder="2"/>
    </xf>
    <xf numFmtId="169" fontId="35" fillId="21" borderId="2" xfId="1" applyNumberFormat="1" applyFont="1" applyFill="1" applyBorder="1" applyAlignment="1">
      <alignment horizontal="center" vertical="center" wrapText="1" readingOrder="2"/>
    </xf>
    <xf numFmtId="0" fontId="57" fillId="21" borderId="2" xfId="0" applyFont="1" applyFill="1" applyBorder="1" applyAlignment="1">
      <alignment horizontal="center" vertical="center" wrapText="1" readingOrder="2"/>
    </xf>
    <xf numFmtId="0" fontId="12" fillId="0" borderId="3" xfId="0" applyFont="1" applyBorder="1" applyAlignment="1">
      <alignment horizontal="center" vertical="center" wrapText="1" readingOrder="2"/>
    </xf>
    <xf numFmtId="3" fontId="56" fillId="0" borderId="2" xfId="0" applyNumberFormat="1" applyFont="1" applyBorder="1" applyAlignment="1">
      <alignment horizontal="center" vertical="center" wrapText="1" readingOrder="2"/>
    </xf>
    <xf numFmtId="0" fontId="34" fillId="0" borderId="9" xfId="0" applyFont="1" applyBorder="1" applyAlignment="1">
      <alignment horizontal="center" vertical="center" readingOrder="2"/>
    </xf>
    <xf numFmtId="10" fontId="35" fillId="23" borderId="2" xfId="0" applyNumberFormat="1" applyFont="1" applyFill="1" applyBorder="1" applyAlignment="1">
      <alignment horizontal="center" vertical="center" wrapText="1" readingOrder="2"/>
    </xf>
    <xf numFmtId="1" fontId="38" fillId="23" borderId="2" xfId="0" applyNumberFormat="1" applyFont="1" applyFill="1" applyBorder="1" applyAlignment="1">
      <alignment horizontal="center" vertical="center" wrapText="1" readingOrder="2"/>
    </xf>
    <xf numFmtId="0" fontId="35" fillId="23" borderId="2" xfId="0" applyNumberFormat="1" applyFont="1" applyFill="1" applyBorder="1" applyAlignment="1">
      <alignment horizontal="center" vertical="center" wrapText="1" readingOrder="2"/>
    </xf>
    <xf numFmtId="9" fontId="36" fillId="23" borderId="2" xfId="3" applyNumberFormat="1" applyFont="1" applyFill="1" applyBorder="1" applyAlignment="1">
      <alignment horizontal="center" vertical="center" wrapText="1" readingOrder="2"/>
    </xf>
    <xf numFmtId="9" fontId="36" fillId="23" borderId="2" xfId="0" applyNumberFormat="1" applyFont="1" applyFill="1" applyBorder="1" applyAlignment="1">
      <alignment horizontal="center" vertical="center" wrapText="1" readingOrder="2"/>
    </xf>
    <xf numFmtId="0" fontId="57" fillId="23" borderId="2" xfId="0" applyFont="1" applyFill="1" applyBorder="1" applyAlignment="1">
      <alignment horizontal="center" vertical="center" wrapText="1" readingOrder="2"/>
    </xf>
    <xf numFmtId="1" fontId="36" fillId="23" borderId="2" xfId="3" applyNumberFormat="1" applyFont="1" applyFill="1" applyBorder="1" applyAlignment="1">
      <alignment horizontal="center" vertical="center" wrapText="1" readingOrder="2"/>
    </xf>
    <xf numFmtId="1" fontId="36" fillId="23" borderId="2" xfId="0" applyNumberFormat="1" applyFont="1" applyFill="1" applyBorder="1" applyAlignment="1">
      <alignment horizontal="center" vertical="center" wrapText="1" readingOrder="2"/>
    </xf>
    <xf numFmtId="0" fontId="34" fillId="0" borderId="0" xfId="0" applyNumberFormat="1" applyFont="1"/>
    <xf numFmtId="0" fontId="12" fillId="13" borderId="2" xfId="0" applyFont="1" applyFill="1" applyBorder="1"/>
    <xf numFmtId="0" fontId="12" fillId="14" borderId="2" xfId="0" applyFont="1" applyFill="1" applyBorder="1" applyAlignment="1">
      <alignment horizontal="right" vertical="center"/>
    </xf>
    <xf numFmtId="3" fontId="56" fillId="14" borderId="2" xfId="0" applyNumberFormat="1" applyFont="1" applyFill="1" applyBorder="1" applyAlignment="1">
      <alignment horizontal="center" vertical="center"/>
    </xf>
    <xf numFmtId="3" fontId="12" fillId="14" borderId="2" xfId="0" applyNumberFormat="1" applyFont="1" applyFill="1" applyBorder="1" applyAlignment="1">
      <alignment horizontal="center" vertical="center"/>
    </xf>
    <xf numFmtId="3" fontId="12" fillId="11" borderId="21" xfId="0" applyNumberFormat="1" applyFont="1" applyFill="1" applyBorder="1" applyAlignment="1" applyProtection="1">
      <alignment horizontal="center" vertical="center" wrapText="1" readingOrder="2"/>
    </xf>
    <xf numFmtId="16" fontId="12" fillId="0" borderId="2" xfId="0" applyNumberFormat="1" applyFont="1" applyBorder="1" applyAlignment="1">
      <alignment horizontal="center" vertical="center" wrapText="1" readingOrder="2"/>
    </xf>
    <xf numFmtId="1" fontId="12" fillId="0" borderId="2" xfId="0" applyNumberFormat="1" applyFont="1" applyBorder="1" applyAlignment="1">
      <alignment horizontal="center" vertical="center" wrapText="1" readingOrder="2"/>
    </xf>
    <xf numFmtId="0" fontId="46" fillId="12" borderId="8" xfId="0" applyFont="1" applyFill="1" applyBorder="1" applyAlignment="1">
      <alignment horizontal="center" vertical="center" textRotation="180" wrapText="1" readingOrder="2"/>
    </xf>
    <xf numFmtId="0" fontId="46" fillId="12" borderId="4" xfId="0" applyFont="1" applyFill="1" applyBorder="1" applyAlignment="1">
      <alignment horizontal="center" vertical="center" wrapText="1" readingOrder="2"/>
    </xf>
    <xf numFmtId="0" fontId="46" fillId="12" borderId="4" xfId="0" applyFont="1" applyFill="1" applyBorder="1" applyAlignment="1">
      <alignment horizontal="center" vertical="center" readingOrder="2"/>
    </xf>
    <xf numFmtId="0" fontId="46" fillId="12" borderId="6" xfId="0" applyFont="1" applyFill="1" applyBorder="1" applyAlignment="1">
      <alignment horizontal="center" vertical="center" wrapText="1" readingOrder="2"/>
    </xf>
    <xf numFmtId="0" fontId="32" fillId="11" borderId="17" xfId="0" applyFont="1" applyFill="1" applyBorder="1" applyAlignment="1">
      <alignment horizontal="center" vertical="center" wrapText="1" readingOrder="2"/>
    </xf>
    <xf numFmtId="0" fontId="32" fillId="20" borderId="17" xfId="0" applyFont="1" applyFill="1" applyBorder="1" applyAlignment="1">
      <alignment horizontal="center" vertical="center" wrapText="1" readingOrder="2"/>
    </xf>
    <xf numFmtId="0" fontId="32" fillId="20" borderId="18" xfId="0" applyFont="1" applyFill="1" applyBorder="1" applyAlignment="1">
      <alignment horizontal="center" vertical="center" wrapText="1" readingOrder="2"/>
    </xf>
    <xf numFmtId="172" fontId="34" fillId="0" borderId="9" xfId="0" applyNumberFormat="1" applyFont="1" applyBorder="1" applyAlignment="1">
      <alignment horizontal="center" vertical="center" readingOrder="2"/>
    </xf>
    <xf numFmtId="0" fontId="12" fillId="24" borderId="0" xfId="0" applyFont="1" applyFill="1"/>
    <xf numFmtId="3" fontId="53" fillId="21" borderId="11" xfId="0" applyNumberFormat="1" applyFont="1" applyFill="1" applyBorder="1" applyAlignment="1">
      <alignment horizontal="center" vertical="center" wrapText="1" readingOrder="2"/>
    </xf>
    <xf numFmtId="0" fontId="54" fillId="21" borderId="19" xfId="0" applyFont="1" applyFill="1" applyBorder="1" applyAlignment="1">
      <alignment horizontal="center" vertical="center" wrapText="1" readingOrder="2"/>
    </xf>
    <xf numFmtId="3" fontId="53" fillId="23" borderId="11" xfId="0" applyNumberFormat="1" applyFont="1" applyFill="1" applyBorder="1" applyAlignment="1">
      <alignment horizontal="center" vertical="center" wrapText="1" readingOrder="2"/>
    </xf>
    <xf numFmtId="3" fontId="53" fillId="0" borderId="11" xfId="0" applyNumberFormat="1" applyFont="1" applyFill="1" applyBorder="1" applyAlignment="1">
      <alignment horizontal="center" vertical="center" wrapText="1" readingOrder="2"/>
    </xf>
    <xf numFmtId="0" fontId="54" fillId="23" borderId="19" xfId="0" applyFont="1" applyFill="1" applyBorder="1" applyAlignment="1">
      <alignment horizontal="center" vertical="center" wrapText="1" readingOrder="2"/>
    </xf>
    <xf numFmtId="0" fontId="37" fillId="23" borderId="19" xfId="0" applyFont="1" applyFill="1" applyBorder="1" applyAlignment="1">
      <alignment horizontal="center" vertical="center" wrapText="1" readingOrder="2"/>
    </xf>
    <xf numFmtId="168" fontId="53" fillId="0" borderId="11" xfId="0" applyNumberFormat="1" applyFont="1" applyFill="1" applyBorder="1" applyAlignment="1">
      <alignment horizontal="center" vertical="center" wrapText="1" readingOrder="2"/>
    </xf>
    <xf numFmtId="169" fontId="53" fillId="0" borderId="11" xfId="1" applyNumberFormat="1" applyFont="1" applyFill="1" applyBorder="1" applyAlignment="1">
      <alignment horizontal="center" vertical="center" wrapText="1" readingOrder="2"/>
    </xf>
    <xf numFmtId="1" fontId="36" fillId="23" borderId="11" xfId="0" applyNumberFormat="1" applyFont="1" applyFill="1" applyBorder="1" applyAlignment="1">
      <alignment horizontal="center" vertical="center" wrapText="1" readingOrder="2"/>
    </xf>
    <xf numFmtId="1" fontId="58" fillId="23" borderId="11" xfId="0" applyNumberFormat="1" applyFont="1" applyFill="1" applyBorder="1" applyAlignment="1">
      <alignment horizontal="center" vertical="center" wrapText="1" readingOrder="2"/>
    </xf>
    <xf numFmtId="0" fontId="12" fillId="13" borderId="27" xfId="0" applyFont="1" applyFill="1" applyBorder="1"/>
    <xf numFmtId="0" fontId="12" fillId="14" borderId="5" xfId="0" applyFont="1" applyFill="1" applyBorder="1" applyAlignment="1">
      <alignment horizontal="right" vertical="center"/>
    </xf>
    <xf numFmtId="0" fontId="12" fillId="13" borderId="5" xfId="0" applyFont="1" applyFill="1" applyBorder="1"/>
    <xf numFmtId="3" fontId="12" fillId="14" borderId="5" xfId="0" applyNumberFormat="1" applyFont="1" applyFill="1" applyBorder="1" applyAlignment="1">
      <alignment horizontal="center" vertical="center"/>
    </xf>
    <xf numFmtId="172" fontId="12" fillId="13" borderId="29" xfId="0" applyNumberFormat="1" applyFont="1" applyFill="1" applyBorder="1"/>
    <xf numFmtId="0" fontId="12" fillId="0" borderId="14" xfId="0" applyFont="1" applyBorder="1" applyAlignment="1">
      <alignment horizontal="center" vertical="center" readingOrder="2"/>
    </xf>
    <xf numFmtId="166" fontId="14" fillId="14" borderId="31" xfId="1" applyNumberFormat="1" applyFont="1" applyFill="1" applyBorder="1" applyAlignment="1">
      <alignment horizontal="center" vertical="center"/>
    </xf>
    <xf numFmtId="1" fontId="58" fillId="23" borderId="0" xfId="0" applyNumberFormat="1" applyFont="1" applyFill="1" applyBorder="1" applyAlignment="1">
      <alignment horizontal="center" vertical="center" wrapText="1" readingOrder="2"/>
    </xf>
    <xf numFmtId="169" fontId="53" fillId="0" borderId="0" xfId="1" applyNumberFormat="1" applyFont="1" applyFill="1" applyBorder="1" applyAlignment="1">
      <alignment horizontal="center" vertical="center" wrapText="1" readingOrder="2"/>
    </xf>
    <xf numFmtId="1" fontId="36" fillId="23" borderId="0" xfId="0" applyNumberFormat="1" applyFont="1" applyFill="1" applyBorder="1" applyAlignment="1">
      <alignment horizontal="center" vertical="center" wrapText="1" readingOrder="2"/>
    </xf>
    <xf numFmtId="3" fontId="12" fillId="0" borderId="0" xfId="0" applyNumberFormat="1" applyFont="1" applyAlignment="1">
      <alignment horizontal="center" vertical="center"/>
    </xf>
    <xf numFmtId="9" fontId="12" fillId="0" borderId="9" xfId="3" applyFont="1" applyBorder="1" applyAlignment="1">
      <alignment horizontal="center" vertical="center" wrapText="1" readingOrder="2"/>
    </xf>
    <xf numFmtId="0" fontId="33" fillId="0" borderId="14" xfId="0" applyFont="1" applyBorder="1" applyAlignment="1">
      <alignment horizontal="right" vertical="center" wrapText="1" readingOrder="2"/>
    </xf>
    <xf numFmtId="0" fontId="33" fillId="0" borderId="14" xfId="0" applyFont="1" applyBorder="1" applyAlignment="1">
      <alignment horizontal="center" vertical="center" wrapText="1" readingOrder="2"/>
    </xf>
    <xf numFmtId="3" fontId="33" fillId="0" borderId="14" xfId="0" applyNumberFormat="1" applyFont="1" applyBorder="1" applyAlignment="1">
      <alignment horizontal="center" vertical="center" wrapText="1" readingOrder="2"/>
    </xf>
    <xf numFmtId="2" fontId="33" fillId="0" borderId="14" xfId="0" applyNumberFormat="1" applyFont="1" applyBorder="1" applyAlignment="1">
      <alignment horizontal="center" vertical="center" wrapText="1" readingOrder="2"/>
    </xf>
    <xf numFmtId="0" fontId="34" fillId="21" borderId="4" xfId="0" applyFont="1" applyFill="1" applyBorder="1" applyAlignment="1">
      <alignment horizontal="center" vertical="center" wrapText="1" readingOrder="2"/>
    </xf>
    <xf numFmtId="167" fontId="35" fillId="21" borderId="4" xfId="0" applyNumberFormat="1" applyFont="1" applyFill="1" applyBorder="1" applyAlignment="1">
      <alignment horizontal="center"/>
    </xf>
    <xf numFmtId="0" fontId="35" fillId="21" borderId="4" xfId="0" applyFont="1" applyFill="1" applyBorder="1" applyAlignment="1">
      <alignment horizontal="center"/>
    </xf>
    <xf numFmtId="0" fontId="36" fillId="21" borderId="4" xfId="0" applyFont="1" applyFill="1" applyBorder="1" applyAlignment="1">
      <alignment horizontal="center" wrapText="1"/>
    </xf>
    <xf numFmtId="0" fontId="30" fillId="12" borderId="2" xfId="0" applyFont="1" applyFill="1" applyBorder="1" applyAlignment="1">
      <alignment horizontal="center" vertical="center" textRotation="180" wrapText="1" readingOrder="2"/>
    </xf>
    <xf numFmtId="0" fontId="30" fillId="12" borderId="2" xfId="0" applyFont="1" applyFill="1" applyBorder="1" applyAlignment="1">
      <alignment horizontal="center" vertical="center" wrapText="1" readingOrder="2"/>
    </xf>
    <xf numFmtId="0" fontId="31" fillId="12" borderId="2" xfId="0" applyFont="1" applyFill="1" applyBorder="1" applyAlignment="1">
      <alignment horizontal="center" vertical="center" wrapText="1" readingOrder="2"/>
    </xf>
    <xf numFmtId="0" fontId="46" fillId="12" borderId="26" xfId="0" applyFont="1" applyFill="1" applyBorder="1" applyAlignment="1">
      <alignment horizontal="center" vertical="center" textRotation="180" wrapText="1" readingOrder="2"/>
    </xf>
    <xf numFmtId="0" fontId="46" fillId="12" borderId="28" xfId="0" applyFont="1" applyFill="1" applyBorder="1" applyAlignment="1">
      <alignment horizontal="center" vertical="center" wrapText="1" readingOrder="2"/>
    </xf>
    <xf numFmtId="3" fontId="18" fillId="0" borderId="2" xfId="2" applyNumberFormat="1" applyFont="1" applyFill="1" applyBorder="1" applyAlignment="1">
      <alignment horizontal="center" vertical="center" wrapText="1" readingOrder="2"/>
    </xf>
    <xf numFmtId="3" fontId="18" fillId="14" borderId="2" xfId="2" applyNumberFormat="1" applyFont="1" applyFill="1" applyBorder="1" applyAlignment="1">
      <alignment horizontal="center" vertical="center" wrapText="1" readingOrder="2"/>
    </xf>
    <xf numFmtId="10" fontId="18" fillId="14" borderId="2" xfId="2" applyNumberFormat="1" applyFont="1" applyFill="1" applyBorder="1" applyAlignment="1">
      <alignment horizontal="center" vertical="center" wrapText="1" readingOrder="2"/>
    </xf>
    <xf numFmtId="0" fontId="4" fillId="0" borderId="2" xfId="2" applyBorder="1" applyAlignment="1">
      <alignment horizontal="center"/>
    </xf>
    <xf numFmtId="0" fontId="20" fillId="14" borderId="2" xfId="2" applyFont="1" applyFill="1" applyBorder="1" applyAlignment="1">
      <alignment vertical="center" wrapText="1"/>
    </xf>
    <xf numFmtId="0" fontId="20" fillId="14" borderId="2" xfId="2" applyFont="1" applyFill="1" applyBorder="1" applyAlignment="1">
      <alignment vertical="center"/>
    </xf>
    <xf numFmtId="0" fontId="4" fillId="14" borderId="2" xfId="2" applyFill="1" applyBorder="1" applyAlignment="1"/>
    <xf numFmtId="0" fontId="21" fillId="14" borderId="2" xfId="2" applyFont="1" applyFill="1" applyBorder="1" applyAlignment="1"/>
    <xf numFmtId="0" fontId="20" fillId="15" borderId="2" xfId="2" applyFont="1" applyFill="1" applyBorder="1" applyAlignment="1">
      <alignment horizontal="center" vertical="center"/>
    </xf>
    <xf numFmtId="3" fontId="18" fillId="15" borderId="2" xfId="2" applyNumberFormat="1" applyFont="1" applyFill="1" applyBorder="1" applyAlignment="1">
      <alignment horizontal="center" vertical="center" wrapText="1" readingOrder="2"/>
    </xf>
    <xf numFmtId="10" fontId="18" fillId="15" borderId="2" xfId="2" applyNumberFormat="1" applyFont="1" applyFill="1" applyBorder="1" applyAlignment="1">
      <alignment horizontal="center" vertical="center" wrapText="1" readingOrder="2"/>
    </xf>
    <xf numFmtId="0" fontId="22" fillId="16" borderId="2" xfId="2" applyFont="1" applyFill="1" applyBorder="1" applyAlignment="1">
      <alignment horizontal="center" vertical="center"/>
    </xf>
    <xf numFmtId="3" fontId="24" fillId="16" borderId="2" xfId="2" applyNumberFormat="1" applyFont="1" applyFill="1" applyBorder="1" applyAlignment="1">
      <alignment horizontal="center" vertical="center" wrapText="1" readingOrder="2"/>
    </xf>
    <xf numFmtId="0" fontId="60" fillId="0" borderId="2" xfId="2" applyFont="1" applyBorder="1" applyAlignment="1">
      <alignment horizontal="right"/>
    </xf>
    <xf numFmtId="0" fontId="15" fillId="10" borderId="2" xfId="2" applyFont="1" applyFill="1" applyBorder="1" applyAlignment="1">
      <alignment horizontal="center" vertical="center" wrapText="1" readingOrder="2"/>
    </xf>
    <xf numFmtId="0" fontId="17" fillId="10" borderId="2" xfId="2" applyFont="1" applyFill="1" applyBorder="1" applyAlignment="1">
      <alignment horizontal="center" vertical="center"/>
    </xf>
    <xf numFmtId="0" fontId="4" fillId="10" borderId="0" xfId="2" applyFill="1"/>
    <xf numFmtId="0" fontId="60" fillId="0" borderId="2" xfId="2" applyFont="1" applyBorder="1" applyAlignment="1">
      <alignment horizontal="right" wrapText="1"/>
    </xf>
    <xf numFmtId="0" fontId="61" fillId="0" borderId="2" xfId="2" applyFont="1" applyBorder="1" applyAlignment="1">
      <alignment horizontal="center"/>
    </xf>
    <xf numFmtId="3" fontId="12" fillId="19" borderId="2" xfId="0" applyNumberFormat="1" applyFont="1" applyFill="1" applyBorder="1" applyAlignment="1">
      <alignment horizontal="center" vertical="center" wrapText="1" readingOrder="2"/>
    </xf>
    <xf numFmtId="1" fontId="12" fillId="19" borderId="2" xfId="1" applyNumberFormat="1" applyFont="1" applyFill="1" applyBorder="1" applyAlignment="1">
      <alignment horizontal="center" vertical="center" wrapText="1" readingOrder="2"/>
    </xf>
    <xf numFmtId="9" fontId="12" fillId="0" borderId="2" xfId="3" applyNumberFormat="1" applyFont="1" applyBorder="1" applyAlignment="1">
      <alignment horizontal="center" vertical="center" wrapText="1" readingOrder="2"/>
    </xf>
    <xf numFmtId="9" fontId="12" fillId="19" borderId="2" xfId="0" applyNumberFormat="1" applyFont="1" applyFill="1" applyBorder="1" applyAlignment="1">
      <alignment horizontal="center" vertical="center" wrapText="1" readingOrder="2"/>
    </xf>
    <xf numFmtId="0" fontId="12" fillId="19" borderId="2" xfId="0" applyFont="1" applyFill="1" applyBorder="1" applyAlignment="1">
      <alignment horizontal="center" vertical="center"/>
    </xf>
    <xf numFmtId="0" fontId="31" fillId="24" borderId="2" xfId="0" applyFont="1" applyFill="1" applyBorder="1" applyAlignment="1">
      <alignment horizontal="center" vertical="center" wrapText="1" readingOrder="2"/>
    </xf>
    <xf numFmtId="0" fontId="31" fillId="26" borderId="2" xfId="0" applyFont="1" applyFill="1" applyBorder="1" applyAlignment="1">
      <alignment horizontal="center" vertical="center" wrapText="1" readingOrder="2"/>
    </xf>
    <xf numFmtId="0" fontId="14" fillId="19" borderId="2" xfId="0" applyFont="1" applyFill="1" applyBorder="1" applyAlignment="1">
      <alignment horizontal="center" vertical="center" wrapText="1" readingOrder="2"/>
    </xf>
    <xf numFmtId="3" fontId="14" fillId="19" borderId="2" xfId="0" applyNumberFormat="1" applyFont="1" applyFill="1" applyBorder="1" applyAlignment="1">
      <alignment horizontal="center" vertical="center"/>
    </xf>
    <xf numFmtId="3" fontId="14" fillId="19" borderId="2" xfId="0" applyNumberFormat="1" applyFont="1" applyFill="1" applyBorder="1" applyAlignment="1">
      <alignment horizontal="center" vertical="center" wrapText="1" readingOrder="2"/>
    </xf>
    <xf numFmtId="3" fontId="14" fillId="19" borderId="2" xfId="0" applyNumberFormat="1" applyFont="1" applyFill="1" applyBorder="1"/>
    <xf numFmtId="2" fontId="12" fillId="19" borderId="2" xfId="0" applyNumberFormat="1" applyFont="1" applyFill="1" applyBorder="1" applyAlignment="1">
      <alignment horizontal="center" vertical="center" wrapText="1" readingOrder="2"/>
    </xf>
    <xf numFmtId="3" fontId="56" fillId="19" borderId="2" xfId="0" applyNumberFormat="1" applyFont="1" applyFill="1" applyBorder="1" applyAlignment="1">
      <alignment horizontal="center" vertical="center"/>
    </xf>
    <xf numFmtId="3" fontId="56" fillId="19" borderId="2" xfId="0" applyNumberFormat="1" applyFont="1" applyFill="1" applyBorder="1" applyAlignment="1">
      <alignment horizontal="center" vertical="center" wrapText="1" readingOrder="2"/>
    </xf>
    <xf numFmtId="2" fontId="12" fillId="19" borderId="22" xfId="0" applyNumberFormat="1" applyFont="1" applyFill="1" applyBorder="1" applyAlignment="1">
      <alignment horizontal="center" vertical="center" wrapText="1" readingOrder="2"/>
    </xf>
    <xf numFmtId="2" fontId="12" fillId="0" borderId="22" xfId="0" applyNumberFormat="1" applyFont="1" applyBorder="1" applyAlignment="1">
      <alignment horizontal="center" vertical="center" wrapText="1" readingOrder="2"/>
    </xf>
    <xf numFmtId="0" fontId="20" fillId="0" borderId="2" xfId="2" applyFont="1" applyBorder="1" applyAlignment="1">
      <alignment horizontal="center" vertical="center"/>
    </xf>
    <xf numFmtId="1" fontId="19" fillId="14" borderId="3" xfId="2" applyNumberFormat="1" applyFont="1" applyFill="1" applyBorder="1" applyAlignment="1">
      <alignment horizontal="center" vertical="center" wrapText="1" readingOrder="2"/>
    </xf>
    <xf numFmtId="166" fontId="17" fillId="10" borderId="2" xfId="1" applyNumberFormat="1" applyFont="1" applyFill="1" applyBorder="1" applyAlignment="1">
      <alignment horizontal="center" vertical="center"/>
    </xf>
    <xf numFmtId="0" fontId="17" fillId="11" borderId="2" xfId="2" applyFont="1" applyFill="1" applyBorder="1" applyAlignment="1">
      <alignment horizontal="right" vertical="center" wrapText="1"/>
    </xf>
    <xf numFmtId="0" fontId="17" fillId="0" borderId="2" xfId="2" applyFont="1" applyBorder="1" applyAlignment="1">
      <alignment horizontal="center" vertical="center"/>
    </xf>
    <xf numFmtId="3" fontId="17" fillId="10" borderId="2" xfId="2" applyNumberFormat="1" applyFont="1" applyFill="1" applyBorder="1" applyAlignment="1">
      <alignment horizontal="center" vertical="center"/>
    </xf>
    <xf numFmtId="9" fontId="33" fillId="0" borderId="2" xfId="0" applyNumberFormat="1" applyFont="1" applyBorder="1" applyAlignment="1">
      <alignment horizontal="center" vertical="center" wrapText="1" readingOrder="2"/>
    </xf>
    <xf numFmtId="3" fontId="12" fillId="14" borderId="2" xfId="0" applyNumberFormat="1" applyFont="1" applyFill="1" applyBorder="1" applyAlignment="1">
      <alignment horizontal="center" vertical="center"/>
    </xf>
    <xf numFmtId="0" fontId="46" fillId="12" borderId="2" xfId="0" applyFont="1" applyFill="1" applyBorder="1" applyAlignment="1">
      <alignment horizontal="center" vertical="center" textRotation="180" wrapText="1" readingOrder="2"/>
    </xf>
    <xf numFmtId="0" fontId="46" fillId="12" borderId="2" xfId="0" applyFont="1" applyFill="1" applyBorder="1" applyAlignment="1">
      <alignment horizontal="right" vertical="center" wrapText="1" readingOrder="2"/>
    </xf>
    <xf numFmtId="1" fontId="12" fillId="19" borderId="2" xfId="0" applyNumberFormat="1" applyFont="1" applyFill="1" applyBorder="1" applyAlignment="1">
      <alignment horizontal="center" vertical="center" wrapText="1" readingOrder="2"/>
    </xf>
    <xf numFmtId="10" fontId="12" fillId="0" borderId="2" xfId="0" applyNumberFormat="1" applyFont="1" applyBorder="1" applyAlignment="1">
      <alignment horizontal="center" vertical="center"/>
    </xf>
    <xf numFmtId="0" fontId="52" fillId="12" borderId="2" xfId="0" applyFont="1" applyFill="1" applyBorder="1" applyAlignment="1">
      <alignment horizontal="center" vertical="center" wrapText="1" readingOrder="2"/>
    </xf>
    <xf numFmtId="10" fontId="12" fillId="19" borderId="2" xfId="0" applyNumberFormat="1" applyFont="1" applyFill="1" applyBorder="1" applyAlignment="1">
      <alignment horizontal="center" vertical="center"/>
    </xf>
    <xf numFmtId="0" fontId="52" fillId="12" borderId="2" xfId="0" applyFont="1" applyFill="1" applyBorder="1" applyAlignment="1">
      <alignment horizontal="center" vertical="center" textRotation="180" wrapText="1" readingOrder="2"/>
    </xf>
    <xf numFmtId="0" fontId="52" fillId="12" borderId="2" xfId="0" applyFont="1" applyFill="1" applyBorder="1" applyAlignment="1">
      <alignment horizontal="right" vertical="center" wrapText="1" readingOrder="2"/>
    </xf>
    <xf numFmtId="0" fontId="14" fillId="13" borderId="2" xfId="0" applyFont="1" applyFill="1" applyBorder="1"/>
    <xf numFmtId="0" fontId="14" fillId="14" borderId="2" xfId="0" applyFont="1" applyFill="1" applyBorder="1" applyAlignment="1">
      <alignment horizontal="right" vertical="center"/>
    </xf>
    <xf numFmtId="3" fontId="14" fillId="14" borderId="2" xfId="0" applyNumberFormat="1" applyFont="1" applyFill="1" applyBorder="1" applyAlignment="1">
      <alignment horizontal="center" vertical="center"/>
    </xf>
    <xf numFmtId="0" fontId="43" fillId="0" borderId="2" xfId="0" applyFont="1" applyBorder="1"/>
    <xf numFmtId="1" fontId="12" fillId="19" borderId="2" xfId="0" applyNumberFormat="1" applyFont="1" applyFill="1" applyBorder="1" applyAlignment="1">
      <alignment horizontal="center" vertical="center"/>
    </xf>
    <xf numFmtId="0" fontId="12" fillId="14" borderId="2" xfId="0" applyFont="1" applyFill="1" applyBorder="1" applyAlignment="1">
      <alignment horizontal="center" vertical="center" wrapText="1"/>
    </xf>
    <xf numFmtId="0" fontId="12" fillId="14" borderId="2" xfId="0" applyNumberFormat="1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 readingOrder="2"/>
    </xf>
    <xf numFmtId="0" fontId="12" fillId="0" borderId="4" xfId="0" applyFont="1" applyBorder="1" applyAlignment="1">
      <alignment horizontal="right" vertical="center" wrapText="1" readingOrder="2"/>
    </xf>
    <xf numFmtId="0" fontId="12" fillId="0" borderId="4" xfId="0" applyFont="1" applyBorder="1" applyAlignment="1">
      <alignment horizontal="center" vertical="center" wrapText="1" readingOrder="2"/>
    </xf>
    <xf numFmtId="3" fontId="56" fillId="0" borderId="4" xfId="0" applyNumberFormat="1" applyFont="1" applyBorder="1" applyAlignment="1">
      <alignment horizontal="center" vertical="center" wrapText="1" readingOrder="2"/>
    </xf>
    <xf numFmtId="10" fontId="12" fillId="0" borderId="4" xfId="0" applyNumberFormat="1" applyFont="1" applyBorder="1" applyAlignment="1">
      <alignment horizontal="center" vertical="center" wrapText="1" readingOrder="2"/>
    </xf>
    <xf numFmtId="0" fontId="12" fillId="0" borderId="4" xfId="0" applyFont="1" applyBorder="1" applyAlignment="1">
      <alignment horizontal="center" vertical="center" readingOrder="2"/>
    </xf>
    <xf numFmtId="0" fontId="34" fillId="0" borderId="6" xfId="0" applyFont="1" applyBorder="1" applyAlignment="1">
      <alignment horizontal="center" vertical="center" readingOrder="2"/>
    </xf>
    <xf numFmtId="9" fontId="36" fillId="23" borderId="4" xfId="3" applyNumberFormat="1" applyFont="1" applyFill="1" applyBorder="1" applyAlignment="1">
      <alignment horizontal="center" vertical="center" wrapText="1" readingOrder="2"/>
    </xf>
    <xf numFmtId="169" fontId="36" fillId="0" borderId="4" xfId="1" applyNumberFormat="1" applyFont="1" applyFill="1" applyBorder="1" applyAlignment="1">
      <alignment horizontal="center" vertical="center" wrapText="1" readingOrder="2"/>
    </xf>
    <xf numFmtId="0" fontId="37" fillId="23" borderId="4" xfId="0" applyFont="1" applyFill="1" applyBorder="1" applyAlignment="1">
      <alignment horizontal="center" vertical="center" wrapText="1" readingOrder="2"/>
    </xf>
    <xf numFmtId="9" fontId="12" fillId="0" borderId="4" xfId="3" applyNumberFormat="1" applyFont="1" applyBorder="1" applyAlignment="1">
      <alignment horizontal="center" vertical="center" wrapText="1" readingOrder="2"/>
    </xf>
    <xf numFmtId="1" fontId="12" fillId="0" borderId="4" xfId="1" applyNumberFormat="1" applyFont="1" applyBorder="1" applyAlignment="1">
      <alignment horizontal="center" vertical="center" wrapText="1" readingOrder="2"/>
    </xf>
    <xf numFmtId="0" fontId="55" fillId="12" borderId="2" xfId="0" applyFont="1" applyFill="1" applyBorder="1" applyAlignment="1">
      <alignment horizontal="center" vertical="center" wrapText="1" readingOrder="2"/>
    </xf>
    <xf numFmtId="0" fontId="34" fillId="0" borderId="2" xfId="0" applyFont="1" applyBorder="1"/>
    <xf numFmtId="10" fontId="12" fillId="0" borderId="3" xfId="0" applyNumberFormat="1" applyFont="1" applyBorder="1" applyAlignment="1">
      <alignment horizontal="center" vertical="center" wrapText="1" readingOrder="2"/>
    </xf>
    <xf numFmtId="0" fontId="17" fillId="11" borderId="2" xfId="2" applyFont="1" applyFill="1" applyBorder="1" applyAlignment="1">
      <alignment horizontal="right"/>
    </xf>
    <xf numFmtId="3" fontId="17" fillId="0" borderId="2" xfId="2" applyNumberFormat="1" applyFont="1" applyBorder="1" applyAlignment="1">
      <alignment horizontal="center" vertical="center"/>
    </xf>
    <xf numFmtId="0" fontId="62" fillId="0" borderId="2" xfId="2" applyFont="1" applyBorder="1" applyAlignment="1">
      <alignment horizontal="right" vertical="center" wrapText="1" readingOrder="2"/>
    </xf>
    <xf numFmtId="0" fontId="12" fillId="24" borderId="2" xfId="0" applyFont="1" applyFill="1" applyBorder="1" applyAlignment="1">
      <alignment horizontal="center" vertical="center" wrapText="1" readingOrder="2"/>
    </xf>
    <xf numFmtId="3" fontId="56" fillId="24" borderId="2" xfId="0" applyNumberFormat="1" applyFont="1" applyFill="1" applyBorder="1" applyAlignment="1">
      <alignment horizontal="center" vertical="center" wrapText="1" readingOrder="2"/>
    </xf>
    <xf numFmtId="0" fontId="60" fillId="0" borderId="9" xfId="2" applyFont="1" applyBorder="1" applyAlignment="1">
      <alignment horizontal="right" wrapText="1"/>
    </xf>
    <xf numFmtId="0" fontId="17" fillId="0" borderId="10" xfId="2" applyFont="1" applyBorder="1" applyAlignment="1">
      <alignment horizontal="center" vertical="center"/>
    </xf>
    <xf numFmtId="0" fontId="17" fillId="10" borderId="10" xfId="2" applyFont="1" applyFill="1" applyBorder="1" applyAlignment="1">
      <alignment horizontal="center" vertical="center"/>
    </xf>
    <xf numFmtId="0" fontId="12" fillId="28" borderId="3" xfId="0" applyFont="1" applyFill="1" applyBorder="1" applyAlignment="1">
      <alignment horizontal="center" vertical="center" wrapText="1" readingOrder="2"/>
    </xf>
    <xf numFmtId="0" fontId="17" fillId="28" borderId="2" xfId="2" applyFont="1" applyFill="1" applyBorder="1" applyAlignment="1">
      <alignment horizontal="center" vertical="center"/>
    </xf>
    <xf numFmtId="0" fontId="61" fillId="28" borderId="2" xfId="2" applyFont="1" applyFill="1" applyBorder="1" applyAlignment="1">
      <alignment horizontal="center"/>
    </xf>
    <xf numFmtId="0" fontId="60" fillId="28" borderId="2" xfId="2" applyFont="1" applyFill="1" applyBorder="1" applyAlignment="1">
      <alignment horizontal="right"/>
    </xf>
    <xf numFmtId="1" fontId="17" fillId="10" borderId="2" xfId="2" applyNumberFormat="1" applyFont="1" applyFill="1" applyBorder="1" applyAlignment="1">
      <alignment horizontal="center" vertical="center"/>
    </xf>
    <xf numFmtId="0" fontId="61" fillId="0" borderId="2" xfId="2" applyFont="1" applyBorder="1" applyAlignment="1">
      <alignment horizontal="center" vertical="center"/>
    </xf>
    <xf numFmtId="1" fontId="36" fillId="24" borderId="2" xfId="0" applyNumberFormat="1" applyFont="1" applyFill="1" applyBorder="1" applyAlignment="1">
      <alignment horizontal="center" vertical="center" wrapText="1" readingOrder="2"/>
    </xf>
    <xf numFmtId="169" fontId="36" fillId="24" borderId="2" xfId="1" applyNumberFormat="1" applyFont="1" applyFill="1" applyBorder="1" applyAlignment="1">
      <alignment horizontal="center" vertical="center" wrapText="1" readingOrder="2"/>
    </xf>
    <xf numFmtId="0" fontId="54" fillId="24" borderId="2" xfId="0" applyFont="1" applyFill="1" applyBorder="1" applyAlignment="1">
      <alignment horizontal="center" vertical="center" wrapText="1" readingOrder="2"/>
    </xf>
    <xf numFmtId="0" fontId="37" fillId="24" borderId="2" xfId="0" applyFont="1" applyFill="1" applyBorder="1" applyAlignment="1">
      <alignment horizontal="center" vertical="center" wrapText="1" readingOrder="2"/>
    </xf>
    <xf numFmtId="0" fontId="12" fillId="11" borderId="3" xfId="0" applyFont="1" applyFill="1" applyBorder="1" applyAlignment="1">
      <alignment horizontal="center" vertical="center" wrapText="1" readingOrder="2"/>
    </xf>
    <xf numFmtId="0" fontId="12" fillId="11" borderId="2" xfId="0" applyFont="1" applyFill="1" applyBorder="1" applyAlignment="1">
      <alignment horizontal="right" vertical="center" wrapText="1" readingOrder="2"/>
    </xf>
    <xf numFmtId="0" fontId="12" fillId="11" borderId="2" xfId="0" applyFont="1" applyFill="1" applyBorder="1" applyAlignment="1">
      <alignment horizontal="center" vertical="center" wrapText="1" readingOrder="2"/>
    </xf>
    <xf numFmtId="3" fontId="56" fillId="11" borderId="2" xfId="0" applyNumberFormat="1" applyFont="1" applyFill="1" applyBorder="1" applyAlignment="1">
      <alignment horizontal="center" vertical="center" wrapText="1" readingOrder="2"/>
    </xf>
    <xf numFmtId="10" fontId="12" fillId="11" borderId="2" xfId="0" applyNumberFormat="1" applyFont="1" applyFill="1" applyBorder="1" applyAlignment="1">
      <alignment horizontal="center" vertical="center" wrapText="1" readingOrder="2"/>
    </xf>
    <xf numFmtId="0" fontId="12" fillId="11" borderId="2" xfId="0" applyFont="1" applyFill="1" applyBorder="1" applyAlignment="1">
      <alignment horizontal="center" vertical="center" readingOrder="2"/>
    </xf>
    <xf numFmtId="0" fontId="34" fillId="11" borderId="9" xfId="0" applyFont="1" applyFill="1" applyBorder="1" applyAlignment="1">
      <alignment horizontal="center" vertical="center" readingOrder="2"/>
    </xf>
    <xf numFmtId="0" fontId="34" fillId="11" borderId="0" xfId="0" applyFont="1" applyFill="1"/>
    <xf numFmtId="169" fontId="36" fillId="11" borderId="2" xfId="1" applyNumberFormat="1" applyFont="1" applyFill="1" applyBorder="1" applyAlignment="1">
      <alignment horizontal="center" vertical="center" wrapText="1" readingOrder="2"/>
    </xf>
    <xf numFmtId="0" fontId="54" fillId="11" borderId="2" xfId="0" applyFont="1" applyFill="1" applyBorder="1" applyAlignment="1">
      <alignment horizontal="center" vertical="center" wrapText="1" readingOrder="2"/>
    </xf>
    <xf numFmtId="0" fontId="37" fillId="11" borderId="2" xfId="0" applyFont="1" applyFill="1" applyBorder="1" applyAlignment="1">
      <alignment horizontal="center" vertical="center" wrapText="1" readingOrder="2"/>
    </xf>
    <xf numFmtId="0" fontId="12" fillId="29" borderId="2" xfId="0" applyFont="1" applyFill="1" applyBorder="1" applyAlignment="1">
      <alignment horizontal="center" vertical="center" wrapText="1" readingOrder="2"/>
    </xf>
    <xf numFmtId="3" fontId="56" fillId="29" borderId="2" xfId="0" applyNumberFormat="1" applyFont="1" applyFill="1" applyBorder="1" applyAlignment="1">
      <alignment horizontal="center" vertical="center" wrapText="1" readingOrder="2"/>
    </xf>
    <xf numFmtId="0" fontId="12" fillId="29" borderId="2" xfId="0" applyFont="1" applyFill="1" applyBorder="1" applyAlignment="1">
      <alignment horizontal="center" vertical="center"/>
    </xf>
    <xf numFmtId="0" fontId="33" fillId="11" borderId="2" xfId="0" applyFont="1" applyFill="1" applyBorder="1" applyAlignment="1">
      <alignment horizontal="center" vertical="center" wrapText="1" readingOrder="2"/>
    </xf>
    <xf numFmtId="3" fontId="12" fillId="29" borderId="2" xfId="0" applyNumberFormat="1" applyFont="1" applyFill="1" applyBorder="1" applyAlignment="1">
      <alignment horizontal="center" vertical="center" wrapText="1" readingOrder="2"/>
    </xf>
    <xf numFmtId="0" fontId="12" fillId="11" borderId="0" xfId="0" applyFont="1" applyFill="1"/>
    <xf numFmtId="3" fontId="33" fillId="11" borderId="2" xfId="0" applyNumberFormat="1" applyFont="1" applyFill="1" applyBorder="1" applyAlignment="1">
      <alignment horizontal="center" vertical="center" wrapText="1" readingOrder="2"/>
    </xf>
    <xf numFmtId="9" fontId="36" fillId="11" borderId="2" xfId="3" applyNumberFormat="1" applyFont="1" applyFill="1" applyBorder="1" applyAlignment="1">
      <alignment horizontal="center" vertical="center" wrapText="1" readingOrder="2"/>
    </xf>
    <xf numFmtId="3" fontId="12" fillId="11" borderId="2" xfId="0" applyNumberFormat="1" applyFont="1" applyFill="1" applyBorder="1" applyAlignment="1">
      <alignment horizontal="center" vertical="center" wrapText="1" readingOrder="2"/>
    </xf>
    <xf numFmtId="1" fontId="12" fillId="29" borderId="2" xfId="1" applyNumberFormat="1" applyFont="1" applyFill="1" applyBorder="1" applyAlignment="1">
      <alignment horizontal="center" vertical="center" wrapText="1" readingOrder="2"/>
    </xf>
    <xf numFmtId="9" fontId="36" fillId="11" borderId="2" xfId="0" applyNumberFormat="1" applyFont="1" applyFill="1" applyBorder="1" applyAlignment="1">
      <alignment horizontal="center" vertical="center" wrapText="1" readingOrder="2"/>
    </xf>
    <xf numFmtId="1" fontId="12" fillId="11" borderId="2" xfId="1" applyNumberFormat="1" applyFont="1" applyFill="1" applyBorder="1" applyAlignment="1">
      <alignment horizontal="center" vertical="center" wrapText="1" readingOrder="2"/>
    </xf>
    <xf numFmtId="0" fontId="12" fillId="27" borderId="2" xfId="0" applyFont="1" applyFill="1" applyBorder="1" applyAlignment="1">
      <alignment horizontal="center" vertical="center" wrapText="1" readingOrder="2"/>
    </xf>
    <xf numFmtId="0" fontId="12" fillId="27" borderId="2" xfId="0" applyFont="1" applyFill="1" applyBorder="1" applyAlignment="1">
      <alignment horizontal="right" vertical="center" wrapText="1" readingOrder="2"/>
    </xf>
    <xf numFmtId="3" fontId="56" fillId="27" borderId="2" xfId="0" applyNumberFormat="1" applyFont="1" applyFill="1" applyBorder="1" applyAlignment="1">
      <alignment horizontal="center" vertical="center"/>
    </xf>
    <xf numFmtId="10" fontId="12" fillId="27" borderId="2" xfId="0" applyNumberFormat="1" applyFont="1" applyFill="1" applyBorder="1" applyAlignment="1">
      <alignment horizontal="center" vertical="center" wrapText="1" readingOrder="2"/>
    </xf>
    <xf numFmtId="0" fontId="12" fillId="27" borderId="2" xfId="0" applyFont="1" applyFill="1" applyBorder="1" applyAlignment="1">
      <alignment horizontal="center" vertical="center" readingOrder="2"/>
    </xf>
    <xf numFmtId="0" fontId="34" fillId="27" borderId="2" xfId="0" applyFont="1" applyFill="1" applyBorder="1" applyAlignment="1">
      <alignment horizontal="center" vertical="center" readingOrder="2"/>
    </xf>
    <xf numFmtId="0" fontId="34" fillId="27" borderId="2" xfId="0" applyFont="1" applyFill="1" applyBorder="1"/>
    <xf numFmtId="10" fontId="38" fillId="27" borderId="2" xfId="0" applyNumberFormat="1" applyFont="1" applyFill="1" applyBorder="1" applyAlignment="1">
      <alignment horizontal="center" vertical="center" wrapText="1" readingOrder="2"/>
    </xf>
    <xf numFmtId="169" fontId="35" fillId="27" borderId="2" xfId="1" applyNumberFormat="1" applyFont="1" applyFill="1" applyBorder="1" applyAlignment="1">
      <alignment horizontal="center" vertical="center" wrapText="1" readingOrder="2"/>
    </xf>
    <xf numFmtId="0" fontId="57" fillId="27" borderId="2" xfId="0" applyFont="1" applyFill="1" applyBorder="1" applyAlignment="1">
      <alignment horizontal="center" vertical="center" wrapText="1" readingOrder="2"/>
    </xf>
    <xf numFmtId="0" fontId="12" fillId="27" borderId="0" xfId="0" applyFont="1" applyFill="1"/>
    <xf numFmtId="3" fontId="12" fillId="27" borderId="2" xfId="0" applyNumberFormat="1" applyFont="1" applyFill="1" applyBorder="1" applyAlignment="1">
      <alignment horizontal="center" vertical="center" wrapText="1" readingOrder="2"/>
    </xf>
    <xf numFmtId="3" fontId="56" fillId="27" borderId="2" xfId="0" applyNumberFormat="1" applyFont="1" applyFill="1" applyBorder="1" applyAlignment="1">
      <alignment horizontal="center" vertical="center" wrapText="1" readingOrder="2"/>
    </xf>
    <xf numFmtId="10" fontId="35" fillId="27" borderId="2" xfId="0" applyNumberFormat="1" applyFont="1" applyFill="1" applyBorder="1" applyAlignment="1">
      <alignment horizontal="center" vertical="center" wrapText="1" readingOrder="2"/>
    </xf>
    <xf numFmtId="10" fontId="53" fillId="27" borderId="2" xfId="0" applyNumberFormat="1" applyFont="1" applyFill="1" applyBorder="1" applyAlignment="1">
      <alignment horizontal="center" vertical="center" wrapText="1" readingOrder="2"/>
    </xf>
    <xf numFmtId="0" fontId="37" fillId="27" borderId="2" xfId="0" applyFont="1" applyFill="1" applyBorder="1" applyAlignment="1">
      <alignment horizontal="center" vertical="center" wrapText="1" readingOrder="2"/>
    </xf>
    <xf numFmtId="9" fontId="12" fillId="27" borderId="2" xfId="3" applyNumberFormat="1" applyFont="1" applyFill="1" applyBorder="1" applyAlignment="1">
      <alignment horizontal="center" vertical="center" wrapText="1" readingOrder="2"/>
    </xf>
    <xf numFmtId="10" fontId="12" fillId="27" borderId="2" xfId="3" applyNumberFormat="1" applyFont="1" applyFill="1" applyBorder="1" applyAlignment="1">
      <alignment horizontal="center" vertical="center" wrapText="1" readingOrder="2"/>
    </xf>
    <xf numFmtId="1" fontId="12" fillId="27" borderId="2" xfId="1" applyNumberFormat="1" applyFont="1" applyFill="1" applyBorder="1" applyAlignment="1">
      <alignment horizontal="center" vertical="center" wrapText="1" readingOrder="2"/>
    </xf>
    <xf numFmtId="1" fontId="38" fillId="27" borderId="2" xfId="0" applyNumberFormat="1" applyFont="1" applyFill="1" applyBorder="1" applyAlignment="1">
      <alignment horizontal="center" vertical="center" wrapText="1" readingOrder="2"/>
    </xf>
    <xf numFmtId="1" fontId="53" fillId="27" borderId="2" xfId="0" applyNumberFormat="1" applyFont="1" applyFill="1" applyBorder="1" applyAlignment="1">
      <alignment horizontal="center" vertical="center" wrapText="1" readingOrder="2"/>
    </xf>
    <xf numFmtId="0" fontId="35" fillId="27" borderId="2" xfId="0" applyNumberFormat="1" applyFont="1" applyFill="1" applyBorder="1" applyAlignment="1">
      <alignment horizontal="center" vertical="center" wrapText="1" readingOrder="2"/>
    </xf>
    <xf numFmtId="9" fontId="12" fillId="11" borderId="2" xfId="0" applyNumberFormat="1" applyFont="1" applyFill="1" applyBorder="1" applyAlignment="1">
      <alignment horizontal="center" vertical="center" wrapText="1" readingOrder="2"/>
    </xf>
    <xf numFmtId="9" fontId="12" fillId="29" borderId="2" xfId="0" applyNumberFormat="1" applyFont="1" applyFill="1" applyBorder="1" applyAlignment="1">
      <alignment horizontal="center" vertical="center" wrapText="1" readingOrder="2"/>
    </xf>
    <xf numFmtId="0" fontId="12" fillId="11" borderId="2" xfId="0" applyFont="1" applyFill="1" applyBorder="1" applyAlignment="1">
      <alignment horizontal="center" vertical="center"/>
    </xf>
    <xf numFmtId="1" fontId="36" fillId="11" borderId="2" xfId="3" applyNumberFormat="1" applyFont="1" applyFill="1" applyBorder="1" applyAlignment="1">
      <alignment horizontal="center" vertical="center" wrapText="1" readingOrder="2"/>
    </xf>
    <xf numFmtId="0" fontId="12" fillId="10" borderId="3" xfId="0" applyFont="1" applyFill="1" applyBorder="1" applyAlignment="1">
      <alignment horizontal="center" vertical="center" wrapText="1" readingOrder="2"/>
    </xf>
    <xf numFmtId="0" fontId="12" fillId="10" borderId="2" xfId="0" applyFont="1" applyFill="1" applyBorder="1" applyAlignment="1">
      <alignment horizontal="center" vertical="center" wrapText="1" readingOrder="2"/>
    </xf>
    <xf numFmtId="0" fontId="12" fillId="10" borderId="2" xfId="0" applyFont="1" applyFill="1" applyBorder="1" applyAlignment="1">
      <alignment horizontal="center" vertical="center" readingOrder="2"/>
    </xf>
    <xf numFmtId="0" fontId="34" fillId="10" borderId="9" xfId="0" applyFont="1" applyFill="1" applyBorder="1" applyAlignment="1">
      <alignment horizontal="center" vertical="center" readingOrder="2"/>
    </xf>
    <xf numFmtId="0" fontId="34" fillId="10" borderId="0" xfId="0" applyFont="1" applyFill="1"/>
    <xf numFmtId="1" fontId="36" fillId="10" borderId="2" xfId="0" applyNumberFormat="1" applyFont="1" applyFill="1" applyBorder="1" applyAlignment="1">
      <alignment horizontal="center" vertical="center" wrapText="1" readingOrder="2"/>
    </xf>
    <xf numFmtId="169" fontId="36" fillId="10" borderId="2" xfId="1" applyNumberFormat="1" applyFont="1" applyFill="1" applyBorder="1" applyAlignment="1">
      <alignment horizontal="center" vertical="center" wrapText="1" readingOrder="2"/>
    </xf>
    <xf numFmtId="0" fontId="54" fillId="10" borderId="2" xfId="0" applyFont="1" applyFill="1" applyBorder="1" applyAlignment="1">
      <alignment horizontal="center" vertical="center" wrapText="1" readingOrder="2"/>
    </xf>
    <xf numFmtId="0" fontId="37" fillId="10" borderId="2" xfId="0" applyFont="1" applyFill="1" applyBorder="1" applyAlignment="1">
      <alignment horizontal="center" vertical="center" wrapText="1" readingOrder="2"/>
    </xf>
    <xf numFmtId="0" fontId="12" fillId="30" borderId="2" xfId="0" applyFont="1" applyFill="1" applyBorder="1" applyAlignment="1">
      <alignment horizontal="center" vertical="center" wrapText="1" readingOrder="2"/>
    </xf>
    <xf numFmtId="3" fontId="56" fillId="30" borderId="2" xfId="0" applyNumberFormat="1" applyFont="1" applyFill="1" applyBorder="1" applyAlignment="1">
      <alignment horizontal="center" vertical="center" wrapText="1" readingOrder="2"/>
    </xf>
    <xf numFmtId="0" fontId="12" fillId="30" borderId="2" xfId="0" applyFont="1" applyFill="1" applyBorder="1" applyAlignment="1">
      <alignment horizontal="center" vertical="center"/>
    </xf>
    <xf numFmtId="3" fontId="12" fillId="30" borderId="2" xfId="0" applyNumberFormat="1" applyFont="1" applyFill="1" applyBorder="1" applyAlignment="1">
      <alignment horizontal="center" vertical="center" wrapText="1" readingOrder="2"/>
    </xf>
    <xf numFmtId="0" fontId="12" fillId="10" borderId="0" xfId="0" applyFont="1" applyFill="1"/>
    <xf numFmtId="0" fontId="34" fillId="10" borderId="0" xfId="0" applyNumberFormat="1" applyFont="1" applyFill="1"/>
    <xf numFmtId="0" fontId="15" fillId="11" borderId="2" xfId="2" applyFont="1" applyFill="1" applyBorder="1" applyAlignment="1">
      <alignment horizontal="center" vertical="center" wrapText="1" readingOrder="2"/>
    </xf>
    <xf numFmtId="3" fontId="17" fillId="11" borderId="2" xfId="2" applyNumberFormat="1" applyFont="1" applyFill="1" applyBorder="1" applyAlignment="1">
      <alignment horizontal="center" vertical="center"/>
    </xf>
    <xf numFmtId="1" fontId="17" fillId="11" borderId="2" xfId="2" applyNumberFormat="1" applyFont="1" applyFill="1" applyBorder="1" applyAlignment="1">
      <alignment horizontal="center" vertical="center"/>
    </xf>
    <xf numFmtId="0" fontId="4" fillId="11" borderId="2" xfId="2" applyFill="1" applyBorder="1" applyAlignment="1">
      <alignment horizontal="center"/>
    </xf>
    <xf numFmtId="0" fontId="17" fillId="11" borderId="2" xfId="2" applyFont="1" applyFill="1" applyBorder="1" applyAlignment="1">
      <alignment horizontal="right" wrapText="1"/>
    </xf>
    <xf numFmtId="3" fontId="12" fillId="0" borderId="0" xfId="0" applyNumberFormat="1" applyFont="1"/>
    <xf numFmtId="1" fontId="12" fillId="0" borderId="2" xfId="0" applyNumberFormat="1" applyFont="1" applyBorder="1" applyAlignment="1">
      <alignment horizontal="center" vertical="center"/>
    </xf>
    <xf numFmtId="0" fontId="63" fillId="0" borderId="0" xfId="0" applyFont="1"/>
    <xf numFmtId="0" fontId="63" fillId="0" borderId="0" xfId="0" applyFont="1" applyAlignment="1">
      <alignment horizontal="right" vertical="center" wrapText="1" readingOrder="2"/>
    </xf>
    <xf numFmtId="0" fontId="63" fillId="0" borderId="0" xfId="0" applyFont="1" applyAlignment="1">
      <alignment horizontal="center" vertical="center" wrapText="1" readingOrder="2"/>
    </xf>
    <xf numFmtId="3" fontId="63" fillId="0" borderId="0" xfId="0" applyNumberFormat="1" applyFont="1" applyAlignment="1">
      <alignment horizontal="center" vertical="center" wrapText="1" readingOrder="2"/>
    </xf>
    <xf numFmtId="10" fontId="63" fillId="0" borderId="0" xfId="0" applyNumberFormat="1" applyFont="1" applyAlignment="1">
      <alignment horizontal="center" vertical="center" wrapText="1" readingOrder="2"/>
    </xf>
    <xf numFmtId="0" fontId="63" fillId="0" borderId="0" xfId="0" applyFont="1" applyAlignment="1"/>
    <xf numFmtId="0" fontId="64" fillId="0" borderId="0" xfId="0" applyFont="1" applyAlignment="1"/>
    <xf numFmtId="0" fontId="30" fillId="12" borderId="4" xfId="0" applyFont="1" applyFill="1" applyBorder="1" applyAlignment="1">
      <alignment horizontal="center" vertical="center" wrapText="1" readingOrder="2"/>
    </xf>
    <xf numFmtId="0" fontId="31" fillId="12" borderId="4" xfId="0" applyFont="1" applyFill="1" applyBorder="1" applyAlignment="1">
      <alignment horizontal="center" vertical="center" wrapText="1" readingOrder="2"/>
    </xf>
    <xf numFmtId="0" fontId="31" fillId="24" borderId="4" xfId="0" applyFont="1" applyFill="1" applyBorder="1" applyAlignment="1">
      <alignment horizontal="center" vertical="center" wrapText="1" readingOrder="2"/>
    </xf>
    <xf numFmtId="0" fontId="31" fillId="26" borderId="4" xfId="0" applyFont="1" applyFill="1" applyBorder="1" applyAlignment="1">
      <alignment horizontal="center" vertical="center" wrapText="1" readingOrder="2"/>
    </xf>
    <xf numFmtId="0" fontId="67" fillId="10" borderId="2" xfId="2" applyFont="1" applyFill="1" applyBorder="1" applyAlignment="1">
      <alignment horizontal="center" vertical="center"/>
    </xf>
    <xf numFmtId="0" fontId="4" fillId="11" borderId="5" xfId="2" applyFill="1" applyBorder="1" applyAlignment="1">
      <alignment horizontal="center"/>
    </xf>
    <xf numFmtId="0" fontId="17" fillId="11" borderId="5" xfId="2" applyFont="1" applyFill="1" applyBorder="1" applyAlignment="1">
      <alignment horizontal="right"/>
    </xf>
    <xf numFmtId="3" fontId="20" fillId="14" borderId="2" xfId="2" applyNumberFormat="1" applyFont="1" applyFill="1" applyBorder="1" applyAlignment="1">
      <alignment horizontal="center"/>
    </xf>
    <xf numFmtId="0" fontId="52" fillId="12" borderId="17" xfId="0" applyFont="1" applyFill="1" applyBorder="1" applyAlignment="1">
      <alignment horizontal="center" vertical="center" textRotation="180" wrapText="1" readingOrder="2"/>
    </xf>
    <xf numFmtId="0" fontId="52" fillId="12" borderId="17" xfId="0" applyFont="1" applyFill="1" applyBorder="1" applyAlignment="1">
      <alignment horizontal="right" vertical="center" wrapText="1" readingOrder="2"/>
    </xf>
    <xf numFmtId="0" fontId="52" fillId="12" borderId="17" xfId="0" applyFont="1" applyFill="1" applyBorder="1" applyAlignment="1">
      <alignment horizontal="center" vertical="center" wrapText="1" readingOrder="2"/>
    </xf>
    <xf numFmtId="0" fontId="52" fillId="12" borderId="18" xfId="0" applyFont="1" applyFill="1" applyBorder="1" applyAlignment="1">
      <alignment horizontal="center" vertical="center" wrapText="1" readingOrder="2"/>
    </xf>
    <xf numFmtId="0" fontId="52" fillId="12" borderId="42" xfId="0" applyFont="1" applyFill="1" applyBorder="1" applyAlignment="1">
      <alignment horizontal="center" vertical="center" wrapText="1" readingOrder="2"/>
    </xf>
    <xf numFmtId="0" fontId="14" fillId="0" borderId="35" xfId="0" applyFont="1" applyBorder="1" applyAlignment="1">
      <alignment horizontal="center" vertical="center" wrapText="1" readingOrder="2"/>
    </xf>
    <xf numFmtId="0" fontId="14" fillId="0" borderId="2" xfId="0" applyFont="1" applyBorder="1" applyAlignment="1">
      <alignment horizontal="right" vertical="center" wrapText="1" readingOrder="2"/>
    </xf>
    <xf numFmtId="0" fontId="14" fillId="0" borderId="2" xfId="0" applyFont="1" applyBorder="1" applyAlignment="1">
      <alignment horizontal="center" vertical="center" wrapText="1" readingOrder="2"/>
    </xf>
    <xf numFmtId="3" fontId="14" fillId="0" borderId="2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 wrapText="1" readingOrder="2"/>
    </xf>
    <xf numFmtId="0" fontId="14" fillId="0" borderId="43" xfId="0" applyFont="1" applyBorder="1" applyAlignment="1">
      <alignment horizontal="center" vertical="center" readingOrder="2"/>
    </xf>
    <xf numFmtId="0" fontId="68" fillId="0" borderId="43" xfId="0" applyFont="1" applyBorder="1" applyAlignment="1">
      <alignment horizontal="center" vertical="center" readingOrder="2"/>
    </xf>
    <xf numFmtId="10" fontId="53" fillId="21" borderId="2" xfId="0" applyNumberFormat="1" applyFont="1" applyFill="1" applyBorder="1" applyAlignment="1">
      <alignment horizontal="center" vertical="center" wrapText="1" readingOrder="2"/>
    </xf>
    <xf numFmtId="2" fontId="53" fillId="21" borderId="2" xfId="0" applyNumberFormat="1" applyFont="1" applyFill="1" applyBorder="1" applyAlignment="1">
      <alignment horizontal="center" vertical="center" wrapText="1" readingOrder="2"/>
    </xf>
    <xf numFmtId="2" fontId="36" fillId="21" borderId="2" xfId="0" applyNumberFormat="1" applyFont="1" applyFill="1" applyBorder="1" applyAlignment="1">
      <alignment horizontal="center" vertical="center" wrapText="1" readingOrder="2"/>
    </xf>
    <xf numFmtId="3" fontId="14" fillId="0" borderId="2" xfId="0" applyNumberFormat="1" applyFont="1" applyBorder="1" applyAlignment="1">
      <alignment horizontal="center" vertical="center" wrapText="1" readingOrder="2"/>
    </xf>
    <xf numFmtId="0" fontId="14" fillId="0" borderId="2" xfId="0" applyFont="1" applyBorder="1" applyAlignment="1">
      <alignment horizontal="center" vertical="center" readingOrder="2"/>
    </xf>
    <xf numFmtId="0" fontId="68" fillId="0" borderId="2" xfId="0" applyFont="1" applyBorder="1" applyAlignment="1">
      <alignment horizontal="center" vertical="center" readingOrder="2"/>
    </xf>
    <xf numFmtId="2" fontId="53" fillId="0" borderId="2" xfId="0" applyNumberFormat="1" applyFont="1" applyFill="1" applyBorder="1" applyAlignment="1">
      <alignment horizontal="center" vertical="center" wrapText="1" readingOrder="2"/>
    </xf>
    <xf numFmtId="2" fontId="36" fillId="23" borderId="2" xfId="0" applyNumberFormat="1" applyFont="1" applyFill="1" applyBorder="1" applyAlignment="1">
      <alignment horizontal="center" vertical="center" wrapText="1" readingOrder="2"/>
    </xf>
    <xf numFmtId="0" fontId="53" fillId="23" borderId="2" xfId="0" applyNumberFormat="1" applyFont="1" applyFill="1" applyBorder="1" applyAlignment="1">
      <alignment horizontal="center" vertical="center" wrapText="1" readingOrder="2"/>
    </xf>
    <xf numFmtId="49" fontId="53" fillId="23" borderId="2" xfId="3" applyNumberFormat="1" applyFont="1" applyFill="1" applyBorder="1" applyAlignment="1">
      <alignment horizontal="center" vertical="center" wrapText="1" readingOrder="2"/>
    </xf>
    <xf numFmtId="2" fontId="14" fillId="0" borderId="2" xfId="0" applyNumberFormat="1" applyFont="1" applyBorder="1" applyAlignment="1">
      <alignment horizontal="center" vertical="center" wrapText="1" readingOrder="2"/>
    </xf>
    <xf numFmtId="169" fontId="53" fillId="11" borderId="2" xfId="1" applyNumberFormat="1" applyFont="1" applyFill="1" applyBorder="1" applyAlignment="1">
      <alignment horizontal="center" vertical="center" wrapText="1" readingOrder="2"/>
    </xf>
    <xf numFmtId="0" fontId="14" fillId="0" borderId="2" xfId="0" applyFont="1" applyBorder="1" applyAlignment="1">
      <alignment horizontal="center" vertical="center"/>
    </xf>
    <xf numFmtId="1" fontId="14" fillId="0" borderId="2" xfId="1" applyNumberFormat="1" applyFont="1" applyBorder="1" applyAlignment="1">
      <alignment horizontal="center" vertical="center" wrapText="1" readingOrder="2"/>
    </xf>
    <xf numFmtId="9" fontId="14" fillId="0" borderId="2" xfId="3" applyFont="1" applyBorder="1" applyAlignment="1">
      <alignment horizontal="center" vertical="center" wrapText="1" readingOrder="2"/>
    </xf>
    <xf numFmtId="2" fontId="53" fillId="23" borderId="2" xfId="0" applyNumberFormat="1" applyFont="1" applyFill="1" applyBorder="1" applyAlignment="1">
      <alignment horizontal="center" vertical="center" wrapText="1" readingOrder="2"/>
    </xf>
    <xf numFmtId="167" fontId="53" fillId="23" borderId="2" xfId="0" applyNumberFormat="1" applyFont="1" applyFill="1" applyBorder="1" applyAlignment="1">
      <alignment horizontal="center" vertical="center" wrapText="1" readingOrder="2"/>
    </xf>
    <xf numFmtId="0" fontId="14" fillId="0" borderId="2" xfId="0" applyFont="1" applyBorder="1" applyAlignment="1">
      <alignment horizontal="right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/>
    <xf numFmtId="0" fontId="68" fillId="0" borderId="2" xfId="0" applyFont="1" applyBorder="1" applyAlignment="1"/>
    <xf numFmtId="171" fontId="14" fillId="0" borderId="2" xfId="0" applyNumberFormat="1" applyFont="1" applyBorder="1" applyAlignment="1">
      <alignment horizontal="right" vertical="center" wrapText="1" readingOrder="2"/>
    </xf>
    <xf numFmtId="0" fontId="14" fillId="0" borderId="2" xfId="0" applyFont="1" applyBorder="1" applyAlignment="1">
      <alignment horizontal="right" vertical="center" wrapText="1"/>
    </xf>
    <xf numFmtId="1" fontId="14" fillId="0" borderId="2" xfId="1" applyNumberFormat="1" applyFont="1" applyBorder="1" applyAlignment="1">
      <alignment horizontal="center" vertical="center"/>
    </xf>
    <xf numFmtId="0" fontId="14" fillId="24" borderId="2" xfId="0" applyFont="1" applyFill="1" applyBorder="1"/>
    <xf numFmtId="0" fontId="14" fillId="31" borderId="2" xfId="0" applyFont="1" applyFill="1" applyBorder="1"/>
    <xf numFmtId="0" fontId="14" fillId="32" borderId="2" xfId="0" applyFont="1" applyFill="1" applyBorder="1"/>
    <xf numFmtId="0" fontId="69" fillId="0" borderId="45" xfId="0" applyFont="1" applyBorder="1" applyAlignment="1">
      <alignment horizontal="center" vertical="center" wrapText="1" readingOrder="2"/>
    </xf>
    <xf numFmtId="0" fontId="69" fillId="0" borderId="20" xfId="0" applyFont="1" applyBorder="1" applyAlignment="1">
      <alignment horizontal="center" vertical="center" wrapText="1" readingOrder="2"/>
    </xf>
    <xf numFmtId="0" fontId="69" fillId="0" borderId="31" xfId="0" applyFont="1" applyBorder="1" applyAlignment="1">
      <alignment horizontal="center" vertical="center" wrapText="1" readingOrder="2"/>
    </xf>
    <xf numFmtId="2" fontId="69" fillId="0" borderId="2" xfId="0" applyNumberFormat="1" applyFont="1" applyBorder="1" applyAlignment="1">
      <alignment horizontal="center" vertical="center" wrapText="1" readingOrder="2"/>
    </xf>
    <xf numFmtId="0" fontId="69" fillId="0" borderId="2" xfId="0" applyFont="1" applyBorder="1" applyAlignment="1">
      <alignment horizontal="center" vertical="center" wrapText="1" readingOrder="2"/>
    </xf>
    <xf numFmtId="0" fontId="69" fillId="0" borderId="46" xfId="0" applyFont="1" applyBorder="1" applyAlignment="1">
      <alignment horizontal="center" vertical="center" readingOrder="2"/>
    </xf>
    <xf numFmtId="0" fontId="70" fillId="0" borderId="2" xfId="0" applyFont="1" applyBorder="1" applyAlignment="1">
      <alignment horizontal="center" vertical="center" readingOrder="2"/>
    </xf>
    <xf numFmtId="0" fontId="14" fillId="24" borderId="0" xfId="0" applyFont="1" applyFill="1" applyBorder="1"/>
    <xf numFmtId="0" fontId="14" fillId="0" borderId="0" xfId="0" applyFont="1" applyBorder="1"/>
    <xf numFmtId="0" fontId="14" fillId="32" borderId="0" xfId="0" applyFont="1" applyFill="1"/>
    <xf numFmtId="0" fontId="66" fillId="0" borderId="2" xfId="0" applyFont="1" applyBorder="1" applyAlignment="1">
      <alignment horizontal="center"/>
    </xf>
    <xf numFmtId="1" fontId="66" fillId="0" borderId="2" xfId="0" applyNumberFormat="1" applyFont="1" applyBorder="1" applyAlignment="1">
      <alignment horizontal="center" vertical="center"/>
    </xf>
    <xf numFmtId="3" fontId="66" fillId="0" borderId="2" xfId="0" applyNumberFormat="1" applyFont="1" applyBorder="1" applyAlignment="1">
      <alignment horizontal="center" vertical="center"/>
    </xf>
    <xf numFmtId="1" fontId="67" fillId="19" borderId="2" xfId="0" applyNumberFormat="1" applyFont="1" applyFill="1" applyBorder="1" applyAlignment="1">
      <alignment horizontal="center" vertical="center"/>
    </xf>
    <xf numFmtId="3" fontId="67" fillId="19" borderId="2" xfId="0" applyNumberFormat="1" applyFont="1" applyFill="1" applyBorder="1" applyAlignment="1">
      <alignment horizontal="center" vertical="center"/>
    </xf>
    <xf numFmtId="3" fontId="14" fillId="14" borderId="44" xfId="0" applyNumberFormat="1" applyFont="1" applyFill="1" applyBorder="1" applyAlignment="1">
      <alignment horizontal="center" vertical="center"/>
    </xf>
    <xf numFmtId="1" fontId="14" fillId="0" borderId="2" xfId="0" applyNumberFormat="1" applyFont="1" applyBorder="1" applyAlignment="1">
      <alignment horizontal="center" vertical="center" wrapText="1" readingOrder="2"/>
    </xf>
    <xf numFmtId="2" fontId="66" fillId="0" borderId="2" xfId="0" applyNumberFormat="1" applyFont="1" applyBorder="1" applyAlignment="1">
      <alignment horizontal="center"/>
    </xf>
    <xf numFmtId="173" fontId="0" fillId="0" borderId="0" xfId="0" applyNumberFormat="1"/>
    <xf numFmtId="0" fontId="21" fillId="14" borderId="9" xfId="2" applyFont="1" applyFill="1" applyBorder="1" applyAlignment="1"/>
    <xf numFmtId="0" fontId="14" fillId="0" borderId="0" xfId="2" applyFont="1" applyBorder="1" applyAlignment="1">
      <alignment horizontal="center" vertical="center" readingOrder="2"/>
    </xf>
    <xf numFmtId="0" fontId="15" fillId="0" borderId="0" xfId="2" applyFont="1" applyBorder="1" applyAlignment="1">
      <alignment horizontal="center" vertical="center" wrapText="1" readingOrder="2"/>
    </xf>
    <xf numFmtId="3" fontId="18" fillId="0" borderId="0" xfId="2" applyNumberFormat="1" applyFont="1" applyFill="1" applyBorder="1" applyAlignment="1">
      <alignment horizontal="center" vertical="center" wrapText="1" readingOrder="2"/>
    </xf>
    <xf numFmtId="3" fontId="18" fillId="14" borderId="0" xfId="2" applyNumberFormat="1" applyFont="1" applyFill="1" applyBorder="1" applyAlignment="1">
      <alignment horizontal="center" vertical="center" wrapText="1" readingOrder="2"/>
    </xf>
    <xf numFmtId="10" fontId="18" fillId="14" borderId="0" xfId="2" applyNumberFormat="1" applyFont="1" applyFill="1" applyBorder="1" applyAlignment="1">
      <alignment horizontal="center" vertical="center" wrapText="1" readingOrder="2"/>
    </xf>
    <xf numFmtId="3" fontId="20" fillId="14" borderId="0" xfId="2" applyNumberFormat="1" applyFont="1" applyFill="1" applyBorder="1" applyAlignment="1">
      <alignment horizontal="center"/>
    </xf>
    <xf numFmtId="3" fontId="18" fillId="11" borderId="0" xfId="2" applyNumberFormat="1" applyFont="1" applyFill="1" applyBorder="1" applyAlignment="1">
      <alignment horizontal="center" vertical="center" wrapText="1" readingOrder="2"/>
    </xf>
    <xf numFmtId="0" fontId="17" fillId="18" borderId="0" xfId="2" applyFont="1" applyFill="1" applyBorder="1" applyAlignment="1">
      <alignment horizontal="right" vertical="top" wrapText="1" readingOrder="2"/>
    </xf>
    <xf numFmtId="3" fontId="18" fillId="15" borderId="0" xfId="2" applyNumberFormat="1" applyFont="1" applyFill="1" applyBorder="1" applyAlignment="1">
      <alignment horizontal="center" vertical="center" wrapText="1" readingOrder="2"/>
    </xf>
    <xf numFmtId="10" fontId="18" fillId="15" borderId="0" xfId="2" applyNumberFormat="1" applyFont="1" applyFill="1" applyBorder="1" applyAlignment="1">
      <alignment horizontal="center" vertical="center" wrapText="1" readingOrder="2"/>
    </xf>
    <xf numFmtId="3" fontId="24" fillId="16" borderId="0" xfId="2" applyNumberFormat="1" applyFont="1" applyFill="1" applyBorder="1" applyAlignment="1">
      <alignment horizontal="center" vertical="center" wrapText="1" readingOrder="2"/>
    </xf>
    <xf numFmtId="167" fontId="14" fillId="0" borderId="2" xfId="0" applyNumberFormat="1" applyFont="1" applyBorder="1" applyAlignment="1">
      <alignment horizontal="center" vertical="center" wrapText="1" readingOrder="2"/>
    </xf>
    <xf numFmtId="167" fontId="12" fillId="0" borderId="2" xfId="0" applyNumberFormat="1" applyFont="1" applyBorder="1" applyAlignment="1">
      <alignment horizontal="center" vertical="center"/>
    </xf>
    <xf numFmtId="167" fontId="12" fillId="0" borderId="2" xfId="0" applyNumberFormat="1" applyFont="1" applyBorder="1" applyAlignment="1">
      <alignment horizontal="center" vertical="center" wrapText="1" readingOrder="2"/>
    </xf>
    <xf numFmtId="9" fontId="12" fillId="0" borderId="2" xfId="0" applyNumberFormat="1" applyFont="1" applyBorder="1" applyAlignment="1">
      <alignment horizontal="center" vertical="center"/>
    </xf>
    <xf numFmtId="171" fontId="67" fillId="19" borderId="2" xfId="0" applyNumberFormat="1" applyFont="1" applyFill="1" applyBorder="1" applyAlignment="1">
      <alignment horizontal="center" vertical="center"/>
    </xf>
    <xf numFmtId="3" fontId="18" fillId="0" borderId="4" xfId="2" applyNumberFormat="1" applyFont="1" applyFill="1" applyBorder="1" applyAlignment="1">
      <alignment horizontal="center" vertical="center" wrapText="1" readingOrder="2"/>
    </xf>
    <xf numFmtId="2" fontId="18" fillId="14" borderId="0" xfId="2" applyNumberFormat="1" applyFont="1" applyFill="1" applyBorder="1" applyAlignment="1">
      <alignment horizontal="center" vertical="center" wrapText="1" readingOrder="2"/>
    </xf>
    <xf numFmtId="3" fontId="18" fillId="20" borderId="4" xfId="2" applyNumberFormat="1" applyFont="1" applyFill="1" applyBorder="1" applyAlignment="1">
      <alignment horizontal="center" vertical="center" wrapText="1" readingOrder="2"/>
    </xf>
    <xf numFmtId="3" fontId="4" fillId="0" borderId="0" xfId="2" applyNumberFormat="1"/>
    <xf numFmtId="166" fontId="17" fillId="0" borderId="2" xfId="2" applyNumberFormat="1" applyFont="1" applyBorder="1" applyAlignment="1">
      <alignment horizontal="center" vertical="center"/>
    </xf>
    <xf numFmtId="0" fontId="17" fillId="20" borderId="2" xfId="2" applyFont="1" applyFill="1" applyBorder="1" applyAlignment="1">
      <alignment horizontal="right"/>
    </xf>
    <xf numFmtId="0" fontId="17" fillId="24" borderId="2" xfId="2" applyFont="1" applyFill="1" applyBorder="1" applyAlignment="1">
      <alignment horizontal="center" vertical="center"/>
    </xf>
    <xf numFmtId="174" fontId="16" fillId="0" borderId="0" xfId="0" applyNumberFormat="1" applyFont="1" applyAlignment="1">
      <alignment horizontal="center" vertical="center"/>
    </xf>
    <xf numFmtId="174" fontId="16" fillId="0" borderId="9" xfId="0" applyNumberFormat="1" applyFont="1" applyBorder="1" applyAlignment="1">
      <alignment horizontal="center" vertical="center"/>
    </xf>
    <xf numFmtId="174" fontId="16" fillId="0" borderId="2" xfId="0" applyNumberFormat="1" applyFont="1" applyBorder="1" applyAlignment="1">
      <alignment horizontal="center" vertical="center" wrapText="1"/>
    </xf>
    <xf numFmtId="174" fontId="16" fillId="0" borderId="2" xfId="0" applyNumberFormat="1" applyFont="1" applyBorder="1" applyAlignment="1">
      <alignment horizontal="center" vertical="center"/>
    </xf>
    <xf numFmtId="174" fontId="0" fillId="0" borderId="0" xfId="0" applyNumberFormat="1" applyAlignment="1">
      <alignment horizontal="center" vertical="center"/>
    </xf>
    <xf numFmtId="3" fontId="18" fillId="33" borderId="4" xfId="2" applyNumberFormat="1" applyFont="1" applyFill="1" applyBorder="1" applyAlignment="1">
      <alignment horizontal="center" vertical="center" wrapText="1" readingOrder="2"/>
    </xf>
    <xf numFmtId="3" fontId="18" fillId="23" borderId="4" xfId="2" applyNumberFormat="1" applyFont="1" applyFill="1" applyBorder="1" applyAlignment="1">
      <alignment horizontal="center" vertical="center" wrapText="1" readingOrder="2"/>
    </xf>
    <xf numFmtId="3" fontId="18" fillId="32" borderId="4" xfId="2" applyNumberFormat="1" applyFont="1" applyFill="1" applyBorder="1" applyAlignment="1">
      <alignment horizontal="center" vertical="center" wrapText="1" readingOrder="2"/>
    </xf>
    <xf numFmtId="174" fontId="16" fillId="32" borderId="2" xfId="0" applyNumberFormat="1" applyFont="1" applyFill="1" applyBorder="1" applyAlignment="1">
      <alignment horizontal="center" vertical="center"/>
    </xf>
    <xf numFmtId="174" fontId="16" fillId="33" borderId="2" xfId="0" applyNumberFormat="1" applyFont="1" applyFill="1" applyBorder="1" applyAlignment="1">
      <alignment horizontal="center" vertical="center"/>
    </xf>
    <xf numFmtId="174" fontId="16" fillId="7" borderId="2" xfId="0" applyNumberFormat="1" applyFont="1" applyFill="1" applyBorder="1" applyAlignment="1">
      <alignment horizontal="center" vertical="center"/>
    </xf>
    <xf numFmtId="3" fontId="18" fillId="7" borderId="4" xfId="2" applyNumberFormat="1" applyFont="1" applyFill="1" applyBorder="1" applyAlignment="1">
      <alignment horizontal="center" vertical="center" wrapText="1" readingOrder="2"/>
    </xf>
    <xf numFmtId="174" fontId="16" fillId="23" borderId="2" xfId="0" applyNumberFormat="1" applyFont="1" applyFill="1" applyBorder="1" applyAlignment="1">
      <alignment horizontal="center" vertical="center"/>
    </xf>
    <xf numFmtId="174" fontId="16" fillId="34" borderId="2" xfId="0" applyNumberFormat="1" applyFont="1" applyFill="1" applyBorder="1" applyAlignment="1">
      <alignment horizontal="center" vertical="center"/>
    </xf>
    <xf numFmtId="3" fontId="18" fillId="34" borderId="4" xfId="2" applyNumberFormat="1" applyFont="1" applyFill="1" applyBorder="1" applyAlignment="1">
      <alignment horizontal="center" vertical="center" wrapText="1" readingOrder="2"/>
    </xf>
    <xf numFmtId="174" fontId="16" fillId="24" borderId="2" xfId="0" applyNumberFormat="1" applyFont="1" applyFill="1" applyBorder="1" applyAlignment="1">
      <alignment horizontal="center" vertical="center"/>
    </xf>
    <xf numFmtId="175" fontId="16" fillId="0" borderId="2" xfId="0" applyNumberFormat="1" applyFont="1" applyBorder="1" applyAlignment="1">
      <alignment horizontal="center" vertical="center"/>
    </xf>
    <xf numFmtId="174" fontId="16" fillId="35" borderId="2" xfId="0" applyNumberFormat="1" applyFont="1" applyFill="1" applyBorder="1" applyAlignment="1">
      <alignment horizontal="center" vertical="center"/>
    </xf>
    <xf numFmtId="174" fontId="16" fillId="36" borderId="2" xfId="0" applyNumberFormat="1" applyFont="1" applyFill="1" applyBorder="1" applyAlignment="1">
      <alignment horizontal="center" vertical="center"/>
    </xf>
    <xf numFmtId="174" fontId="16" fillId="37" borderId="2" xfId="0" applyNumberFormat="1" applyFont="1" applyFill="1" applyBorder="1" applyAlignment="1">
      <alignment horizontal="center" vertical="center"/>
    </xf>
    <xf numFmtId="3" fontId="18" fillId="37" borderId="4" xfId="2" applyNumberFormat="1" applyFont="1" applyFill="1" applyBorder="1" applyAlignment="1">
      <alignment horizontal="center" vertical="center" wrapText="1" readingOrder="2"/>
    </xf>
    <xf numFmtId="174" fontId="16" fillId="28" borderId="2" xfId="0" applyNumberFormat="1" applyFont="1" applyFill="1" applyBorder="1" applyAlignment="1">
      <alignment horizontal="center" vertical="center"/>
    </xf>
    <xf numFmtId="3" fontId="18" fillId="28" borderId="4" xfId="2" applyNumberFormat="1" applyFont="1" applyFill="1" applyBorder="1" applyAlignment="1">
      <alignment horizontal="center" vertical="center" wrapText="1" readingOrder="2"/>
    </xf>
    <xf numFmtId="174" fontId="16" fillId="38" borderId="2" xfId="0" applyNumberFormat="1" applyFont="1" applyFill="1" applyBorder="1" applyAlignment="1">
      <alignment horizontal="center" vertical="center"/>
    </xf>
    <xf numFmtId="3" fontId="18" fillId="38" borderId="4" xfId="2" applyNumberFormat="1" applyFont="1" applyFill="1" applyBorder="1" applyAlignment="1">
      <alignment horizontal="center" vertical="center" wrapText="1" readingOrder="2"/>
    </xf>
    <xf numFmtId="174" fontId="16" fillId="39" borderId="2" xfId="0" applyNumberFormat="1" applyFont="1" applyFill="1" applyBorder="1" applyAlignment="1">
      <alignment horizontal="center" vertical="center"/>
    </xf>
    <xf numFmtId="3" fontId="18" fillId="39" borderId="4" xfId="2" applyNumberFormat="1" applyFont="1" applyFill="1" applyBorder="1" applyAlignment="1">
      <alignment horizontal="center" vertical="center" wrapText="1" readingOrder="2"/>
    </xf>
    <xf numFmtId="174" fontId="72" fillId="40" borderId="2" xfId="0" applyNumberFormat="1" applyFont="1" applyFill="1" applyBorder="1" applyAlignment="1">
      <alignment horizontal="center" vertical="center"/>
    </xf>
    <xf numFmtId="3" fontId="24" fillId="40" borderId="4" xfId="2" applyNumberFormat="1" applyFont="1" applyFill="1" applyBorder="1" applyAlignment="1">
      <alignment horizontal="center" vertical="center" wrapText="1" readingOrder="2"/>
    </xf>
    <xf numFmtId="174" fontId="16" fillId="41" borderId="2" xfId="0" applyNumberFormat="1" applyFont="1" applyFill="1" applyBorder="1" applyAlignment="1">
      <alignment horizontal="center" vertical="center"/>
    </xf>
    <xf numFmtId="3" fontId="18" fillId="41" borderId="4" xfId="2" applyNumberFormat="1" applyFont="1" applyFill="1" applyBorder="1" applyAlignment="1">
      <alignment horizontal="center" vertical="center" wrapText="1" readingOrder="2"/>
    </xf>
    <xf numFmtId="174" fontId="16" fillId="42" borderId="2" xfId="0" applyNumberFormat="1" applyFont="1" applyFill="1" applyBorder="1" applyAlignment="1">
      <alignment horizontal="center" vertical="center"/>
    </xf>
    <xf numFmtId="3" fontId="18" fillId="42" borderId="4" xfId="2" applyNumberFormat="1" applyFont="1" applyFill="1" applyBorder="1" applyAlignment="1">
      <alignment horizontal="center" vertical="center" wrapText="1" readingOrder="2"/>
    </xf>
    <xf numFmtId="3" fontId="4" fillId="42" borderId="0" xfId="2" applyNumberFormat="1" applyFill="1"/>
    <xf numFmtId="3" fontId="18" fillId="42" borderId="0" xfId="2" applyNumberFormat="1" applyFont="1" applyFill="1" applyBorder="1" applyAlignment="1">
      <alignment horizontal="center" vertical="center" wrapText="1" readingOrder="2"/>
    </xf>
    <xf numFmtId="174" fontId="72" fillId="43" borderId="2" xfId="0" applyNumberFormat="1" applyFont="1" applyFill="1" applyBorder="1" applyAlignment="1">
      <alignment horizontal="center" vertical="center"/>
    </xf>
    <xf numFmtId="3" fontId="24" fillId="43" borderId="4" xfId="2" applyNumberFormat="1" applyFont="1" applyFill="1" applyBorder="1" applyAlignment="1">
      <alignment horizontal="center" vertical="center" wrapText="1" readingOrder="2"/>
    </xf>
    <xf numFmtId="174" fontId="16" fillId="44" borderId="2" xfId="0" applyNumberFormat="1" applyFont="1" applyFill="1" applyBorder="1" applyAlignment="1">
      <alignment horizontal="center" vertical="center"/>
    </xf>
    <xf numFmtId="3" fontId="18" fillId="44" borderId="4" xfId="2" applyNumberFormat="1" applyFont="1" applyFill="1" applyBorder="1" applyAlignment="1">
      <alignment horizontal="center" vertical="center" wrapText="1" readingOrder="2"/>
    </xf>
    <xf numFmtId="174" fontId="16" fillId="45" borderId="2" xfId="0" applyNumberFormat="1" applyFont="1" applyFill="1" applyBorder="1" applyAlignment="1">
      <alignment horizontal="center" vertical="center"/>
    </xf>
    <xf numFmtId="3" fontId="18" fillId="45" borderId="4" xfId="2" applyNumberFormat="1" applyFont="1" applyFill="1" applyBorder="1" applyAlignment="1">
      <alignment horizontal="center" vertical="center" wrapText="1" readingOrder="2"/>
    </xf>
    <xf numFmtId="3" fontId="18" fillId="45" borderId="0" xfId="2" applyNumberFormat="1" applyFont="1" applyFill="1" applyBorder="1" applyAlignment="1">
      <alignment horizontal="center" vertical="center" wrapText="1" readingOrder="2"/>
    </xf>
    <xf numFmtId="3" fontId="56" fillId="45" borderId="2" xfId="0" applyNumberFormat="1" applyFont="1" applyFill="1" applyBorder="1" applyAlignment="1">
      <alignment horizontal="center" vertical="center" wrapText="1" readingOrder="2"/>
    </xf>
    <xf numFmtId="3" fontId="4" fillId="45" borderId="0" xfId="2" applyNumberFormat="1" applyFill="1"/>
    <xf numFmtId="3" fontId="24" fillId="46" borderId="4" xfId="2" applyNumberFormat="1" applyFont="1" applyFill="1" applyBorder="1" applyAlignment="1">
      <alignment horizontal="center" vertical="center" wrapText="1" readingOrder="2"/>
    </xf>
    <xf numFmtId="174" fontId="16" fillId="0" borderId="2" xfId="0" applyNumberFormat="1" applyFont="1" applyBorder="1" applyAlignment="1">
      <alignment horizontal="center" vertical="center"/>
    </xf>
    <xf numFmtId="0" fontId="12" fillId="35" borderId="0" xfId="0" applyFont="1" applyFill="1"/>
    <xf numFmtId="0" fontId="12" fillId="31" borderId="2" xfId="0" applyFont="1" applyFill="1" applyBorder="1" applyAlignment="1">
      <alignment horizontal="center" vertical="center" wrapText="1" readingOrder="2"/>
    </xf>
    <xf numFmtId="0" fontId="12" fillId="31" borderId="2" xfId="0" applyFont="1" applyFill="1" applyBorder="1" applyAlignment="1">
      <alignment horizontal="right" vertical="center" wrapText="1" indent="2" readingOrder="2"/>
    </xf>
    <xf numFmtId="3" fontId="12" fillId="31" borderId="2" xfId="0" applyNumberFormat="1" applyFont="1" applyFill="1" applyBorder="1" applyAlignment="1">
      <alignment horizontal="center" vertical="center" wrapText="1" readingOrder="2"/>
    </xf>
    <xf numFmtId="10" fontId="12" fillId="31" borderId="2" xfId="0" applyNumberFormat="1" applyFont="1" applyFill="1" applyBorder="1" applyAlignment="1">
      <alignment horizontal="center" vertical="center" wrapText="1" readingOrder="2"/>
    </xf>
    <xf numFmtId="0" fontId="12" fillId="31" borderId="2" xfId="0" applyFont="1" applyFill="1" applyBorder="1" applyAlignment="1">
      <alignment horizontal="center" vertical="center" readingOrder="2"/>
    </xf>
    <xf numFmtId="0" fontId="34" fillId="31" borderId="2" xfId="0" applyFont="1" applyFill="1" applyBorder="1" applyAlignment="1">
      <alignment horizontal="center" vertical="center" readingOrder="2"/>
    </xf>
    <xf numFmtId="0" fontId="47" fillId="31" borderId="2" xfId="0" applyFont="1" applyFill="1" applyBorder="1" applyAlignment="1">
      <alignment horizontal="center"/>
    </xf>
    <xf numFmtId="169" fontId="47" fillId="31" borderId="2" xfId="1" applyNumberFormat="1" applyFont="1" applyFill="1" applyBorder="1" applyAlignment="1">
      <alignment horizontal="center" vertical="center" wrapText="1" readingOrder="2"/>
    </xf>
    <xf numFmtId="0" fontId="37" fillId="31" borderId="2" xfId="0" applyFont="1" applyFill="1" applyBorder="1" applyAlignment="1">
      <alignment horizontal="center"/>
    </xf>
    <xf numFmtId="3" fontId="12" fillId="47" borderId="2" xfId="0" applyNumberFormat="1" applyFont="1" applyFill="1" applyBorder="1" applyAlignment="1">
      <alignment horizontal="center" vertical="center" wrapText="1" readingOrder="2"/>
    </xf>
    <xf numFmtId="172" fontId="12" fillId="31" borderId="2" xfId="0" applyNumberFormat="1" applyFont="1" applyFill="1" applyBorder="1" applyAlignment="1">
      <alignment horizontal="center" vertical="center" wrapText="1" readingOrder="2"/>
    </xf>
    <xf numFmtId="0" fontId="12" fillId="31" borderId="21" xfId="0" applyFont="1" applyFill="1" applyBorder="1" applyAlignment="1">
      <alignment horizontal="center" vertical="center" wrapText="1" readingOrder="2"/>
    </xf>
    <xf numFmtId="1" fontId="12" fillId="31" borderId="2" xfId="0" applyNumberFormat="1" applyFont="1" applyFill="1" applyBorder="1" applyAlignment="1">
      <alignment horizontal="center" vertical="center"/>
    </xf>
    <xf numFmtId="0" fontId="34" fillId="31" borderId="22" xfId="0" applyFont="1" applyFill="1" applyBorder="1" applyAlignment="1">
      <alignment horizontal="center" vertical="center" readingOrder="2"/>
    </xf>
    <xf numFmtId="1" fontId="47" fillId="31" borderId="2" xfId="0" applyNumberFormat="1" applyFont="1" applyFill="1" applyBorder="1" applyAlignment="1">
      <alignment horizontal="center" vertical="center" wrapText="1" readingOrder="2"/>
    </xf>
    <xf numFmtId="0" fontId="12" fillId="31" borderId="2" xfId="0" applyFont="1" applyFill="1" applyBorder="1" applyAlignment="1">
      <alignment horizontal="right" vertical="center" wrapText="1" readingOrder="2"/>
    </xf>
    <xf numFmtId="171" fontId="12" fillId="31" borderId="2" xfId="0" applyNumberFormat="1" applyFont="1" applyFill="1" applyBorder="1" applyAlignment="1">
      <alignment horizontal="center" vertical="center" wrapText="1" readingOrder="2"/>
    </xf>
    <xf numFmtId="49" fontId="12" fillId="31" borderId="2" xfId="0" applyNumberFormat="1" applyFont="1" applyFill="1" applyBorder="1" applyAlignment="1" applyProtection="1">
      <alignment horizontal="center" vertical="center"/>
      <protection locked="0"/>
    </xf>
    <xf numFmtId="2" fontId="12" fillId="47" borderId="2" xfId="0" applyNumberFormat="1" applyFont="1" applyFill="1" applyBorder="1" applyAlignment="1">
      <alignment horizontal="center" vertical="center"/>
    </xf>
    <xf numFmtId="1" fontId="12" fillId="47" borderId="2" xfId="1" applyNumberFormat="1" applyFont="1" applyFill="1" applyBorder="1" applyAlignment="1">
      <alignment horizontal="center" vertical="center" wrapText="1" readingOrder="2"/>
    </xf>
    <xf numFmtId="0" fontId="12" fillId="31" borderId="2" xfId="0" applyFont="1" applyFill="1" applyBorder="1" applyAlignment="1">
      <alignment horizontal="center" vertical="center"/>
    </xf>
    <xf numFmtId="10" fontId="12" fillId="31" borderId="2" xfId="0" applyNumberFormat="1" applyFont="1" applyFill="1" applyBorder="1" applyAlignment="1">
      <alignment horizontal="center" vertical="center"/>
    </xf>
    <xf numFmtId="0" fontId="33" fillId="31" borderId="2" xfId="0" applyFont="1" applyFill="1" applyBorder="1" applyAlignment="1">
      <alignment horizontal="right" vertical="center" wrapText="1" readingOrder="2"/>
    </xf>
    <xf numFmtId="3" fontId="33" fillId="31" borderId="2" xfId="0" applyNumberFormat="1" applyFont="1" applyFill="1" applyBorder="1" applyAlignment="1">
      <alignment horizontal="center" vertical="center" wrapText="1" readingOrder="2"/>
    </xf>
    <xf numFmtId="10" fontId="33" fillId="31" borderId="2" xfId="0" applyNumberFormat="1" applyFont="1" applyFill="1" applyBorder="1" applyAlignment="1">
      <alignment horizontal="center" vertical="center" wrapText="1" readingOrder="2"/>
    </xf>
    <xf numFmtId="0" fontId="42" fillId="31" borderId="0" xfId="0" applyFont="1" applyFill="1"/>
    <xf numFmtId="0" fontId="34" fillId="31" borderId="2" xfId="0" applyFont="1" applyFill="1" applyBorder="1" applyAlignment="1">
      <alignment horizontal="center" vertical="center" wrapText="1" readingOrder="2"/>
    </xf>
    <xf numFmtId="0" fontId="34" fillId="31" borderId="0" xfId="0" applyFont="1" applyFill="1"/>
    <xf numFmtId="1" fontId="35" fillId="31" borderId="2" xfId="0" applyNumberFormat="1" applyFont="1" applyFill="1" applyBorder="1" applyAlignment="1">
      <alignment horizontal="center" vertical="center" wrapText="1" readingOrder="2"/>
    </xf>
    <xf numFmtId="169" fontId="38" fillId="31" borderId="2" xfId="1" applyNumberFormat="1" applyFont="1" applyFill="1" applyBorder="1" applyAlignment="1">
      <alignment horizontal="center" vertical="center" wrapText="1" readingOrder="2"/>
    </xf>
    <xf numFmtId="0" fontId="39" fillId="31" borderId="2" xfId="0" applyFont="1" applyFill="1" applyBorder="1" applyAlignment="1">
      <alignment horizontal="center" vertical="center" wrapText="1" readingOrder="2"/>
    </xf>
    <xf numFmtId="0" fontId="34" fillId="31" borderId="23" xfId="0" applyFont="1" applyFill="1" applyBorder="1" applyAlignment="1">
      <alignment horizontal="center" vertical="center" readingOrder="2"/>
    </xf>
    <xf numFmtId="3" fontId="4" fillId="0" borderId="0" xfId="2" applyNumberFormat="1" applyAlignment="1">
      <alignment horizontal="right"/>
    </xf>
    <xf numFmtId="0" fontId="33" fillId="31" borderId="2" xfId="0" applyFont="1" applyFill="1" applyBorder="1" applyAlignment="1">
      <alignment horizontal="center" vertical="center" wrapText="1" readingOrder="2"/>
    </xf>
    <xf numFmtId="0" fontId="12" fillId="48" borderId="21" xfId="0" applyFont="1" applyFill="1" applyBorder="1" applyAlignment="1">
      <alignment horizontal="center" vertical="center" wrapText="1" readingOrder="2"/>
    </xf>
    <xf numFmtId="0" fontId="33" fillId="48" borderId="2" xfId="0" applyFont="1" applyFill="1" applyBorder="1" applyAlignment="1">
      <alignment horizontal="right" vertical="center" wrapText="1" readingOrder="2"/>
    </xf>
    <xf numFmtId="0" fontId="12" fillId="48" borderId="2" xfId="0" applyFont="1" applyFill="1" applyBorder="1" applyAlignment="1">
      <alignment horizontal="center" vertical="center" wrapText="1" readingOrder="2"/>
    </xf>
    <xf numFmtId="1" fontId="14" fillId="0" borderId="0" xfId="0" applyNumberFormat="1" applyFont="1"/>
    <xf numFmtId="1" fontId="28" fillId="0" borderId="0" xfId="0" applyNumberFormat="1" applyFont="1"/>
    <xf numFmtId="3" fontId="14" fillId="0" borderId="0" xfId="0" applyNumberFormat="1" applyFont="1"/>
    <xf numFmtId="0" fontId="14" fillId="0" borderId="47" xfId="0" applyFont="1" applyBorder="1"/>
    <xf numFmtId="0" fontId="14" fillId="0" borderId="48" xfId="0" applyFont="1" applyBorder="1" applyAlignment="1">
      <alignment horizontal="right"/>
    </xf>
    <xf numFmtId="0" fontId="14" fillId="0" borderId="15" xfId="0" applyFont="1" applyBorder="1"/>
    <xf numFmtId="0" fontId="14" fillId="0" borderId="48" xfId="0" applyFont="1" applyBorder="1"/>
    <xf numFmtId="0" fontId="14" fillId="0" borderId="49" xfId="0" applyFont="1" applyBorder="1" applyAlignment="1"/>
    <xf numFmtId="0" fontId="68" fillId="0" borderId="0" xfId="0" applyFont="1" applyBorder="1"/>
    <xf numFmtId="2" fontId="74" fillId="31" borderId="2" xfId="0" applyNumberFormat="1" applyFont="1" applyFill="1" applyBorder="1" applyAlignment="1">
      <alignment horizontal="center" vertical="center" wrapText="1" readingOrder="2"/>
    </xf>
    <xf numFmtId="3" fontId="73" fillId="31" borderId="2" xfId="0" applyNumberFormat="1" applyFont="1" applyFill="1" applyBorder="1" applyAlignment="1">
      <alignment horizontal="center" vertical="center" wrapText="1" readingOrder="2"/>
    </xf>
    <xf numFmtId="1" fontId="14" fillId="6" borderId="0" xfId="0" applyNumberFormat="1" applyFont="1" applyFill="1"/>
    <xf numFmtId="0" fontId="20" fillId="0" borderId="27" xfId="2" applyFont="1" applyBorder="1" applyAlignment="1">
      <alignment horizontal="center" vertical="center"/>
    </xf>
    <xf numFmtId="0" fontId="20" fillId="0" borderId="16" xfId="2" applyFont="1" applyBorder="1" applyAlignment="1">
      <alignment horizontal="center" vertical="center"/>
    </xf>
    <xf numFmtId="0" fontId="20" fillId="0" borderId="8" xfId="2" applyFont="1" applyBorder="1" applyAlignment="1">
      <alignment horizontal="center" vertical="center"/>
    </xf>
    <xf numFmtId="0" fontId="15" fillId="0" borderId="2" xfId="2" applyFont="1" applyBorder="1" applyAlignment="1">
      <alignment horizontal="center" vertical="center" wrapText="1" readingOrder="2"/>
    </xf>
    <xf numFmtId="0" fontId="20" fillId="0" borderId="5" xfId="2" applyFont="1" applyBorder="1" applyAlignment="1">
      <alignment horizontal="center" vertical="center" textRotation="180" wrapText="1"/>
    </xf>
    <xf numFmtId="0" fontId="20" fillId="0" borderId="14" xfId="2" applyFont="1" applyBorder="1" applyAlignment="1">
      <alignment horizontal="center" vertical="center" textRotation="180" wrapText="1"/>
    </xf>
    <xf numFmtId="0" fontId="20" fillId="0" borderId="2" xfId="2" applyFont="1" applyBorder="1" applyAlignment="1">
      <alignment horizontal="center" vertical="center" textRotation="180" wrapText="1"/>
    </xf>
    <xf numFmtId="1" fontId="19" fillId="15" borderId="2" xfId="2" applyNumberFormat="1" applyFont="1" applyFill="1" applyBorder="1" applyAlignment="1">
      <alignment horizontal="center" vertical="center" wrapText="1" readingOrder="2"/>
    </xf>
    <xf numFmtId="1" fontId="23" fillId="16" borderId="2" xfId="2" applyNumberFormat="1" applyFont="1" applyFill="1" applyBorder="1" applyAlignment="1">
      <alignment horizontal="center" vertical="center" wrapText="1" readingOrder="2"/>
    </xf>
    <xf numFmtId="0" fontId="14" fillId="0" borderId="2" xfId="2" applyFont="1" applyBorder="1" applyAlignment="1">
      <alignment horizontal="center" vertical="center" readingOrder="2"/>
    </xf>
    <xf numFmtId="0" fontId="17" fillId="11" borderId="2" xfId="2" applyFont="1" applyFill="1" applyBorder="1" applyAlignment="1">
      <alignment horizontal="center" vertical="center"/>
    </xf>
    <xf numFmtId="0" fontId="20" fillId="0" borderId="2" xfId="2" applyFont="1" applyBorder="1" applyAlignment="1">
      <alignment horizontal="center" vertical="center" textRotation="180"/>
    </xf>
    <xf numFmtId="0" fontId="20" fillId="0" borderId="4" xfId="2" applyFont="1" applyBorder="1" applyAlignment="1">
      <alignment horizontal="center" vertical="center" textRotation="180" wrapText="1"/>
    </xf>
    <xf numFmtId="1" fontId="19" fillId="14" borderId="2" xfId="2" applyNumberFormat="1" applyFont="1" applyFill="1" applyBorder="1" applyAlignment="1">
      <alignment horizontal="center" vertical="center" wrapText="1" readingOrder="2"/>
    </xf>
    <xf numFmtId="3" fontId="18" fillId="36" borderId="4" xfId="2" applyNumberFormat="1" applyFont="1" applyFill="1" applyBorder="1" applyAlignment="1">
      <alignment horizontal="center" vertical="center" wrapText="1" readingOrder="2"/>
    </xf>
    <xf numFmtId="0" fontId="17" fillId="10" borderId="5" xfId="2" applyFont="1" applyFill="1" applyBorder="1" applyAlignment="1">
      <alignment horizontal="center" vertical="center"/>
    </xf>
    <xf numFmtId="0" fontId="0" fillId="38" borderId="0" xfId="0" applyFill="1"/>
    <xf numFmtId="3" fontId="0" fillId="38" borderId="0" xfId="0" applyNumberFormat="1" applyFill="1"/>
    <xf numFmtId="173" fontId="0" fillId="38" borderId="0" xfId="0" applyNumberFormat="1" applyFill="1"/>
    <xf numFmtId="0" fontId="10" fillId="38" borderId="0" xfId="0" applyFont="1" applyFill="1"/>
    <xf numFmtId="2" fontId="12" fillId="0" borderId="2" xfId="0" applyNumberFormat="1" applyFont="1" applyBorder="1" applyAlignment="1">
      <alignment horizontal="center" vertical="center" readingOrder="2"/>
    </xf>
    <xf numFmtId="0" fontId="3" fillId="0" borderId="0" xfId="2" applyFont="1" applyAlignment="1">
      <alignment horizontal="right"/>
    </xf>
    <xf numFmtId="0" fontId="3" fillId="0" borderId="2" xfId="2" applyFont="1" applyBorder="1" applyAlignment="1">
      <alignment horizontal="center"/>
    </xf>
    <xf numFmtId="0" fontId="3" fillId="0" borderId="0" xfId="2" applyFont="1"/>
    <xf numFmtId="0" fontId="20" fillId="10" borderId="2" xfId="2" applyFont="1" applyFill="1" applyBorder="1" applyAlignment="1">
      <alignment horizontal="center" vertical="center"/>
    </xf>
    <xf numFmtId="3" fontId="16" fillId="10" borderId="2" xfId="2" applyNumberFormat="1" applyFont="1" applyFill="1" applyBorder="1" applyAlignment="1">
      <alignment horizontal="center" vertical="center"/>
    </xf>
    <xf numFmtId="0" fontId="20" fillId="10" borderId="5" xfId="2" applyFont="1" applyFill="1" applyBorder="1" applyAlignment="1">
      <alignment horizontal="center" vertical="center"/>
    </xf>
    <xf numFmtId="3" fontId="13" fillId="42" borderId="4" xfId="2" applyNumberFormat="1" applyFont="1" applyFill="1" applyBorder="1" applyAlignment="1">
      <alignment horizontal="center" vertical="center" wrapText="1" readingOrder="2"/>
    </xf>
    <xf numFmtId="1" fontId="14" fillId="0" borderId="48" xfId="0" applyNumberFormat="1" applyFont="1" applyBorder="1"/>
    <xf numFmtId="9" fontId="10" fillId="0" borderId="0" xfId="0" applyNumberFormat="1" applyFont="1"/>
    <xf numFmtId="0" fontId="17" fillId="11" borderId="2" xfId="2" applyFont="1" applyFill="1" applyBorder="1" applyAlignment="1">
      <alignment horizontal="center" vertical="center"/>
    </xf>
    <xf numFmtId="0" fontId="0" fillId="0" borderId="2" xfId="0" applyBorder="1"/>
    <xf numFmtId="0" fontId="75" fillId="0" borderId="2" xfId="0" applyFont="1" applyBorder="1" applyAlignment="1">
      <alignment horizontal="center" vertical="center"/>
    </xf>
    <xf numFmtId="0" fontId="75" fillId="49" borderId="2" xfId="0" applyFont="1" applyFill="1" applyBorder="1" applyAlignment="1">
      <alignment horizontal="center" vertical="center"/>
    </xf>
    <xf numFmtId="1" fontId="75" fillId="0" borderId="2" xfId="0" applyNumberFormat="1" applyFont="1" applyBorder="1" applyAlignment="1">
      <alignment horizontal="center" vertical="center"/>
    </xf>
    <xf numFmtId="3" fontId="75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75" fillId="0" borderId="2" xfId="0" applyFont="1" applyBorder="1" applyAlignment="1">
      <alignment horizontal="center"/>
    </xf>
    <xf numFmtId="0" fontId="17" fillId="11" borderId="2" xfId="2" applyFont="1" applyFill="1" applyBorder="1" applyAlignment="1">
      <alignment horizontal="center" vertical="center"/>
    </xf>
    <xf numFmtId="0" fontId="20" fillId="0" borderId="16" xfId="2" applyFont="1" applyBorder="1" applyAlignment="1">
      <alignment horizontal="center" vertical="center"/>
    </xf>
    <xf numFmtId="0" fontId="76" fillId="0" borderId="27" xfId="0" applyFont="1" applyBorder="1"/>
    <xf numFmtId="0" fontId="76" fillId="0" borderId="5" xfId="0" applyFont="1" applyBorder="1" applyAlignment="1">
      <alignment horizontal="right" vertical="center"/>
    </xf>
    <xf numFmtId="0" fontId="76" fillId="0" borderId="5" xfId="0" applyFont="1" applyBorder="1"/>
    <xf numFmtId="0" fontId="76" fillId="0" borderId="29" xfId="0" applyFont="1" applyBorder="1"/>
    <xf numFmtId="3" fontId="76" fillId="0" borderId="5" xfId="0" applyNumberFormat="1" applyFont="1" applyBorder="1" applyAlignment="1">
      <alignment horizontal="center" vertical="center"/>
    </xf>
    <xf numFmtId="0" fontId="76" fillId="0" borderId="27" xfId="0" applyFont="1" applyBorder="1" applyAlignment="1"/>
    <xf numFmtId="0" fontId="76" fillId="0" borderId="5" xfId="0" applyFont="1" applyBorder="1" applyAlignment="1"/>
    <xf numFmtId="172" fontId="77" fillId="0" borderId="29" xfId="0" applyNumberFormat="1" applyFont="1" applyBorder="1"/>
    <xf numFmtId="0" fontId="77" fillId="0" borderId="0" xfId="0" applyNumberFormat="1" applyFont="1" applyBorder="1"/>
    <xf numFmtId="0" fontId="17" fillId="28" borderId="2" xfId="2" applyFont="1" applyFill="1" applyBorder="1" applyAlignment="1">
      <alignment horizontal="right"/>
    </xf>
    <xf numFmtId="166" fontId="17" fillId="28" borderId="2" xfId="1" applyNumberFormat="1" applyFont="1" applyFill="1" applyBorder="1" applyAlignment="1">
      <alignment horizontal="center" vertical="center"/>
    </xf>
    <xf numFmtId="0" fontId="20" fillId="0" borderId="14" xfId="2" applyFont="1" applyBorder="1" applyAlignment="1">
      <alignment horizontal="center" vertical="center" textRotation="180" wrapText="1"/>
    </xf>
    <xf numFmtId="0" fontId="17" fillId="11" borderId="2" xfId="2" applyFont="1" applyFill="1" applyBorder="1" applyAlignment="1">
      <alignment horizontal="center" vertical="center"/>
    </xf>
    <xf numFmtId="174" fontId="16" fillId="0" borderId="2" xfId="0" applyNumberFormat="1" applyFont="1" applyBorder="1" applyAlignment="1">
      <alignment horizontal="center" vertical="center"/>
    </xf>
    <xf numFmtId="0" fontId="46" fillId="12" borderId="3" xfId="0" applyFont="1" applyFill="1" applyBorder="1" applyAlignment="1">
      <alignment horizontal="center" vertical="center" wrapText="1" readingOrder="2"/>
    </xf>
    <xf numFmtId="0" fontId="12" fillId="27" borderId="3" xfId="0" applyFont="1" applyFill="1" applyBorder="1" applyAlignment="1">
      <alignment horizontal="center" vertical="center" wrapText="1" readingOrder="2"/>
    </xf>
    <xf numFmtId="0" fontId="12" fillId="13" borderId="3" xfId="0" applyFont="1" applyFill="1" applyBorder="1"/>
    <xf numFmtId="0" fontId="12" fillId="0" borderId="2" xfId="0" applyFont="1" applyBorder="1" applyAlignment="1">
      <alignment horizontal="right"/>
    </xf>
    <xf numFmtId="3" fontId="18" fillId="50" borderId="4" xfId="2" applyNumberFormat="1" applyFont="1" applyFill="1" applyBorder="1" applyAlignment="1">
      <alignment horizontal="center" vertical="center" wrapText="1" readingOrder="2"/>
    </xf>
    <xf numFmtId="174" fontId="20" fillId="41" borderId="2" xfId="0" applyNumberFormat="1" applyFont="1" applyFill="1" applyBorder="1" applyAlignment="1">
      <alignment horizontal="center" vertical="center"/>
    </xf>
    <xf numFmtId="3" fontId="12" fillId="10" borderId="0" xfId="0" applyNumberFormat="1" applyFont="1" applyFill="1"/>
    <xf numFmtId="0" fontId="12" fillId="28" borderId="0" xfId="0" applyFont="1" applyFill="1"/>
    <xf numFmtId="0" fontId="12" fillId="48" borderId="0" xfId="0" applyFont="1" applyFill="1"/>
    <xf numFmtId="3" fontId="78" fillId="0" borderId="0" xfId="2" applyNumberFormat="1" applyFont="1"/>
    <xf numFmtId="3" fontId="21" fillId="0" borderId="0" xfId="2" applyNumberFormat="1" applyFont="1"/>
    <xf numFmtId="3" fontId="78" fillId="0" borderId="0" xfId="2" applyNumberFormat="1" applyFont="1" applyAlignment="1">
      <alignment horizontal="center"/>
    </xf>
    <xf numFmtId="174" fontId="16" fillId="48" borderId="2" xfId="0" applyNumberFormat="1" applyFont="1" applyFill="1" applyBorder="1" applyAlignment="1">
      <alignment horizontal="center" vertical="center"/>
    </xf>
    <xf numFmtId="3" fontId="18" fillId="48" borderId="4" xfId="2" applyNumberFormat="1" applyFont="1" applyFill="1" applyBorder="1" applyAlignment="1">
      <alignment horizontal="center" vertical="center" wrapText="1" readingOrder="2"/>
    </xf>
    <xf numFmtId="0" fontId="17" fillId="11" borderId="2" xfId="2" applyFont="1" applyFill="1" applyBorder="1" applyAlignment="1">
      <alignment horizontal="center" vertical="center"/>
    </xf>
    <xf numFmtId="0" fontId="20" fillId="11" borderId="5" xfId="2" applyFont="1" applyFill="1" applyBorder="1" applyAlignment="1">
      <alignment horizontal="center" vertical="center" textRotation="180" wrapText="1"/>
    </xf>
    <xf numFmtId="0" fontId="20" fillId="11" borderId="14" xfId="2" applyFont="1" applyFill="1" applyBorder="1" applyAlignment="1">
      <alignment horizontal="center" vertical="center" textRotation="180" wrapText="1"/>
    </xf>
    <xf numFmtId="0" fontId="20" fillId="11" borderId="4" xfId="2" applyFont="1" applyFill="1" applyBorder="1" applyAlignment="1">
      <alignment horizontal="center" vertical="center" textRotation="180" wrapText="1"/>
    </xf>
    <xf numFmtId="176" fontId="14" fillId="27" borderId="2" xfId="0" applyNumberFormat="1" applyFont="1" applyFill="1" applyBorder="1" applyAlignment="1">
      <alignment horizontal="center" vertical="center" wrapText="1" readingOrder="2"/>
    </xf>
    <xf numFmtId="3" fontId="14" fillId="27" borderId="2" xfId="0" applyNumberFormat="1" applyFont="1" applyFill="1" applyBorder="1" applyAlignment="1">
      <alignment horizontal="center" vertical="center" wrapText="1" readingOrder="2"/>
    </xf>
    <xf numFmtId="0" fontId="12" fillId="0" borderId="0" xfId="0" applyFont="1" applyFill="1"/>
    <xf numFmtId="0" fontId="2" fillId="0" borderId="0" xfId="2" applyFont="1"/>
    <xf numFmtId="0" fontId="4" fillId="0" borderId="2" xfId="2" applyBorder="1" applyAlignment="1">
      <alignment horizontal="center" vertical="center"/>
    </xf>
    <xf numFmtId="0" fontId="2" fillId="7" borderId="0" xfId="2" applyFont="1" applyFill="1"/>
    <xf numFmtId="0" fontId="4" fillId="7" borderId="0" xfId="2" applyFill="1"/>
    <xf numFmtId="0" fontId="79" fillId="7" borderId="0" xfId="2" applyFont="1" applyFill="1"/>
    <xf numFmtId="0" fontId="17" fillId="7" borderId="2" xfId="2" applyFont="1" applyFill="1" applyBorder="1" applyAlignment="1">
      <alignment horizontal="right" vertical="center" wrapText="1"/>
    </xf>
    <xf numFmtId="0" fontId="12" fillId="48" borderId="2" xfId="0" applyFont="1" applyFill="1" applyBorder="1" applyAlignment="1">
      <alignment horizontal="center" vertical="center"/>
    </xf>
    <xf numFmtId="0" fontId="17" fillId="11" borderId="2" xfId="2" applyFont="1" applyFill="1" applyBorder="1" applyAlignment="1">
      <alignment horizontal="center" vertical="center"/>
    </xf>
    <xf numFmtId="0" fontId="1" fillId="0" borderId="0" xfId="2" applyFont="1"/>
    <xf numFmtId="0" fontId="10" fillId="28" borderId="0" xfId="0" applyFont="1" applyFill="1"/>
    <xf numFmtId="0" fontId="0" fillId="28" borderId="0" xfId="0" applyFill="1"/>
    <xf numFmtId="174" fontId="16" fillId="24" borderId="0" xfId="0" applyNumberFormat="1" applyFont="1" applyFill="1" applyAlignment="1">
      <alignment horizontal="center" vertical="center"/>
    </xf>
    <xf numFmtId="3" fontId="25" fillId="11" borderId="2" xfId="0" applyNumberFormat="1" applyFont="1" applyFill="1" applyBorder="1" applyAlignment="1">
      <alignment horizontal="center" vertical="center" readingOrder="2"/>
    </xf>
    <xf numFmtId="166" fontId="0" fillId="0" borderId="0" xfId="1" applyNumberFormat="1" applyFont="1"/>
    <xf numFmtId="166" fontId="10" fillId="0" borderId="0" xfId="1" applyNumberFormat="1" applyFont="1"/>
    <xf numFmtId="166" fontId="10" fillId="0" borderId="0" xfId="0" applyNumberFormat="1" applyFont="1"/>
    <xf numFmtId="166" fontId="0" fillId="0" borderId="0" xfId="0" applyNumberFormat="1"/>
    <xf numFmtId="164" fontId="0" fillId="0" borderId="0" xfId="0" applyNumberFormat="1"/>
    <xf numFmtId="177" fontId="0" fillId="0" borderId="0" xfId="0" applyNumberFormat="1"/>
    <xf numFmtId="178" fontId="0" fillId="0" borderId="0" xfId="0" applyNumberFormat="1"/>
    <xf numFmtId="164" fontId="10" fillId="0" borderId="0" xfId="0" applyNumberFormat="1" applyFont="1"/>
    <xf numFmtId="0" fontId="8" fillId="11" borderId="2" xfId="0" applyFont="1" applyFill="1" applyBorder="1" applyAlignment="1">
      <alignment horizontal="center" vertical="center" wrapText="1" readingOrder="2"/>
    </xf>
    <xf numFmtId="0" fontId="8" fillId="2" borderId="2" xfId="0" applyFont="1" applyFill="1" applyBorder="1" applyAlignment="1">
      <alignment horizontal="center" vertical="center" wrapText="1" readingOrder="2"/>
    </xf>
    <xf numFmtId="0" fontId="8" fillId="10" borderId="2" xfId="0" applyFont="1" applyFill="1" applyBorder="1" applyAlignment="1">
      <alignment horizontal="center" vertical="center" wrapText="1" readingOrder="2"/>
    </xf>
    <xf numFmtId="0" fontId="6" fillId="3" borderId="2" xfId="0" applyFont="1" applyFill="1" applyBorder="1" applyAlignment="1">
      <alignment horizontal="center" vertical="center" wrapText="1" readingOrder="2"/>
    </xf>
    <xf numFmtId="0" fontId="5" fillId="5" borderId="2" xfId="0" applyFont="1" applyFill="1" applyBorder="1" applyAlignment="1">
      <alignment horizontal="center" vertical="center" readingOrder="2"/>
    </xf>
    <xf numFmtId="3" fontId="8" fillId="17" borderId="2" xfId="1" applyNumberFormat="1" applyFont="1" applyFill="1" applyBorder="1" applyAlignment="1">
      <alignment horizontal="center" vertical="center" wrapText="1" readingOrder="2"/>
    </xf>
    <xf numFmtId="3" fontId="8" fillId="11" borderId="2" xfId="1" applyNumberFormat="1" applyFont="1" applyFill="1" applyBorder="1" applyAlignment="1">
      <alignment horizontal="center" vertical="center" wrapText="1" readingOrder="2"/>
    </xf>
    <xf numFmtId="3" fontId="8" fillId="10" borderId="2" xfId="1" applyNumberFormat="1" applyFont="1" applyFill="1" applyBorder="1" applyAlignment="1">
      <alignment horizontal="center" vertical="center" wrapText="1" readingOrder="2"/>
    </xf>
    <xf numFmtId="3" fontId="8" fillId="11" borderId="2" xfId="1" applyNumberFormat="1" applyFont="1" applyFill="1" applyBorder="1" applyAlignment="1">
      <alignment horizontal="center" vertical="center" readingOrder="1"/>
    </xf>
    <xf numFmtId="3" fontId="8" fillId="11" borderId="2" xfId="1" applyNumberFormat="1" applyFont="1" applyFill="1" applyBorder="1" applyAlignment="1">
      <alignment horizontal="center" vertical="center" readingOrder="2"/>
    </xf>
    <xf numFmtId="0" fontId="6" fillId="3" borderId="21" xfId="0" applyFont="1" applyFill="1" applyBorder="1" applyAlignment="1">
      <alignment horizontal="center" vertical="center" wrapText="1" readingOrder="2"/>
    </xf>
    <xf numFmtId="0" fontId="7" fillId="3" borderId="22" xfId="0" applyFont="1" applyFill="1" applyBorder="1" applyAlignment="1">
      <alignment horizontal="center" vertical="center" wrapText="1" readingOrder="2"/>
    </xf>
    <xf numFmtId="0" fontId="25" fillId="0" borderId="21" xfId="0" applyFont="1" applyBorder="1" applyAlignment="1">
      <alignment horizontal="center" vertical="center" readingOrder="2"/>
    </xf>
    <xf numFmtId="10" fontId="25" fillId="2" borderId="22" xfId="0" applyNumberFormat="1" applyFont="1" applyFill="1" applyBorder="1" applyAlignment="1">
      <alignment horizontal="center" vertical="center" readingOrder="2"/>
    </xf>
    <xf numFmtId="0" fontId="25" fillId="4" borderId="21" xfId="0" applyFont="1" applyFill="1" applyBorder="1" applyAlignment="1">
      <alignment horizontal="center" vertical="center" readingOrder="2"/>
    </xf>
    <xf numFmtId="0" fontId="6" fillId="5" borderId="22" xfId="0" applyFont="1" applyFill="1" applyBorder="1" applyAlignment="1">
      <alignment horizontal="center" vertical="center" wrapText="1" readingOrder="2"/>
    </xf>
    <xf numFmtId="10" fontId="8" fillId="4" borderId="22" xfId="0" applyNumberFormat="1" applyFont="1" applyFill="1" applyBorder="1" applyAlignment="1">
      <alignment horizontal="center" vertical="center" wrapText="1" readingOrder="2"/>
    </xf>
    <xf numFmtId="0" fontId="5" fillId="5" borderId="22" xfId="0" applyFont="1" applyFill="1" applyBorder="1" applyAlignment="1">
      <alignment horizontal="center" vertical="center" readingOrder="2"/>
    </xf>
    <xf numFmtId="3" fontId="8" fillId="17" borderId="22" xfId="1" applyNumberFormat="1" applyFont="1" applyFill="1" applyBorder="1" applyAlignment="1">
      <alignment horizontal="center" vertical="center" wrapText="1" readingOrder="2"/>
    </xf>
    <xf numFmtId="3" fontId="8" fillId="11" borderId="22" xfId="1" applyNumberFormat="1" applyFont="1" applyFill="1" applyBorder="1" applyAlignment="1">
      <alignment horizontal="center" vertical="center" wrapText="1" readingOrder="2"/>
    </xf>
    <xf numFmtId="3" fontId="8" fillId="10" borderId="22" xfId="1" applyNumberFormat="1" applyFont="1" applyFill="1" applyBorder="1" applyAlignment="1">
      <alignment horizontal="center" vertical="center" wrapText="1" readingOrder="2"/>
    </xf>
    <xf numFmtId="3" fontId="81" fillId="11" borderId="22" xfId="1" applyNumberFormat="1" applyFont="1" applyFill="1" applyBorder="1" applyAlignment="1">
      <alignment horizontal="center" vertical="center" readingOrder="2"/>
    </xf>
    <xf numFmtId="3" fontId="8" fillId="11" borderId="22" xfId="1" applyNumberFormat="1" applyFont="1" applyFill="1" applyBorder="1" applyAlignment="1">
      <alignment horizontal="center" vertical="center" readingOrder="2"/>
    </xf>
    <xf numFmtId="179" fontId="14" fillId="0" borderId="2" xfId="0" applyNumberFormat="1" applyFont="1" applyBorder="1" applyAlignment="1">
      <alignment horizontal="center" vertical="center"/>
    </xf>
    <xf numFmtId="179" fontId="14" fillId="0" borderId="2" xfId="0" applyNumberFormat="1" applyFont="1" applyBorder="1" applyAlignment="1">
      <alignment horizontal="center" vertical="center" wrapText="1" readingOrder="2"/>
    </xf>
    <xf numFmtId="10" fontId="10" fillId="0" borderId="0" xfId="0" applyNumberFormat="1" applyFont="1"/>
    <xf numFmtId="0" fontId="75" fillId="0" borderId="2" xfId="0" applyFont="1" applyBorder="1" applyAlignment="1">
      <alignment horizontal="center" vertical="center"/>
    </xf>
    <xf numFmtId="0" fontId="75" fillId="49" borderId="2" xfId="0" applyFont="1" applyFill="1" applyBorder="1" applyAlignment="1">
      <alignment horizontal="center" vertical="center"/>
    </xf>
    <xf numFmtId="0" fontId="27" fillId="0" borderId="50" xfId="0" applyFont="1" applyBorder="1" applyAlignment="1">
      <alignment horizontal="left" vertical="center"/>
    </xf>
    <xf numFmtId="0" fontId="27" fillId="0" borderId="51" xfId="0" applyFont="1" applyBorder="1" applyAlignment="1">
      <alignment horizontal="left" vertical="center"/>
    </xf>
    <xf numFmtId="0" fontId="27" fillId="0" borderId="52" xfId="0" applyFont="1" applyBorder="1" applyAlignment="1">
      <alignment horizontal="left" vertical="center"/>
    </xf>
    <xf numFmtId="3" fontId="8" fillId="4" borderId="9" xfId="0" applyNumberFormat="1" applyFont="1" applyFill="1" applyBorder="1" applyAlignment="1">
      <alignment horizontal="center" vertical="center" readingOrder="2"/>
    </xf>
    <xf numFmtId="3" fontId="8" fillId="4" borderId="3" xfId="0" applyNumberFormat="1" applyFont="1" applyFill="1" applyBorder="1" applyAlignment="1">
      <alignment horizontal="center" vertical="center" readingOrder="2"/>
    </xf>
    <xf numFmtId="0" fontId="5" fillId="11" borderId="53" xfId="0" applyFont="1" applyFill="1" applyBorder="1" applyAlignment="1">
      <alignment horizontal="right" vertical="center" readingOrder="2"/>
    </xf>
    <xf numFmtId="0" fontId="5" fillId="11" borderId="10" xfId="0" applyFont="1" applyFill="1" applyBorder="1" applyAlignment="1">
      <alignment horizontal="right" vertical="center" readingOrder="2"/>
    </xf>
    <xf numFmtId="0" fontId="5" fillId="11" borderId="3" xfId="0" applyFont="1" applyFill="1" applyBorder="1" applyAlignment="1">
      <alignment horizontal="right" vertical="center" readingOrder="2"/>
    </xf>
    <xf numFmtId="0" fontId="8" fillId="11" borderId="53" xfId="0" applyFont="1" applyFill="1" applyBorder="1" applyAlignment="1">
      <alignment horizontal="right" vertical="center" readingOrder="2"/>
    </xf>
    <xf numFmtId="0" fontId="8" fillId="11" borderId="10" xfId="0" applyFont="1" applyFill="1" applyBorder="1" applyAlignment="1">
      <alignment horizontal="right" vertical="center" readingOrder="2"/>
    </xf>
    <xf numFmtId="0" fontId="8" fillId="11" borderId="3" xfId="0" applyFont="1" applyFill="1" applyBorder="1" applyAlignment="1">
      <alignment horizontal="right" vertical="center" readingOrder="2"/>
    </xf>
    <xf numFmtId="3" fontId="8" fillId="4" borderId="2" xfId="0" applyNumberFormat="1" applyFont="1" applyFill="1" applyBorder="1" applyAlignment="1">
      <alignment horizontal="center" vertical="center" readingOrder="2"/>
    </xf>
    <xf numFmtId="0" fontId="8" fillId="4" borderId="2" xfId="0" applyFont="1" applyFill="1" applyBorder="1" applyAlignment="1">
      <alignment horizontal="center" vertical="center" readingOrder="2"/>
    </xf>
    <xf numFmtId="0" fontId="8" fillId="4" borderId="22" xfId="0" applyFont="1" applyFill="1" applyBorder="1" applyAlignment="1">
      <alignment horizontal="center" vertical="center" readingOrder="2"/>
    </xf>
    <xf numFmtId="3" fontId="8" fillId="27" borderId="2" xfId="0" applyNumberFormat="1" applyFont="1" applyFill="1" applyBorder="1" applyAlignment="1">
      <alignment horizontal="center" vertical="center" readingOrder="2"/>
    </xf>
    <xf numFmtId="0" fontId="8" fillId="27" borderId="2" xfId="0" applyFont="1" applyFill="1" applyBorder="1" applyAlignment="1">
      <alignment horizontal="center" vertical="center" readingOrder="2"/>
    </xf>
    <xf numFmtId="0" fontId="26" fillId="7" borderId="2" xfId="0" applyFont="1" applyFill="1" applyBorder="1" applyAlignment="1">
      <alignment horizontal="center" vertical="center" readingOrder="2"/>
    </xf>
    <xf numFmtId="0" fontId="8" fillId="11" borderId="2" xfId="0" applyFont="1" applyFill="1" applyBorder="1" applyAlignment="1">
      <alignment horizontal="center" vertical="center" wrapText="1" readingOrder="2"/>
    </xf>
    <xf numFmtId="0" fontId="8" fillId="2" borderId="2" xfId="0" applyFont="1" applyFill="1" applyBorder="1" applyAlignment="1">
      <alignment horizontal="center" vertical="center" wrapText="1" readingOrder="2"/>
    </xf>
    <xf numFmtId="0" fontId="8" fillId="11" borderId="9" xfId="0" applyFont="1" applyFill="1" applyBorder="1" applyAlignment="1">
      <alignment horizontal="center" vertical="center" wrapText="1" readingOrder="2"/>
    </xf>
    <xf numFmtId="0" fontId="8" fillId="11" borderId="10" xfId="0" applyFont="1" applyFill="1" applyBorder="1" applyAlignment="1">
      <alignment horizontal="center" vertical="center" wrapText="1" readingOrder="2"/>
    </xf>
    <xf numFmtId="0" fontId="8" fillId="11" borderId="3" xfId="0" applyFont="1" applyFill="1" applyBorder="1" applyAlignment="1">
      <alignment horizontal="center" vertical="center" wrapText="1" readingOrder="2"/>
    </xf>
    <xf numFmtId="0" fontId="8" fillId="10" borderId="2" xfId="0" applyFont="1" applyFill="1" applyBorder="1" applyAlignment="1">
      <alignment horizontal="center" vertical="center" wrapText="1" readingOrder="2"/>
    </xf>
    <xf numFmtId="166" fontId="8" fillId="9" borderId="38" xfId="0" applyNumberFormat="1" applyFont="1" applyFill="1" applyBorder="1" applyAlignment="1">
      <alignment horizontal="center" vertical="center" readingOrder="2"/>
    </xf>
    <xf numFmtId="0" fontId="8" fillId="9" borderId="25" xfId="0" applyFont="1" applyFill="1" applyBorder="1" applyAlignment="1">
      <alignment horizontal="center" vertical="center" readingOrder="2"/>
    </xf>
    <xf numFmtId="166" fontId="8" fillId="9" borderId="2" xfId="0" applyNumberFormat="1" applyFont="1" applyFill="1" applyBorder="1" applyAlignment="1">
      <alignment horizontal="center" vertical="center" readingOrder="2"/>
    </xf>
    <xf numFmtId="0" fontId="8" fillId="9" borderId="22" xfId="0" applyFont="1" applyFill="1" applyBorder="1" applyAlignment="1">
      <alignment horizontal="center" vertical="center" readingOrder="2"/>
    </xf>
    <xf numFmtId="0" fontId="8" fillId="8" borderId="21" xfId="0" applyFont="1" applyFill="1" applyBorder="1" applyAlignment="1">
      <alignment horizontal="center" vertical="center" readingOrder="2"/>
    </xf>
    <xf numFmtId="0" fontId="8" fillId="8" borderId="2" xfId="0" applyFont="1" applyFill="1" applyBorder="1" applyAlignment="1">
      <alignment horizontal="center" vertical="center" readingOrder="2"/>
    </xf>
    <xf numFmtId="3" fontId="9" fillId="6" borderId="5" xfId="0" applyNumberFormat="1" applyFont="1" applyFill="1" applyBorder="1" applyAlignment="1">
      <alignment horizontal="center" vertical="center" readingOrder="2"/>
    </xf>
    <xf numFmtId="3" fontId="9" fillId="6" borderId="4" xfId="0" applyNumberFormat="1" applyFont="1" applyFill="1" applyBorder="1" applyAlignment="1">
      <alignment horizontal="center" vertical="center" readingOrder="2"/>
    </xf>
    <xf numFmtId="0" fontId="8" fillId="8" borderId="37" xfId="0" applyFont="1" applyFill="1" applyBorder="1" applyAlignment="1">
      <alignment horizontal="center" vertical="center" readingOrder="2"/>
    </xf>
    <xf numFmtId="0" fontId="8" fillId="8" borderId="38" xfId="0" applyFont="1" applyFill="1" applyBorder="1" applyAlignment="1">
      <alignment horizontal="center" vertical="center" readingOrder="2"/>
    </xf>
    <xf numFmtId="0" fontId="80" fillId="6" borderId="21" xfId="0" applyFont="1" applyFill="1" applyBorder="1" applyAlignment="1">
      <alignment horizontal="center" vertical="center" textRotation="90" readingOrder="2"/>
    </xf>
    <xf numFmtId="3" fontId="8" fillId="6" borderId="22" xfId="1" applyNumberFormat="1" applyFont="1" applyFill="1" applyBorder="1" applyAlignment="1">
      <alignment horizontal="center" vertical="center" readingOrder="2"/>
    </xf>
    <xf numFmtId="0" fontId="8" fillId="6" borderId="2" xfId="0" applyFont="1" applyFill="1" applyBorder="1" applyAlignment="1">
      <alignment horizontal="center" vertical="center" readingOrder="2"/>
    </xf>
    <xf numFmtId="166" fontId="8" fillId="51" borderId="2" xfId="0" applyNumberFormat="1" applyFont="1" applyFill="1" applyBorder="1" applyAlignment="1">
      <alignment horizontal="center" vertical="center" readingOrder="2"/>
    </xf>
    <xf numFmtId="0" fontId="8" fillId="51" borderId="22" xfId="0" applyFont="1" applyFill="1" applyBorder="1" applyAlignment="1">
      <alignment horizontal="center" vertical="center" readingOrder="2"/>
    </xf>
    <xf numFmtId="0" fontId="10" fillId="0" borderId="2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 readingOrder="2"/>
    </xf>
    <xf numFmtId="0" fontId="27" fillId="11" borderId="2" xfId="0" applyFont="1" applyFill="1" applyBorder="1" applyAlignment="1">
      <alignment horizontal="right" vertical="top" wrapText="1"/>
    </xf>
    <xf numFmtId="0" fontId="27" fillId="11" borderId="2" xfId="0" applyFont="1" applyFill="1" applyBorder="1" applyAlignment="1">
      <alignment horizontal="right" vertical="top"/>
    </xf>
    <xf numFmtId="0" fontId="27" fillId="11" borderId="2" xfId="0" applyFont="1" applyFill="1" applyBorder="1" applyAlignment="1">
      <alignment horizontal="right" vertical="center" wrapText="1"/>
    </xf>
    <xf numFmtId="0" fontId="27" fillId="0" borderId="2" xfId="0" applyFont="1" applyBorder="1" applyAlignment="1">
      <alignment horizontal="right" vertical="top" wrapText="1"/>
    </xf>
    <xf numFmtId="0" fontId="27" fillId="0" borderId="2" xfId="0" applyFont="1" applyBorder="1" applyAlignment="1">
      <alignment horizontal="right" vertical="top"/>
    </xf>
    <xf numFmtId="0" fontId="27" fillId="11" borderId="2" xfId="0" applyFont="1" applyFill="1" applyBorder="1"/>
    <xf numFmtId="0" fontId="5" fillId="5" borderId="21" xfId="0" applyFont="1" applyFill="1" applyBorder="1" applyAlignment="1">
      <alignment horizontal="center" vertical="center" readingOrder="2"/>
    </xf>
    <xf numFmtId="0" fontId="5" fillId="5" borderId="2" xfId="0" applyFont="1" applyFill="1" applyBorder="1" applyAlignment="1">
      <alignment horizontal="center" vertical="center" readingOrder="2"/>
    </xf>
    <xf numFmtId="0" fontId="6" fillId="5" borderId="2" xfId="0" applyFont="1" applyFill="1" applyBorder="1" applyAlignment="1">
      <alignment horizontal="center" vertical="center" readingOrder="2"/>
    </xf>
    <xf numFmtId="0" fontId="6" fillId="5" borderId="22" xfId="0" applyFont="1" applyFill="1" applyBorder="1" applyAlignment="1">
      <alignment horizontal="center" vertical="center" readingOrder="2"/>
    </xf>
    <xf numFmtId="0" fontId="13" fillId="5" borderId="54" xfId="0" applyFont="1" applyFill="1" applyBorder="1" applyAlignment="1">
      <alignment horizontal="center" vertical="center" textRotation="180" readingOrder="2"/>
    </xf>
    <xf numFmtId="0" fontId="13" fillId="5" borderId="35" xfId="0" applyFont="1" applyFill="1" applyBorder="1" applyAlignment="1">
      <alignment horizontal="center" vertical="center" textRotation="180" readingOrder="2"/>
    </xf>
    <xf numFmtId="0" fontId="13" fillId="5" borderId="26" xfId="0" applyFont="1" applyFill="1" applyBorder="1" applyAlignment="1">
      <alignment horizontal="center" vertical="center" textRotation="180" readingOrder="2"/>
    </xf>
    <xf numFmtId="174" fontId="16" fillId="0" borderId="2" xfId="0" applyNumberFormat="1" applyFont="1" applyBorder="1" applyAlignment="1">
      <alignment horizontal="center" vertical="center"/>
    </xf>
    <xf numFmtId="0" fontId="20" fillId="0" borderId="29" xfId="2" applyFont="1" applyBorder="1" applyAlignment="1">
      <alignment horizontal="center" vertical="center"/>
    </xf>
    <xf numFmtId="0" fontId="20" fillId="0" borderId="24" xfId="2" applyFont="1" applyBorder="1" applyAlignment="1">
      <alignment horizontal="center" vertical="center"/>
    </xf>
    <xf numFmtId="0" fontId="20" fillId="0" borderId="27" xfId="2" applyFont="1" applyBorder="1" applyAlignment="1">
      <alignment horizontal="center" vertical="center"/>
    </xf>
    <xf numFmtId="0" fontId="20" fillId="0" borderId="30" xfId="2" applyFont="1" applyBorder="1" applyAlignment="1">
      <alignment horizontal="center" vertical="center"/>
    </xf>
    <xf numFmtId="0" fontId="20" fillId="0" borderId="0" xfId="2" applyFont="1" applyBorder="1" applyAlignment="1">
      <alignment horizontal="center" vertical="center"/>
    </xf>
    <xf numFmtId="0" fontId="20" fillId="0" borderId="16" xfId="2" applyFont="1" applyBorder="1" applyAlignment="1">
      <alignment horizontal="center" vertical="center"/>
    </xf>
    <xf numFmtId="0" fontId="20" fillId="0" borderId="6" xfId="2" applyFont="1" applyBorder="1" applyAlignment="1">
      <alignment horizontal="center" vertical="center"/>
    </xf>
    <xf numFmtId="0" fontId="20" fillId="0" borderId="7" xfId="2" applyFont="1" applyBorder="1" applyAlignment="1">
      <alignment horizontal="center" vertical="center"/>
    </xf>
    <xf numFmtId="0" fontId="20" fillId="0" borderId="8" xfId="2" applyFont="1" applyBorder="1" applyAlignment="1">
      <alignment horizontal="center" vertical="center"/>
    </xf>
    <xf numFmtId="0" fontId="15" fillId="0" borderId="2" xfId="2" applyFont="1" applyBorder="1" applyAlignment="1">
      <alignment horizontal="center" vertical="center" wrapText="1" readingOrder="2"/>
    </xf>
    <xf numFmtId="0" fontId="62" fillId="0" borderId="5" xfId="2" applyFont="1" applyBorder="1" applyAlignment="1">
      <alignment horizontal="right" vertical="center" wrapText="1" readingOrder="2"/>
    </xf>
    <xf numFmtId="0" fontId="62" fillId="0" borderId="4" xfId="2" applyFont="1" applyBorder="1" applyAlignment="1">
      <alignment horizontal="right" vertical="center" wrapText="1" readingOrder="2"/>
    </xf>
    <xf numFmtId="0" fontId="62" fillId="0" borderId="5" xfId="2" applyFont="1" applyBorder="1" applyAlignment="1">
      <alignment horizontal="center" vertical="center" wrapText="1" readingOrder="2"/>
    </xf>
    <xf numFmtId="0" fontId="62" fillId="0" borderId="4" xfId="2" applyFont="1" applyBorder="1" applyAlignment="1">
      <alignment horizontal="center" vertical="center" wrapText="1" readingOrder="2"/>
    </xf>
    <xf numFmtId="0" fontId="20" fillId="0" borderId="5" xfId="2" applyFont="1" applyBorder="1" applyAlignment="1">
      <alignment horizontal="center" vertical="center" textRotation="180" wrapText="1"/>
    </xf>
    <xf numFmtId="0" fontId="20" fillId="0" borderId="14" xfId="2" applyFont="1" applyBorder="1" applyAlignment="1">
      <alignment horizontal="center" vertical="center" textRotation="180" wrapText="1"/>
    </xf>
    <xf numFmtId="0" fontId="20" fillId="11" borderId="5" xfId="2" applyFont="1" applyFill="1" applyBorder="1" applyAlignment="1">
      <alignment horizontal="center" vertical="center" textRotation="180" wrapText="1"/>
    </xf>
    <xf numFmtId="0" fontId="20" fillId="11" borderId="14" xfId="2" applyFont="1" applyFill="1" applyBorder="1" applyAlignment="1">
      <alignment horizontal="center" vertical="center" textRotation="180" wrapText="1"/>
    </xf>
    <xf numFmtId="0" fontId="20" fillId="11" borderId="4" xfId="2" applyFont="1" applyFill="1" applyBorder="1" applyAlignment="1">
      <alignment horizontal="center" vertical="center" textRotation="180" wrapText="1"/>
    </xf>
    <xf numFmtId="0" fontId="20" fillId="11" borderId="5" xfId="2" applyFont="1" applyFill="1" applyBorder="1" applyAlignment="1">
      <alignment horizontal="center" vertical="center" wrapText="1"/>
    </xf>
    <xf numFmtId="0" fontId="20" fillId="11" borderId="14" xfId="2" applyFont="1" applyFill="1" applyBorder="1" applyAlignment="1">
      <alignment horizontal="center" vertical="center" wrapText="1"/>
    </xf>
    <xf numFmtId="0" fontId="20" fillId="11" borderId="4" xfId="2" applyFont="1" applyFill="1" applyBorder="1" applyAlignment="1">
      <alignment horizontal="center" vertical="center" wrapText="1"/>
    </xf>
    <xf numFmtId="0" fontId="20" fillId="0" borderId="2" xfId="2" applyFont="1" applyBorder="1" applyAlignment="1">
      <alignment horizontal="center" vertical="center" wrapText="1"/>
    </xf>
    <xf numFmtId="0" fontId="20" fillId="0" borderId="2" xfId="2" applyFont="1" applyBorder="1" applyAlignment="1">
      <alignment horizontal="center" vertical="center" textRotation="180" wrapText="1"/>
    </xf>
    <xf numFmtId="0" fontId="71" fillId="0" borderId="5" xfId="2" applyFont="1" applyBorder="1" applyAlignment="1">
      <alignment horizontal="center" vertical="center"/>
    </xf>
    <xf numFmtId="0" fontId="71" fillId="0" borderId="14" xfId="2" applyFont="1" applyBorder="1" applyAlignment="1">
      <alignment horizontal="center" vertical="center"/>
    </xf>
    <xf numFmtId="0" fontId="71" fillId="0" borderId="4" xfId="2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 wrapText="1"/>
    </xf>
    <xf numFmtId="0" fontId="20" fillId="0" borderId="14" xfId="2" applyFont="1" applyBorder="1" applyAlignment="1">
      <alignment horizontal="center" vertical="center" wrapText="1"/>
    </xf>
    <xf numFmtId="0" fontId="20" fillId="0" borderId="4" xfId="2" applyFont="1" applyBorder="1" applyAlignment="1">
      <alignment horizontal="center" vertical="center" wrapText="1"/>
    </xf>
    <xf numFmtId="1" fontId="19" fillId="11" borderId="2" xfId="2" applyNumberFormat="1" applyFont="1" applyFill="1" applyBorder="1" applyAlignment="1">
      <alignment horizontal="center" vertical="center" wrapText="1" readingOrder="2"/>
    </xf>
    <xf numFmtId="1" fontId="19" fillId="15" borderId="2" xfId="2" applyNumberFormat="1" applyFont="1" applyFill="1" applyBorder="1" applyAlignment="1">
      <alignment horizontal="center" vertical="center" wrapText="1" readingOrder="2"/>
    </xf>
    <xf numFmtId="1" fontId="23" fillId="16" borderId="2" xfId="2" applyNumberFormat="1" applyFont="1" applyFill="1" applyBorder="1" applyAlignment="1">
      <alignment horizontal="center" vertical="center" wrapText="1" readingOrder="2"/>
    </xf>
    <xf numFmtId="0" fontId="14" fillId="0" borderId="2" xfId="2" applyFont="1" applyBorder="1" applyAlignment="1">
      <alignment horizontal="center" vertical="center" readingOrder="2"/>
    </xf>
    <xf numFmtId="0" fontId="20" fillId="0" borderId="2" xfId="2" applyFont="1" applyBorder="1" applyAlignment="1">
      <alignment horizontal="center" vertical="center" textRotation="180"/>
    </xf>
    <xf numFmtId="0" fontId="20" fillId="0" borderId="4" xfId="2" applyFont="1" applyBorder="1" applyAlignment="1">
      <alignment horizontal="center" vertical="center" textRotation="180" wrapText="1"/>
    </xf>
    <xf numFmtId="1" fontId="19" fillId="14" borderId="2" xfId="2" applyNumberFormat="1" applyFont="1" applyFill="1" applyBorder="1" applyAlignment="1">
      <alignment horizontal="center" vertical="center" wrapText="1" readingOrder="2"/>
    </xf>
    <xf numFmtId="1" fontId="19" fillId="14" borderId="9" xfId="2" applyNumberFormat="1" applyFont="1" applyFill="1" applyBorder="1" applyAlignment="1">
      <alignment horizontal="center" vertical="center" wrapText="1" readingOrder="2"/>
    </xf>
    <xf numFmtId="1" fontId="19" fillId="14" borderId="10" xfId="2" applyNumberFormat="1" applyFont="1" applyFill="1" applyBorder="1" applyAlignment="1">
      <alignment horizontal="center" vertical="center" wrapText="1" readingOrder="2"/>
    </xf>
    <xf numFmtId="0" fontId="17" fillId="18" borderId="9" xfId="2" applyFont="1" applyFill="1" applyBorder="1" applyAlignment="1">
      <alignment horizontal="right" vertical="top" wrapText="1" readingOrder="2"/>
    </xf>
    <xf numFmtId="0" fontId="17" fillId="18" borderId="10" xfId="2" applyFont="1" applyFill="1" applyBorder="1" applyAlignment="1">
      <alignment horizontal="right" vertical="top" wrapText="1" readingOrder="2"/>
    </xf>
    <xf numFmtId="0" fontId="17" fillId="18" borderId="3" xfId="2" applyFont="1" applyFill="1" applyBorder="1" applyAlignment="1">
      <alignment horizontal="right" vertical="top" wrapText="1" readingOrder="2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Border="1" applyAlignment="1">
      <alignment horizontal="center" vertical="top" wrapText="1"/>
    </xf>
    <xf numFmtId="0" fontId="28" fillId="14" borderId="2" xfId="0" applyFont="1" applyFill="1" applyBorder="1" applyAlignment="1">
      <alignment horizontal="center" vertical="center"/>
    </xf>
    <xf numFmtId="3" fontId="28" fillId="14" borderId="2" xfId="0" applyNumberFormat="1" applyFont="1" applyFill="1" applyBorder="1" applyAlignment="1">
      <alignment horizontal="center" vertical="center"/>
    </xf>
    <xf numFmtId="0" fontId="28" fillId="14" borderId="2" xfId="0" applyFont="1" applyFill="1" applyBorder="1" applyAlignment="1">
      <alignment horizontal="center" vertical="center" wrapText="1" readingOrder="2"/>
    </xf>
    <xf numFmtId="0" fontId="28" fillId="0" borderId="1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top" wrapText="1"/>
    </xf>
    <xf numFmtId="0" fontId="14" fillId="0" borderId="2" xfId="0" applyFont="1" applyBorder="1" applyAlignment="1">
      <alignment horizontal="center" vertical="top" wrapText="1"/>
    </xf>
    <xf numFmtId="0" fontId="14" fillId="14" borderId="2" xfId="0" applyFont="1" applyFill="1" applyBorder="1" applyAlignment="1">
      <alignment horizontal="center" vertical="center"/>
    </xf>
    <xf numFmtId="0" fontId="51" fillId="14" borderId="2" xfId="0" applyFont="1" applyFill="1" applyBorder="1" applyAlignment="1">
      <alignment horizontal="center" wrapText="1"/>
    </xf>
    <xf numFmtId="0" fontId="51" fillId="14" borderId="2" xfId="0" applyFont="1" applyFill="1" applyBorder="1" applyAlignment="1">
      <alignment horizontal="center"/>
    </xf>
    <xf numFmtId="3" fontId="51" fillId="14" borderId="2" xfId="0" applyNumberFormat="1" applyFont="1" applyFill="1" applyBorder="1" applyAlignment="1">
      <alignment horizontal="center" vertical="center"/>
    </xf>
    <xf numFmtId="0" fontId="12" fillId="14" borderId="2" xfId="0" applyFont="1" applyFill="1" applyBorder="1" applyAlignment="1">
      <alignment horizontal="center" vertical="center"/>
    </xf>
    <xf numFmtId="3" fontId="12" fillId="14" borderId="2" xfId="0" applyNumberFormat="1" applyFont="1" applyFill="1" applyBorder="1" applyAlignment="1">
      <alignment horizontal="center" vertical="center"/>
    </xf>
    <xf numFmtId="0" fontId="12" fillId="14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vertical="center" wrapText="1"/>
    </xf>
    <xf numFmtId="3" fontId="12" fillId="14" borderId="2" xfId="0" applyNumberFormat="1" applyFont="1" applyFill="1" applyBorder="1" applyAlignment="1">
      <alignment horizontal="center"/>
    </xf>
    <xf numFmtId="0" fontId="12" fillId="0" borderId="3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top" wrapText="1"/>
    </xf>
    <xf numFmtId="0" fontId="12" fillId="0" borderId="2" xfId="0" applyFont="1" applyFill="1" applyBorder="1" applyAlignment="1">
      <alignment horizontal="right" vertical="center" wrapText="1" readingOrder="2"/>
    </xf>
    <xf numFmtId="0" fontId="56" fillId="0" borderId="2" xfId="0" applyFont="1" applyBorder="1" applyAlignment="1">
      <alignment horizontal="right" vertical="center" wrapText="1" readingOrder="2"/>
    </xf>
    <xf numFmtId="0" fontId="56" fillId="0" borderId="2" xfId="0" applyFont="1" applyBorder="1" applyAlignment="1">
      <alignment horizontal="center" vertical="center" wrapText="1" readingOrder="2"/>
    </xf>
    <xf numFmtId="10" fontId="56" fillId="0" borderId="2" xfId="0" applyNumberFormat="1" applyFont="1" applyBorder="1" applyAlignment="1">
      <alignment horizontal="center" vertical="center" wrapText="1" readingOrder="2"/>
    </xf>
    <xf numFmtId="0" fontId="56" fillId="0" borderId="2" xfId="0" applyFont="1" applyBorder="1" applyAlignment="1">
      <alignment horizontal="center" vertical="center" readingOrder="2"/>
    </xf>
    <xf numFmtId="0" fontId="82" fillId="0" borderId="22" xfId="0" applyFont="1" applyBorder="1" applyAlignment="1">
      <alignment horizontal="center" vertical="center" readingOrder="2"/>
    </xf>
    <xf numFmtId="0" fontId="56" fillId="0" borderId="0" xfId="0" applyFont="1"/>
    <xf numFmtId="9" fontId="35" fillId="21" borderId="2" xfId="0" applyNumberFormat="1" applyFont="1" applyFill="1" applyBorder="1" applyAlignment="1">
      <alignment horizontal="center" vertical="center" wrapText="1" readingOrder="2"/>
    </xf>
    <xf numFmtId="1" fontId="35" fillId="21" borderId="2" xfId="0" applyNumberFormat="1" applyFont="1" applyFill="1" applyBorder="1" applyAlignment="1">
      <alignment horizontal="center" vertical="center" wrapText="1" readingOrder="2"/>
    </xf>
    <xf numFmtId="0" fontId="56" fillId="19" borderId="2" xfId="0" applyFont="1" applyFill="1" applyBorder="1" applyAlignment="1">
      <alignment horizontal="center" vertical="center" wrapText="1" readingOrder="2"/>
    </xf>
    <xf numFmtId="0" fontId="56" fillId="19" borderId="40" xfId="0" applyFont="1" applyFill="1" applyBorder="1" applyAlignment="1">
      <alignment horizontal="center" vertical="center" wrapText="1" readingOrder="2"/>
    </xf>
    <xf numFmtId="1" fontId="56" fillId="19" borderId="41" xfId="0" applyNumberFormat="1" applyFont="1" applyFill="1" applyBorder="1" applyAlignment="1">
      <alignment horizontal="center" vertical="center" wrapText="1" readingOrder="2"/>
    </xf>
    <xf numFmtId="167" fontId="56" fillId="0" borderId="2" xfId="3" applyNumberFormat="1" applyFont="1" applyBorder="1" applyAlignment="1">
      <alignment horizontal="center" vertical="center" wrapText="1" readingOrder="2"/>
    </xf>
    <xf numFmtId="9" fontId="35" fillId="23" borderId="2" xfId="0" applyNumberFormat="1" applyFont="1" applyFill="1" applyBorder="1" applyAlignment="1">
      <alignment horizontal="center" vertical="center" wrapText="1" readingOrder="2"/>
    </xf>
    <xf numFmtId="1" fontId="83" fillId="0" borderId="2" xfId="0" applyNumberFormat="1" applyFont="1" applyFill="1" applyBorder="1" applyAlignment="1">
      <alignment horizontal="center" vertical="center" wrapText="1" readingOrder="2"/>
    </xf>
    <xf numFmtId="1" fontId="35" fillId="23" borderId="2" xfId="0" applyNumberFormat="1" applyFont="1" applyFill="1" applyBorder="1" applyAlignment="1">
      <alignment horizontal="center" vertical="center" wrapText="1" readingOrder="2"/>
    </xf>
    <xf numFmtId="9" fontId="56" fillId="0" borderId="2" xfId="3" applyNumberFormat="1" applyFont="1" applyBorder="1" applyAlignment="1">
      <alignment horizontal="center" vertical="center" wrapText="1" readingOrder="2"/>
    </xf>
    <xf numFmtId="10" fontId="56" fillId="0" borderId="2" xfId="3" applyNumberFormat="1" applyFont="1" applyBorder="1" applyAlignment="1">
      <alignment horizontal="center" vertical="center" wrapText="1" readingOrder="2"/>
    </xf>
    <xf numFmtId="1" fontId="56" fillId="0" borderId="2" xfId="1" applyNumberFormat="1" applyFont="1" applyBorder="1" applyAlignment="1">
      <alignment horizontal="center" vertical="center" wrapText="1" readingOrder="2"/>
    </xf>
    <xf numFmtId="168" fontId="35" fillId="23" borderId="2" xfId="0" applyNumberFormat="1" applyFont="1" applyFill="1" applyBorder="1" applyAlignment="1">
      <alignment horizontal="center" vertical="center" wrapText="1" readingOrder="2"/>
    </xf>
    <xf numFmtId="1" fontId="56" fillId="19" borderId="2" xfId="1" applyNumberFormat="1" applyFont="1" applyFill="1" applyBorder="1" applyAlignment="1">
      <alignment horizontal="center" vertical="center" wrapText="1" readingOrder="2"/>
    </xf>
    <xf numFmtId="1" fontId="56" fillId="0" borderId="2" xfId="3" applyNumberFormat="1" applyFont="1" applyFill="1" applyBorder="1" applyAlignment="1">
      <alignment horizontal="center" vertical="center" wrapText="1" readingOrder="2"/>
    </xf>
    <xf numFmtId="0" fontId="82" fillId="0" borderId="39" xfId="0" applyFont="1" applyBorder="1" applyAlignment="1">
      <alignment horizontal="center" vertical="center" readingOrder="2"/>
    </xf>
    <xf numFmtId="0" fontId="56" fillId="19" borderId="2" xfId="0" applyFont="1" applyFill="1" applyBorder="1" applyAlignment="1">
      <alignment horizontal="right" vertical="center" wrapText="1" readingOrder="2"/>
    </xf>
    <xf numFmtId="0" fontId="56" fillId="0" borderId="39" xfId="0" applyFont="1" applyBorder="1" applyAlignment="1">
      <alignment horizontal="center" vertical="center" readingOrder="2"/>
    </xf>
    <xf numFmtId="0" fontId="35" fillId="23" borderId="2" xfId="0" applyFont="1" applyFill="1" applyBorder="1" applyAlignment="1">
      <alignment horizontal="center" vertical="center" wrapText="1" readingOrder="2"/>
    </xf>
    <xf numFmtId="0" fontId="56" fillId="14" borderId="38" xfId="0" applyFont="1" applyFill="1" applyBorder="1" applyAlignment="1">
      <alignment horizontal="right" vertical="center"/>
    </xf>
    <xf numFmtId="0" fontId="56" fillId="13" borderId="38" xfId="0" applyFont="1" applyFill="1" applyBorder="1"/>
    <xf numFmtId="3" fontId="56" fillId="14" borderId="38" xfId="0" applyNumberFormat="1" applyFont="1" applyFill="1" applyBorder="1" applyAlignment="1">
      <alignment horizontal="center" vertical="center"/>
    </xf>
    <xf numFmtId="9" fontId="56" fillId="14" borderId="38" xfId="3" applyFont="1" applyFill="1" applyBorder="1" applyAlignment="1">
      <alignment horizontal="center" vertical="center"/>
    </xf>
    <xf numFmtId="0" fontId="56" fillId="13" borderId="25" xfId="0" applyFont="1" applyFill="1" applyBorder="1"/>
    <xf numFmtId="9" fontId="56" fillId="14" borderId="38" xfId="3" applyNumberFormat="1" applyFont="1" applyFill="1" applyBorder="1" applyAlignment="1">
      <alignment horizontal="center" vertical="center"/>
    </xf>
    <xf numFmtId="2" fontId="12" fillId="27" borderId="2" xfId="0" applyNumberFormat="1" applyFont="1" applyFill="1" applyBorder="1" applyAlignment="1">
      <alignment horizontal="center" vertical="center" wrapText="1" readingOrder="2"/>
    </xf>
    <xf numFmtId="172" fontId="34" fillId="27" borderId="9" xfId="0" applyNumberFormat="1" applyFont="1" applyFill="1" applyBorder="1" applyAlignment="1">
      <alignment horizontal="center" vertical="center" readingOrder="2"/>
    </xf>
    <xf numFmtId="0" fontId="34" fillId="27" borderId="0" xfId="0" applyFont="1" applyFill="1"/>
    <xf numFmtId="10" fontId="53" fillId="27" borderId="11" xfId="0" applyNumberFormat="1" applyFont="1" applyFill="1" applyBorder="1" applyAlignment="1">
      <alignment horizontal="center" vertical="center" wrapText="1" readingOrder="2"/>
    </xf>
    <xf numFmtId="168" fontId="53" fillId="27" borderId="11" xfId="0" applyNumberFormat="1" applyFont="1" applyFill="1" applyBorder="1" applyAlignment="1">
      <alignment horizontal="center" vertical="center" wrapText="1" readingOrder="2"/>
    </xf>
    <xf numFmtId="0" fontId="54" fillId="27" borderId="19" xfId="0" applyFont="1" applyFill="1" applyBorder="1" applyAlignment="1">
      <alignment horizontal="center" vertical="center" wrapText="1" readingOrder="2"/>
    </xf>
    <xf numFmtId="1" fontId="53" fillId="27" borderId="11" xfId="0" applyNumberFormat="1" applyFont="1" applyFill="1" applyBorder="1" applyAlignment="1">
      <alignment horizontal="center" vertical="center" wrapText="1" readingOrder="2"/>
    </xf>
    <xf numFmtId="169" fontId="53" fillId="27" borderId="11" xfId="1" applyNumberFormat="1" applyFont="1" applyFill="1" applyBorder="1" applyAlignment="1">
      <alignment horizontal="center" vertical="center" wrapText="1" readingOrder="2"/>
    </xf>
    <xf numFmtId="3" fontId="53" fillId="27" borderId="11" xfId="0" applyNumberFormat="1" applyFont="1" applyFill="1" applyBorder="1" applyAlignment="1">
      <alignment horizontal="center" vertical="center" wrapText="1" readingOrder="2"/>
    </xf>
    <xf numFmtId="0" fontId="37" fillId="27" borderId="19" xfId="0" applyFont="1" applyFill="1" applyBorder="1" applyAlignment="1">
      <alignment horizontal="center" vertical="center" wrapText="1" readingOrder="2"/>
    </xf>
    <xf numFmtId="2" fontId="12" fillId="27" borderId="22" xfId="0" applyNumberFormat="1" applyFont="1" applyFill="1" applyBorder="1" applyAlignment="1">
      <alignment horizontal="center" vertical="center" wrapText="1" readingOrder="2"/>
    </xf>
    <xf numFmtId="1" fontId="36" fillId="27" borderId="11" xfId="0" applyNumberFormat="1" applyFont="1" applyFill="1" applyBorder="1" applyAlignment="1">
      <alignment horizontal="center" vertical="center" wrapText="1" readingOrder="2"/>
    </xf>
    <xf numFmtId="1" fontId="58" fillId="27" borderId="11" xfId="0" applyNumberFormat="1" applyFont="1" applyFill="1" applyBorder="1" applyAlignment="1">
      <alignment horizontal="center" vertical="center" wrapText="1" readingOrder="2"/>
    </xf>
    <xf numFmtId="2" fontId="12" fillId="11" borderId="2" xfId="0" applyNumberFormat="1" applyFont="1" applyFill="1" applyBorder="1" applyAlignment="1">
      <alignment horizontal="center" vertical="center" wrapText="1" readingOrder="2"/>
    </xf>
    <xf numFmtId="172" fontId="34" fillId="11" borderId="9" xfId="0" applyNumberFormat="1" applyFont="1" applyFill="1" applyBorder="1" applyAlignment="1">
      <alignment horizontal="center" vertical="center" readingOrder="2"/>
    </xf>
    <xf numFmtId="1" fontId="53" fillId="11" borderId="11" xfId="0" applyNumberFormat="1" applyFont="1" applyFill="1" applyBorder="1" applyAlignment="1">
      <alignment horizontal="center" vertical="center" wrapText="1" readingOrder="2"/>
    </xf>
    <xf numFmtId="169" fontId="53" fillId="11" borderId="11" xfId="1" applyNumberFormat="1" applyFont="1" applyFill="1" applyBorder="1" applyAlignment="1">
      <alignment horizontal="center" vertical="center" wrapText="1" readingOrder="2"/>
    </xf>
    <xf numFmtId="0" fontId="54" fillId="11" borderId="19" xfId="0" applyFont="1" applyFill="1" applyBorder="1" applyAlignment="1">
      <alignment horizontal="center" vertical="center" wrapText="1" readingOrder="2"/>
    </xf>
    <xf numFmtId="2" fontId="12" fillId="11" borderId="22" xfId="0" applyNumberFormat="1" applyFont="1" applyFill="1" applyBorder="1" applyAlignment="1">
      <alignment horizontal="center" vertical="center" wrapText="1" readingOrder="2"/>
    </xf>
    <xf numFmtId="10" fontId="53" fillId="11" borderId="11" xfId="0" applyNumberFormat="1" applyFont="1" applyFill="1" applyBorder="1" applyAlignment="1">
      <alignment horizontal="center" vertical="center" wrapText="1" readingOrder="2"/>
    </xf>
    <xf numFmtId="168" fontId="53" fillId="11" borderId="11" xfId="0" applyNumberFormat="1" applyFont="1" applyFill="1" applyBorder="1" applyAlignment="1">
      <alignment horizontal="center" vertical="center" wrapText="1" readingOrder="2"/>
    </xf>
    <xf numFmtId="1" fontId="36" fillId="11" borderId="20" xfId="0" applyNumberFormat="1" applyFont="1" applyFill="1" applyBorder="1" applyAlignment="1">
      <alignment horizontal="center" vertical="center" wrapText="1" readingOrder="2"/>
    </xf>
    <xf numFmtId="2" fontId="12" fillId="29" borderId="22" xfId="0" applyNumberFormat="1" applyFont="1" applyFill="1" applyBorder="1" applyAlignment="1">
      <alignment horizontal="center" vertical="center" wrapText="1" readingOrder="2"/>
    </xf>
    <xf numFmtId="0" fontId="59" fillId="11" borderId="0" xfId="0" applyFont="1" applyFill="1"/>
    <xf numFmtId="1" fontId="36" fillId="11" borderId="11" xfId="0" applyNumberFormat="1" applyFont="1" applyFill="1" applyBorder="1" applyAlignment="1">
      <alignment horizontal="center" vertical="center" wrapText="1" readingOrder="2"/>
    </xf>
    <xf numFmtId="1" fontId="58" fillId="11" borderId="11" xfId="0" applyNumberFormat="1" applyFont="1" applyFill="1" applyBorder="1" applyAlignment="1">
      <alignment horizontal="center" vertical="center" wrapText="1" readingOrder="2"/>
    </xf>
    <xf numFmtId="3" fontId="12" fillId="0" borderId="2" xfId="0" applyNumberFormat="1" applyFont="1" applyFill="1" applyBorder="1" applyAlignment="1">
      <alignment horizontal="center" vertical="center" wrapText="1" readingOrder="2"/>
    </xf>
    <xf numFmtId="3" fontId="12" fillId="0" borderId="4" xfId="2" applyNumberFormat="1" applyFont="1" applyFill="1" applyBorder="1" applyAlignment="1">
      <alignment horizontal="center" vertical="center" wrapText="1" readingOrder="2"/>
    </xf>
    <xf numFmtId="0" fontId="12" fillId="0" borderId="2" xfId="0" applyNumberFormat="1" applyFont="1" applyFill="1" applyBorder="1" applyAlignment="1">
      <alignment horizontal="center" vertical="center"/>
    </xf>
    <xf numFmtId="3" fontId="12" fillId="0" borderId="5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84" fillId="0" borderId="2" xfId="2" applyFont="1" applyBorder="1" applyAlignment="1">
      <alignment horizontal="center" vertical="center" wrapText="1" readingOrder="2"/>
    </xf>
    <xf numFmtId="0" fontId="62" fillId="0" borderId="2" xfId="2" applyFont="1" applyBorder="1" applyAlignment="1">
      <alignment horizontal="center" vertical="center" textRotation="180" wrapText="1" readingOrder="2"/>
    </xf>
    <xf numFmtId="0" fontId="62" fillId="0" borderId="5" xfId="2" applyFont="1" applyBorder="1" applyAlignment="1">
      <alignment horizontal="center" vertical="center" textRotation="180" wrapText="1" readingOrder="2"/>
    </xf>
    <xf numFmtId="0" fontId="85" fillId="11" borderId="5" xfId="2" applyFont="1" applyFill="1" applyBorder="1" applyAlignment="1">
      <alignment horizontal="center" vertical="center"/>
    </xf>
    <xf numFmtId="0" fontId="85" fillId="11" borderId="5" xfId="2" applyFont="1" applyFill="1" applyBorder="1" applyAlignment="1">
      <alignment horizontal="right" vertical="center" wrapText="1"/>
    </xf>
    <xf numFmtId="0" fontId="85" fillId="11" borderId="5" xfId="2" applyFont="1" applyFill="1" applyBorder="1" applyAlignment="1">
      <alignment horizontal="center" vertical="center" wrapText="1"/>
    </xf>
    <xf numFmtId="3" fontId="85" fillId="11" borderId="5" xfId="2" applyNumberFormat="1" applyFont="1" applyFill="1" applyBorder="1" applyAlignment="1">
      <alignment horizontal="center" vertical="center"/>
    </xf>
    <xf numFmtId="0" fontId="85" fillId="10" borderId="5" xfId="2" applyFont="1" applyFill="1" applyBorder="1" applyAlignment="1">
      <alignment horizontal="center" vertical="center"/>
    </xf>
    <xf numFmtId="3" fontId="86" fillId="36" borderId="5" xfId="2" applyNumberFormat="1" applyFont="1" applyFill="1" applyBorder="1" applyAlignment="1">
      <alignment horizontal="center" vertical="center" wrapText="1" readingOrder="2"/>
    </xf>
    <xf numFmtId="0" fontId="62" fillId="0" borderId="14" xfId="2" applyFont="1" applyBorder="1" applyAlignment="1">
      <alignment horizontal="center" vertical="center" textRotation="180" wrapText="1" readingOrder="2"/>
    </xf>
    <xf numFmtId="0" fontId="85" fillId="11" borderId="14" xfId="2" applyFont="1" applyFill="1" applyBorder="1" applyAlignment="1">
      <alignment horizontal="center" vertical="center"/>
    </xf>
    <xf numFmtId="0" fontId="85" fillId="11" borderId="4" xfId="2" applyFont="1" applyFill="1" applyBorder="1" applyAlignment="1">
      <alignment horizontal="right" vertical="center" wrapText="1"/>
    </xf>
    <xf numFmtId="0" fontId="85" fillId="11" borderId="4" xfId="2" applyFont="1" applyFill="1" applyBorder="1" applyAlignment="1">
      <alignment horizontal="center" vertical="center"/>
    </xf>
    <xf numFmtId="0" fontId="85" fillId="11" borderId="4" xfId="2" applyFont="1" applyFill="1" applyBorder="1" applyAlignment="1">
      <alignment horizontal="center" vertical="center" wrapText="1"/>
    </xf>
    <xf numFmtId="3" fontId="85" fillId="11" borderId="4" xfId="2" applyNumberFormat="1" applyFont="1" applyFill="1" applyBorder="1" applyAlignment="1">
      <alignment horizontal="center" vertical="center"/>
    </xf>
    <xf numFmtId="0" fontId="85" fillId="10" borderId="4" xfId="2" applyFont="1" applyFill="1" applyBorder="1" applyAlignment="1">
      <alignment horizontal="center" vertical="center"/>
    </xf>
    <xf numFmtId="3" fontId="86" fillId="36" borderId="4" xfId="2" applyNumberFormat="1" applyFont="1" applyFill="1" applyBorder="1" applyAlignment="1">
      <alignment horizontal="center" vertical="center" wrapText="1" readingOrder="2"/>
    </xf>
    <xf numFmtId="0" fontId="62" fillId="0" borderId="2" xfId="2" applyFont="1" applyBorder="1" applyAlignment="1">
      <alignment horizontal="center" vertical="center" textRotation="180" wrapText="1" readingOrder="2"/>
    </xf>
    <xf numFmtId="0" fontId="85" fillId="11" borderId="2" xfId="2" applyFont="1" applyFill="1" applyBorder="1" applyAlignment="1">
      <alignment horizontal="center" vertical="center"/>
    </xf>
    <xf numFmtId="0" fontId="85" fillId="11" borderId="2" xfId="2" applyFont="1" applyFill="1" applyBorder="1" applyAlignment="1">
      <alignment horizontal="right" vertical="center" wrapText="1"/>
    </xf>
    <xf numFmtId="0" fontId="85" fillId="11" borderId="4" xfId="2" applyFont="1" applyFill="1" applyBorder="1" applyAlignment="1">
      <alignment horizontal="center" vertical="center"/>
    </xf>
    <xf numFmtId="3" fontId="85" fillId="11" borderId="4" xfId="2" applyNumberFormat="1" applyFont="1" applyFill="1" applyBorder="1" applyAlignment="1">
      <alignment horizontal="center" vertical="center"/>
    </xf>
    <xf numFmtId="0" fontId="85" fillId="10" borderId="4" xfId="2" applyFont="1" applyFill="1" applyBorder="1" applyAlignment="1">
      <alignment horizontal="center" vertical="center"/>
    </xf>
    <xf numFmtId="0" fontId="85" fillId="10" borderId="5" xfId="2" applyFont="1" applyFill="1" applyBorder="1" applyAlignment="1">
      <alignment horizontal="center" vertical="center"/>
    </xf>
    <xf numFmtId="3" fontId="86" fillId="36" borderId="4" xfId="2" applyNumberFormat="1" applyFont="1" applyFill="1" applyBorder="1" applyAlignment="1">
      <alignment horizontal="center" vertical="center" wrapText="1" readingOrder="2"/>
    </xf>
    <xf numFmtId="1" fontId="85" fillId="11" borderId="2" xfId="2" applyNumberFormat="1" applyFont="1" applyFill="1" applyBorder="1" applyAlignment="1">
      <alignment horizontal="center" vertical="center" wrapText="1" readingOrder="2"/>
    </xf>
    <xf numFmtId="0" fontId="85" fillId="11" borderId="2" xfId="2" applyFont="1" applyFill="1" applyBorder="1" applyAlignment="1">
      <alignment horizontal="right" vertical="top" wrapText="1"/>
    </xf>
    <xf numFmtId="3" fontId="85" fillId="11" borderId="2" xfId="2" applyNumberFormat="1" applyFont="1" applyFill="1" applyBorder="1" applyAlignment="1">
      <alignment horizontal="center" vertical="center"/>
    </xf>
    <xf numFmtId="0" fontId="85" fillId="10" borderId="2" xfId="2" applyFont="1" applyFill="1" applyBorder="1" applyAlignment="1">
      <alignment horizontal="center" vertical="center"/>
    </xf>
    <xf numFmtId="3" fontId="86" fillId="0" borderId="2" xfId="2" applyNumberFormat="1" applyFont="1" applyFill="1" applyBorder="1" applyAlignment="1">
      <alignment horizontal="center" vertical="center" wrapText="1" readingOrder="2"/>
    </xf>
    <xf numFmtId="0" fontId="85" fillId="11" borderId="2" xfId="2" applyFont="1" applyFill="1" applyBorder="1" applyAlignment="1">
      <alignment horizontal="center" vertical="center"/>
    </xf>
    <xf numFmtId="2" fontId="85" fillId="11" borderId="2" xfId="2" applyNumberFormat="1" applyFont="1" applyFill="1" applyBorder="1" applyAlignment="1">
      <alignment horizontal="center" vertical="center"/>
    </xf>
    <xf numFmtId="3" fontId="86" fillId="35" borderId="4" xfId="2" applyNumberFormat="1" applyFont="1" applyFill="1" applyBorder="1" applyAlignment="1">
      <alignment horizontal="center" vertical="center" wrapText="1" readingOrder="2"/>
    </xf>
    <xf numFmtId="1" fontId="85" fillId="11" borderId="2" xfId="2" applyNumberFormat="1" applyFont="1" applyFill="1" applyBorder="1" applyAlignment="1">
      <alignment horizontal="center" vertical="center"/>
    </xf>
    <xf numFmtId="3" fontId="86" fillId="24" borderId="4" xfId="2" applyNumberFormat="1" applyFont="1" applyFill="1" applyBorder="1" applyAlignment="1">
      <alignment horizontal="center" vertical="center" wrapText="1" readingOrder="2"/>
    </xf>
    <xf numFmtId="0" fontId="87" fillId="14" borderId="2" xfId="2" applyFont="1" applyFill="1" applyBorder="1" applyAlignment="1">
      <alignment vertical="center" wrapText="1" readingOrder="2"/>
    </xf>
    <xf numFmtId="0" fontId="62" fillId="14" borderId="2" xfId="2" applyFont="1" applyFill="1" applyBorder="1" applyAlignment="1">
      <alignment vertical="center" wrapText="1" readingOrder="2"/>
    </xf>
    <xf numFmtId="1" fontId="88" fillId="11" borderId="2" xfId="2" applyNumberFormat="1" applyFont="1" applyFill="1" applyBorder="1" applyAlignment="1">
      <alignment horizontal="center" vertical="center" wrapText="1" readingOrder="2"/>
    </xf>
    <xf numFmtId="1" fontId="88" fillId="14" borderId="2" xfId="2" applyNumberFormat="1" applyFont="1" applyFill="1" applyBorder="1" applyAlignment="1">
      <alignment horizontal="center" vertical="center" wrapText="1" readingOrder="2"/>
    </xf>
    <xf numFmtId="3" fontId="86" fillId="14" borderId="2" xfId="2" applyNumberFormat="1" applyFont="1" applyFill="1" applyBorder="1" applyAlignment="1">
      <alignment horizontal="center" vertical="center" wrapText="1" readingOrder="2"/>
    </xf>
    <xf numFmtId="10" fontId="86" fillId="14" borderId="2" xfId="2" applyNumberFormat="1" applyFont="1" applyFill="1" applyBorder="1" applyAlignment="1">
      <alignment horizontal="center" vertical="center" wrapText="1" readingOrder="2"/>
    </xf>
    <xf numFmtId="0" fontId="20" fillId="0" borderId="5" xfId="2" applyFont="1" applyFill="1" applyBorder="1" applyAlignment="1">
      <alignment horizontal="center" vertical="center" wrapText="1"/>
    </xf>
    <xf numFmtId="0" fontId="20" fillId="0" borderId="14" xfId="2" applyFont="1" applyFill="1" applyBorder="1" applyAlignment="1">
      <alignment horizontal="center" vertical="center" wrapText="1"/>
    </xf>
    <xf numFmtId="0" fontId="20" fillId="0" borderId="4" xfId="2" applyFont="1" applyFill="1" applyBorder="1" applyAlignment="1">
      <alignment horizontal="center" vertical="center" wrapText="1"/>
    </xf>
    <xf numFmtId="0" fontId="20" fillId="0" borderId="5" xfId="2" applyFont="1" applyFill="1" applyBorder="1" applyAlignment="1">
      <alignment horizontal="center" vertical="center" textRotation="180" wrapText="1"/>
    </xf>
    <xf numFmtId="0" fontId="20" fillId="0" borderId="5" xfId="2" applyFont="1" applyFill="1" applyBorder="1" applyAlignment="1">
      <alignment horizontal="center" vertical="center" textRotation="180" wrapText="1"/>
    </xf>
    <xf numFmtId="0" fontId="4" fillId="0" borderId="2" xfId="2" applyFill="1" applyBorder="1" applyAlignment="1">
      <alignment horizontal="center"/>
    </xf>
    <xf numFmtId="0" fontId="17" fillId="0" borderId="2" xfId="2" applyFont="1" applyFill="1" applyBorder="1" applyAlignment="1">
      <alignment horizontal="right" wrapText="1"/>
    </xf>
    <xf numFmtId="0" fontId="17" fillId="0" borderId="2" xfId="2" applyFont="1" applyFill="1" applyBorder="1" applyAlignment="1">
      <alignment horizontal="center" vertical="center"/>
    </xf>
    <xf numFmtId="3" fontId="17" fillId="0" borderId="2" xfId="2" applyNumberFormat="1" applyFont="1" applyFill="1" applyBorder="1" applyAlignment="1">
      <alignment horizontal="center" vertical="center"/>
    </xf>
    <xf numFmtId="0" fontId="20" fillId="0" borderId="14" xfId="2" applyFont="1" applyFill="1" applyBorder="1" applyAlignment="1">
      <alignment horizontal="center" vertical="center" textRotation="180" wrapText="1"/>
    </xf>
    <xf numFmtId="0" fontId="20" fillId="0" borderId="14" xfId="2" applyFont="1" applyFill="1" applyBorder="1" applyAlignment="1">
      <alignment horizontal="center" vertical="center" textRotation="180" wrapText="1"/>
    </xf>
    <xf numFmtId="0" fontId="20" fillId="0" borderId="4" xfId="2" applyFont="1" applyFill="1" applyBorder="1" applyAlignment="1">
      <alignment horizontal="center" vertical="center" textRotation="180" wrapText="1"/>
    </xf>
    <xf numFmtId="0" fontId="20" fillId="0" borderId="4" xfId="2" applyFont="1" applyFill="1" applyBorder="1" applyAlignment="1">
      <alignment horizontal="center" vertical="center" textRotation="180" wrapText="1"/>
    </xf>
    <xf numFmtId="0" fontId="17" fillId="0" borderId="2" xfId="2" applyFont="1" applyFill="1" applyBorder="1" applyAlignment="1">
      <alignment horizontal="right"/>
    </xf>
    <xf numFmtId="0" fontId="17" fillId="0" borderId="5" xfId="2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2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trike val="0"/>
        <outline val="0"/>
        <shadow val="0"/>
        <u val="none"/>
        <vertAlign val="baseline"/>
        <sz val="24"/>
        <color theme="1"/>
        <name val="B Nazanin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24"/>
        <name val="B Nazani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8"/>
        <color rgb="FF000000"/>
        <name val="B Nazani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B Nazanin"/>
        <scheme val="none"/>
      </font>
      <alignment textRotation="0" wrapText="0" indent="0" justifyLastLine="0" shrinkToFit="0"/>
    </dxf>
    <dxf>
      <font>
        <b/>
        <strike val="0"/>
        <outline val="0"/>
        <shadow val="0"/>
        <u val="none"/>
        <vertAlign val="baseline"/>
        <sz val="28"/>
        <name val="B Nazani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B Nazanin"/>
        <scheme val="none"/>
      </font>
      <numFmt numFmtId="14" formatCode="0.00%"/>
      <alignment horizontal="center" vertical="center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B Nazanin"/>
        <scheme val="none"/>
      </font>
      <alignment horizontal="center" vertical="center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B Nazanin"/>
        <scheme val="none"/>
      </font>
      <alignment horizontal="center" vertical="center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B Nazanin"/>
        <scheme val="none"/>
      </font>
      <alignment horizontal="center" vertical="center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B Nazanin"/>
        <scheme val="none"/>
      </font>
      <alignment horizontal="center" vertical="center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B Nazanin"/>
        <scheme val="none"/>
      </font>
      <alignment horizontal="right" vertical="center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000000"/>
        <name val="B Nazanin"/>
        <scheme val="none"/>
      </font>
      <numFmt numFmtId="0" formatCode="General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000000"/>
        <name val="B Nazanin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000000"/>
        <name val="B Nazanin"/>
        <scheme val="none"/>
      </font>
      <numFmt numFmtId="172" formatCode="#,##0_-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000000"/>
        <name val="B Nazanin"/>
        <scheme val="none"/>
      </font>
      <numFmt numFmtId="172" formatCode="#,##0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24"/>
        <name val="B Nazani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alignment horizontal="right" vertical="center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24"/>
        <name val="B Nazani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000000"/>
        <name val="B Nazanin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 tint="4.9989318521683403E-2"/>
        <name val="B Nazanin"/>
        <scheme val="none"/>
      </font>
      <fill>
        <patternFill patternType="solid">
          <fgColor indexed="64"/>
          <bgColor theme="4" tint="0.39994506668294322"/>
        </patternFill>
      </fill>
      <alignment horizontal="center" vertical="center" textRotation="0" wrapText="1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000000"/>
        <name val="B Nazanin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numFmt numFmtId="14" formatCode="0.00%"/>
      <alignment horizontal="center" vertical="center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numFmt numFmtId="3" formatCode="#,##0"/>
      <alignment horizontal="center" vertical="center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alignment horizontal="center" vertical="center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alignment horizontal="center" vertical="center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alignment horizontal="center" vertical="center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alignment horizontal="right" vertical="center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</dxf>
    <dxf>
      <font>
        <b/>
        <strike val="0"/>
        <outline val="0"/>
        <shadow val="0"/>
        <u val="none"/>
        <vertAlign val="baseline"/>
        <sz val="24"/>
        <name val="B Nazani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ck">
          <color rgb="FF000000"/>
        </top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000000"/>
        <name val="B Nazanin"/>
        <scheme val="none"/>
      </font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 tint="4.9989318521683403E-2"/>
        <name val="B Nazanin"/>
        <scheme val="none"/>
      </font>
      <fill>
        <patternFill patternType="solid">
          <fgColor indexed="64"/>
          <bgColor theme="4" tint="0.39994506668294322"/>
        </patternFill>
      </fill>
      <alignment horizontal="center" vertical="center" textRotation="0" wrapText="1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24"/>
        <name val="B Nazani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000000"/>
        <name val="B Nazanin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000000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000000"/>
        <name val="B Nazanin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ck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strike val="0"/>
        <outline val="0"/>
        <shadow val="0"/>
        <u val="none"/>
        <vertAlign val="baseline"/>
        <sz val="24"/>
        <name val="B Nazani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strike val="0"/>
        <outline val="0"/>
        <shadow val="0"/>
        <u val="none"/>
        <vertAlign val="baseline"/>
        <sz val="24"/>
        <name val="B Nazanin"/>
        <scheme val="none"/>
      </font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B Nazani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alignment horizontal="right" textRotation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border diagonalUp="0" diagonalDown="0" outline="0">
        <left style="thick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24"/>
        <name val="B Nazani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ck">
          <color rgb="FF000000"/>
        </top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000000"/>
        <name val="B Nazanin"/>
        <scheme val="none"/>
      </font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 tint="4.9989318521683403E-2"/>
        <name val="B Nazanin"/>
        <scheme val="none"/>
      </font>
      <fill>
        <patternFill patternType="solid">
          <fgColor indexed="64"/>
          <bgColor theme="4" tint="0.39994506668294322"/>
        </patternFill>
      </fill>
      <alignment horizontal="center" vertical="center" textRotation="0" wrapText="1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000000"/>
        <name val="B Nazanin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ck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alignment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strike val="0"/>
        <outline val="0"/>
        <shadow val="0"/>
        <u val="none"/>
        <vertAlign val="baseline"/>
        <sz val="24"/>
        <name val="B Nazani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numFmt numFmtId="13" formatCode="0%"/>
      <alignment horizontal="center" vertical="center" textRotation="0" wrapText="1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alignment horizontal="center" vertical="center" textRotation="0" wrapText="1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alignment horizontal="center" vertical="center" textRotation="0" wrapText="1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alignment horizontal="center" vertical="center" textRotation="0" wrapText="1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alignment horizontal="center" vertical="center" textRotation="0" wrapText="1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alignment horizontal="general" vertical="center" textRotation="0" wrapText="1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border diagonalUp="0" diagonalDown="0" outline="0">
        <left style="thick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24"/>
        <name val="B Nazanin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ck">
          <color rgb="FF000000"/>
        </top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000000"/>
        <name val="B Nazanin"/>
        <scheme val="none"/>
      </font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 tint="4.9989318521683403E-2"/>
        <name val="B Nazanin"/>
        <scheme val="none"/>
      </font>
      <fill>
        <patternFill patternType="solid">
          <fgColor indexed="64"/>
          <bgColor theme="4" tint="0.39994506668294322"/>
        </patternFill>
      </fill>
      <alignment horizontal="center" vertical="center" textRotation="0" wrapText="1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B Nazanin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rgb="FF000000"/>
        <name val="B Nazanin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B Nazanin"/>
        <scheme val="none"/>
      </font>
      <alignment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22"/>
        <name val="B Nazani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22"/>
        <name val="B Nazani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B Nazanin"/>
        <scheme val="none"/>
      </font>
      <numFmt numFmtId="169" formatCode="_-* #,##0_-;_-* #,##0\-;_-* &quot;-&quot;??_-;_-@_-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B Nazanin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B Nazani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B Nazani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B Nazani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B Nazanin"/>
        <scheme val="none"/>
      </font>
      <alignment horizontal="right" textRotation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border diagonalUp="0" diagonalDown="0" outline="0">
        <left style="thin">
          <color auto="1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B Nazanin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medium">
          <color auto="1"/>
        </horizontal>
      </border>
    </dxf>
    <dxf>
      <border outline="0">
        <top style="thick">
          <color rgb="FF000000"/>
        </top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rgb="FF000000"/>
        <name val="B Nazanin"/>
        <scheme val="none"/>
      </font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 tint="4.9989318521683403E-2"/>
        <name val="B Nazanin"/>
        <scheme val="none"/>
      </font>
      <fill>
        <patternFill patternType="solid">
          <fgColor indexed="64"/>
          <bgColor theme="4" tint="0.39994506668294322"/>
        </patternFill>
      </fill>
      <alignment horizontal="center" vertical="center" textRotation="0" wrapText="1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24"/>
        <name val="B Nazani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000000"/>
        <name val="B Nazanin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000000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000000"/>
        <name val="B Nazanin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ck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strike val="0"/>
        <outline val="0"/>
        <shadow val="0"/>
        <u val="none"/>
        <vertAlign val="baseline"/>
        <sz val="24"/>
        <name val="B Nazani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strike val="0"/>
        <outline val="0"/>
        <shadow val="0"/>
        <u val="none"/>
        <vertAlign val="baseline"/>
        <sz val="24"/>
        <name val="B Nazanin"/>
        <scheme val="none"/>
      </font>
      <numFmt numFmtId="4" formatCode="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B Nazani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alignment horizontal="right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 Nazanin"/>
        <scheme val="none"/>
      </font>
      <border diagonalUp="0" diagonalDown="0" outline="0">
        <left style="thick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24"/>
        <name val="B Nazani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ck">
          <color rgb="FF000000"/>
        </top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000000"/>
        <name val="B Nazanin"/>
        <scheme val="none"/>
      </font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 tint="4.9989318521683403E-2"/>
        <name val="B Nazanin"/>
        <scheme val="none"/>
      </font>
      <fill>
        <patternFill patternType="solid">
          <fgColor indexed="64"/>
          <bgColor theme="4" tint="0.39994506668294322"/>
        </patternFill>
      </fill>
      <alignment horizontal="center" vertical="center" textRotation="0" wrapText="1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000000"/>
        <name val="B Nazanin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000000"/>
        <name val="B Nazani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alignment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24"/>
        <name val="B Nazani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24"/>
        <name val="B Nazanin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numFmt numFmtId="169" formatCode="_-* #,##0_-;_-* #,##0\-;_-* &quot;-&quot;??_-;_-@_-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alignment horizontal="right" textRotation="0" justifyLastLine="0" shrinkToFit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alignment horizontal="right" textRotation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  <border diagonalUp="0" diagonalDown="0" outline="0">
        <left style="thin">
          <color auto="1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B Nazanin"/>
        <scheme val="none"/>
      </font>
    </dxf>
    <dxf>
      <font>
        <b/>
        <strike val="0"/>
        <outline val="0"/>
        <shadow val="0"/>
        <u val="none"/>
        <vertAlign val="baseline"/>
        <sz val="24"/>
        <name val="B Nazanin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ck">
          <color rgb="FF000000"/>
        </top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000000"/>
        <name val="B Nazanin"/>
        <scheme val="none"/>
      </font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 tint="4.9989318521683403E-2"/>
        <name val="B Nazanin"/>
        <scheme val="none"/>
      </font>
      <fill>
        <patternFill patternType="solid">
          <fgColor indexed="64"/>
          <bgColor theme="4" tint="0.39994506668294322"/>
        </patternFill>
      </fill>
      <alignment horizontal="center" vertical="center" textRotation="0" wrapText="1" indent="0" justifyLastLine="0" shrinkToFit="0" readingOrder="2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rgb="FF000000"/>
        <name val="B Nazanin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rgb="FF000000"/>
        <name val="B Nazani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B Nazanin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medium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B Nazanin"/>
        <scheme val="none"/>
      </font>
      <alignment textRotation="0" wrapText="0" indent="0" justifyLastLine="0" shrinkToFit="0"/>
      <border diagonalUp="0" diagonalDown="0" outline="0">
        <left style="thin">
          <color auto="1"/>
        </left>
        <right/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B Nazanin"/>
        <scheme val="none"/>
      </font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22"/>
        <name val="B Nazani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B Nazanin"/>
        <scheme val="none"/>
      </font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22"/>
        <name val="B Nazani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B Nazanin"/>
        <scheme val="none"/>
      </font>
      <numFmt numFmtId="1" formatCode="0"/>
      <border diagonalUp="0" diagonalDown="0" outline="0">
        <left style="thin">
          <color auto="1"/>
        </left>
        <right style="thin">
          <color auto="1"/>
        </right>
        <top style="medium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B Nazanin"/>
        <scheme val="none"/>
      </font>
      <numFmt numFmtId="1" formatCode="0"/>
      <border diagonalUp="0" diagonalDown="0" outline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B Nazanin"/>
        <scheme val="none"/>
      </font>
      <border diagonalUp="0" diagonalDown="0" outline="0">
        <left style="thin">
          <color auto="1"/>
        </left>
        <right style="thin">
          <color auto="1"/>
        </right>
        <top style="medium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B Nazanin"/>
        <scheme val="none"/>
      </font>
      <border diagonalUp="0" diagonalDown="0" outline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B Nazanin"/>
        <scheme val="none"/>
      </font>
      <border diagonalUp="0" diagonalDown="0" outline="0">
        <left style="thin">
          <color auto="1"/>
        </left>
        <right style="thin">
          <color auto="1"/>
        </right>
        <top style="medium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B Nazanin"/>
        <scheme val="none"/>
      </font>
      <border diagonalUp="0" diagonalDown="0" outline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B Nazani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double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B Nazanin"/>
        <scheme val="none"/>
      </font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B Nazanin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B Nazanin"/>
        <scheme val="none"/>
      </font>
      <alignment horizontal="right" textRotation="0" indent="0" justifyLastLine="0" shrinkToFit="0"/>
      <border diagonalUp="0" diagonalDown="0" outline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B Nazanin"/>
        <scheme val="none"/>
      </font>
      <border diagonalUp="0" diagonalDown="0" outline="0">
        <left/>
        <right style="thin">
          <color auto="1"/>
        </right>
        <top style="medium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B Nazanin"/>
        <scheme val="none"/>
      </font>
      <border diagonalUp="0" diagonalDown="0" outline="0">
        <left/>
        <right style="thin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medium">
          <color auto="1"/>
        </horizontal>
      </border>
    </dxf>
    <dxf>
      <border outline="0">
        <top style="thick">
          <color rgb="FF000000"/>
        </top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rgb="FF000000"/>
        <name val="B Nazanin"/>
        <scheme val="none"/>
      </font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 tint="4.9989318521683403E-2"/>
        <name val="B Nazanin"/>
        <scheme val="none"/>
      </font>
      <fill>
        <patternFill patternType="solid">
          <fgColor indexed="64"/>
          <bgColor theme="4" tint="0.39994506668294322"/>
        </patternFill>
      </fill>
      <alignment horizontal="center" vertical="center" textRotation="0" wrapText="1" indent="0" justifyLastLine="0" shrinkToFit="0" readingOrder="2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0066"/>
      <color rgb="FFFF0000"/>
      <color rgb="FFFF99FF"/>
      <color rgb="FF0066FF"/>
      <color rgb="FFFFCC99"/>
      <color rgb="FFCCFF66"/>
      <color rgb="FF00FFFF"/>
      <color rgb="FF4D4D4D"/>
      <color rgb="FFCCCC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4.20\003-Program&amp;Budget\5_TEMPORARY\&#1705;&#1578;&#1575;&#1576;&#1670;&#1607;%20&#1575;&#1587;&#1578;&#1585;&#1575;&#1578;&#1688;&#1740;%20&#1608;%20&#1585;&#1740;&#1586;%20&#1575;&#1607;&#1583;&#1575;&#1601;%20&#1608;%20&#1587;&#1606;&#1580;&#1607;%20&#1607;&#1575;\&#1705;&#1578;&#1575;&#1576;&#1670;&#1607;%20&#1575;&#1602;&#1583;&#1575;&#1605;&#1575;&#1578;%20&#1575;&#1587;&#1578;&#1585;&#1575;&#1578;&#1688;&#1740;&#1705;%20&#1606;&#1607;&#1575;&#1574;&#1740;%20-%209711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1;&#1585;&#1605;%20&#1588;&#1605;&#1575;&#1585;&#1607;%201%20-%20&#1605;&#1606;&#1591;&#1602;&#1607;%20&#1740;&#1705;%20%2014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1tadayoun33/Desktop/1401.09.20/&#1605;&#1580;&#1605;&#1608;&#1593;&#1607;%20&#1601;&#1585;&#1605;%20&#1607;&#1575;&#1610;%20&#1580;&#1607;&#1578;%20&#1711;&#1610;&#1585;&#1610;(14010921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4-&#1576;&#1608;&#1583;&#1580;&#1607;\1402\&#1580;&#1607;&#1578;%20&#1711;&#1740;&#1585;&#1740;\&#1601;&#1585;&#1605;%20&#1588;&#1605;&#1575;&#1585;&#1607;%202%20-%20&#1605;&#1606;&#1591;&#1602;&#1607;%20&#1740;&#1705;%201402%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ashayoei/Downloads/&#1605;&#1580;&#1605;&#1608;&#1593;&#1607;%20&#1601;&#1585;&#1605;%20&#1607;&#1575;&#1610;%20&#1580;&#1607;&#1578;%20&#1711;&#1610;&#1585;&#1610;%20&#1576;&#1607;&#1585;&#1607;%20&#1576;&#1585;&#1583;&#1575;&#1585;&#1610;-%20&#1606;&#1607;&#1575;&#1610;&#1610;(140109017)%20(1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1tadayoun33/Desktop/&#1583;&#1585;&#1740;&#1575;&#1601;&#1578;&#1740;%20&#1580;&#1607;&#1578;%20&#1711;&#1740;&#1585;&#1740;/&#1601;&#1585;&#1605;%20&#1588;&#1605;&#1575;&#1585;&#1607;%202%20-%20&#1576;&#1581;&#1585;&#1575;&#160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کاهش زیان"/>
      <sheetName val="افزایش درآمد (2)"/>
      <sheetName val=" کاهش هزینه (2)"/>
      <sheetName val="رضایت مشتری (2)"/>
      <sheetName val="توسعه ظرفیت آب"/>
      <sheetName val="افزایش پساب (2)"/>
      <sheetName val="کاهش آب بدون درامد (2)"/>
      <sheetName val="حفظ و ارتقای کیفیت (2)"/>
      <sheetName val="استمرار اّبرسانی (2)"/>
      <sheetName val=" کاهش هزینه"/>
      <sheetName val="رضایت مشتری"/>
      <sheetName val="افزایش پساب"/>
      <sheetName val="استمرار اّبرسانی"/>
      <sheetName val="حفظ و ارتقای کیفیت"/>
      <sheetName val="کاهش آب بدون درامد"/>
      <sheetName val="توسعه سرمایه انسانی"/>
      <sheetName val="ارتقای سرمایه سازمانی"/>
      <sheetName val="اتوماسیون و هوشمندسازی"/>
      <sheetName val="توسعه سرمایه سازمانی"/>
      <sheetName val="ارتقای سرمایه انسانی"/>
      <sheetName val="DATA"/>
      <sheetName val="DATA2"/>
      <sheetName val="Sheet1"/>
      <sheetName val="کتابچه اقدامات استراتژیک نهائی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صلی "/>
      <sheetName val="سال 1402"/>
      <sheetName val="Sheet1"/>
    </sheetNames>
    <sheetDataSet>
      <sheetData sheetId="0" refreshError="1"/>
      <sheetData sheetId="1" refreshError="1">
        <row r="4">
          <cell r="B4" t="str">
            <v xml:space="preserve">
 دستیابی به 96درصد جمعیت تحت پوشش فاضلاب
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فرم روکش جهت گیری"/>
      <sheetName val="اهداف کمی"/>
      <sheetName val="فرم شماره 1"/>
      <sheetName val="رفع انفصال شبکه"/>
      <sheetName val="کاهش ضریب شکست"/>
      <sheetName val="کاهش هدر رفت "/>
      <sheetName val="جاری بحران"/>
      <sheetName val="شفاف سازی"/>
      <sheetName val="آب اضطراری "/>
      <sheetName val="مدیریت بحران"/>
      <sheetName val="نگهداری از شبکه"/>
      <sheetName val="سایر هزینه ها"/>
    </sheetNames>
    <sheetDataSet>
      <sheetData sheetId="0">
        <row r="13">
          <cell r="H13">
            <v>2907191.5908072162</v>
          </cell>
        </row>
      </sheetData>
      <sheetData sheetId="1">
        <row r="33">
          <cell r="M33">
            <v>3259925.4408072168</v>
          </cell>
        </row>
      </sheetData>
      <sheetData sheetId="2">
        <row r="120">
          <cell r="J120">
            <v>30</v>
          </cell>
          <cell r="K120">
            <v>60</v>
          </cell>
          <cell r="L120">
            <v>30</v>
          </cell>
          <cell r="M120">
            <v>60</v>
          </cell>
          <cell r="N120">
            <v>30</v>
          </cell>
          <cell r="O120">
            <v>60</v>
          </cell>
        </row>
        <row r="121">
          <cell r="J121">
            <v>1000</v>
          </cell>
          <cell r="K121">
            <v>500</v>
          </cell>
          <cell r="L121">
            <v>1000</v>
          </cell>
          <cell r="M121">
            <v>500</v>
          </cell>
          <cell r="N121">
            <v>1000</v>
          </cell>
          <cell r="O121">
            <v>500</v>
          </cell>
        </row>
        <row r="122">
          <cell r="J122">
            <v>6000</v>
          </cell>
          <cell r="K122">
            <v>15000</v>
          </cell>
          <cell r="L122">
            <v>6000</v>
          </cell>
          <cell r="M122">
            <v>15000</v>
          </cell>
          <cell r="N122">
            <v>6000</v>
          </cell>
          <cell r="O122">
            <v>15000</v>
          </cell>
        </row>
        <row r="123">
          <cell r="J123">
            <v>300</v>
          </cell>
          <cell r="K123">
            <v>1500</v>
          </cell>
          <cell r="L123">
            <v>300</v>
          </cell>
          <cell r="M123">
            <v>1500</v>
          </cell>
          <cell r="N123">
            <v>300</v>
          </cell>
          <cell r="O123">
            <v>1500</v>
          </cell>
        </row>
        <row r="124">
          <cell r="J124">
            <v>250</v>
          </cell>
          <cell r="K124">
            <v>1500</v>
          </cell>
          <cell r="L124">
            <v>250</v>
          </cell>
          <cell r="M124">
            <v>1500</v>
          </cell>
          <cell r="N124">
            <v>250</v>
          </cell>
          <cell r="O124">
            <v>1500</v>
          </cell>
        </row>
        <row r="125">
          <cell r="J125">
            <v>100</v>
          </cell>
          <cell r="K125">
            <v>3000</v>
          </cell>
          <cell r="L125">
            <v>100</v>
          </cell>
          <cell r="M125">
            <v>3000</v>
          </cell>
          <cell r="N125">
            <v>100</v>
          </cell>
          <cell r="O125">
            <v>3000</v>
          </cell>
        </row>
        <row r="126">
          <cell r="J126">
            <v>11000</v>
          </cell>
          <cell r="K126">
            <v>5500</v>
          </cell>
          <cell r="L126">
            <v>11000</v>
          </cell>
          <cell r="M126">
            <v>5500</v>
          </cell>
          <cell r="N126">
            <v>8000</v>
          </cell>
          <cell r="O126">
            <v>4000</v>
          </cell>
        </row>
        <row r="127">
          <cell r="J127">
            <v>60</v>
          </cell>
          <cell r="K127">
            <v>360</v>
          </cell>
          <cell r="L127">
            <v>60</v>
          </cell>
          <cell r="M127">
            <v>360</v>
          </cell>
          <cell r="N127">
            <v>60</v>
          </cell>
          <cell r="O127">
            <v>360</v>
          </cell>
        </row>
        <row r="128">
          <cell r="J128">
            <v>60</v>
          </cell>
          <cell r="K128">
            <v>1200</v>
          </cell>
          <cell r="L128">
            <v>60</v>
          </cell>
          <cell r="M128">
            <v>1200</v>
          </cell>
          <cell r="N128">
            <v>60</v>
          </cell>
          <cell r="O128">
            <v>1200</v>
          </cell>
        </row>
        <row r="129">
          <cell r="J129">
            <v>500</v>
          </cell>
          <cell r="K129">
            <v>12500</v>
          </cell>
          <cell r="L129">
            <v>450</v>
          </cell>
          <cell r="M129">
            <v>11250</v>
          </cell>
          <cell r="N129">
            <v>450</v>
          </cell>
          <cell r="O129">
            <v>11250</v>
          </cell>
        </row>
        <row r="130">
          <cell r="J130">
            <v>175</v>
          </cell>
          <cell r="K130">
            <v>3500</v>
          </cell>
          <cell r="L130">
            <v>175</v>
          </cell>
          <cell r="M130">
            <v>3500</v>
          </cell>
          <cell r="N130">
            <v>150</v>
          </cell>
          <cell r="O130">
            <v>3000</v>
          </cell>
        </row>
        <row r="131">
          <cell r="J131">
            <v>15</v>
          </cell>
          <cell r="K131">
            <v>300</v>
          </cell>
          <cell r="L131">
            <v>15</v>
          </cell>
          <cell r="M131">
            <v>300</v>
          </cell>
          <cell r="N131">
            <v>15</v>
          </cell>
          <cell r="O131">
            <v>300</v>
          </cell>
        </row>
        <row r="132">
          <cell r="J132">
            <v>150</v>
          </cell>
          <cell r="K132">
            <v>150</v>
          </cell>
          <cell r="L132">
            <v>150</v>
          </cell>
          <cell r="M132">
            <v>150</v>
          </cell>
          <cell r="N132">
            <v>150</v>
          </cell>
          <cell r="O132">
            <v>150</v>
          </cell>
        </row>
        <row r="133">
          <cell r="J133">
            <v>40</v>
          </cell>
          <cell r="K133">
            <v>8000</v>
          </cell>
          <cell r="L133">
            <v>40</v>
          </cell>
          <cell r="M133">
            <v>8000</v>
          </cell>
          <cell r="N133">
            <v>40</v>
          </cell>
          <cell r="O133">
            <v>8000</v>
          </cell>
        </row>
        <row r="140">
          <cell r="Q140">
            <v>1560</v>
          </cell>
        </row>
        <row r="141">
          <cell r="Q141">
            <v>3500</v>
          </cell>
        </row>
        <row r="142">
          <cell r="Q142">
            <v>2200</v>
          </cell>
        </row>
        <row r="143">
          <cell r="Q143">
            <v>1200</v>
          </cell>
        </row>
        <row r="144">
          <cell r="Q144">
            <v>2000</v>
          </cell>
        </row>
        <row r="145">
          <cell r="S145">
            <v>403203.90499999997</v>
          </cell>
        </row>
      </sheetData>
      <sheetData sheetId="3"/>
      <sheetData sheetId="4"/>
      <sheetData sheetId="5">
        <row r="18">
          <cell r="P18">
            <v>2</v>
          </cell>
          <cell r="Q18">
            <v>1667</v>
          </cell>
          <cell r="R18">
            <v>3</v>
          </cell>
          <cell r="S18">
            <v>2500</v>
          </cell>
          <cell r="T18">
            <v>1</v>
          </cell>
          <cell r="U18">
            <v>833</v>
          </cell>
        </row>
        <row r="29">
          <cell r="B29" t="str">
            <v xml:space="preserve">بازسازی و بازسازی شبکه و خطوط انتقال با رویکرد کاهش هدررفت </v>
          </cell>
        </row>
      </sheetData>
      <sheetData sheetId="6"/>
      <sheetData sheetId="7"/>
      <sheetData sheetId="8"/>
      <sheetData sheetId="9"/>
      <sheetData sheetId="10"/>
      <sheetData sheetId="11">
        <row r="8">
          <cell r="B8" t="str">
            <v>بهسازی اماکن اداری</v>
          </cell>
        </row>
        <row r="50">
          <cell r="F50">
            <v>403203.90499999997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روکش جهت گیری مصوب "/>
      <sheetName val="رفع انفصال شبکه"/>
      <sheetName val="منشور بهره وری آب "/>
      <sheetName val="کاهش ضریب شکست "/>
      <sheetName val="آب اضطراری "/>
      <sheetName val="مدیریت بحران"/>
      <sheetName val="توسعه شبکه آب "/>
      <sheetName val="سایر هزینه های سرمایه ای"/>
      <sheetName val="فرم شماره 2 - منطقه یک 1402 "/>
    </sheetNames>
    <sheetDataSet>
      <sheetData sheetId="0"/>
      <sheetData sheetId="1"/>
      <sheetData sheetId="2"/>
      <sheetData sheetId="3"/>
      <sheetData sheetId="4">
        <row r="15">
          <cell r="F15">
            <v>0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فرم روکش جهت گیری"/>
      <sheetName val="رفع انفصال شبکه"/>
      <sheetName val="کاهش هدر رفت "/>
      <sheetName val="شفاف سازی"/>
      <sheetName val="فرم شماره 1"/>
      <sheetName val="آب اضطراری "/>
      <sheetName val="مدیریت بحران"/>
      <sheetName val="جاری بحران"/>
      <sheetName val="نگهداری از شبکه"/>
      <sheetName val="سایر هزینه ها"/>
    </sheetNames>
    <sheetDataSet>
      <sheetData sheetId="0"/>
      <sheetData sheetId="1"/>
      <sheetData sheetId="2"/>
      <sheetData sheetId="3"/>
      <sheetData sheetId="4">
        <row r="7">
          <cell r="G7" t="str">
            <v xml:space="preserve">فروش انشعابات نصب شده </v>
          </cell>
          <cell r="J7">
            <v>1310</v>
          </cell>
          <cell r="L7">
            <v>1808</v>
          </cell>
          <cell r="N7">
            <v>1102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روکش جهت گیری مصوب "/>
      <sheetName val="رفع انفصال شبکه"/>
      <sheetName val="منشور بهره وری آب "/>
      <sheetName val="کاهش ضریب شکست "/>
      <sheetName val="آب اضطراری "/>
      <sheetName val="مدیریت بحران"/>
      <sheetName val="توسعه شبکه آب "/>
      <sheetName val="سایر هزینه های سرمایه ای"/>
      <sheetName val="فرم شماره 2 - بحرا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tables/table1.xml><?xml version="1.0" encoding="utf-8"?>
<table xmlns="http://schemas.openxmlformats.org/spreadsheetml/2006/main" id="2" name="Table13454" displayName="Table13454" ref="A5:J63" totalsRowCount="1" headerRowDxfId="203" dataDxfId="201" totalsRowDxfId="199" headerRowBorderDxfId="202" tableBorderDxfId="200">
  <tableColumns count="10">
    <tableColumn id="1" name="ردیف" dataDxfId="198" totalsRowDxfId="197"/>
    <tableColumn id="3" name="شرح " dataDxfId="196" totalsRowDxfId="195"/>
    <tableColumn id="9" name=" واحد اندازه گیری" dataDxfId="194" totalsRowDxfId="193"/>
    <tableColumn id="4" name="ماهیت (سنجه / قلم سنجه / اقدام)" dataDxfId="192" totalsRowDxfId="191"/>
    <tableColumn id="6" name="مقدار برنامه" dataDxfId="190" totalsRowDxfId="189"/>
    <tableColumn id="8" name="اعتبار مورد نیاز  (میلیون ریال)" totalsRowFunction="custom" dataDxfId="188" totalsRowDxfId="187" dataCellStyle="Comma">
      <totalsRowFormula>F62-F54-F45-F44</totalsRowFormula>
    </tableColumn>
    <tableColumn id="10" name="درصد سهم اعتبار مورد نیاز هر برنامه نسبت به کل اعتبار جهت گیری" dataDxfId="186" totalsRowDxfId="185"/>
    <tableColumn id="2" name="توضیحات " dataDxfId="184" totalsRowDxfId="183"/>
    <tableColumn id="7" name="نام و امضای بررسی کننده_x000a_تاریخ" dataDxfId="182" totalsRowDxfId="181"/>
    <tableColumn id="11" name="محل تامین اعتبار: ( داخلی - عمرانی - غیر دولتی)" dataDxfId="180" totalsRowDxfId="1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13453" displayName="Table13453" ref="A5:J34" totalsRowShown="0" headerRowDxfId="178" dataDxfId="176" totalsRowDxfId="174" headerRowBorderDxfId="177" tableBorderDxfId="175">
  <autoFilter ref="A5:J34"/>
  <tableColumns count="10">
    <tableColumn id="1" name="ردیف" dataDxfId="173" totalsRowDxfId="172"/>
    <tableColumn id="3" name="شرح " dataDxfId="171" totalsRowDxfId="170"/>
    <tableColumn id="9" name=" واحد اندازه گیری" dataDxfId="169" totalsRowDxfId="168"/>
    <tableColumn id="4" name="ماهیت (سنجه / قلم سنجه / اقدام)" dataDxfId="167" totalsRowDxfId="166"/>
    <tableColumn id="6" name="مقدار برنامه" dataDxfId="165" totalsRowDxfId="164"/>
    <tableColumn id="8" name="اعتبار مورد نیاز  ( میلیون ریال)" dataDxfId="163" totalsRowDxfId="162" dataCellStyle="Comma"/>
    <tableColumn id="10" name="درصد سهم اعتبار مورد نیاز هر برنامه نسبت به کل اعتبار جهت گیری" dataDxfId="161" totalsRowDxfId="160">
      <calculatedColumnFormula>Table13453[[#This Row],[اعتبار مورد نیاز  ( میلیون ریال)]]/$F$35</calculatedColumnFormula>
    </tableColumn>
    <tableColumn id="2" name="توضیحات " dataDxfId="159" totalsRowDxfId="158"/>
    <tableColumn id="7" name="نام و امضای بررسی کننده_x000a_تاریخ" dataDxfId="157" totalsRowDxfId="156"/>
    <tableColumn id="11" name="محل تامین اعتبار: ( داخلی - عمرانی - غیر دولتی)" dataDxfId="155" totalsRowDxfId="15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3202" displayName="Table13202" ref="A5:L49" headerRowDxfId="153" dataDxfId="151" totalsRowDxfId="149" headerRowBorderDxfId="152" tableBorderDxfId="150">
  <tableColumns count="12">
    <tableColumn id="1" name="ردیف" totalsRowLabel="Total" dataDxfId="148" totalsRowDxfId="147"/>
    <tableColumn id="3" name="شرح " dataDxfId="146" totalsRowDxfId="145"/>
    <tableColumn id="9" name=" واحد اندازه گیری" dataDxfId="144" totalsRowDxfId="143"/>
    <tableColumn id="4" name="ماهیت (سنجه / قلم سنجه / اقدام)" dataDxfId="142" totalsRowDxfId="141"/>
    <tableColumn id="6" name="مقدار برنامه" dataDxfId="140" totalsRowDxfId="139"/>
    <tableColumn id="8" name="اعتبار مورد نیاز  ( میلیون ریال)" dataDxfId="138" totalsRowDxfId="137"/>
    <tableColumn id="10" name="درصد سهم اعتبار مورد نیاز هر برنامه نسبت به کل اعتبار جهت گیری" dataDxfId="136" totalsRowDxfId="135"/>
    <tableColumn id="2" name="توضیحات " dataDxfId="134" totalsRowDxfId="133"/>
    <tableColumn id="7" name="نام و امضای بررسی کننده_x000a_تاریخ" totalsRowFunction="count" dataDxfId="132" totalsRowDxfId="131"/>
    <tableColumn id="11" name="محل تامین اعتبار: ( داخلی - عمرانی - غیر دولتی)" dataDxfId="130" totalsRowDxfId="129"/>
    <tableColumn id="5" name="Column1" dataDxfId="128" totalsRowDxfId="127"/>
    <tableColumn id="12" name="Column2" dataDxfId="126" totalsRowDxfId="125">
      <calculatedColumnFormula>Table13202[[#This Row],[Column1]]=Table13202[[#This Row],[شرح 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1345" displayName="Table1345" ref="A5:J13" totalsRowShown="0" headerRowDxfId="124" dataDxfId="122" totalsRowDxfId="120" headerRowBorderDxfId="123" tableBorderDxfId="121">
  <tableColumns count="10">
    <tableColumn id="1" name="ردیف" dataDxfId="119" totalsRowDxfId="118">
      <calculatedColumnFormula>1+A5</calculatedColumnFormula>
    </tableColumn>
    <tableColumn id="3" name="شرح " dataDxfId="117" totalsRowDxfId="116"/>
    <tableColumn id="9" name=" واحد اندازه گیری" dataDxfId="115" totalsRowDxfId="114"/>
    <tableColumn id="4" name="ماهیت (سنجه / قلم سنجه / اقدام)" dataDxfId="113" totalsRowDxfId="112"/>
    <tableColumn id="6" name="مقدار برنامه" dataDxfId="111" totalsRowDxfId="110"/>
    <tableColumn id="8" name="اعتبار مورد نیاز  ( میلیون ریال)" dataDxfId="109" totalsRowDxfId="108" dataCellStyle="Comma"/>
    <tableColumn id="10" name="درصد سهم اعتبار مورد نیاز هر برنامه نسبت به کل اعتبار جهت گیری" dataDxfId="107" totalsRowDxfId="106"/>
    <tableColumn id="2" name="توضیحات " dataDxfId="105" totalsRowDxfId="104"/>
    <tableColumn id="7" name="نام و امضای بررسی کننده_x000a_تاریخ" dataDxfId="103" totalsRowDxfId="102"/>
    <tableColumn id="11" name="محل تامین اعتبار: ( داخلی - عمرانی - غیر دولتی)" dataDxfId="101" totalsRowDxfId="10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Table1314" displayName="Table1314" ref="A5:J15" headerRowDxfId="99" dataDxfId="97" totalsRowDxfId="95" headerRowBorderDxfId="98" tableBorderDxfId="96">
  <tableColumns count="10">
    <tableColumn id="1" name="ردیف" totalsRowLabel="Total" dataDxfId="94" totalsRowDxfId="93"/>
    <tableColumn id="3" name="شرح " dataDxfId="92"/>
    <tableColumn id="9" name=" واحد اندازه گیری" dataDxfId="91"/>
    <tableColumn id="4" name="ماهیت (سنجه / قلم سنجه / اقدام)" dataDxfId="90"/>
    <tableColumn id="6" name="مقدار برنامه" dataDxfId="89"/>
    <tableColumn id="8" name="اعتبار مورد نیاز  ( میلیون ریال)" dataDxfId="88"/>
    <tableColumn id="10" name="درصد سهم اعتبار مورد نیاز هر برنامه نسبت به کل اعتبار جهت گیری" dataDxfId="87">
      <calculatedColumnFormula>Table1314[[#This Row],[اعتبار مورد نیاز  ( میلیون ریال)]]/F11*100</calculatedColumnFormula>
    </tableColumn>
    <tableColumn id="2" name="توضیحات " dataDxfId="86" totalsRowDxfId="85"/>
    <tableColumn id="7" name="نام و امضای بررسی کننده_x000a_تاریخ" totalsRowFunction="count" dataDxfId="84" totalsRowDxfId="83"/>
    <tableColumn id="11" name="محل تامین اعتبار: ( داخلی - عمرانی - غیر دولتی)" dataDxfId="82" totalsRowDxfId="8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Table1320" displayName="Table1320" ref="A5:L30" headerRowDxfId="80" dataDxfId="78" totalsRowDxfId="76" headerRowBorderDxfId="79" tableBorderDxfId="77">
  <tableColumns count="12">
    <tableColumn id="1" name="ردیف" totalsRowLabel="Total" dataDxfId="75" totalsRowDxfId="74"/>
    <tableColumn id="3" name="شرح " dataDxfId="73" totalsRowDxfId="72"/>
    <tableColumn id="9" name=" واحد اندازه گیری" dataDxfId="71" totalsRowDxfId="70"/>
    <tableColumn id="4" name="ماهیت (سنجه / قلم سنجه / اقدام)" dataDxfId="69" totalsRowDxfId="68"/>
    <tableColumn id="6" name="مقدار برنامه" dataDxfId="67" totalsRowDxfId="66"/>
    <tableColumn id="8" name="اعتبار مورد نیاز  ( میلیون ریال)" dataDxfId="65" totalsRowDxfId="64"/>
    <tableColumn id="10" name="درصد سهم اعتبار مورد نیاز هر برنامه نسبت به کل اعتبار جهت گیری" dataDxfId="63" totalsRowDxfId="62"/>
    <tableColumn id="2" name="توضیحات " dataDxfId="61" totalsRowDxfId="60"/>
    <tableColumn id="7" name="نام و امضای بررسی کننده_x000a_تاریخ" totalsRowFunction="count" dataDxfId="59" totalsRowDxfId="58"/>
    <tableColumn id="11" name="محل تامین اعتبار: ( داخلی - عمرانی - غیر دولتی)" dataDxfId="57" totalsRowDxfId="56"/>
    <tableColumn id="5" name="Column1" dataDxfId="55" totalsRowDxfId="54"/>
    <tableColumn id="12" name="Column2" dataDxfId="53" totalsRowDxfId="52">
      <calculatedColumnFormula>Table1320[[#This Row],[Column1]]=Table1320[[#This Row],[شرح 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1" name="Table13146" displayName="Table13146" ref="A5:J15" totalsRowCount="1" headerRowDxfId="51" dataDxfId="49" totalsRowDxfId="47" headerRowBorderDxfId="50" tableBorderDxfId="48">
  <tableColumns count="10">
    <tableColumn id="1" name="ردیف" totalsRowLabel="Total" dataDxfId="46" totalsRowDxfId="45"/>
    <tableColumn id="3" name="شرح " dataDxfId="14" totalsRowDxfId="44"/>
    <tableColumn id="9" name=" واحد اندازه گیری" dataDxfId="13" totalsRowDxfId="43"/>
    <tableColumn id="4" name="ماهیت (سنجه / قلم سنجه / اقدام)" dataDxfId="12" totalsRowDxfId="42"/>
    <tableColumn id="6" name="مقدار برنامه" dataDxfId="11" totalsRowDxfId="41"/>
    <tableColumn id="8" name="اعتبار مورد نیاز  (میلیون ریال)" dataDxfId="10" totalsRowDxfId="40"/>
    <tableColumn id="10" name="درصد سهم اعتبار مورد نیاز هر برنامه نسبت به کل اعتبار جهت گیری" dataDxfId="9" totalsRowDxfId="39">
      <calculatedColumnFormula>Table13146[[#This Row],[اعتبار مورد نیاز  (میلیون ریال)]]/$F$14</calculatedColumnFormula>
    </tableColumn>
    <tableColumn id="2" name="توضیحات " dataDxfId="8" totalsRowDxfId="38"/>
    <tableColumn id="7" name="نام و امضای بررسی کننده_x000a_تاریخ" totalsRowFunction="count" dataDxfId="7" totalsRowDxfId="37"/>
    <tableColumn id="11" name="محل تامین اعتبار: ( داخلی - عمرانی - غیر دولتی)" dataDxfId="6" totalsRowDxfId="3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" name="Table136254" displayName="Table136254" ref="A4:J52" totalsRowCount="1" headerRowDxfId="35" dataDxfId="33" totalsRowDxfId="31" headerRowBorderDxfId="34" tableBorderDxfId="32">
  <tableColumns count="10">
    <tableColumn id="1" name="ردیف" totalsRowLabel="Total" dataDxfId="30" totalsRowDxfId="29"/>
    <tableColumn id="3" name="شرح " dataDxfId="28" totalsRowDxfId="27"/>
    <tableColumn id="9" name=" واحد اندازه گیری" dataDxfId="26" totalsRowDxfId="25"/>
    <tableColumn id="5" name="ماهیت (سنجه / قلم سنجه / اقدام)" dataDxfId="24" totalsRowDxfId="23"/>
    <tableColumn id="8" name="مقدار" dataDxfId="5" totalsRowDxfId="22"/>
    <tableColumn id="4" name="اعتبار مورد نیاز  (میلیون ریال)" totalsRowFunction="custom" dataDxfId="3">
      <totalsRowFormula>'[3]فرم شماره 1'!S145-'[3]سایر هزینه ها'!F50</totalsRowFormula>
    </tableColumn>
    <tableColumn id="2" name="درصد اعتبار از کل " dataDxfId="4" totalsRowDxfId="21"/>
    <tableColumn id="7" name="واحد مرتبط" totalsRowFunction="count" dataDxfId="20" totalsRowDxfId="19"/>
    <tableColumn id="11" name="تاریخ" dataDxfId="18" totalsRowDxfId="17">
      <calculatedColumnFormula>Table136254[[#This Row],[اعتبار مورد نیاز  (میلیون ریال)]]+F10+F11+F12</calculatedColumnFormula>
    </tableColumn>
    <tableColumn id="6" name="Column1" dataDxfId="16" totalsRowDxfId="15">
      <calculatedColumnFormula>Table136254[[#This Row],[تاریخ]]-12257478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:Z10"/>
  <sheetViews>
    <sheetView rightToLeft="1" topLeftCell="O1" workbookViewId="0">
      <selection activeCell="Y3" sqref="Y3:Y4"/>
    </sheetView>
  </sheetViews>
  <sheetFormatPr defaultRowHeight="14.25" x14ac:dyDescent="0.2"/>
  <cols>
    <col min="16" max="16" width="25.125" bestFit="1" customWidth="1"/>
    <col min="17" max="17" width="11" bestFit="1" customWidth="1"/>
  </cols>
  <sheetData>
    <row r="1" spans="16:26" ht="19.5" x14ac:dyDescent="0.2">
      <c r="P1" s="703" t="s">
        <v>546</v>
      </c>
      <c r="Q1" s="703" t="s">
        <v>48</v>
      </c>
      <c r="R1" s="703" t="s">
        <v>543</v>
      </c>
      <c r="S1" s="703"/>
      <c r="T1" s="703" t="s">
        <v>544</v>
      </c>
      <c r="U1" s="703"/>
      <c r="V1" s="703" t="s">
        <v>545</v>
      </c>
      <c r="W1" s="703"/>
      <c r="X1" s="703" t="s">
        <v>499</v>
      </c>
      <c r="Y1" s="703"/>
    </row>
    <row r="2" spans="16:26" ht="19.5" x14ac:dyDescent="0.2">
      <c r="P2" s="703"/>
      <c r="Q2" s="703"/>
      <c r="R2" s="612" t="s">
        <v>31</v>
      </c>
      <c r="S2" s="612" t="s">
        <v>501</v>
      </c>
      <c r="T2" s="612" t="s">
        <v>31</v>
      </c>
      <c r="U2" s="612" t="s">
        <v>501</v>
      </c>
      <c r="V2" s="612" t="s">
        <v>31</v>
      </c>
      <c r="W2" s="612" t="s">
        <v>501</v>
      </c>
      <c r="X2" s="612" t="s">
        <v>31</v>
      </c>
      <c r="Y2" s="612" t="s">
        <v>501</v>
      </c>
    </row>
    <row r="3" spans="16:26" ht="19.5" x14ac:dyDescent="0.2">
      <c r="P3" s="611" t="s">
        <v>429</v>
      </c>
      <c r="Q3" s="611" t="s">
        <v>78</v>
      </c>
      <c r="R3" s="611">
        <v>445</v>
      </c>
      <c r="S3" s="614">
        <f>R3*$Z$8</f>
        <v>43968.127490039842</v>
      </c>
      <c r="T3" s="611">
        <v>195</v>
      </c>
      <c r="U3" s="614">
        <f>T3*$Z$8</f>
        <v>19266.932270916335</v>
      </c>
      <c r="V3" s="611">
        <v>160</v>
      </c>
      <c r="W3" s="614">
        <f>V3*$Z$8</f>
        <v>15808.764940239043</v>
      </c>
      <c r="X3" s="611">
        <v>800</v>
      </c>
      <c r="Y3" s="614">
        <f>S3+U3+W3</f>
        <v>79043.824701195219</v>
      </c>
    </row>
    <row r="4" spans="16:26" ht="19.5" x14ac:dyDescent="0.2">
      <c r="P4" s="611" t="s">
        <v>428</v>
      </c>
      <c r="Q4" s="611" t="s">
        <v>78</v>
      </c>
      <c r="R4" s="611">
        <v>282</v>
      </c>
      <c r="S4" s="614">
        <f>R4*$Z$8</f>
        <v>27862.948207171314</v>
      </c>
      <c r="T4" s="611">
        <v>260</v>
      </c>
      <c r="U4" s="614">
        <f>T4*$Z$8</f>
        <v>25689.243027888446</v>
      </c>
      <c r="V4" s="611">
        <v>108</v>
      </c>
      <c r="W4" s="614">
        <f>V4*$Z$8</f>
        <v>10670.916334661355</v>
      </c>
      <c r="X4" s="611">
        <v>650</v>
      </c>
      <c r="Y4" s="614">
        <f>S4+U4+W4</f>
        <v>64223.107569721113</v>
      </c>
    </row>
    <row r="5" spans="16:26" ht="19.5" x14ac:dyDescent="0.2">
      <c r="P5" s="611" t="s">
        <v>430</v>
      </c>
      <c r="Q5" s="611" t="s">
        <v>78</v>
      </c>
      <c r="R5" s="611">
        <v>1310</v>
      </c>
      <c r="S5" s="614"/>
      <c r="T5" s="611">
        <v>1808</v>
      </c>
      <c r="U5" s="614"/>
      <c r="V5" s="611">
        <v>1102</v>
      </c>
      <c r="W5" s="614"/>
      <c r="X5" s="611">
        <v>4220</v>
      </c>
      <c r="Y5" s="614">
        <v>0</v>
      </c>
    </row>
    <row r="6" spans="16:26" ht="19.5" x14ac:dyDescent="0.55000000000000004">
      <c r="P6" s="702" t="s">
        <v>532</v>
      </c>
      <c r="Q6" s="702"/>
      <c r="R6" s="617">
        <f>R3+R4+R5</f>
        <v>2037</v>
      </c>
      <c r="S6" s="614">
        <f t="shared" ref="S6:Y6" si="0">S3+S4+S5</f>
        <v>71831.075697211156</v>
      </c>
      <c r="T6" s="613">
        <f t="shared" si="0"/>
        <v>2263</v>
      </c>
      <c r="U6" s="614">
        <f t="shared" si="0"/>
        <v>44956.175298804781</v>
      </c>
      <c r="V6" s="613">
        <f t="shared" si="0"/>
        <v>1370</v>
      </c>
      <c r="W6" s="614">
        <f t="shared" si="0"/>
        <v>26479.681274900398</v>
      </c>
      <c r="X6" s="613">
        <f t="shared" si="0"/>
        <v>5670</v>
      </c>
      <c r="Y6" s="614">
        <f t="shared" si="0"/>
        <v>143266.93227091632</v>
      </c>
    </row>
    <row r="8" spans="16:26" x14ac:dyDescent="0.2">
      <c r="X8" s="615">
        <f>X5+X3</f>
        <v>5020</v>
      </c>
      <c r="Y8">
        <v>496000</v>
      </c>
      <c r="Z8">
        <f>Y8/X8</f>
        <v>98.804780876494021</v>
      </c>
    </row>
    <row r="9" spans="16:26" x14ac:dyDescent="0.2">
      <c r="X9" s="616">
        <f>Y9/Z8</f>
        <v>3570</v>
      </c>
      <c r="Y9" s="81">
        <f>Y8-Y3-Y4</f>
        <v>352733.06772908365</v>
      </c>
    </row>
    <row r="10" spans="16:26" x14ac:dyDescent="0.2">
      <c r="X10" s="615">
        <f>X9+X3+X4</f>
        <v>5020</v>
      </c>
    </row>
  </sheetData>
  <mergeCells count="7">
    <mergeCell ref="P6:Q6"/>
    <mergeCell ref="R1:S1"/>
    <mergeCell ref="T1:U1"/>
    <mergeCell ref="V1:W1"/>
    <mergeCell ref="X1:Y1"/>
    <mergeCell ref="Q1:Q2"/>
    <mergeCell ref="P1:P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W20"/>
  <sheetViews>
    <sheetView rightToLeft="1" view="pageBreakPreview" zoomScale="40" zoomScaleNormal="85" zoomScaleSheetLayoutView="40" workbookViewId="0">
      <selection activeCell="C3" sqref="C3:W3"/>
    </sheetView>
  </sheetViews>
  <sheetFormatPr defaultColWidth="9.125" defaultRowHeight="33.75" customHeight="1" x14ac:dyDescent="1"/>
  <cols>
    <col min="1" max="1" width="10.125" style="86" customWidth="1"/>
    <col min="2" max="2" width="93.625" style="154" customWidth="1"/>
    <col min="3" max="3" width="22" style="86" bestFit="1" customWidth="1"/>
    <col min="4" max="4" width="19.125" style="86" bestFit="1" customWidth="1"/>
    <col min="5" max="5" width="19.375" style="86" customWidth="1"/>
    <col min="6" max="6" width="25" style="86" customWidth="1"/>
    <col min="7" max="7" width="30.75" style="86" bestFit="1" customWidth="1"/>
    <col min="8" max="8" width="49.375" style="86" hidden="1" customWidth="1"/>
    <col min="9" max="10" width="28.375" style="155" hidden="1" customWidth="1"/>
    <col min="11" max="11" width="12.25" style="86" hidden="1" customWidth="1"/>
    <col min="12" max="12" width="15.125" style="86" hidden="1" customWidth="1"/>
    <col min="13" max="13" width="0" style="86" hidden="1" customWidth="1"/>
    <col min="14" max="15" width="27.875" style="86" hidden="1" customWidth="1"/>
    <col min="16" max="16" width="0" style="86" hidden="1" customWidth="1"/>
    <col min="17" max="17" width="15" style="86" hidden="1" customWidth="1"/>
    <col min="18" max="18" width="25.625" style="78" bestFit="1" customWidth="1"/>
    <col min="19" max="19" width="63" style="78" bestFit="1" customWidth="1"/>
    <col min="20" max="20" width="25.625" style="78" bestFit="1" customWidth="1"/>
    <col min="21" max="21" width="63" style="78" bestFit="1" customWidth="1"/>
    <col min="22" max="22" width="25.625" style="78" bestFit="1" customWidth="1"/>
    <col min="23" max="23" width="63" style="78" bestFit="1" customWidth="1"/>
    <col min="24" max="16384" width="9.125" style="86"/>
  </cols>
  <sheetData>
    <row r="1" spans="1:23" s="134" customFormat="1" ht="33.75" customHeight="1" x14ac:dyDescent="0.2">
      <c r="A1" s="809" t="s">
        <v>182</v>
      </c>
      <c r="B1" s="809"/>
      <c r="C1" s="809"/>
      <c r="D1" s="809"/>
      <c r="E1" s="809"/>
      <c r="F1" s="809"/>
      <c r="G1" s="809"/>
      <c r="H1" s="809"/>
      <c r="I1" s="809"/>
      <c r="J1" s="809"/>
      <c r="K1" s="809"/>
      <c r="L1" s="809"/>
      <c r="M1" s="809"/>
      <c r="N1" s="809"/>
      <c r="O1" s="809"/>
      <c r="P1" s="809"/>
      <c r="Q1" s="809"/>
      <c r="R1" s="809"/>
      <c r="S1" s="809"/>
      <c r="T1" s="809"/>
      <c r="U1" s="809"/>
      <c r="V1" s="809"/>
      <c r="W1" s="809"/>
    </row>
    <row r="2" spans="1:23" ht="33.75" customHeight="1" x14ac:dyDescent="1">
      <c r="A2" s="818" t="s">
        <v>40</v>
      </c>
      <c r="B2" s="818"/>
      <c r="C2" s="818"/>
      <c r="D2" s="818"/>
      <c r="E2" s="818"/>
      <c r="F2" s="818"/>
      <c r="G2" s="818"/>
      <c r="H2" s="818"/>
      <c r="I2" s="818"/>
      <c r="J2" s="818"/>
      <c r="K2" s="818"/>
      <c r="L2" s="818"/>
      <c r="M2" s="818"/>
      <c r="N2" s="818"/>
      <c r="O2" s="818"/>
      <c r="P2" s="818"/>
      <c r="Q2" s="818"/>
      <c r="R2" s="818"/>
      <c r="S2" s="818"/>
      <c r="T2" s="818"/>
      <c r="U2" s="818"/>
      <c r="V2" s="818"/>
      <c r="W2" s="818"/>
    </row>
    <row r="3" spans="1:23" ht="33.75" customHeight="1" x14ac:dyDescent="1">
      <c r="A3" s="815" t="s">
        <v>41</v>
      </c>
      <c r="B3" s="815"/>
      <c r="C3" s="819" t="s">
        <v>563</v>
      </c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</row>
    <row r="4" spans="1:23" ht="33.75" customHeight="1" x14ac:dyDescent="1">
      <c r="A4" s="815" t="s">
        <v>183</v>
      </c>
      <c r="B4" s="815"/>
      <c r="C4" s="820">
        <f>F15</f>
        <v>1056000</v>
      </c>
      <c r="D4" s="820"/>
      <c r="E4" s="820"/>
      <c r="F4" s="820"/>
      <c r="G4" s="820"/>
      <c r="H4" s="820"/>
      <c r="I4" s="820"/>
      <c r="J4" s="820"/>
      <c r="K4" s="820"/>
      <c r="L4" s="820"/>
      <c r="M4" s="820"/>
      <c r="N4" s="820"/>
      <c r="O4" s="820"/>
      <c r="P4" s="820"/>
      <c r="Q4" s="820"/>
      <c r="R4" s="820"/>
      <c r="S4" s="820"/>
      <c r="T4" s="820"/>
      <c r="U4" s="820"/>
      <c r="V4" s="820"/>
      <c r="W4" s="820"/>
    </row>
    <row r="5" spans="1:23" s="138" customFormat="1" ht="33.75" customHeight="1" x14ac:dyDescent="0.2">
      <c r="A5" s="267" t="s">
        <v>0</v>
      </c>
      <c r="B5" s="135" t="s">
        <v>29</v>
      </c>
      <c r="C5" s="135" t="s">
        <v>30</v>
      </c>
      <c r="D5" s="135" t="s">
        <v>42</v>
      </c>
      <c r="E5" s="135" t="s">
        <v>43</v>
      </c>
      <c r="F5" s="135" t="s">
        <v>405</v>
      </c>
      <c r="G5" s="135" t="s">
        <v>44</v>
      </c>
      <c r="H5" s="135" t="s">
        <v>33</v>
      </c>
      <c r="I5" s="135" t="s">
        <v>45</v>
      </c>
      <c r="J5" s="135" t="s">
        <v>46</v>
      </c>
      <c r="K5" s="136" t="s">
        <v>186</v>
      </c>
      <c r="L5" s="137" t="s">
        <v>254</v>
      </c>
      <c r="M5" s="137" t="s">
        <v>188</v>
      </c>
      <c r="N5" s="137" t="s">
        <v>189</v>
      </c>
      <c r="O5" s="137" t="s">
        <v>190</v>
      </c>
      <c r="P5" s="115"/>
      <c r="Q5" s="115"/>
      <c r="R5" s="248" t="s">
        <v>424</v>
      </c>
      <c r="S5" s="248" t="s">
        <v>423</v>
      </c>
      <c r="T5" s="249" t="s">
        <v>419</v>
      </c>
      <c r="U5" s="249" t="s">
        <v>420</v>
      </c>
      <c r="V5" s="221" t="s">
        <v>421</v>
      </c>
      <c r="W5" s="221" t="s">
        <v>422</v>
      </c>
    </row>
    <row r="6" spans="1:23" ht="33.75" customHeight="1" x14ac:dyDescent="1">
      <c r="A6" s="15">
        <v>1</v>
      </c>
      <c r="B6" s="15" t="s">
        <v>303</v>
      </c>
      <c r="C6" s="15"/>
      <c r="D6" s="15" t="s">
        <v>231</v>
      </c>
      <c r="E6" s="139"/>
      <c r="F6" s="15">
        <v>0</v>
      </c>
      <c r="G6" s="114"/>
      <c r="H6" s="15"/>
      <c r="I6" s="19"/>
      <c r="J6" s="157"/>
      <c r="K6" s="140"/>
      <c r="L6" s="140"/>
      <c r="M6" s="141"/>
      <c r="N6" s="141"/>
      <c r="O6" s="141"/>
      <c r="P6" s="68" t="s">
        <v>303</v>
      </c>
      <c r="Q6" s="68" t="b">
        <f>P6=Table1314[[#This Row],[شرح ]]</f>
        <v>1</v>
      </c>
      <c r="R6" s="254"/>
      <c r="S6" s="51"/>
      <c r="T6" s="51"/>
      <c r="U6" s="269"/>
      <c r="V6" s="51"/>
      <c r="W6" s="269"/>
    </row>
    <row r="7" spans="1:23" ht="33.75" customHeight="1" x14ac:dyDescent="1">
      <c r="A7" s="15">
        <f>1+A6:J6</f>
        <v>2</v>
      </c>
      <c r="B7" s="15" t="s">
        <v>304</v>
      </c>
      <c r="C7" s="15" t="s">
        <v>153</v>
      </c>
      <c r="D7" s="15" t="s">
        <v>194</v>
      </c>
      <c r="E7" s="108">
        <f>(E8+E9)/E10</f>
        <v>0.90476190476190477</v>
      </c>
      <c r="F7" s="15">
        <v>0</v>
      </c>
      <c r="G7" s="114"/>
      <c r="H7" s="15"/>
      <c r="I7" s="19"/>
      <c r="J7" s="157"/>
      <c r="K7" s="142">
        <v>0.26190476190476192</v>
      </c>
      <c r="L7" s="143">
        <v>0.2857142857142857</v>
      </c>
      <c r="M7" s="144"/>
      <c r="N7" s="145">
        <v>0</v>
      </c>
      <c r="O7" s="145">
        <v>0</v>
      </c>
      <c r="P7" s="68" t="s">
        <v>304</v>
      </c>
      <c r="Q7" s="68" t="b">
        <f>P7=Table1314[[#This Row],[شرح ]]</f>
        <v>1</v>
      </c>
      <c r="R7" s="245">
        <v>0</v>
      </c>
      <c r="S7" s="15"/>
      <c r="T7" s="245">
        <v>0</v>
      </c>
      <c r="U7" s="93"/>
      <c r="V7" s="245">
        <v>0</v>
      </c>
      <c r="W7" s="93"/>
    </row>
    <row r="8" spans="1:23" ht="33.75" customHeight="1" x14ac:dyDescent="1">
      <c r="A8" s="15">
        <f t="shared" ref="A8:A12" si="0">1+A7:J7</f>
        <v>3</v>
      </c>
      <c r="B8" s="15" t="s">
        <v>305</v>
      </c>
      <c r="C8" s="15" t="s">
        <v>306</v>
      </c>
      <c r="D8" s="15" t="s">
        <v>196</v>
      </c>
      <c r="E8" s="98">
        <v>2000</v>
      </c>
      <c r="F8" s="15">
        <v>0</v>
      </c>
      <c r="G8" s="114"/>
      <c r="H8" s="15"/>
      <c r="I8" s="19"/>
      <c r="J8" s="157"/>
      <c r="K8" s="146">
        <v>500</v>
      </c>
      <c r="L8" s="147">
        <v>600</v>
      </c>
      <c r="M8" s="144"/>
      <c r="N8" s="148">
        <v>0</v>
      </c>
      <c r="O8" s="71"/>
      <c r="P8" s="68" t="s">
        <v>305</v>
      </c>
      <c r="Q8" s="68" t="b">
        <f>P8=Table1314[[#This Row],[شرح ]]</f>
        <v>1</v>
      </c>
      <c r="R8" s="243"/>
      <c r="S8" s="51"/>
      <c r="T8" s="243"/>
      <c r="U8" s="244"/>
      <c r="V8" s="243"/>
      <c r="W8" s="244"/>
    </row>
    <row r="9" spans="1:23" ht="33.75" customHeight="1" x14ac:dyDescent="1">
      <c r="A9" s="15">
        <f t="shared" si="0"/>
        <v>4</v>
      </c>
      <c r="B9" s="15" t="s">
        <v>307</v>
      </c>
      <c r="C9" s="15" t="s">
        <v>306</v>
      </c>
      <c r="D9" s="15" t="s">
        <v>196</v>
      </c>
      <c r="E9" s="98">
        <v>1800</v>
      </c>
      <c r="F9" s="15">
        <v>0</v>
      </c>
      <c r="G9" s="114"/>
      <c r="H9" s="15"/>
      <c r="I9" s="19"/>
      <c r="J9" s="157"/>
      <c r="K9" s="146">
        <v>600</v>
      </c>
      <c r="L9" s="147">
        <v>600</v>
      </c>
      <c r="M9" s="144">
        <v>0</v>
      </c>
      <c r="N9" s="148">
        <v>0</v>
      </c>
      <c r="O9" s="71"/>
      <c r="P9" s="68" t="s">
        <v>307</v>
      </c>
      <c r="Q9" s="68" t="b">
        <f>P9=Table1314[[#This Row],[شرح ]]</f>
        <v>1</v>
      </c>
      <c r="R9" s="98"/>
      <c r="S9" s="15"/>
      <c r="T9" s="98"/>
      <c r="U9" s="93"/>
      <c r="V9" s="98"/>
      <c r="W9" s="93"/>
    </row>
    <row r="10" spans="1:23" ht="33.75" customHeight="1" x14ac:dyDescent="1">
      <c r="A10" s="15">
        <f t="shared" si="0"/>
        <v>5</v>
      </c>
      <c r="B10" s="15" t="s">
        <v>308</v>
      </c>
      <c r="C10" s="15" t="s">
        <v>306</v>
      </c>
      <c r="D10" s="15" t="s">
        <v>196</v>
      </c>
      <c r="E10" s="98">
        <v>4200</v>
      </c>
      <c r="F10" s="15">
        <v>0</v>
      </c>
      <c r="G10" s="114"/>
      <c r="H10" s="15"/>
      <c r="I10" s="19"/>
      <c r="J10" s="157"/>
      <c r="K10" s="146">
        <v>4200</v>
      </c>
      <c r="L10" s="147">
        <v>4200</v>
      </c>
      <c r="M10" s="144">
        <v>0</v>
      </c>
      <c r="N10" s="148">
        <v>0</v>
      </c>
      <c r="O10" s="71"/>
      <c r="P10" s="68" t="s">
        <v>308</v>
      </c>
      <c r="Q10" s="68" t="b">
        <f>P10=Table1314[[#This Row],[شرح ]]</f>
        <v>1</v>
      </c>
      <c r="R10" s="243"/>
      <c r="S10" s="51"/>
      <c r="T10" s="243"/>
      <c r="U10" s="243"/>
      <c r="V10" s="243"/>
      <c r="W10" s="243"/>
    </row>
    <row r="11" spans="1:23" ht="33.75" customHeight="1" x14ac:dyDescent="1">
      <c r="A11" s="15">
        <f t="shared" si="0"/>
        <v>6</v>
      </c>
      <c r="B11" s="91" t="s">
        <v>456</v>
      </c>
      <c r="C11" s="15" t="s">
        <v>306</v>
      </c>
      <c r="D11" s="15" t="s">
        <v>221</v>
      </c>
      <c r="E11" s="98">
        <v>2000</v>
      </c>
      <c r="F11" s="15">
        <f>S11+U11+W11</f>
        <v>740000</v>
      </c>
      <c r="G11" s="92">
        <f>Table1314[[#This Row],[اعتبار مورد نیاز  ( میلیون ریال)]]/$F$15</f>
        <v>0.7007575757575758</v>
      </c>
      <c r="H11" s="15"/>
      <c r="I11" s="19"/>
      <c r="J11" s="157"/>
      <c r="K11" s="146">
        <v>500</v>
      </c>
      <c r="L11" s="149">
        <v>600</v>
      </c>
      <c r="M11" s="144">
        <v>200000000</v>
      </c>
      <c r="N11" s="148"/>
      <c r="O11" s="71"/>
      <c r="P11" s="68" t="s">
        <v>309</v>
      </c>
      <c r="Q11" s="68" t="b">
        <f>P11=Table1314[[#This Row],[شرح ]]</f>
        <v>0</v>
      </c>
      <c r="R11" s="15">
        <v>600</v>
      </c>
      <c r="S11" s="98">
        <f>R11*370</f>
        <v>222000</v>
      </c>
      <c r="T11" s="98">
        <v>400</v>
      </c>
      <c r="U11" s="105">
        <f>T11*370</f>
        <v>148000</v>
      </c>
      <c r="V11" s="98">
        <v>1000</v>
      </c>
      <c r="W11" s="105">
        <f>V11*370</f>
        <v>370000</v>
      </c>
    </row>
    <row r="12" spans="1:23" ht="33.75" customHeight="1" x14ac:dyDescent="1">
      <c r="A12" s="15">
        <f t="shared" si="0"/>
        <v>7</v>
      </c>
      <c r="B12" s="15" t="s">
        <v>457</v>
      </c>
      <c r="C12" s="15" t="s">
        <v>143</v>
      </c>
      <c r="D12" s="15" t="s">
        <v>221</v>
      </c>
      <c r="E12" s="98">
        <v>38</v>
      </c>
      <c r="F12" s="15">
        <f>S12+U12+W12</f>
        <v>76000</v>
      </c>
      <c r="G12" s="114">
        <f>Table1314[[#This Row],[اعتبار مورد نیاز  ( میلیون ریال)]]/$F$15</f>
        <v>7.1969696969696975E-2</v>
      </c>
      <c r="H12" s="15"/>
      <c r="I12" s="19"/>
      <c r="J12" s="157"/>
      <c r="K12" s="146">
        <v>0</v>
      </c>
      <c r="L12" s="147">
        <v>0</v>
      </c>
      <c r="M12" s="144">
        <v>0</v>
      </c>
      <c r="N12" s="148" t="s">
        <v>311</v>
      </c>
      <c r="O12" s="71" t="s">
        <v>312</v>
      </c>
      <c r="P12" s="68" t="s">
        <v>310</v>
      </c>
      <c r="Q12" s="68" t="b">
        <f>P12=Table1314[[#This Row],[شرح ]]</f>
        <v>0</v>
      </c>
      <c r="R12" s="243">
        <v>17</v>
      </c>
      <c r="S12" s="51">
        <v>34000</v>
      </c>
      <c r="T12" s="243">
        <v>6</v>
      </c>
      <c r="U12" s="243">
        <v>12000</v>
      </c>
      <c r="V12" s="243">
        <v>15</v>
      </c>
      <c r="W12" s="243">
        <v>30000</v>
      </c>
    </row>
    <row r="13" spans="1:23" ht="33.75" customHeight="1" x14ac:dyDescent="1">
      <c r="A13" s="161">
        <v>8</v>
      </c>
      <c r="B13" s="91" t="s">
        <v>447</v>
      </c>
      <c r="C13" s="15" t="s">
        <v>143</v>
      </c>
      <c r="D13" s="15" t="s">
        <v>221</v>
      </c>
      <c r="E13" s="98">
        <v>38</v>
      </c>
      <c r="F13" s="15">
        <f>S13+U13+W13</f>
        <v>190000</v>
      </c>
      <c r="G13" s="92">
        <f>Table1314[[#This Row],[اعتبار مورد نیاز  ( میلیون ریال)]]/F15</f>
        <v>0.17992424242424243</v>
      </c>
      <c r="H13" s="15"/>
      <c r="I13" s="19"/>
      <c r="J13" s="157"/>
      <c r="K13" s="146"/>
      <c r="L13" s="149"/>
      <c r="M13" s="144"/>
      <c r="N13" s="148"/>
      <c r="O13" s="71"/>
      <c r="P13" s="68"/>
      <c r="Q13" s="68"/>
      <c r="R13" s="15">
        <v>17</v>
      </c>
      <c r="S13" s="98">
        <v>85000</v>
      </c>
      <c r="T13" s="98">
        <v>6</v>
      </c>
      <c r="U13" s="105">
        <v>30000</v>
      </c>
      <c r="V13" s="98">
        <v>15</v>
      </c>
      <c r="W13" s="105">
        <v>75000</v>
      </c>
    </row>
    <row r="14" spans="1:23" ht="33.75" customHeight="1" x14ac:dyDescent="1">
      <c r="A14" s="15">
        <v>9</v>
      </c>
      <c r="B14" s="91" t="s">
        <v>316</v>
      </c>
      <c r="C14" s="15" t="s">
        <v>143</v>
      </c>
      <c r="D14" s="15" t="s">
        <v>221</v>
      </c>
      <c r="E14" s="98">
        <v>1</v>
      </c>
      <c r="F14" s="15">
        <v>50000</v>
      </c>
      <c r="G14" s="92">
        <f>Table1314[[#This Row],[اعتبار مورد نیاز  ( میلیون ریال)]]/$F$15</f>
        <v>4.7348484848484848E-2</v>
      </c>
      <c r="H14" s="15"/>
      <c r="I14" s="19"/>
      <c r="J14" s="157"/>
      <c r="K14" s="150">
        <v>0.1</v>
      </c>
      <c r="L14" s="151">
        <v>0</v>
      </c>
      <c r="M14" s="144">
        <v>0</v>
      </c>
      <c r="N14" s="145" t="s">
        <v>314</v>
      </c>
      <c r="O14" s="145" t="s">
        <v>163</v>
      </c>
      <c r="P14" s="68" t="s">
        <v>313</v>
      </c>
      <c r="Q14" s="68" t="b">
        <f>P14=Table1314[[#This Row],[شرح ]]</f>
        <v>0</v>
      </c>
      <c r="R14" s="15" t="s">
        <v>163</v>
      </c>
      <c r="S14" s="98">
        <v>12000</v>
      </c>
      <c r="T14" s="98" t="s">
        <v>163</v>
      </c>
      <c r="U14" s="105">
        <v>8000</v>
      </c>
      <c r="V14" s="98" t="s">
        <v>163</v>
      </c>
      <c r="W14" s="105">
        <v>20000</v>
      </c>
    </row>
    <row r="15" spans="1:23" ht="33.75" customHeight="1" x14ac:dyDescent="1">
      <c r="A15" s="173"/>
      <c r="B15" s="280" t="s">
        <v>35</v>
      </c>
      <c r="C15" s="173"/>
      <c r="D15" s="173"/>
      <c r="E15" s="173"/>
      <c r="F15" s="176">
        <f>SUBTOTAL(109,F6:F14)</f>
        <v>1056000</v>
      </c>
      <c r="G15" s="281"/>
      <c r="H15" s="15"/>
      <c r="I15" s="19"/>
      <c r="J15" s="157"/>
      <c r="K15" s="150">
        <v>0.1</v>
      </c>
      <c r="L15" s="152">
        <v>0</v>
      </c>
      <c r="M15" s="144">
        <v>0</v>
      </c>
      <c r="N15" s="145" t="s">
        <v>163</v>
      </c>
      <c r="O15" s="145" t="s">
        <v>163</v>
      </c>
      <c r="P15" s="68" t="s">
        <v>315</v>
      </c>
      <c r="Q15" s="68" t="b">
        <f>P15=Table1314[[#This Row],[شرح ]]</f>
        <v>0</v>
      </c>
      <c r="R15" s="250"/>
      <c r="S15" s="252"/>
      <c r="T15" s="243"/>
      <c r="U15" s="244"/>
      <c r="V15" s="243"/>
      <c r="W15" s="244"/>
    </row>
    <row r="17" spans="6:6" ht="33.75" hidden="1" customHeight="1" x14ac:dyDescent="1"/>
    <row r="18" spans="6:6" ht="33.75" hidden="1" customHeight="1" x14ac:dyDescent="1">
      <c r="F18" s="384">
        <f>F15+22200-F14</f>
        <v>1028200</v>
      </c>
    </row>
    <row r="19" spans="6:6" ht="33.75" hidden="1" customHeight="1" x14ac:dyDescent="1"/>
    <row r="20" spans="6:6" ht="33.75" hidden="1" customHeight="1" x14ac:dyDescent="1"/>
  </sheetData>
  <mergeCells count="6">
    <mergeCell ref="A1:W1"/>
    <mergeCell ref="A3:B3"/>
    <mergeCell ref="A4:B4"/>
    <mergeCell ref="C4:W4"/>
    <mergeCell ref="C3:W3"/>
    <mergeCell ref="A2:W2"/>
  </mergeCells>
  <pageMargins left="0.7" right="0.7" top="0.75" bottom="0.75" header="0.3" footer="0.3"/>
  <pageSetup paperSize="9" scale="26" fitToHeight="0" orientation="landscape" r:id="rId1"/>
  <colBreaks count="1" manualBreakCount="1">
    <brk id="7" max="1048575" man="1"/>
  </colBreak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J32"/>
  <sheetViews>
    <sheetView rightToLeft="1" view="pageBreakPreview" zoomScale="40" zoomScaleNormal="70" zoomScaleSheetLayoutView="40" workbookViewId="0">
      <selection activeCell="A3" sqref="A3:W30"/>
    </sheetView>
  </sheetViews>
  <sheetFormatPr defaultColWidth="9.125" defaultRowHeight="39" customHeight="1" x14ac:dyDescent="1"/>
  <cols>
    <col min="1" max="1" width="10.125" style="68" customWidth="1"/>
    <col min="2" max="2" width="160.25" style="637" customWidth="1"/>
    <col min="3" max="3" width="22" style="68" bestFit="1" customWidth="1"/>
    <col min="4" max="4" width="27.75" style="68" customWidth="1"/>
    <col min="5" max="5" width="19.375" style="68" customWidth="1"/>
    <col min="6" max="6" width="34" style="68" customWidth="1"/>
    <col min="7" max="7" width="34.25" style="68" customWidth="1"/>
    <col min="8" max="8" width="49.375" style="86" hidden="1" customWidth="1"/>
    <col min="9" max="10" width="28.375" style="155" hidden="1" customWidth="1"/>
    <col min="11" max="11" width="12.25" style="86" hidden="1" customWidth="1"/>
    <col min="12" max="12" width="12.75" style="86" hidden="1" customWidth="1"/>
    <col min="13" max="15" width="16.125" style="86" hidden="1" customWidth="1"/>
    <col min="16" max="16" width="23.75" style="86" hidden="1" customWidth="1"/>
    <col min="17" max="17" width="16.125" style="86" hidden="1" customWidth="1"/>
    <col min="18" max="18" width="25.625" style="78" hidden="1" customWidth="1"/>
    <col min="19" max="19" width="63" style="78" hidden="1" customWidth="1"/>
    <col min="20" max="20" width="25.625" style="78" hidden="1" customWidth="1"/>
    <col min="21" max="21" width="63" style="78" hidden="1" customWidth="1"/>
    <col min="22" max="22" width="25.625" style="78" hidden="1" customWidth="1"/>
    <col min="23" max="23" width="63" style="78" hidden="1" customWidth="1"/>
    <col min="24" max="25" width="0" style="86" hidden="1" customWidth="1"/>
    <col min="26" max="31" width="9.125" style="86"/>
    <col min="32" max="32" width="16.375" style="86" hidden="1" customWidth="1"/>
    <col min="33" max="35" width="9.125" style="86"/>
    <col min="36" max="36" width="16.75" style="86" bestFit="1" customWidth="1"/>
    <col min="37" max="16384" width="9.125" style="86"/>
  </cols>
  <sheetData>
    <row r="1" spans="1:24" s="134" customFormat="1" ht="39" customHeight="1" x14ac:dyDescent="0.2">
      <c r="A1" s="809" t="s">
        <v>182</v>
      </c>
      <c r="B1" s="809"/>
      <c r="C1" s="809"/>
      <c r="D1" s="809"/>
      <c r="E1" s="809"/>
      <c r="F1" s="809"/>
      <c r="G1" s="809"/>
      <c r="H1" s="809"/>
      <c r="I1" s="809"/>
      <c r="J1" s="809"/>
      <c r="K1" s="809"/>
      <c r="L1" s="809"/>
      <c r="M1" s="809"/>
      <c r="N1" s="809"/>
      <c r="O1" s="809"/>
      <c r="P1" s="809"/>
      <c r="Q1" s="809"/>
      <c r="R1" s="809"/>
      <c r="S1" s="809"/>
      <c r="T1" s="809"/>
      <c r="U1" s="809"/>
      <c r="V1" s="809"/>
      <c r="W1" s="809"/>
    </row>
    <row r="2" spans="1:24" ht="39" customHeight="1" x14ac:dyDescent="1">
      <c r="A2" s="818" t="s">
        <v>40</v>
      </c>
      <c r="B2" s="818"/>
      <c r="C2" s="818"/>
      <c r="D2" s="818"/>
      <c r="E2" s="818"/>
      <c r="F2" s="818"/>
      <c r="G2" s="818"/>
      <c r="H2" s="818"/>
      <c r="I2" s="818"/>
      <c r="J2" s="818"/>
      <c r="K2" s="818"/>
      <c r="L2" s="818"/>
      <c r="M2" s="818"/>
      <c r="N2" s="818"/>
      <c r="O2" s="818"/>
      <c r="P2" s="818"/>
      <c r="Q2" s="818"/>
      <c r="R2" s="818"/>
      <c r="S2" s="818"/>
      <c r="T2" s="818"/>
      <c r="U2" s="818"/>
      <c r="V2" s="818"/>
      <c r="W2" s="818"/>
    </row>
    <row r="3" spans="1:24" ht="39" customHeight="1" x14ac:dyDescent="1">
      <c r="A3" s="815" t="s">
        <v>41</v>
      </c>
      <c r="B3" s="815"/>
      <c r="C3" s="819" t="s">
        <v>562</v>
      </c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</row>
    <row r="4" spans="1:24" ht="39" customHeight="1" x14ac:dyDescent="1">
      <c r="A4" s="815" t="s">
        <v>183</v>
      </c>
      <c r="B4" s="815"/>
      <c r="C4" s="816">
        <f>F30</f>
        <v>22040</v>
      </c>
      <c r="D4" s="816"/>
      <c r="E4" s="816"/>
      <c r="F4" s="816"/>
      <c r="G4" s="816"/>
      <c r="H4" s="816"/>
      <c r="I4" s="816"/>
      <c r="J4" s="816"/>
      <c r="K4" s="816"/>
      <c r="L4" s="816"/>
      <c r="M4" s="816"/>
      <c r="N4" s="816"/>
      <c r="O4" s="816"/>
      <c r="P4" s="816"/>
      <c r="Q4" s="816"/>
      <c r="R4" s="816"/>
      <c r="S4" s="816"/>
      <c r="T4" s="816"/>
      <c r="U4" s="816"/>
      <c r="V4" s="816"/>
      <c r="W4" s="816"/>
    </row>
    <row r="5" spans="1:24" s="138" customFormat="1" ht="118.5" customHeight="1" x14ac:dyDescent="0.2">
      <c r="A5" s="267" t="s">
        <v>0</v>
      </c>
      <c r="B5" s="268" t="s">
        <v>29</v>
      </c>
      <c r="C5" s="135" t="s">
        <v>30</v>
      </c>
      <c r="D5" s="135" t="s">
        <v>42</v>
      </c>
      <c r="E5" s="135" t="s">
        <v>43</v>
      </c>
      <c r="F5" s="271" t="s">
        <v>405</v>
      </c>
      <c r="G5" s="294" t="s">
        <v>44</v>
      </c>
      <c r="H5" s="634" t="s">
        <v>33</v>
      </c>
      <c r="I5" s="135" t="s">
        <v>45</v>
      </c>
      <c r="J5" s="135" t="s">
        <v>46</v>
      </c>
      <c r="K5" s="135" t="s">
        <v>184</v>
      </c>
      <c r="L5" s="135" t="s">
        <v>185</v>
      </c>
      <c r="M5" s="137" t="s">
        <v>186</v>
      </c>
      <c r="N5" s="137" t="s">
        <v>187</v>
      </c>
      <c r="O5" s="137" t="s">
        <v>229</v>
      </c>
      <c r="P5" s="137" t="s">
        <v>189</v>
      </c>
      <c r="Q5" s="137" t="s">
        <v>190</v>
      </c>
      <c r="R5" s="248" t="s">
        <v>424</v>
      </c>
      <c r="S5" s="248" t="s">
        <v>423</v>
      </c>
      <c r="T5" s="249" t="s">
        <v>419</v>
      </c>
      <c r="U5" s="249" t="s">
        <v>420</v>
      </c>
      <c r="V5" s="221" t="s">
        <v>421</v>
      </c>
      <c r="W5" s="221" t="s">
        <v>422</v>
      </c>
    </row>
    <row r="6" spans="1:24" s="348" customFormat="1" ht="39" customHeight="1" x14ac:dyDescent="1">
      <c r="A6" s="338">
        <v>1</v>
      </c>
      <c r="B6" s="339" t="s">
        <v>255</v>
      </c>
      <c r="C6" s="338"/>
      <c r="D6" s="338" t="s">
        <v>192</v>
      </c>
      <c r="E6" s="338"/>
      <c r="F6" s="340">
        <v>0</v>
      </c>
      <c r="G6" s="341">
        <f>Table1320[[#This Row],[اعتبار مورد نیاز  ( میلیون ریال)]]/$F$30</f>
        <v>0</v>
      </c>
      <c r="H6" s="635"/>
      <c r="I6" s="342"/>
      <c r="J6" s="343"/>
      <c r="K6" s="344" t="s">
        <v>255</v>
      </c>
      <c r="L6" s="344" t="b">
        <f>Table1320[[#This Row],[Column1]]=Table1320[[#This Row],[شرح ]]</f>
        <v>1</v>
      </c>
      <c r="M6" s="345"/>
      <c r="N6" s="345"/>
      <c r="O6" s="346"/>
      <c r="P6" s="347"/>
      <c r="Q6" s="347"/>
      <c r="R6" s="51"/>
      <c r="S6" s="255"/>
      <c r="T6" s="51"/>
      <c r="U6" s="269"/>
      <c r="V6" s="51"/>
      <c r="W6" s="269"/>
    </row>
    <row r="7" spans="1:24" s="348" customFormat="1" ht="39" customHeight="1" x14ac:dyDescent="1">
      <c r="A7" s="338">
        <f>1+A6</f>
        <v>2</v>
      </c>
      <c r="B7" s="339" t="s">
        <v>256</v>
      </c>
      <c r="C7" s="349" t="s">
        <v>153</v>
      </c>
      <c r="D7" s="349" t="s">
        <v>258</v>
      </c>
      <c r="E7" s="652">
        <f>E8/E9</f>
        <v>9.7710776102735902E-2</v>
      </c>
      <c r="F7" s="350">
        <v>0</v>
      </c>
      <c r="G7" s="341">
        <f>Table1320[[#This Row],[اعتبار مورد نیاز  ( میلیون ریال)]]/$F$30</f>
        <v>0</v>
      </c>
      <c r="H7" s="635"/>
      <c r="I7" s="342"/>
      <c r="J7" s="343"/>
      <c r="K7" s="344" t="s">
        <v>256</v>
      </c>
      <c r="L7" s="344" t="b">
        <f>Table1320[[#This Row],[Column1]]=Table1320[[#This Row],[شرح ]]</f>
        <v>1</v>
      </c>
      <c r="M7" s="351">
        <v>2.684068376641895E-2</v>
      </c>
      <c r="N7" s="352">
        <v>3.1870870415836576E-2</v>
      </c>
      <c r="O7" s="346">
        <v>0</v>
      </c>
      <c r="P7" s="353"/>
      <c r="Q7" s="353"/>
      <c r="R7" s="354"/>
      <c r="S7" s="350"/>
      <c r="T7" s="355"/>
      <c r="U7" s="356"/>
      <c r="V7" s="355"/>
      <c r="W7" s="356"/>
    </row>
    <row r="8" spans="1:24" s="348" customFormat="1" ht="39" customHeight="1" x14ac:dyDescent="1">
      <c r="A8" s="338">
        <f t="shared" ref="A8:A27" si="0">1+A7</f>
        <v>3</v>
      </c>
      <c r="B8" s="339" t="s">
        <v>259</v>
      </c>
      <c r="C8" s="349" t="s">
        <v>260</v>
      </c>
      <c r="D8" s="349" t="s">
        <v>196</v>
      </c>
      <c r="E8" s="653">
        <v>175</v>
      </c>
      <c r="F8" s="350">
        <v>0</v>
      </c>
      <c r="G8" s="341">
        <f>Table1320[[#This Row],[اعتبار مورد نیاز  ( میلیون ریال)]]/$F$30</f>
        <v>0</v>
      </c>
      <c r="H8" s="635"/>
      <c r="I8" s="342"/>
      <c r="J8" s="343"/>
      <c r="K8" s="344" t="s">
        <v>259</v>
      </c>
      <c r="L8" s="344" t="b">
        <f>Table1320[[#This Row],[Column1]]=Table1320[[#This Row],[شرح ]]</f>
        <v>1</v>
      </c>
      <c r="M8" s="357">
        <v>48</v>
      </c>
      <c r="N8" s="358">
        <v>57</v>
      </c>
      <c r="O8" s="346">
        <v>0</v>
      </c>
      <c r="P8" s="353"/>
      <c r="Q8" s="353"/>
      <c r="R8" s="243"/>
      <c r="S8" s="256"/>
      <c r="T8" s="243"/>
      <c r="U8" s="244"/>
      <c r="V8" s="243"/>
      <c r="W8" s="244"/>
    </row>
    <row r="9" spans="1:24" s="348" customFormat="1" ht="39" customHeight="1" x14ac:dyDescent="1">
      <c r="A9" s="338">
        <f t="shared" si="0"/>
        <v>4</v>
      </c>
      <c r="B9" s="339" t="s">
        <v>261</v>
      </c>
      <c r="C9" s="349" t="s">
        <v>81</v>
      </c>
      <c r="D9" s="349" t="s">
        <v>196</v>
      </c>
      <c r="E9" s="653">
        <v>1791</v>
      </c>
      <c r="F9" s="350">
        <v>0</v>
      </c>
      <c r="G9" s="341">
        <f>Table1320[[#This Row],[اعتبار مورد نیاز  ( میلیون ریال)]]/$F$30</f>
        <v>0</v>
      </c>
      <c r="H9" s="635"/>
      <c r="I9" s="342"/>
      <c r="J9" s="343"/>
      <c r="K9" s="344" t="s">
        <v>261</v>
      </c>
      <c r="L9" s="344" t="b">
        <f>Table1320[[#This Row],[Column1]]=Table1320[[#This Row],[شرح ]]</f>
        <v>1</v>
      </c>
      <c r="M9" s="359">
        <v>1788.33</v>
      </c>
      <c r="N9" s="358">
        <v>1788.4670000000001</v>
      </c>
      <c r="O9" s="346">
        <v>0</v>
      </c>
      <c r="P9" s="353"/>
      <c r="Q9" s="353"/>
      <c r="R9" s="349"/>
      <c r="S9" s="350"/>
      <c r="T9" s="349"/>
      <c r="U9" s="356"/>
      <c r="V9" s="349"/>
      <c r="W9" s="356"/>
    </row>
    <row r="10" spans="1:24" s="331" customFormat="1" ht="39" customHeight="1" x14ac:dyDescent="1">
      <c r="A10" s="317">
        <f t="shared" si="0"/>
        <v>5</v>
      </c>
      <c r="B10" s="316" t="s">
        <v>123</v>
      </c>
      <c r="C10" s="317" t="s">
        <v>143</v>
      </c>
      <c r="D10" s="317" t="s">
        <v>203</v>
      </c>
      <c r="E10" s="317">
        <v>1</v>
      </c>
      <c r="F10" s="318">
        <v>2000</v>
      </c>
      <c r="G10" s="319">
        <f>Table1320[[#This Row],[اعتبار مورد نیاز  ( میلیون ریال)]]/$F$30</f>
        <v>9.0744101633393831E-2</v>
      </c>
      <c r="H10" s="315"/>
      <c r="I10" s="320"/>
      <c r="J10" s="321"/>
      <c r="K10" s="322" t="s">
        <v>123</v>
      </c>
      <c r="L10" s="322" t="b">
        <f>Table1320[[#This Row],[Column1]]=Table1320[[#This Row],[شرح ]]</f>
        <v>1</v>
      </c>
      <c r="M10" s="336">
        <v>0.3</v>
      </c>
      <c r="N10" s="336">
        <v>0.5</v>
      </c>
      <c r="O10" s="323">
        <v>500000</v>
      </c>
      <c r="P10" s="325"/>
      <c r="Q10" s="325"/>
      <c r="R10" s="326"/>
      <c r="S10" s="327"/>
      <c r="T10" s="326"/>
      <c r="U10" s="330"/>
      <c r="V10" s="326"/>
      <c r="W10" s="330"/>
      <c r="X10" s="641"/>
    </row>
    <row r="11" spans="1:24" s="331" customFormat="1" ht="39" customHeight="1" x14ac:dyDescent="1">
      <c r="A11" s="317">
        <v>7</v>
      </c>
      <c r="B11" s="316" t="s">
        <v>124</v>
      </c>
      <c r="C11" s="317" t="s">
        <v>143</v>
      </c>
      <c r="D11" s="317" t="s">
        <v>203</v>
      </c>
      <c r="E11" s="317">
        <v>1</v>
      </c>
      <c r="F11" s="318">
        <v>1000</v>
      </c>
      <c r="G11" s="319">
        <f>Table1320[[#This Row],[اعتبار مورد نیاز  ( میلیون ریال)]]/$F$30</f>
        <v>4.5372050816696916E-2</v>
      </c>
      <c r="H11" s="315"/>
      <c r="I11" s="320"/>
      <c r="J11" s="321"/>
      <c r="K11" s="322" t="s">
        <v>124</v>
      </c>
      <c r="L11" s="322" t="b">
        <f>Table1320[[#This Row],[Column1]]=Table1320[[#This Row],[شرح ]]</f>
        <v>1</v>
      </c>
      <c r="M11" s="336">
        <v>0.3</v>
      </c>
      <c r="N11" s="336">
        <v>0.3</v>
      </c>
      <c r="O11" s="323">
        <v>300000</v>
      </c>
      <c r="P11" s="325"/>
      <c r="Q11" s="325"/>
      <c r="R11" s="326"/>
      <c r="S11" s="327"/>
      <c r="T11" s="326"/>
      <c r="U11" s="330"/>
      <c r="V11" s="326"/>
      <c r="W11" s="330"/>
      <c r="X11" s="641"/>
    </row>
    <row r="12" spans="1:24" s="331" customFormat="1" ht="39" customHeight="1" x14ac:dyDescent="1">
      <c r="A12" s="317">
        <f>1+A11</f>
        <v>8</v>
      </c>
      <c r="B12" s="316" t="s">
        <v>453</v>
      </c>
      <c r="C12" s="317" t="s">
        <v>143</v>
      </c>
      <c r="D12" s="317" t="s">
        <v>203</v>
      </c>
      <c r="E12" s="317"/>
      <c r="F12" s="318">
        <v>2000</v>
      </c>
      <c r="G12" s="319">
        <f>Table1320[[#This Row],[اعتبار مورد نیاز  ( میلیون ریال)]]/$F$30</f>
        <v>9.0744101633393831E-2</v>
      </c>
      <c r="H12" s="315"/>
      <c r="I12" s="320"/>
      <c r="J12" s="321"/>
      <c r="K12" s="322" t="s">
        <v>318</v>
      </c>
      <c r="L12" s="322" t="b">
        <f>Table1320[[#This Row],[Column1]]=Table1320[[#This Row],[شرح ]]</f>
        <v>0</v>
      </c>
      <c r="M12" s="336">
        <v>0.3</v>
      </c>
      <c r="N12" s="336">
        <v>0</v>
      </c>
      <c r="O12" s="323">
        <v>0</v>
      </c>
      <c r="P12" s="325"/>
      <c r="Q12" s="325" t="s">
        <v>319</v>
      </c>
      <c r="R12" s="326"/>
      <c r="S12" s="327"/>
      <c r="T12" s="326"/>
      <c r="U12" s="330"/>
      <c r="V12" s="326"/>
      <c r="W12" s="330"/>
      <c r="X12" s="641"/>
    </row>
    <row r="13" spans="1:24" s="331" customFormat="1" ht="39" customHeight="1" x14ac:dyDescent="1">
      <c r="A13" s="317">
        <f t="shared" si="0"/>
        <v>9</v>
      </c>
      <c r="B13" s="316" t="s">
        <v>320</v>
      </c>
      <c r="C13" s="317" t="s">
        <v>321</v>
      </c>
      <c r="D13" s="317" t="s">
        <v>203</v>
      </c>
      <c r="E13" s="317"/>
      <c r="F13" s="318">
        <v>0</v>
      </c>
      <c r="G13" s="319">
        <f>Table1320[[#This Row],[اعتبار مورد نیاز  ( میلیون ریال)]]/$F$30</f>
        <v>0</v>
      </c>
      <c r="H13" s="315"/>
      <c r="I13" s="320"/>
      <c r="J13" s="321"/>
      <c r="K13" s="322" t="s">
        <v>320</v>
      </c>
      <c r="L13" s="322" t="b">
        <f>Table1320[[#This Row],[Column1]]=Table1320[[#This Row],[شرح ]]</f>
        <v>1</v>
      </c>
      <c r="M13" s="336">
        <v>0</v>
      </c>
      <c r="N13" s="336">
        <v>0</v>
      </c>
      <c r="O13" s="323">
        <v>0</v>
      </c>
      <c r="P13" s="325"/>
      <c r="Q13" s="325"/>
      <c r="R13" s="326"/>
      <c r="S13" s="327"/>
      <c r="T13" s="326"/>
      <c r="U13" s="330"/>
      <c r="V13" s="326"/>
      <c r="W13" s="330"/>
    </row>
    <row r="14" spans="1:24" s="331" customFormat="1" ht="39" customHeight="1" x14ac:dyDescent="1">
      <c r="A14" s="317">
        <f t="shared" si="0"/>
        <v>10</v>
      </c>
      <c r="B14" s="316" t="s">
        <v>322</v>
      </c>
      <c r="C14" s="317" t="s">
        <v>321</v>
      </c>
      <c r="D14" s="317" t="s">
        <v>203</v>
      </c>
      <c r="E14" s="317"/>
      <c r="F14" s="318">
        <v>0</v>
      </c>
      <c r="G14" s="319">
        <f>Table1320[[#This Row],[اعتبار مورد نیاز  ( میلیون ریال)]]/$F$30</f>
        <v>0</v>
      </c>
      <c r="H14" s="315"/>
      <c r="I14" s="320"/>
      <c r="J14" s="321"/>
      <c r="K14" s="322" t="s">
        <v>322</v>
      </c>
      <c r="L14" s="322" t="b">
        <f>Table1320[[#This Row],[Column1]]=Table1320[[#This Row],[شرح ]]</f>
        <v>1</v>
      </c>
      <c r="M14" s="336">
        <v>0</v>
      </c>
      <c r="N14" s="336">
        <v>0</v>
      </c>
      <c r="O14" s="323">
        <v>0</v>
      </c>
      <c r="P14" s="325"/>
      <c r="Q14" s="325"/>
      <c r="R14" s="326"/>
      <c r="S14" s="327"/>
      <c r="T14" s="326"/>
      <c r="U14" s="330"/>
      <c r="V14" s="326"/>
      <c r="W14" s="330"/>
    </row>
    <row r="15" spans="1:24" s="331" customFormat="1" ht="39" customHeight="1" x14ac:dyDescent="1">
      <c r="A15" s="317">
        <f t="shared" si="0"/>
        <v>11</v>
      </c>
      <c r="B15" s="316" t="s">
        <v>323</v>
      </c>
      <c r="C15" s="317" t="s">
        <v>143</v>
      </c>
      <c r="D15" s="317" t="s">
        <v>203</v>
      </c>
      <c r="E15" s="317"/>
      <c r="F15" s="318">
        <v>6000</v>
      </c>
      <c r="G15" s="319">
        <f>Table1320[[#This Row],[اعتبار مورد نیاز  ( میلیون ریال)]]/$F$30</f>
        <v>0.27223230490018147</v>
      </c>
      <c r="H15" s="315"/>
      <c r="I15" s="320"/>
      <c r="J15" s="321"/>
      <c r="K15" s="322" t="s">
        <v>323</v>
      </c>
      <c r="L15" s="322" t="b">
        <f>Table1320[[#This Row],[Column1]]=Table1320[[#This Row],[شرح ]]</f>
        <v>1</v>
      </c>
      <c r="M15" s="336">
        <v>0.2</v>
      </c>
      <c r="N15" s="336">
        <v>0.2</v>
      </c>
      <c r="O15" s="323">
        <v>1200000</v>
      </c>
      <c r="P15" s="325" t="s">
        <v>324</v>
      </c>
      <c r="Q15" s="325"/>
      <c r="R15" s="326"/>
      <c r="S15" s="327"/>
      <c r="T15" s="326"/>
      <c r="U15" s="330"/>
      <c r="V15" s="326"/>
      <c r="W15" s="330"/>
      <c r="X15" s="641"/>
    </row>
    <row r="16" spans="1:24" s="331" customFormat="1" ht="39" customHeight="1" x14ac:dyDescent="1">
      <c r="A16" s="317">
        <f t="shared" si="0"/>
        <v>12</v>
      </c>
      <c r="B16" s="316" t="s">
        <v>125</v>
      </c>
      <c r="C16" s="317" t="s">
        <v>143</v>
      </c>
      <c r="D16" s="317" t="s">
        <v>203</v>
      </c>
      <c r="E16" s="317">
        <v>1</v>
      </c>
      <c r="F16" s="318">
        <f>'فرم شماره 1'!Q74</f>
        <v>5600</v>
      </c>
      <c r="G16" s="319">
        <f>Table1320[[#This Row],[اعتبار مورد نیاز  ( میلیون ریال)]]/$F$30</f>
        <v>0.25408348457350272</v>
      </c>
      <c r="H16" s="315"/>
      <c r="I16" s="320"/>
      <c r="J16" s="321"/>
      <c r="K16" s="322" t="s">
        <v>125</v>
      </c>
      <c r="L16" s="322" t="b">
        <f>Table1320[[#This Row],[Column1]]=Table1320[[#This Row],[شرح ]]</f>
        <v>1</v>
      </c>
      <c r="M16" s="336">
        <v>0.88</v>
      </c>
      <c r="N16" s="336">
        <v>0.88</v>
      </c>
      <c r="O16" s="323">
        <v>880000</v>
      </c>
      <c r="P16" s="325" t="s">
        <v>325</v>
      </c>
      <c r="Q16" s="325"/>
      <c r="R16" s="326"/>
      <c r="S16" s="327"/>
      <c r="T16" s="326"/>
      <c r="U16" s="330"/>
      <c r="V16" s="326"/>
      <c r="W16" s="330"/>
      <c r="X16" s="642"/>
    </row>
    <row r="17" spans="1:36" s="331" customFormat="1" ht="80.25" customHeight="1" x14ac:dyDescent="1">
      <c r="A17" s="317">
        <v>13</v>
      </c>
      <c r="B17" s="824" t="str">
        <f>'فرم شماره 1'!F76</f>
        <v>امنیت سایبری و امن سازی زیر ساخت های مربوطه( در ردیف استقرار و توسعه سامانه های ارتباطی ایمن و پایدار جانمایی گردید).</v>
      </c>
      <c r="C17" s="317" t="s">
        <v>143</v>
      </c>
      <c r="D17" s="317" t="s">
        <v>203</v>
      </c>
      <c r="E17" s="317">
        <f>'فرم شماره 1'!N76</f>
        <v>1</v>
      </c>
      <c r="F17" s="317">
        <f>'فرم شماره 1'!O76</f>
        <v>3000</v>
      </c>
      <c r="G17" s="319">
        <f>Table1320[[#This Row],[اعتبار مورد نیاز  ( میلیون ریال)]]/$F$30</f>
        <v>0.13611615245009073</v>
      </c>
      <c r="H17" s="315"/>
      <c r="I17" s="320"/>
      <c r="J17" s="321"/>
      <c r="K17" s="322"/>
      <c r="L17" s="322"/>
      <c r="M17" s="336"/>
      <c r="N17" s="336"/>
      <c r="O17" s="323"/>
      <c r="P17" s="325"/>
      <c r="Q17" s="325"/>
      <c r="R17" s="317"/>
      <c r="S17" s="318"/>
      <c r="T17" s="334"/>
      <c r="U17" s="334"/>
      <c r="V17" s="334"/>
      <c r="W17" s="334"/>
      <c r="X17" s="642"/>
    </row>
    <row r="18" spans="1:36" s="331" customFormat="1" ht="39" customHeight="1" x14ac:dyDescent="1">
      <c r="A18" s="317">
        <f t="shared" si="0"/>
        <v>14</v>
      </c>
      <c r="B18" s="316" t="s">
        <v>326</v>
      </c>
      <c r="C18" s="317" t="s">
        <v>87</v>
      </c>
      <c r="D18" s="317" t="s">
        <v>203</v>
      </c>
      <c r="E18" s="317"/>
      <c r="F18" s="318">
        <v>0</v>
      </c>
      <c r="G18" s="319">
        <f>Table1320[[#This Row],[اعتبار مورد نیاز  ( میلیون ریال)]]/$F$30</f>
        <v>0</v>
      </c>
      <c r="H18" s="315"/>
      <c r="I18" s="320"/>
      <c r="J18" s="321"/>
      <c r="K18" s="322" t="s">
        <v>326</v>
      </c>
      <c r="L18" s="322" t="b">
        <f>Table1320[[#This Row],[Column1]]=Table1320[[#This Row],[شرح ]]</f>
        <v>1</v>
      </c>
      <c r="M18" s="336">
        <v>0</v>
      </c>
      <c r="N18" s="336">
        <v>0</v>
      </c>
      <c r="O18" s="323">
        <v>0</v>
      </c>
      <c r="P18" s="325"/>
      <c r="Q18" s="325"/>
      <c r="R18" s="326"/>
      <c r="S18" s="327"/>
      <c r="T18" s="326"/>
      <c r="U18" s="330"/>
      <c r="V18" s="326"/>
      <c r="W18" s="330"/>
    </row>
    <row r="19" spans="1:36" s="331" customFormat="1" ht="39" customHeight="1" x14ac:dyDescent="1">
      <c r="A19" s="317">
        <f t="shared" si="0"/>
        <v>15</v>
      </c>
      <c r="B19" s="316" t="s">
        <v>327</v>
      </c>
      <c r="C19" s="317" t="s">
        <v>321</v>
      </c>
      <c r="D19" s="317" t="s">
        <v>203</v>
      </c>
      <c r="E19" s="317"/>
      <c r="F19" s="318">
        <v>0</v>
      </c>
      <c r="G19" s="319">
        <f>Table1320[[#This Row],[اعتبار مورد نیاز  ( میلیون ریال)]]/$F$30</f>
        <v>0</v>
      </c>
      <c r="H19" s="315"/>
      <c r="I19" s="320"/>
      <c r="J19" s="321"/>
      <c r="K19" s="322" t="s">
        <v>327</v>
      </c>
      <c r="L19" s="322" t="b">
        <f>Table1320[[#This Row],[Column1]]=Table1320[[#This Row],[شرح ]]</f>
        <v>1</v>
      </c>
      <c r="M19" s="336">
        <v>0</v>
      </c>
      <c r="N19" s="336">
        <v>0</v>
      </c>
      <c r="O19" s="323">
        <v>0</v>
      </c>
      <c r="P19" s="325"/>
      <c r="Q19" s="325"/>
      <c r="R19" s="317"/>
      <c r="S19" s="318"/>
      <c r="T19" s="360"/>
      <c r="U19" s="337"/>
      <c r="V19" s="360"/>
      <c r="W19" s="337"/>
    </row>
    <row r="20" spans="1:36" s="331" customFormat="1" ht="39" customHeight="1" x14ac:dyDescent="1">
      <c r="A20" s="317">
        <f t="shared" si="0"/>
        <v>16</v>
      </c>
      <c r="B20" s="316" t="s">
        <v>328</v>
      </c>
      <c r="C20" s="317" t="s">
        <v>321</v>
      </c>
      <c r="D20" s="317" t="s">
        <v>203</v>
      </c>
      <c r="E20" s="317"/>
      <c r="F20" s="318">
        <v>0</v>
      </c>
      <c r="G20" s="319">
        <f>Table1320[[#This Row],[اعتبار مورد نیاز  ( میلیون ریال)]]/$F$30</f>
        <v>0</v>
      </c>
      <c r="H20" s="315"/>
      <c r="I20" s="320"/>
      <c r="J20" s="321"/>
      <c r="K20" s="322" t="s">
        <v>328</v>
      </c>
      <c r="L20" s="322" t="b">
        <f>Table1320[[#This Row],[Column1]]=Table1320[[#This Row],[شرح ]]</f>
        <v>1</v>
      </c>
      <c r="M20" s="336">
        <v>0</v>
      </c>
      <c r="N20" s="336">
        <v>0</v>
      </c>
      <c r="O20" s="323">
        <v>0</v>
      </c>
      <c r="P20" s="325"/>
      <c r="Q20" s="325"/>
      <c r="R20" s="326"/>
      <c r="S20" s="327"/>
      <c r="T20" s="361"/>
      <c r="U20" s="335"/>
      <c r="V20" s="361"/>
      <c r="W20" s="335"/>
    </row>
    <row r="21" spans="1:36" s="331" customFormat="1" ht="39" customHeight="1" x14ac:dyDescent="1">
      <c r="A21" s="317">
        <f t="shared" si="0"/>
        <v>17</v>
      </c>
      <c r="B21" s="316" t="s">
        <v>329</v>
      </c>
      <c r="C21" s="317" t="s">
        <v>321</v>
      </c>
      <c r="D21" s="317" t="s">
        <v>203</v>
      </c>
      <c r="E21" s="317"/>
      <c r="F21" s="318">
        <v>0</v>
      </c>
      <c r="G21" s="319">
        <f>Table1320[[#This Row],[اعتبار مورد نیاز  ( میلیون ریال)]]/$F$30</f>
        <v>0</v>
      </c>
      <c r="H21" s="315"/>
      <c r="I21" s="320"/>
      <c r="J21" s="321"/>
      <c r="K21" s="322" t="s">
        <v>329</v>
      </c>
      <c r="L21" s="322" t="b">
        <f>Table1320[[#This Row],[Column1]]=Table1320[[#This Row],[شرح ]]</f>
        <v>1</v>
      </c>
      <c r="M21" s="336">
        <v>0</v>
      </c>
      <c r="N21" s="336">
        <v>0</v>
      </c>
      <c r="O21" s="323">
        <v>0</v>
      </c>
      <c r="P21" s="325"/>
      <c r="Q21" s="325" t="s">
        <v>330</v>
      </c>
      <c r="R21" s="317"/>
      <c r="S21" s="318"/>
      <c r="T21" s="362"/>
      <c r="U21" s="337"/>
      <c r="V21" s="362"/>
      <c r="W21" s="337"/>
    </row>
    <row r="22" spans="1:36" s="331" customFormat="1" ht="39" customHeight="1" x14ac:dyDescent="1">
      <c r="A22" s="317">
        <f t="shared" si="0"/>
        <v>18</v>
      </c>
      <c r="B22" s="316" t="s">
        <v>331</v>
      </c>
      <c r="C22" s="317" t="s">
        <v>143</v>
      </c>
      <c r="D22" s="317" t="s">
        <v>203</v>
      </c>
      <c r="E22" s="317"/>
      <c r="F22" s="318">
        <v>0</v>
      </c>
      <c r="G22" s="319">
        <f>Table1320[[#This Row],[اعتبار مورد نیاز  ( میلیون ریال)]]/$F$30</f>
        <v>0</v>
      </c>
      <c r="H22" s="315"/>
      <c r="I22" s="320"/>
      <c r="J22" s="321"/>
      <c r="K22" s="322" t="s">
        <v>331</v>
      </c>
      <c r="L22" s="322" t="b">
        <f>Table1320[[#This Row],[Column1]]=Table1320[[#This Row],[شرح ]]</f>
        <v>1</v>
      </c>
      <c r="M22" s="336">
        <v>0.2</v>
      </c>
      <c r="N22" s="336">
        <v>0.2</v>
      </c>
      <c r="O22" s="323">
        <v>400000</v>
      </c>
      <c r="P22" s="325"/>
      <c r="Q22" s="325"/>
      <c r="R22" s="326"/>
      <c r="S22" s="327"/>
      <c r="T22" s="328"/>
      <c r="U22" s="335"/>
      <c r="V22" s="328"/>
      <c r="W22" s="335"/>
    </row>
    <row r="23" spans="1:36" s="331" customFormat="1" ht="39" customHeight="1" x14ac:dyDescent="1">
      <c r="A23" s="317">
        <f t="shared" si="0"/>
        <v>19</v>
      </c>
      <c r="B23" s="316" t="s">
        <v>549</v>
      </c>
      <c r="C23" s="317" t="s">
        <v>87</v>
      </c>
      <c r="D23" s="317" t="s">
        <v>203</v>
      </c>
      <c r="E23" s="317"/>
      <c r="F23" s="318">
        <v>80</v>
      </c>
      <c r="G23" s="319">
        <f>Table1320[[#This Row],[اعتبار مورد نیاز  ( میلیون ریال)]]/$F$30</f>
        <v>3.629764065335753E-3</v>
      </c>
      <c r="H23" s="315"/>
      <c r="I23" s="320"/>
      <c r="J23" s="321"/>
      <c r="K23" s="322" t="s">
        <v>332</v>
      </c>
      <c r="L23" s="322" t="b">
        <f>Table1320[[#This Row],[Column1]]=Table1320[[#This Row],[شرح ]]</f>
        <v>0</v>
      </c>
      <c r="M23" s="336">
        <v>3</v>
      </c>
      <c r="N23" s="336">
        <v>0</v>
      </c>
      <c r="O23" s="323">
        <v>0</v>
      </c>
      <c r="P23" s="325"/>
      <c r="Q23" s="325"/>
      <c r="R23" s="326"/>
      <c r="S23" s="327"/>
      <c r="T23" s="328"/>
      <c r="U23" s="335"/>
      <c r="V23" s="328"/>
      <c r="W23" s="335"/>
      <c r="X23" s="641"/>
    </row>
    <row r="24" spans="1:36" s="331" customFormat="1" ht="39" customHeight="1" x14ac:dyDescent="1">
      <c r="A24" s="317">
        <f t="shared" si="0"/>
        <v>20</v>
      </c>
      <c r="B24" s="316" t="s">
        <v>333</v>
      </c>
      <c r="C24" s="317" t="s">
        <v>321</v>
      </c>
      <c r="D24" s="317" t="s">
        <v>203</v>
      </c>
      <c r="E24" s="317">
        <v>1</v>
      </c>
      <c r="F24" s="318">
        <v>500</v>
      </c>
      <c r="G24" s="319">
        <f>Table1320[[#This Row],[اعتبار مورد نیاز  ( میلیون ریال)]]/$F$30</f>
        <v>2.2686025408348458E-2</v>
      </c>
      <c r="H24" s="315"/>
      <c r="I24" s="320"/>
      <c r="J24" s="321"/>
      <c r="K24" s="322" t="s">
        <v>333</v>
      </c>
      <c r="L24" s="322" t="b">
        <f>Table1320[[#This Row],[Column1]]=Table1320[[#This Row],[شرح ]]</f>
        <v>1</v>
      </c>
      <c r="M24" s="333">
        <v>0</v>
      </c>
      <c r="N24" s="363">
        <v>0</v>
      </c>
      <c r="O24" s="323">
        <v>0</v>
      </c>
      <c r="P24" s="325"/>
      <c r="Q24" s="325"/>
      <c r="R24" s="326"/>
      <c r="S24" s="327"/>
      <c r="T24" s="328"/>
      <c r="U24" s="330"/>
      <c r="V24" s="328"/>
      <c r="W24" s="330"/>
      <c r="X24" s="641"/>
    </row>
    <row r="25" spans="1:36" s="331" customFormat="1" ht="39" customHeight="1" x14ac:dyDescent="1">
      <c r="A25" s="317">
        <f t="shared" si="0"/>
        <v>21</v>
      </c>
      <c r="B25" s="316" t="s">
        <v>334</v>
      </c>
      <c r="C25" s="317" t="s">
        <v>321</v>
      </c>
      <c r="D25" s="317" t="s">
        <v>203</v>
      </c>
      <c r="E25" s="317">
        <v>2</v>
      </c>
      <c r="F25" s="318">
        <v>240</v>
      </c>
      <c r="G25" s="319">
        <f>Table1320[[#This Row],[اعتبار مورد نیاز  ( میلیون ریال)]]/$F$30</f>
        <v>1.0889292196007259E-2</v>
      </c>
      <c r="H25" s="315"/>
      <c r="I25" s="320"/>
      <c r="J25" s="321"/>
      <c r="K25" s="322" t="s">
        <v>334</v>
      </c>
      <c r="L25" s="322" t="b">
        <f>Table1320[[#This Row],[Column1]]=Table1320[[#This Row],[شرح ]]</f>
        <v>1</v>
      </c>
      <c r="M25" s="333">
        <v>0</v>
      </c>
      <c r="N25" s="363">
        <v>0</v>
      </c>
      <c r="O25" s="323">
        <v>0</v>
      </c>
      <c r="P25" s="324" t="e">
        <v>#REF!</v>
      </c>
      <c r="Q25" s="325"/>
      <c r="R25" s="317">
        <v>1</v>
      </c>
      <c r="S25" s="318"/>
      <c r="T25" s="329"/>
      <c r="U25" s="332"/>
      <c r="V25" s="329"/>
      <c r="W25" s="332"/>
      <c r="X25" s="641"/>
    </row>
    <row r="26" spans="1:36" s="377" customFormat="1" ht="39" customHeight="1" x14ac:dyDescent="1">
      <c r="A26" s="365">
        <f t="shared" si="0"/>
        <v>22</v>
      </c>
      <c r="B26" s="316" t="s">
        <v>335</v>
      </c>
      <c r="C26" s="317" t="s">
        <v>82</v>
      </c>
      <c r="D26" s="317" t="s">
        <v>203</v>
      </c>
      <c r="E26" s="317"/>
      <c r="F26" s="318">
        <v>0</v>
      </c>
      <c r="G26" s="319">
        <f>Table1320[[#This Row],[اعتبار مورد نیاز  ( میلیون ریال)]]/$F$30</f>
        <v>0</v>
      </c>
      <c r="H26" s="364"/>
      <c r="I26" s="366"/>
      <c r="J26" s="367"/>
      <c r="K26" s="368" t="s">
        <v>335</v>
      </c>
      <c r="L26" s="368" t="b">
        <f>Table1320[[#This Row],[Column1]]=Table1320[[#This Row],[شرح ]]</f>
        <v>1</v>
      </c>
      <c r="M26" s="369">
        <v>0</v>
      </c>
      <c r="N26" s="369"/>
      <c r="O26" s="370">
        <v>0</v>
      </c>
      <c r="P26" s="371" t="e">
        <v>#REF!</v>
      </c>
      <c r="Q26" s="372"/>
      <c r="R26" s="373"/>
      <c r="S26" s="374"/>
      <c r="T26" s="375"/>
      <c r="U26" s="376"/>
      <c r="V26" s="375"/>
      <c r="W26" s="376"/>
      <c r="AF26" s="640">
        <f>F30+'آب اضطراری '!F15</f>
        <v>1078040</v>
      </c>
    </row>
    <row r="27" spans="1:36" s="377" customFormat="1" ht="39" customHeight="1" x14ac:dyDescent="1">
      <c r="A27" s="365">
        <f t="shared" si="0"/>
        <v>23</v>
      </c>
      <c r="B27" s="316" t="s">
        <v>550</v>
      </c>
      <c r="C27" s="317" t="s">
        <v>117</v>
      </c>
      <c r="D27" s="317" t="s">
        <v>203</v>
      </c>
      <c r="E27" s="317">
        <v>1</v>
      </c>
      <c r="F27" s="318">
        <v>100</v>
      </c>
      <c r="G27" s="319">
        <f>Table1320[[#This Row],[اعتبار مورد نیاز  ( میلیون ریال)]]/$F$30</f>
        <v>4.5372050816696917E-3</v>
      </c>
      <c r="H27" s="364"/>
      <c r="I27" s="366"/>
      <c r="J27" s="367"/>
      <c r="K27" s="368" t="s">
        <v>337</v>
      </c>
      <c r="L27" s="368" t="e">
        <f>[6]!Table1320[[#This Row],[Column1]]=[6]!Table1320[[#This Row],[شرح ]]</f>
        <v>#REF!</v>
      </c>
      <c r="M27" s="369">
        <v>0</v>
      </c>
      <c r="N27" s="369"/>
      <c r="O27" s="370">
        <v>0</v>
      </c>
      <c r="P27" s="371" t="e">
        <v>#REF!</v>
      </c>
      <c r="Q27" s="372"/>
      <c r="R27" s="373"/>
      <c r="S27" s="374">
        <f>IF(R25=(1),0)</f>
        <v>0</v>
      </c>
      <c r="T27" s="375"/>
      <c r="U27" s="376"/>
      <c r="V27" s="375"/>
      <c r="W27" s="376"/>
      <c r="X27" s="641"/>
    </row>
    <row r="28" spans="1:36" s="377" customFormat="1" ht="39" customHeight="1" x14ac:dyDescent="1">
      <c r="A28" s="365">
        <f>1+A27</f>
        <v>24</v>
      </c>
      <c r="B28" s="316" t="s">
        <v>130</v>
      </c>
      <c r="C28" s="317" t="s">
        <v>117</v>
      </c>
      <c r="D28" s="317" t="s">
        <v>203</v>
      </c>
      <c r="E28" s="317">
        <v>8</v>
      </c>
      <c r="F28" s="318">
        <v>1500</v>
      </c>
      <c r="G28" s="319">
        <f>Table1320[[#This Row],[اعتبار مورد نیاز  ( میلیون ریال)]]/$F$30</f>
        <v>6.8058076225045366E-2</v>
      </c>
      <c r="H28" s="364"/>
      <c r="I28" s="366"/>
      <c r="J28" s="367"/>
      <c r="K28" s="368" t="s">
        <v>338</v>
      </c>
      <c r="L28" s="368" t="e">
        <f>[6]!Table1320[[#This Row],[Column1]]=[6]!Table1320[[#This Row],[شرح ]]</f>
        <v>#REF!</v>
      </c>
      <c r="M28" s="369">
        <v>0</v>
      </c>
      <c r="N28" s="369"/>
      <c r="O28" s="370">
        <v>0</v>
      </c>
      <c r="P28" s="371" t="e">
        <v>#REF!</v>
      </c>
      <c r="Q28" s="372"/>
      <c r="R28" s="373"/>
      <c r="S28" s="374"/>
      <c r="T28" s="375"/>
      <c r="U28" s="376"/>
      <c r="V28" s="375"/>
      <c r="W28" s="376"/>
      <c r="X28" s="641"/>
    </row>
    <row r="29" spans="1:36" s="377" customFormat="1" ht="39" customHeight="1" x14ac:dyDescent="1">
      <c r="A29" s="365">
        <v>25</v>
      </c>
      <c r="B29" s="316" t="s">
        <v>142</v>
      </c>
      <c r="C29" s="317" t="s">
        <v>148</v>
      </c>
      <c r="D29" s="317" t="s">
        <v>203</v>
      </c>
      <c r="E29" s="317">
        <v>30</v>
      </c>
      <c r="F29" s="318">
        <v>20</v>
      </c>
      <c r="G29" s="319">
        <f>Table1320[[#This Row],[اعتبار مورد نیاز  ( میلیون ریال)]]/$F$30</f>
        <v>9.0744101633393826E-4</v>
      </c>
      <c r="H29" s="364"/>
      <c r="I29" s="366"/>
      <c r="J29" s="367"/>
      <c r="K29" s="368"/>
      <c r="L29" s="378" t="e">
        <f>[6]!Table1320[[#This Row],[Column1]]=[6]!Table1320[[#This Row],[شرح ]]</f>
        <v>#REF!</v>
      </c>
      <c r="M29" s="369"/>
      <c r="N29" s="369"/>
      <c r="O29" s="370"/>
      <c r="P29" s="371"/>
      <c r="Q29" s="372"/>
      <c r="R29" s="373"/>
      <c r="S29" s="374"/>
      <c r="T29" s="375"/>
      <c r="U29" s="376"/>
      <c r="V29" s="375"/>
      <c r="W29" s="376"/>
      <c r="X29" s="641"/>
    </row>
    <row r="30" spans="1:36" s="188" customFormat="1" ht="39" customHeight="1" x14ac:dyDescent="1">
      <c r="A30" s="173"/>
      <c r="B30" s="174" t="s">
        <v>35</v>
      </c>
      <c r="C30" s="173"/>
      <c r="D30" s="173"/>
      <c r="E30" s="173"/>
      <c r="F30" s="175">
        <f>SUM(F6:F29)</f>
        <v>22040</v>
      </c>
      <c r="G30" s="175">
        <f>SUM(G6:G29)</f>
        <v>0.99999999999999978</v>
      </c>
      <c r="H30" s="636"/>
      <c r="I30" s="173"/>
      <c r="J30" s="173"/>
      <c r="K30" s="11"/>
      <c r="L30" s="11" t="b">
        <f>Table1320[[#This Row],[Column1]]=Table1320[[#This Row],[شرح ]]</f>
        <v>0</v>
      </c>
      <c r="M30" s="311"/>
      <c r="N30" s="311"/>
      <c r="O30" s="312"/>
      <c r="P30" s="313"/>
      <c r="Q30" s="314"/>
      <c r="R30" s="373"/>
      <c r="S30" s="374"/>
      <c r="T30" s="375"/>
      <c r="U30" s="376"/>
      <c r="V30" s="375"/>
      <c r="W30" s="376"/>
    </row>
    <row r="31" spans="1:36" ht="39" customHeight="1" x14ac:dyDescent="1">
      <c r="M31" s="171"/>
      <c r="N31" s="171"/>
      <c r="O31" s="144"/>
      <c r="P31" s="125"/>
      <c r="Q31" s="35"/>
      <c r="R31" s="51"/>
      <c r="S31" s="256"/>
      <c r="T31" s="247"/>
      <c r="U31" s="243"/>
      <c r="V31" s="247"/>
      <c r="W31" s="243"/>
      <c r="AJ31" s="384"/>
    </row>
    <row r="32" spans="1:36" ht="39" customHeight="1" x14ac:dyDescent="1">
      <c r="R32" s="251"/>
      <c r="S32" s="253"/>
      <c r="T32" s="247"/>
      <c r="U32" s="243"/>
      <c r="V32" s="247"/>
      <c r="W32" s="243"/>
    </row>
  </sheetData>
  <mergeCells count="6">
    <mergeCell ref="A1:W1"/>
    <mergeCell ref="A3:B3"/>
    <mergeCell ref="A4:B4"/>
    <mergeCell ref="C3:W3"/>
    <mergeCell ref="C4:W4"/>
    <mergeCell ref="A2:W2"/>
  </mergeCells>
  <dataValidations count="1">
    <dataValidation type="list" allowBlank="1" showInputMessage="1" showErrorMessage="1" sqref="B6:B9">
      <formula1>اقدام_مز</formula1>
    </dataValidation>
  </dataValidations>
  <pageMargins left="0.7" right="0.7" top="0.75" bottom="0.75" header="0.3" footer="0.3"/>
  <pageSetup paperSize="9" scale="39" orientation="landscape" r:id="rId1"/>
  <colBreaks count="1" manualBreakCount="1">
    <brk id="1" max="29" man="1"/>
  </colBreaks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XFC15"/>
  <sheetViews>
    <sheetView rightToLeft="1" view="pageBreakPreview" zoomScale="40" zoomScaleNormal="25" zoomScaleSheetLayoutView="40" workbookViewId="0">
      <selection activeCell="Q19" sqref="Q19"/>
    </sheetView>
  </sheetViews>
  <sheetFormatPr defaultColWidth="9.125" defaultRowHeight="41.25" x14ac:dyDescent="1"/>
  <cols>
    <col min="1" max="1" width="10.125" style="86" customWidth="1"/>
    <col min="2" max="2" width="117.875" style="86" customWidth="1"/>
    <col min="3" max="3" width="22" style="86" bestFit="1" customWidth="1"/>
    <col min="4" max="4" width="19.125" style="86" bestFit="1" customWidth="1"/>
    <col min="5" max="5" width="19.375" style="86" customWidth="1"/>
    <col min="6" max="6" width="26.875" style="86" customWidth="1"/>
    <col min="7" max="7" width="37.875" style="86" customWidth="1"/>
    <col min="8" max="8" width="49.375" style="86" hidden="1" customWidth="1"/>
    <col min="9" max="10" width="28.375" style="155" hidden="1" customWidth="1"/>
    <col min="11" max="11" width="12.25" style="86" hidden="1" customWidth="1"/>
    <col min="12" max="16" width="18.25" style="86" hidden="1" customWidth="1"/>
    <col min="17" max="17" width="25.625" style="78" bestFit="1" customWidth="1"/>
    <col min="18" max="18" width="63" style="78" bestFit="1" customWidth="1"/>
    <col min="19" max="19" width="25.625" style="78" bestFit="1" customWidth="1"/>
    <col min="20" max="20" width="63" style="78" bestFit="1" customWidth="1"/>
    <col min="21" max="21" width="25.625" style="78" bestFit="1" customWidth="1"/>
    <col min="22" max="22" width="63" style="78" bestFit="1" customWidth="1"/>
    <col min="23" max="16384" width="9.125" style="86"/>
  </cols>
  <sheetData>
    <row r="1" spans="1:16383" s="134" customFormat="1" ht="146.25" customHeight="1" x14ac:dyDescent="0.2">
      <c r="A1" s="809" t="s">
        <v>182</v>
      </c>
      <c r="B1" s="809"/>
      <c r="C1" s="809"/>
      <c r="D1" s="809"/>
      <c r="E1" s="809"/>
      <c r="F1" s="809"/>
      <c r="G1" s="809"/>
      <c r="H1" s="809"/>
      <c r="I1" s="809"/>
      <c r="J1" s="809"/>
      <c r="K1" s="809"/>
      <c r="L1" s="809"/>
      <c r="M1" s="809"/>
      <c r="N1" s="809"/>
      <c r="O1" s="809"/>
      <c r="P1" s="809"/>
      <c r="Q1" s="809"/>
      <c r="R1" s="809"/>
      <c r="S1" s="809"/>
      <c r="T1" s="809"/>
      <c r="U1" s="809"/>
      <c r="V1" s="809"/>
    </row>
    <row r="2" spans="1:16383" ht="43.5" customHeight="1" x14ac:dyDescent="1">
      <c r="A2" s="818" t="s">
        <v>40</v>
      </c>
      <c r="B2" s="818"/>
      <c r="C2" s="818"/>
      <c r="D2" s="818"/>
      <c r="E2" s="818"/>
      <c r="F2" s="818"/>
      <c r="G2" s="818"/>
      <c r="H2" s="818"/>
      <c r="I2" s="818"/>
      <c r="J2" s="818"/>
      <c r="K2" s="818"/>
      <c r="L2" s="818"/>
      <c r="M2" s="818"/>
      <c r="N2" s="818"/>
      <c r="O2" s="818"/>
      <c r="P2" s="818"/>
      <c r="Q2" s="818"/>
      <c r="R2" s="818"/>
      <c r="S2" s="818"/>
      <c r="T2" s="818"/>
      <c r="U2" s="818"/>
      <c r="V2" s="818"/>
    </row>
    <row r="3" spans="1:16383" ht="87.75" customHeight="1" x14ac:dyDescent="1">
      <c r="A3" s="815" t="s">
        <v>41</v>
      </c>
      <c r="B3" s="815"/>
      <c r="C3" s="819" t="s">
        <v>564</v>
      </c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</row>
    <row r="4" spans="1:16383" ht="53.25" customHeight="1" x14ac:dyDescent="1">
      <c r="A4" s="815" t="s">
        <v>342</v>
      </c>
      <c r="B4" s="815"/>
      <c r="C4" s="820">
        <f>F14</f>
        <v>197946.39999999997</v>
      </c>
      <c r="D4" s="820"/>
      <c r="E4" s="820"/>
      <c r="F4" s="820"/>
      <c r="G4" s="820"/>
      <c r="H4" s="820"/>
      <c r="I4" s="820"/>
      <c r="J4" s="820"/>
      <c r="K4" s="820"/>
      <c r="L4" s="820"/>
      <c r="M4" s="820"/>
      <c r="N4" s="820"/>
      <c r="O4" s="820"/>
      <c r="P4" s="820"/>
      <c r="Q4" s="820"/>
      <c r="R4" s="820"/>
      <c r="S4" s="820"/>
      <c r="T4" s="820"/>
      <c r="U4" s="820"/>
      <c r="V4" s="820"/>
    </row>
    <row r="5" spans="1:16383" s="138" customFormat="1" ht="159" customHeight="1" x14ac:dyDescent="0.2">
      <c r="A5" s="222" t="s">
        <v>0</v>
      </c>
      <c r="B5" s="181" t="s">
        <v>29</v>
      </c>
      <c r="C5" s="181" t="s">
        <v>30</v>
      </c>
      <c r="D5" s="181" t="s">
        <v>42</v>
      </c>
      <c r="E5" s="181" t="s">
        <v>43</v>
      </c>
      <c r="F5" s="181" t="s">
        <v>32</v>
      </c>
      <c r="G5" s="181" t="s">
        <v>44</v>
      </c>
      <c r="H5" s="181" t="s">
        <v>33</v>
      </c>
      <c r="I5" s="181" t="s">
        <v>45</v>
      </c>
      <c r="J5" s="223" t="s">
        <v>46</v>
      </c>
      <c r="L5" s="9" t="s">
        <v>186</v>
      </c>
      <c r="M5" s="9" t="s">
        <v>187</v>
      </c>
      <c r="N5" s="9" t="s">
        <v>229</v>
      </c>
      <c r="O5" s="9" t="s">
        <v>189</v>
      </c>
      <c r="P5" s="9" t="s">
        <v>190</v>
      </c>
      <c r="Q5" s="248" t="s">
        <v>424</v>
      </c>
      <c r="R5" s="248" t="s">
        <v>423</v>
      </c>
      <c r="S5" s="249" t="s">
        <v>419</v>
      </c>
      <c r="T5" s="249" t="s">
        <v>420</v>
      </c>
      <c r="U5" s="221" t="s">
        <v>421</v>
      </c>
      <c r="V5" s="221" t="s">
        <v>422</v>
      </c>
    </row>
    <row r="6" spans="1:16383" s="177" customFormat="1" ht="75.75" customHeight="1" x14ac:dyDescent="1.1000000000000001">
      <c r="A6" s="13">
        <v>1</v>
      </c>
      <c r="B6" s="825" t="s">
        <v>343</v>
      </c>
      <c r="C6" s="826"/>
      <c r="D6" s="826" t="s">
        <v>231</v>
      </c>
      <c r="E6" s="826"/>
      <c r="F6" s="826">
        <v>0</v>
      </c>
      <c r="G6" s="827">
        <f>Table13146[[#This Row],[اعتبار مورد نیاز  (میلیون ریال)]]/$F$14</f>
        <v>0</v>
      </c>
      <c r="H6" s="826"/>
      <c r="I6" s="828"/>
      <c r="J6" s="829"/>
      <c r="K6" s="830"/>
      <c r="L6" s="831">
        <v>0.99340022234574765</v>
      </c>
      <c r="M6" s="831">
        <v>0.99340022234574765</v>
      </c>
      <c r="N6" s="832" t="s">
        <v>163</v>
      </c>
      <c r="O6" s="832" t="s">
        <v>163</v>
      </c>
      <c r="P6" s="832" t="s">
        <v>163</v>
      </c>
      <c r="Q6" s="833"/>
      <c r="R6" s="255"/>
      <c r="S6" s="834"/>
      <c r="T6" s="835"/>
      <c r="U6" s="834"/>
      <c r="V6" s="835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6"/>
      <c r="BJ6" s="86"/>
      <c r="BK6" s="86"/>
      <c r="BL6" s="86"/>
      <c r="BM6" s="86"/>
      <c r="BN6" s="86"/>
      <c r="BO6" s="86"/>
      <c r="BP6" s="86"/>
      <c r="BQ6" s="86"/>
      <c r="BR6" s="86"/>
      <c r="BS6" s="86"/>
      <c r="BT6" s="86"/>
      <c r="BU6" s="86"/>
      <c r="BV6" s="86"/>
      <c r="BW6" s="86"/>
      <c r="BX6" s="86"/>
      <c r="BY6" s="86"/>
      <c r="BZ6" s="86"/>
      <c r="CA6" s="86"/>
      <c r="CB6" s="86"/>
      <c r="CC6" s="86"/>
      <c r="CD6" s="86"/>
      <c r="CE6" s="86"/>
      <c r="CF6" s="86"/>
      <c r="CG6" s="86"/>
      <c r="CH6" s="86"/>
      <c r="CI6" s="86"/>
      <c r="CJ6" s="86"/>
      <c r="CK6" s="86"/>
      <c r="CL6" s="86"/>
      <c r="CM6" s="86"/>
      <c r="CN6" s="86"/>
      <c r="CO6" s="86"/>
      <c r="CP6" s="86"/>
      <c r="CQ6" s="86"/>
      <c r="CR6" s="86"/>
      <c r="CS6" s="86"/>
      <c r="CT6" s="86"/>
      <c r="CU6" s="86"/>
      <c r="CV6" s="86"/>
      <c r="CW6" s="86"/>
      <c r="CX6" s="86"/>
      <c r="CY6" s="86"/>
      <c r="CZ6" s="86"/>
      <c r="DA6" s="86"/>
      <c r="DB6" s="86"/>
      <c r="DC6" s="86"/>
      <c r="DD6" s="86"/>
      <c r="DE6" s="86"/>
      <c r="DF6" s="86"/>
      <c r="DG6" s="86"/>
      <c r="DH6" s="86"/>
      <c r="DI6" s="86"/>
      <c r="DJ6" s="86"/>
      <c r="DK6" s="86"/>
      <c r="DL6" s="86"/>
      <c r="DM6" s="86"/>
      <c r="DN6" s="86"/>
      <c r="DO6" s="86"/>
      <c r="DP6" s="86"/>
      <c r="DQ6" s="86"/>
      <c r="DR6" s="86"/>
      <c r="DS6" s="86"/>
      <c r="DT6" s="86"/>
      <c r="DU6" s="86"/>
      <c r="DV6" s="86"/>
      <c r="DW6" s="86"/>
      <c r="DX6" s="86"/>
      <c r="DY6" s="86"/>
      <c r="DZ6" s="86"/>
      <c r="EA6" s="86"/>
      <c r="EB6" s="86"/>
      <c r="EC6" s="86"/>
      <c r="ED6" s="86"/>
      <c r="EE6" s="86"/>
      <c r="EF6" s="86"/>
      <c r="EG6" s="86"/>
      <c r="EH6" s="86"/>
      <c r="EI6" s="86"/>
      <c r="EJ6" s="86"/>
      <c r="EK6" s="86"/>
      <c r="EL6" s="86"/>
      <c r="EM6" s="86"/>
      <c r="EN6" s="86"/>
      <c r="EO6" s="86"/>
      <c r="EP6" s="86"/>
      <c r="EQ6" s="86"/>
      <c r="ER6" s="86"/>
      <c r="ES6" s="86"/>
      <c r="ET6" s="86"/>
      <c r="EU6" s="86"/>
      <c r="EV6" s="86"/>
      <c r="EW6" s="86"/>
      <c r="EX6" s="86"/>
      <c r="EY6" s="86"/>
      <c r="EZ6" s="86"/>
      <c r="FA6" s="86"/>
      <c r="FB6" s="86"/>
      <c r="FC6" s="86"/>
      <c r="FD6" s="86"/>
      <c r="FE6" s="86"/>
      <c r="FF6" s="86"/>
      <c r="FG6" s="86"/>
      <c r="FH6" s="86"/>
      <c r="FI6" s="86"/>
      <c r="FJ6" s="86"/>
      <c r="FK6" s="86"/>
      <c r="FL6" s="86"/>
      <c r="FM6" s="86"/>
      <c r="FN6" s="86"/>
      <c r="FO6" s="86"/>
      <c r="FP6" s="86"/>
      <c r="FQ6" s="86"/>
      <c r="FR6" s="86"/>
      <c r="FS6" s="86"/>
      <c r="FT6" s="86"/>
      <c r="FU6" s="86"/>
      <c r="FV6" s="86"/>
      <c r="FW6" s="86"/>
      <c r="FX6" s="86"/>
      <c r="FY6" s="86"/>
      <c r="FZ6" s="86"/>
      <c r="GA6" s="86"/>
      <c r="GB6" s="86"/>
      <c r="GC6" s="86"/>
      <c r="GD6" s="86"/>
      <c r="GE6" s="86"/>
      <c r="GF6" s="86"/>
      <c r="GG6" s="86"/>
      <c r="GH6" s="86"/>
      <c r="GI6" s="86"/>
      <c r="GJ6" s="86"/>
      <c r="GK6" s="86"/>
      <c r="GL6" s="86"/>
      <c r="GM6" s="86"/>
      <c r="GN6" s="86"/>
      <c r="GO6" s="86"/>
      <c r="GP6" s="86"/>
      <c r="GQ6" s="86"/>
      <c r="GR6" s="86"/>
      <c r="GS6" s="86"/>
      <c r="GT6" s="86"/>
      <c r="GU6" s="86"/>
      <c r="GV6" s="86"/>
      <c r="GW6" s="86"/>
      <c r="GX6" s="86"/>
      <c r="GY6" s="86"/>
      <c r="GZ6" s="86"/>
      <c r="HA6" s="86"/>
      <c r="HB6" s="86"/>
      <c r="HC6" s="86"/>
      <c r="HD6" s="86"/>
      <c r="HE6" s="86"/>
      <c r="HF6" s="86"/>
      <c r="HG6" s="86"/>
      <c r="HH6" s="86"/>
      <c r="HI6" s="86"/>
      <c r="HJ6" s="86"/>
      <c r="HK6" s="86"/>
      <c r="HL6" s="86"/>
      <c r="HM6" s="86"/>
      <c r="HN6" s="86"/>
      <c r="HO6" s="86"/>
      <c r="HP6" s="86"/>
      <c r="HQ6" s="86"/>
      <c r="HR6" s="86"/>
      <c r="HS6" s="86"/>
      <c r="HT6" s="86"/>
      <c r="HU6" s="86"/>
      <c r="HV6" s="86"/>
      <c r="HW6" s="86"/>
      <c r="HX6" s="86"/>
      <c r="HY6" s="86"/>
      <c r="HZ6" s="86"/>
      <c r="IA6" s="86"/>
      <c r="IB6" s="86"/>
      <c r="IC6" s="86"/>
      <c r="ID6" s="86"/>
      <c r="IE6" s="86"/>
      <c r="IF6" s="86"/>
      <c r="IG6" s="86"/>
      <c r="IH6" s="86"/>
      <c r="II6" s="86"/>
      <c r="IJ6" s="86"/>
      <c r="IK6" s="86"/>
      <c r="IL6" s="86"/>
      <c r="IM6" s="86"/>
      <c r="IN6" s="86"/>
      <c r="IO6" s="86"/>
      <c r="IP6" s="86"/>
      <c r="IQ6" s="86"/>
      <c r="IR6" s="86"/>
      <c r="IS6" s="86"/>
      <c r="IT6" s="86"/>
      <c r="IU6" s="86"/>
      <c r="IV6" s="86"/>
      <c r="IW6" s="86"/>
      <c r="IX6" s="86"/>
      <c r="IY6" s="86"/>
      <c r="IZ6" s="86"/>
      <c r="JA6" s="86"/>
      <c r="JB6" s="86"/>
      <c r="JC6" s="86"/>
      <c r="JD6" s="86"/>
      <c r="JE6" s="86"/>
      <c r="JF6" s="86"/>
      <c r="JG6" s="86"/>
      <c r="JH6" s="86"/>
      <c r="JI6" s="86"/>
      <c r="JJ6" s="86"/>
      <c r="JK6" s="86"/>
      <c r="JL6" s="86"/>
      <c r="JM6" s="86"/>
      <c r="JN6" s="86"/>
      <c r="JO6" s="86"/>
      <c r="JP6" s="86"/>
      <c r="JQ6" s="86"/>
      <c r="JR6" s="86"/>
      <c r="JS6" s="86"/>
      <c r="JT6" s="86"/>
      <c r="JU6" s="86"/>
      <c r="JV6" s="86"/>
      <c r="JW6" s="86"/>
      <c r="JX6" s="86"/>
      <c r="JY6" s="86"/>
      <c r="JZ6" s="86"/>
      <c r="KA6" s="86"/>
      <c r="KB6" s="86"/>
      <c r="KC6" s="86"/>
      <c r="KD6" s="86"/>
      <c r="KE6" s="86"/>
      <c r="KF6" s="86"/>
      <c r="KG6" s="86"/>
      <c r="KH6" s="86"/>
      <c r="KI6" s="86"/>
      <c r="KJ6" s="86"/>
      <c r="KK6" s="86"/>
      <c r="KL6" s="86"/>
      <c r="KM6" s="86"/>
      <c r="KN6" s="86"/>
      <c r="KO6" s="86"/>
      <c r="KP6" s="86"/>
      <c r="KQ6" s="86"/>
      <c r="KR6" s="86"/>
      <c r="KS6" s="86"/>
      <c r="KT6" s="86"/>
      <c r="KU6" s="86"/>
      <c r="KV6" s="86"/>
      <c r="KW6" s="86"/>
      <c r="KX6" s="86"/>
      <c r="KY6" s="86"/>
      <c r="KZ6" s="86"/>
      <c r="LA6" s="86"/>
      <c r="LB6" s="86"/>
      <c r="LC6" s="86"/>
      <c r="LD6" s="86"/>
      <c r="LE6" s="86"/>
      <c r="LF6" s="86"/>
      <c r="LG6" s="86"/>
      <c r="LH6" s="86"/>
      <c r="LI6" s="86"/>
      <c r="LJ6" s="86"/>
      <c r="LK6" s="86"/>
      <c r="LL6" s="86"/>
      <c r="LM6" s="86"/>
      <c r="LN6" s="86"/>
      <c r="LO6" s="86"/>
      <c r="LP6" s="86"/>
      <c r="LQ6" s="86"/>
      <c r="LR6" s="86"/>
      <c r="LS6" s="86"/>
      <c r="LT6" s="86"/>
      <c r="LU6" s="86"/>
      <c r="LV6" s="86"/>
      <c r="LW6" s="86"/>
      <c r="LX6" s="86"/>
      <c r="LY6" s="86"/>
      <c r="LZ6" s="86"/>
      <c r="MA6" s="86"/>
      <c r="MB6" s="86"/>
      <c r="MC6" s="86"/>
      <c r="MD6" s="86"/>
      <c r="ME6" s="86"/>
      <c r="MF6" s="86"/>
      <c r="MG6" s="86"/>
      <c r="MH6" s="86"/>
      <c r="MI6" s="86"/>
      <c r="MJ6" s="86"/>
      <c r="MK6" s="86"/>
      <c r="ML6" s="86"/>
      <c r="MM6" s="86"/>
      <c r="MN6" s="86"/>
      <c r="MO6" s="86"/>
      <c r="MP6" s="86"/>
      <c r="MQ6" s="86"/>
      <c r="MR6" s="86"/>
      <c r="MS6" s="86"/>
      <c r="MT6" s="86"/>
      <c r="MU6" s="86"/>
      <c r="MV6" s="86"/>
      <c r="MW6" s="86"/>
      <c r="MX6" s="86"/>
      <c r="MY6" s="86"/>
      <c r="MZ6" s="86"/>
      <c r="NA6" s="86"/>
      <c r="NB6" s="86"/>
      <c r="NC6" s="86"/>
      <c r="ND6" s="86"/>
      <c r="NE6" s="86"/>
      <c r="NF6" s="86"/>
      <c r="NG6" s="86"/>
      <c r="NH6" s="86"/>
      <c r="NI6" s="86"/>
      <c r="NJ6" s="86"/>
      <c r="NK6" s="86"/>
      <c r="NL6" s="86"/>
      <c r="NM6" s="86"/>
      <c r="NN6" s="86"/>
      <c r="NO6" s="86"/>
      <c r="NP6" s="86"/>
      <c r="NQ6" s="86"/>
      <c r="NR6" s="86"/>
      <c r="NS6" s="86"/>
      <c r="NT6" s="86"/>
      <c r="NU6" s="86"/>
      <c r="NV6" s="86"/>
      <c r="NW6" s="86"/>
      <c r="NX6" s="86"/>
      <c r="NY6" s="86"/>
      <c r="NZ6" s="86"/>
      <c r="OA6" s="86"/>
      <c r="OB6" s="86"/>
      <c r="OC6" s="86"/>
      <c r="OD6" s="86"/>
      <c r="OE6" s="86"/>
      <c r="OF6" s="86"/>
      <c r="OG6" s="86"/>
      <c r="OH6" s="86"/>
      <c r="OI6" s="86"/>
      <c r="OJ6" s="86"/>
      <c r="OK6" s="86"/>
      <c r="OL6" s="86"/>
      <c r="OM6" s="86"/>
      <c r="ON6" s="86"/>
      <c r="OO6" s="86"/>
      <c r="OP6" s="86"/>
      <c r="OQ6" s="86"/>
      <c r="OR6" s="86"/>
      <c r="OS6" s="86"/>
      <c r="OT6" s="86"/>
      <c r="OU6" s="86"/>
      <c r="OV6" s="86"/>
      <c r="OW6" s="86"/>
      <c r="OX6" s="86"/>
      <c r="OY6" s="86"/>
      <c r="OZ6" s="86"/>
      <c r="PA6" s="86"/>
      <c r="PB6" s="86"/>
      <c r="PC6" s="86"/>
      <c r="PD6" s="86"/>
      <c r="PE6" s="86"/>
      <c r="PF6" s="86"/>
      <c r="PG6" s="86"/>
      <c r="PH6" s="86"/>
      <c r="PI6" s="86"/>
      <c r="PJ6" s="86"/>
      <c r="PK6" s="86"/>
      <c r="PL6" s="86"/>
      <c r="PM6" s="86"/>
      <c r="PN6" s="86"/>
      <c r="PO6" s="86"/>
      <c r="PP6" s="86"/>
      <c r="PQ6" s="86"/>
      <c r="PR6" s="86"/>
      <c r="PS6" s="86"/>
      <c r="PT6" s="86"/>
      <c r="PU6" s="86"/>
      <c r="PV6" s="86"/>
      <c r="PW6" s="86"/>
      <c r="PX6" s="86"/>
      <c r="PY6" s="86"/>
      <c r="PZ6" s="86"/>
      <c r="QA6" s="86"/>
      <c r="QB6" s="86"/>
      <c r="QC6" s="86"/>
      <c r="QD6" s="86"/>
      <c r="QE6" s="86"/>
      <c r="QF6" s="86"/>
      <c r="QG6" s="86"/>
      <c r="QH6" s="86"/>
      <c r="QI6" s="86"/>
      <c r="QJ6" s="86"/>
      <c r="QK6" s="86"/>
      <c r="QL6" s="86"/>
      <c r="QM6" s="86"/>
      <c r="QN6" s="86"/>
      <c r="QO6" s="86"/>
      <c r="QP6" s="86"/>
      <c r="QQ6" s="86"/>
      <c r="QR6" s="86"/>
      <c r="QS6" s="86"/>
      <c r="QT6" s="86"/>
      <c r="QU6" s="86"/>
      <c r="QV6" s="86"/>
      <c r="QW6" s="86"/>
      <c r="QX6" s="86"/>
      <c r="QY6" s="86"/>
      <c r="QZ6" s="86"/>
      <c r="RA6" s="86"/>
      <c r="RB6" s="86"/>
      <c r="RC6" s="86"/>
      <c r="RD6" s="86"/>
      <c r="RE6" s="86"/>
      <c r="RF6" s="86"/>
      <c r="RG6" s="86"/>
      <c r="RH6" s="86"/>
      <c r="RI6" s="86"/>
      <c r="RJ6" s="86"/>
      <c r="RK6" s="86"/>
      <c r="RL6" s="86"/>
      <c r="RM6" s="86"/>
      <c r="RN6" s="86"/>
      <c r="RO6" s="86"/>
      <c r="RP6" s="86"/>
      <c r="RQ6" s="86"/>
      <c r="RR6" s="86"/>
      <c r="RS6" s="86"/>
      <c r="RT6" s="86"/>
      <c r="RU6" s="86"/>
      <c r="RV6" s="86"/>
      <c r="RW6" s="86"/>
      <c r="RX6" s="86"/>
      <c r="RY6" s="86"/>
      <c r="RZ6" s="86"/>
      <c r="SA6" s="86"/>
      <c r="SB6" s="86"/>
      <c r="SC6" s="86"/>
      <c r="SD6" s="86"/>
      <c r="SE6" s="86"/>
      <c r="SF6" s="86"/>
      <c r="SG6" s="86"/>
      <c r="SH6" s="86"/>
      <c r="SI6" s="86"/>
      <c r="SJ6" s="86"/>
      <c r="SK6" s="86"/>
      <c r="SL6" s="86"/>
      <c r="SM6" s="86"/>
      <c r="SN6" s="86"/>
      <c r="SO6" s="86"/>
      <c r="SP6" s="86"/>
      <c r="SQ6" s="86"/>
      <c r="SR6" s="86"/>
      <c r="SS6" s="86"/>
      <c r="ST6" s="86"/>
      <c r="SU6" s="86"/>
      <c r="SV6" s="86"/>
      <c r="SW6" s="86"/>
      <c r="SX6" s="86"/>
      <c r="SY6" s="86"/>
      <c r="SZ6" s="86"/>
      <c r="TA6" s="86"/>
      <c r="TB6" s="86"/>
      <c r="TC6" s="86"/>
      <c r="TD6" s="86"/>
      <c r="TE6" s="86"/>
      <c r="TF6" s="86"/>
      <c r="TG6" s="86"/>
      <c r="TH6" s="86"/>
      <c r="TI6" s="86"/>
      <c r="TJ6" s="86"/>
      <c r="TK6" s="86"/>
      <c r="TL6" s="86"/>
      <c r="TM6" s="86"/>
      <c r="TN6" s="86"/>
      <c r="TO6" s="86"/>
      <c r="TP6" s="86"/>
      <c r="TQ6" s="86"/>
      <c r="TR6" s="86"/>
      <c r="TS6" s="86"/>
      <c r="TT6" s="86"/>
      <c r="TU6" s="86"/>
      <c r="TV6" s="86"/>
      <c r="TW6" s="86"/>
      <c r="TX6" s="86"/>
      <c r="TY6" s="86"/>
      <c r="TZ6" s="86"/>
      <c r="UA6" s="86"/>
      <c r="UB6" s="86"/>
      <c r="UC6" s="86"/>
      <c r="UD6" s="86"/>
      <c r="UE6" s="86"/>
      <c r="UF6" s="86"/>
      <c r="UG6" s="86"/>
      <c r="UH6" s="86"/>
      <c r="UI6" s="86"/>
      <c r="UJ6" s="86"/>
      <c r="UK6" s="86"/>
      <c r="UL6" s="86"/>
      <c r="UM6" s="86"/>
      <c r="UN6" s="86"/>
      <c r="UO6" s="86"/>
      <c r="UP6" s="86"/>
      <c r="UQ6" s="86"/>
      <c r="UR6" s="86"/>
      <c r="US6" s="86"/>
      <c r="UT6" s="86"/>
      <c r="UU6" s="86"/>
      <c r="UV6" s="86"/>
      <c r="UW6" s="86"/>
      <c r="UX6" s="86"/>
      <c r="UY6" s="86"/>
      <c r="UZ6" s="86"/>
      <c r="VA6" s="86"/>
      <c r="VB6" s="86"/>
      <c r="VC6" s="86"/>
      <c r="VD6" s="86"/>
      <c r="VE6" s="86"/>
      <c r="VF6" s="86"/>
      <c r="VG6" s="86"/>
      <c r="VH6" s="86"/>
      <c r="VI6" s="86"/>
      <c r="VJ6" s="86"/>
      <c r="VK6" s="86"/>
      <c r="VL6" s="86"/>
      <c r="VM6" s="86"/>
      <c r="VN6" s="86"/>
      <c r="VO6" s="86"/>
      <c r="VP6" s="86"/>
      <c r="VQ6" s="86"/>
      <c r="VR6" s="86"/>
      <c r="VS6" s="86"/>
      <c r="VT6" s="86"/>
      <c r="VU6" s="86"/>
      <c r="VV6" s="86"/>
      <c r="VW6" s="86"/>
      <c r="VX6" s="86"/>
      <c r="VY6" s="86"/>
      <c r="VZ6" s="86"/>
      <c r="WA6" s="86"/>
      <c r="WB6" s="86"/>
      <c r="WC6" s="86"/>
      <c r="WD6" s="86"/>
      <c r="WE6" s="86"/>
      <c r="WF6" s="86"/>
      <c r="WG6" s="86"/>
      <c r="WH6" s="86"/>
      <c r="WI6" s="86"/>
      <c r="WJ6" s="86"/>
      <c r="WK6" s="86"/>
      <c r="WL6" s="86"/>
      <c r="WM6" s="86"/>
      <c r="WN6" s="86"/>
      <c r="WO6" s="86"/>
      <c r="WP6" s="86"/>
      <c r="WQ6" s="86"/>
      <c r="WR6" s="86"/>
      <c r="WS6" s="86"/>
      <c r="WT6" s="86"/>
      <c r="WU6" s="86"/>
      <c r="WV6" s="86"/>
      <c r="WW6" s="86"/>
      <c r="WX6" s="86"/>
      <c r="WY6" s="86"/>
      <c r="WZ6" s="86"/>
      <c r="XA6" s="86"/>
      <c r="XB6" s="86"/>
      <c r="XC6" s="86"/>
      <c r="XD6" s="86"/>
      <c r="XE6" s="86"/>
      <c r="XF6" s="86"/>
      <c r="XG6" s="86"/>
      <c r="XH6" s="86"/>
      <c r="XI6" s="86"/>
      <c r="XJ6" s="86"/>
      <c r="XK6" s="86"/>
      <c r="XL6" s="86"/>
      <c r="XM6" s="86"/>
      <c r="XN6" s="86"/>
      <c r="XO6" s="86"/>
      <c r="XP6" s="86"/>
      <c r="XQ6" s="86"/>
      <c r="XR6" s="86"/>
      <c r="XS6" s="86"/>
      <c r="XT6" s="86"/>
      <c r="XU6" s="86"/>
      <c r="XV6" s="86"/>
      <c r="XW6" s="86"/>
      <c r="XX6" s="86"/>
      <c r="XY6" s="86"/>
      <c r="XZ6" s="86"/>
      <c r="YA6" s="86"/>
      <c r="YB6" s="86"/>
      <c r="YC6" s="86"/>
      <c r="YD6" s="86"/>
      <c r="YE6" s="86"/>
      <c r="YF6" s="86"/>
      <c r="YG6" s="86"/>
      <c r="YH6" s="86"/>
      <c r="YI6" s="86"/>
      <c r="YJ6" s="86"/>
      <c r="YK6" s="86"/>
      <c r="YL6" s="86"/>
      <c r="YM6" s="86"/>
      <c r="YN6" s="86"/>
      <c r="YO6" s="86"/>
      <c r="YP6" s="86"/>
      <c r="YQ6" s="86"/>
      <c r="YR6" s="86"/>
      <c r="YS6" s="86"/>
      <c r="YT6" s="86"/>
      <c r="YU6" s="86"/>
      <c r="YV6" s="86"/>
      <c r="YW6" s="86"/>
      <c r="YX6" s="86"/>
      <c r="YY6" s="86"/>
      <c r="YZ6" s="86"/>
      <c r="ZA6" s="86"/>
      <c r="ZB6" s="86"/>
      <c r="ZC6" s="86"/>
      <c r="ZD6" s="86"/>
      <c r="ZE6" s="86"/>
      <c r="ZF6" s="86"/>
      <c r="ZG6" s="86"/>
      <c r="ZH6" s="86"/>
      <c r="ZI6" s="86"/>
      <c r="ZJ6" s="86"/>
      <c r="ZK6" s="86"/>
      <c r="ZL6" s="86"/>
      <c r="ZM6" s="86"/>
      <c r="ZN6" s="86"/>
      <c r="ZO6" s="86"/>
      <c r="ZP6" s="86"/>
      <c r="ZQ6" s="86"/>
      <c r="ZR6" s="86"/>
      <c r="ZS6" s="86"/>
      <c r="ZT6" s="86"/>
      <c r="ZU6" s="86"/>
      <c r="ZV6" s="86"/>
      <c r="ZW6" s="86"/>
      <c r="ZX6" s="86"/>
      <c r="ZY6" s="86"/>
      <c r="ZZ6" s="86"/>
      <c r="AAA6" s="86"/>
      <c r="AAB6" s="86"/>
      <c r="AAC6" s="86"/>
      <c r="AAD6" s="86"/>
      <c r="AAE6" s="86"/>
      <c r="AAF6" s="86"/>
      <c r="AAG6" s="86"/>
      <c r="AAH6" s="86"/>
      <c r="AAI6" s="86"/>
      <c r="AAJ6" s="86"/>
      <c r="AAK6" s="86"/>
      <c r="AAL6" s="86"/>
      <c r="AAM6" s="86"/>
      <c r="AAN6" s="86"/>
      <c r="AAO6" s="86"/>
      <c r="AAP6" s="86"/>
      <c r="AAQ6" s="86"/>
      <c r="AAR6" s="86"/>
      <c r="AAS6" s="86"/>
      <c r="AAT6" s="86"/>
      <c r="AAU6" s="86"/>
      <c r="AAV6" s="86"/>
      <c r="AAW6" s="86"/>
      <c r="AAX6" s="86"/>
      <c r="AAY6" s="86"/>
      <c r="AAZ6" s="86"/>
      <c r="ABA6" s="86"/>
      <c r="ABB6" s="86"/>
      <c r="ABC6" s="86"/>
      <c r="ABD6" s="86"/>
      <c r="ABE6" s="86"/>
      <c r="ABF6" s="86"/>
      <c r="ABG6" s="86"/>
      <c r="ABH6" s="86"/>
      <c r="ABI6" s="86"/>
      <c r="ABJ6" s="86"/>
      <c r="ABK6" s="86"/>
      <c r="ABL6" s="86"/>
      <c r="ABM6" s="86"/>
      <c r="ABN6" s="86"/>
      <c r="ABO6" s="86"/>
      <c r="ABP6" s="86"/>
      <c r="ABQ6" s="86"/>
      <c r="ABR6" s="86"/>
      <c r="ABS6" s="86"/>
      <c r="ABT6" s="86"/>
      <c r="ABU6" s="86"/>
      <c r="ABV6" s="86"/>
      <c r="ABW6" s="86"/>
      <c r="ABX6" s="86"/>
      <c r="ABY6" s="86"/>
      <c r="ABZ6" s="86"/>
      <c r="ACA6" s="86"/>
      <c r="ACB6" s="86"/>
      <c r="ACC6" s="86"/>
      <c r="ACD6" s="86"/>
      <c r="ACE6" s="86"/>
      <c r="ACF6" s="86"/>
      <c r="ACG6" s="86"/>
      <c r="ACH6" s="86"/>
      <c r="ACI6" s="86"/>
      <c r="ACJ6" s="86"/>
      <c r="ACK6" s="86"/>
      <c r="ACL6" s="86"/>
      <c r="ACM6" s="86"/>
      <c r="ACN6" s="86"/>
      <c r="ACO6" s="86"/>
      <c r="ACP6" s="86"/>
      <c r="ACQ6" s="86"/>
      <c r="ACR6" s="86"/>
      <c r="ACS6" s="86"/>
      <c r="ACT6" s="86"/>
      <c r="ACU6" s="86"/>
      <c r="ACV6" s="86"/>
      <c r="ACW6" s="86"/>
      <c r="ACX6" s="86"/>
      <c r="ACY6" s="86"/>
      <c r="ACZ6" s="86"/>
      <c r="ADA6" s="86"/>
      <c r="ADB6" s="86"/>
      <c r="ADC6" s="86"/>
      <c r="ADD6" s="86"/>
      <c r="ADE6" s="86"/>
      <c r="ADF6" s="86"/>
      <c r="ADG6" s="86"/>
      <c r="ADH6" s="86"/>
      <c r="ADI6" s="86"/>
      <c r="ADJ6" s="86"/>
      <c r="ADK6" s="86"/>
      <c r="ADL6" s="86"/>
      <c r="ADM6" s="86"/>
      <c r="ADN6" s="86"/>
      <c r="ADO6" s="86"/>
      <c r="ADP6" s="86"/>
      <c r="ADQ6" s="86"/>
      <c r="ADR6" s="86"/>
      <c r="ADS6" s="86"/>
      <c r="ADT6" s="86"/>
      <c r="ADU6" s="86"/>
      <c r="ADV6" s="86"/>
      <c r="ADW6" s="86"/>
      <c r="ADX6" s="86"/>
      <c r="ADY6" s="86"/>
      <c r="ADZ6" s="86"/>
      <c r="AEA6" s="86"/>
      <c r="AEB6" s="86"/>
      <c r="AEC6" s="86"/>
      <c r="AED6" s="86"/>
      <c r="AEE6" s="86"/>
      <c r="AEF6" s="86"/>
      <c r="AEG6" s="86"/>
      <c r="AEH6" s="86"/>
      <c r="AEI6" s="86"/>
      <c r="AEJ6" s="86"/>
      <c r="AEK6" s="86"/>
      <c r="AEL6" s="86"/>
      <c r="AEM6" s="86"/>
      <c r="AEN6" s="86"/>
      <c r="AEO6" s="86"/>
      <c r="AEP6" s="86"/>
      <c r="AEQ6" s="86"/>
      <c r="AER6" s="86"/>
      <c r="AES6" s="86"/>
      <c r="AET6" s="86"/>
      <c r="AEU6" s="86"/>
      <c r="AEV6" s="86"/>
      <c r="AEW6" s="86"/>
      <c r="AEX6" s="86"/>
      <c r="AEY6" s="86"/>
      <c r="AEZ6" s="86"/>
      <c r="AFA6" s="86"/>
      <c r="AFB6" s="86"/>
      <c r="AFC6" s="86"/>
      <c r="AFD6" s="86"/>
      <c r="AFE6" s="86"/>
      <c r="AFF6" s="86"/>
      <c r="AFG6" s="86"/>
      <c r="AFH6" s="86"/>
      <c r="AFI6" s="86"/>
      <c r="AFJ6" s="86"/>
      <c r="AFK6" s="86"/>
      <c r="AFL6" s="86"/>
      <c r="AFM6" s="86"/>
      <c r="AFN6" s="86"/>
      <c r="AFO6" s="86"/>
      <c r="AFP6" s="86"/>
      <c r="AFQ6" s="86"/>
      <c r="AFR6" s="86"/>
      <c r="AFS6" s="86"/>
      <c r="AFT6" s="86"/>
      <c r="AFU6" s="86"/>
      <c r="AFV6" s="86"/>
      <c r="AFW6" s="86"/>
      <c r="AFX6" s="86"/>
      <c r="AFY6" s="86"/>
      <c r="AFZ6" s="86"/>
      <c r="AGA6" s="86"/>
      <c r="AGB6" s="86"/>
      <c r="AGC6" s="86"/>
      <c r="AGD6" s="86"/>
      <c r="AGE6" s="86"/>
      <c r="AGF6" s="86"/>
      <c r="AGG6" s="86"/>
      <c r="AGH6" s="86"/>
      <c r="AGI6" s="86"/>
      <c r="AGJ6" s="86"/>
      <c r="AGK6" s="86"/>
      <c r="AGL6" s="86"/>
      <c r="AGM6" s="86"/>
      <c r="AGN6" s="86"/>
      <c r="AGO6" s="86"/>
      <c r="AGP6" s="86"/>
      <c r="AGQ6" s="86"/>
      <c r="AGR6" s="86"/>
      <c r="AGS6" s="86"/>
      <c r="AGT6" s="86"/>
      <c r="AGU6" s="86"/>
      <c r="AGV6" s="86"/>
      <c r="AGW6" s="86"/>
      <c r="AGX6" s="86"/>
      <c r="AGY6" s="86"/>
      <c r="AGZ6" s="86"/>
      <c r="AHA6" s="86"/>
      <c r="AHB6" s="86"/>
      <c r="AHC6" s="86"/>
      <c r="AHD6" s="86"/>
      <c r="AHE6" s="86"/>
      <c r="AHF6" s="86"/>
      <c r="AHG6" s="86"/>
      <c r="AHH6" s="86"/>
      <c r="AHI6" s="86"/>
      <c r="AHJ6" s="86"/>
      <c r="AHK6" s="86"/>
      <c r="AHL6" s="86"/>
      <c r="AHM6" s="86"/>
      <c r="AHN6" s="86"/>
      <c r="AHO6" s="86"/>
      <c r="AHP6" s="86"/>
      <c r="AHQ6" s="86"/>
      <c r="AHR6" s="86"/>
      <c r="AHS6" s="86"/>
      <c r="AHT6" s="86"/>
      <c r="AHU6" s="86"/>
      <c r="AHV6" s="86"/>
      <c r="AHW6" s="86"/>
      <c r="AHX6" s="86"/>
      <c r="AHY6" s="86"/>
      <c r="AHZ6" s="86"/>
      <c r="AIA6" s="86"/>
      <c r="AIB6" s="86"/>
      <c r="AIC6" s="86"/>
      <c r="AID6" s="86"/>
      <c r="AIE6" s="86"/>
      <c r="AIF6" s="86"/>
      <c r="AIG6" s="86"/>
      <c r="AIH6" s="86"/>
      <c r="AII6" s="86"/>
      <c r="AIJ6" s="86"/>
      <c r="AIK6" s="86"/>
      <c r="AIL6" s="86"/>
      <c r="AIM6" s="86"/>
      <c r="AIN6" s="86"/>
      <c r="AIO6" s="86"/>
      <c r="AIP6" s="86"/>
      <c r="AIQ6" s="86"/>
      <c r="AIR6" s="86"/>
      <c r="AIS6" s="86"/>
      <c r="AIT6" s="86"/>
      <c r="AIU6" s="86"/>
      <c r="AIV6" s="86"/>
      <c r="AIW6" s="86"/>
      <c r="AIX6" s="86"/>
      <c r="AIY6" s="86"/>
      <c r="AIZ6" s="86"/>
      <c r="AJA6" s="86"/>
      <c r="AJB6" s="86"/>
      <c r="AJC6" s="86"/>
      <c r="AJD6" s="86"/>
      <c r="AJE6" s="86"/>
      <c r="AJF6" s="86"/>
      <c r="AJG6" s="86"/>
      <c r="AJH6" s="86"/>
      <c r="AJI6" s="86"/>
      <c r="AJJ6" s="86"/>
      <c r="AJK6" s="86"/>
      <c r="AJL6" s="86"/>
      <c r="AJM6" s="86"/>
      <c r="AJN6" s="86"/>
      <c r="AJO6" s="86"/>
      <c r="AJP6" s="86"/>
      <c r="AJQ6" s="86"/>
      <c r="AJR6" s="86"/>
      <c r="AJS6" s="86"/>
      <c r="AJT6" s="86"/>
      <c r="AJU6" s="86"/>
      <c r="AJV6" s="86"/>
      <c r="AJW6" s="86"/>
      <c r="AJX6" s="86"/>
      <c r="AJY6" s="86"/>
      <c r="AJZ6" s="86"/>
      <c r="AKA6" s="86"/>
      <c r="AKB6" s="86"/>
      <c r="AKC6" s="86"/>
      <c r="AKD6" s="86"/>
      <c r="AKE6" s="86"/>
      <c r="AKF6" s="86"/>
      <c r="AKG6" s="86"/>
      <c r="AKH6" s="86"/>
      <c r="AKI6" s="86"/>
      <c r="AKJ6" s="86"/>
      <c r="AKK6" s="86"/>
      <c r="AKL6" s="86"/>
      <c r="AKM6" s="86"/>
      <c r="AKN6" s="86"/>
      <c r="AKO6" s="86"/>
      <c r="AKP6" s="86"/>
      <c r="AKQ6" s="86"/>
      <c r="AKR6" s="86"/>
      <c r="AKS6" s="86"/>
      <c r="AKT6" s="86"/>
      <c r="AKU6" s="86"/>
      <c r="AKV6" s="86"/>
      <c r="AKW6" s="86"/>
      <c r="AKX6" s="86"/>
      <c r="AKY6" s="86"/>
      <c r="AKZ6" s="86"/>
      <c r="ALA6" s="86"/>
      <c r="ALB6" s="86"/>
      <c r="ALC6" s="86"/>
      <c r="ALD6" s="86"/>
      <c r="ALE6" s="86"/>
      <c r="ALF6" s="86"/>
      <c r="ALG6" s="86"/>
      <c r="ALH6" s="86"/>
      <c r="ALI6" s="86"/>
      <c r="ALJ6" s="86"/>
      <c r="ALK6" s="86"/>
      <c r="ALL6" s="86"/>
      <c r="ALM6" s="86"/>
      <c r="ALN6" s="86"/>
      <c r="ALO6" s="86"/>
      <c r="ALP6" s="86"/>
      <c r="ALQ6" s="86"/>
      <c r="ALR6" s="86"/>
      <c r="ALS6" s="86"/>
      <c r="ALT6" s="86"/>
      <c r="ALU6" s="86"/>
      <c r="ALV6" s="86"/>
      <c r="ALW6" s="86"/>
      <c r="ALX6" s="86"/>
      <c r="ALY6" s="86"/>
      <c r="ALZ6" s="86"/>
      <c r="AMA6" s="86"/>
      <c r="AMB6" s="86"/>
      <c r="AMC6" s="86"/>
      <c r="AMD6" s="86"/>
      <c r="AME6" s="86"/>
      <c r="AMF6" s="86"/>
      <c r="AMG6" s="86"/>
      <c r="AMH6" s="86"/>
      <c r="AMI6" s="86"/>
      <c r="AMJ6" s="86"/>
      <c r="AMK6" s="86"/>
      <c r="AML6" s="86"/>
      <c r="AMM6" s="86"/>
      <c r="AMN6" s="86"/>
      <c r="AMO6" s="86"/>
      <c r="AMP6" s="86"/>
      <c r="AMQ6" s="86"/>
      <c r="AMR6" s="86"/>
      <c r="AMS6" s="86"/>
      <c r="AMT6" s="86"/>
      <c r="AMU6" s="86"/>
      <c r="AMV6" s="86"/>
      <c r="AMW6" s="86"/>
      <c r="AMX6" s="86"/>
      <c r="AMY6" s="86"/>
      <c r="AMZ6" s="86"/>
      <c r="ANA6" s="86"/>
      <c r="ANB6" s="86"/>
      <c r="ANC6" s="86"/>
      <c r="AND6" s="86"/>
      <c r="ANE6" s="86"/>
      <c r="ANF6" s="86"/>
      <c r="ANG6" s="86"/>
      <c r="ANH6" s="86"/>
      <c r="ANI6" s="86"/>
      <c r="ANJ6" s="86"/>
      <c r="ANK6" s="86"/>
      <c r="ANL6" s="86"/>
      <c r="ANM6" s="86"/>
      <c r="ANN6" s="86"/>
      <c r="ANO6" s="86"/>
      <c r="ANP6" s="86"/>
      <c r="ANQ6" s="86"/>
      <c r="ANR6" s="86"/>
      <c r="ANS6" s="86"/>
      <c r="ANT6" s="86"/>
      <c r="ANU6" s="86"/>
      <c r="ANV6" s="86"/>
      <c r="ANW6" s="86"/>
      <c r="ANX6" s="86"/>
      <c r="ANY6" s="86"/>
      <c r="ANZ6" s="86"/>
      <c r="AOA6" s="86"/>
      <c r="AOB6" s="86"/>
      <c r="AOC6" s="86"/>
      <c r="AOD6" s="86"/>
      <c r="AOE6" s="86"/>
      <c r="AOF6" s="86"/>
      <c r="AOG6" s="86"/>
      <c r="AOH6" s="86"/>
      <c r="AOI6" s="86"/>
      <c r="AOJ6" s="86"/>
      <c r="AOK6" s="86"/>
      <c r="AOL6" s="86"/>
      <c r="AOM6" s="86"/>
      <c r="AON6" s="86"/>
      <c r="AOO6" s="86"/>
      <c r="AOP6" s="86"/>
      <c r="AOQ6" s="86"/>
      <c r="AOR6" s="86"/>
      <c r="AOS6" s="86"/>
      <c r="AOT6" s="86"/>
      <c r="AOU6" s="86"/>
      <c r="AOV6" s="86"/>
      <c r="AOW6" s="86"/>
      <c r="AOX6" s="86"/>
      <c r="AOY6" s="86"/>
      <c r="AOZ6" s="86"/>
      <c r="APA6" s="86"/>
      <c r="APB6" s="86"/>
      <c r="APC6" s="86"/>
      <c r="APD6" s="86"/>
      <c r="APE6" s="86"/>
      <c r="APF6" s="86"/>
      <c r="APG6" s="86"/>
      <c r="APH6" s="86"/>
      <c r="API6" s="86"/>
      <c r="APJ6" s="86"/>
      <c r="APK6" s="86"/>
      <c r="APL6" s="86"/>
      <c r="APM6" s="86"/>
      <c r="APN6" s="86"/>
      <c r="APO6" s="86"/>
      <c r="APP6" s="86"/>
      <c r="APQ6" s="86"/>
      <c r="APR6" s="86"/>
      <c r="APS6" s="86"/>
      <c r="APT6" s="86"/>
      <c r="APU6" s="86"/>
      <c r="APV6" s="86"/>
      <c r="APW6" s="86"/>
      <c r="APX6" s="86"/>
      <c r="APY6" s="86"/>
      <c r="APZ6" s="86"/>
      <c r="AQA6" s="86"/>
      <c r="AQB6" s="86"/>
      <c r="AQC6" s="86"/>
      <c r="AQD6" s="86"/>
      <c r="AQE6" s="86"/>
      <c r="AQF6" s="86"/>
      <c r="AQG6" s="86"/>
      <c r="AQH6" s="86"/>
      <c r="AQI6" s="86"/>
      <c r="AQJ6" s="86"/>
      <c r="AQK6" s="86"/>
      <c r="AQL6" s="86"/>
      <c r="AQM6" s="86"/>
      <c r="AQN6" s="86"/>
      <c r="AQO6" s="86"/>
      <c r="AQP6" s="86"/>
      <c r="AQQ6" s="86"/>
      <c r="AQR6" s="86"/>
      <c r="AQS6" s="86"/>
      <c r="AQT6" s="86"/>
      <c r="AQU6" s="86"/>
      <c r="AQV6" s="86"/>
      <c r="AQW6" s="86"/>
      <c r="AQX6" s="86"/>
      <c r="AQY6" s="86"/>
      <c r="AQZ6" s="86"/>
      <c r="ARA6" s="86"/>
      <c r="ARB6" s="86"/>
      <c r="ARC6" s="86"/>
      <c r="ARD6" s="86"/>
      <c r="ARE6" s="86"/>
      <c r="ARF6" s="86"/>
      <c r="ARG6" s="86"/>
      <c r="ARH6" s="86"/>
      <c r="ARI6" s="86"/>
      <c r="ARJ6" s="86"/>
      <c r="ARK6" s="86"/>
      <c r="ARL6" s="86"/>
      <c r="ARM6" s="86"/>
      <c r="ARN6" s="86"/>
      <c r="ARO6" s="86"/>
      <c r="ARP6" s="86"/>
      <c r="ARQ6" s="86"/>
      <c r="ARR6" s="86"/>
      <c r="ARS6" s="86"/>
      <c r="ART6" s="86"/>
      <c r="ARU6" s="86"/>
      <c r="ARV6" s="86"/>
      <c r="ARW6" s="86"/>
      <c r="ARX6" s="86"/>
      <c r="ARY6" s="86"/>
      <c r="ARZ6" s="86"/>
      <c r="ASA6" s="86"/>
      <c r="ASB6" s="86"/>
      <c r="ASC6" s="86"/>
      <c r="ASD6" s="86"/>
      <c r="ASE6" s="86"/>
      <c r="ASF6" s="86"/>
      <c r="ASG6" s="86"/>
      <c r="ASH6" s="86"/>
      <c r="ASI6" s="86"/>
      <c r="ASJ6" s="86"/>
      <c r="ASK6" s="86"/>
      <c r="ASL6" s="86"/>
      <c r="ASM6" s="86"/>
      <c r="ASN6" s="86"/>
      <c r="ASO6" s="86"/>
      <c r="ASP6" s="86"/>
      <c r="ASQ6" s="86"/>
      <c r="ASR6" s="86"/>
      <c r="ASS6" s="86"/>
      <c r="AST6" s="86"/>
      <c r="ASU6" s="86"/>
      <c r="ASV6" s="86"/>
      <c r="ASW6" s="86"/>
      <c r="ASX6" s="86"/>
      <c r="ASY6" s="86"/>
      <c r="ASZ6" s="86"/>
      <c r="ATA6" s="86"/>
      <c r="ATB6" s="86"/>
      <c r="ATC6" s="86"/>
      <c r="ATD6" s="86"/>
      <c r="ATE6" s="86"/>
      <c r="ATF6" s="86"/>
      <c r="ATG6" s="86"/>
      <c r="ATH6" s="86"/>
      <c r="ATI6" s="86"/>
      <c r="ATJ6" s="86"/>
      <c r="ATK6" s="86"/>
      <c r="ATL6" s="86"/>
      <c r="ATM6" s="86"/>
      <c r="ATN6" s="86"/>
      <c r="ATO6" s="86"/>
      <c r="ATP6" s="86"/>
      <c r="ATQ6" s="86"/>
      <c r="ATR6" s="86"/>
      <c r="ATS6" s="86"/>
      <c r="ATT6" s="86"/>
      <c r="ATU6" s="86"/>
      <c r="ATV6" s="86"/>
      <c r="ATW6" s="86"/>
      <c r="ATX6" s="86"/>
      <c r="ATY6" s="86"/>
      <c r="ATZ6" s="86"/>
      <c r="AUA6" s="86"/>
      <c r="AUB6" s="86"/>
      <c r="AUC6" s="86"/>
      <c r="AUD6" s="86"/>
      <c r="AUE6" s="86"/>
      <c r="AUF6" s="86"/>
      <c r="AUG6" s="86"/>
      <c r="AUH6" s="86"/>
      <c r="AUI6" s="86"/>
      <c r="AUJ6" s="86"/>
      <c r="AUK6" s="86"/>
      <c r="AUL6" s="86"/>
      <c r="AUM6" s="86"/>
      <c r="AUN6" s="86"/>
      <c r="AUO6" s="86"/>
      <c r="AUP6" s="86"/>
      <c r="AUQ6" s="86"/>
      <c r="AUR6" s="86"/>
      <c r="AUS6" s="86"/>
      <c r="AUT6" s="86"/>
      <c r="AUU6" s="86"/>
      <c r="AUV6" s="86"/>
      <c r="AUW6" s="86"/>
      <c r="AUX6" s="86"/>
      <c r="AUY6" s="86"/>
      <c r="AUZ6" s="86"/>
      <c r="AVA6" s="86"/>
      <c r="AVB6" s="86"/>
      <c r="AVC6" s="86"/>
      <c r="AVD6" s="86"/>
      <c r="AVE6" s="86"/>
      <c r="AVF6" s="86"/>
      <c r="AVG6" s="86"/>
      <c r="AVH6" s="86"/>
      <c r="AVI6" s="86"/>
      <c r="AVJ6" s="86"/>
      <c r="AVK6" s="86"/>
      <c r="AVL6" s="86"/>
      <c r="AVM6" s="86"/>
      <c r="AVN6" s="86"/>
      <c r="AVO6" s="86"/>
      <c r="AVP6" s="86"/>
      <c r="AVQ6" s="86"/>
      <c r="AVR6" s="86"/>
      <c r="AVS6" s="86"/>
      <c r="AVT6" s="86"/>
      <c r="AVU6" s="86"/>
      <c r="AVV6" s="86"/>
      <c r="AVW6" s="86"/>
      <c r="AVX6" s="86"/>
      <c r="AVY6" s="86"/>
      <c r="AVZ6" s="86"/>
      <c r="AWA6" s="86"/>
      <c r="AWB6" s="86"/>
      <c r="AWC6" s="86"/>
      <c r="AWD6" s="86"/>
      <c r="AWE6" s="86"/>
      <c r="AWF6" s="86"/>
      <c r="AWG6" s="86"/>
      <c r="AWH6" s="86"/>
      <c r="AWI6" s="86"/>
      <c r="AWJ6" s="86"/>
      <c r="AWK6" s="86"/>
      <c r="AWL6" s="86"/>
      <c r="AWM6" s="86"/>
      <c r="AWN6" s="86"/>
      <c r="AWO6" s="86"/>
      <c r="AWP6" s="86"/>
      <c r="AWQ6" s="86"/>
      <c r="AWR6" s="86"/>
      <c r="AWS6" s="86"/>
      <c r="AWT6" s="86"/>
      <c r="AWU6" s="86"/>
      <c r="AWV6" s="86"/>
      <c r="AWW6" s="86"/>
      <c r="AWX6" s="86"/>
      <c r="AWY6" s="86"/>
      <c r="AWZ6" s="86"/>
      <c r="AXA6" s="86"/>
      <c r="AXB6" s="86"/>
      <c r="AXC6" s="86"/>
      <c r="AXD6" s="86"/>
      <c r="AXE6" s="86"/>
      <c r="AXF6" s="86"/>
      <c r="AXG6" s="86"/>
      <c r="AXH6" s="86"/>
      <c r="AXI6" s="86"/>
      <c r="AXJ6" s="86"/>
      <c r="AXK6" s="86"/>
      <c r="AXL6" s="86"/>
      <c r="AXM6" s="86"/>
      <c r="AXN6" s="86"/>
      <c r="AXO6" s="86"/>
      <c r="AXP6" s="86"/>
      <c r="AXQ6" s="86"/>
      <c r="AXR6" s="86"/>
      <c r="AXS6" s="86"/>
      <c r="AXT6" s="86"/>
      <c r="AXU6" s="86"/>
      <c r="AXV6" s="86"/>
      <c r="AXW6" s="86"/>
      <c r="AXX6" s="86"/>
      <c r="AXY6" s="86"/>
      <c r="AXZ6" s="86"/>
      <c r="AYA6" s="86"/>
      <c r="AYB6" s="86"/>
      <c r="AYC6" s="86"/>
      <c r="AYD6" s="86"/>
      <c r="AYE6" s="86"/>
      <c r="AYF6" s="86"/>
      <c r="AYG6" s="86"/>
      <c r="AYH6" s="86"/>
      <c r="AYI6" s="86"/>
      <c r="AYJ6" s="86"/>
      <c r="AYK6" s="86"/>
      <c r="AYL6" s="86"/>
      <c r="AYM6" s="86"/>
      <c r="AYN6" s="86"/>
      <c r="AYO6" s="86"/>
      <c r="AYP6" s="86"/>
      <c r="AYQ6" s="86"/>
      <c r="AYR6" s="86"/>
      <c r="AYS6" s="86"/>
      <c r="AYT6" s="86"/>
      <c r="AYU6" s="86"/>
      <c r="AYV6" s="86"/>
      <c r="AYW6" s="86"/>
      <c r="AYX6" s="86"/>
      <c r="AYY6" s="86"/>
      <c r="AYZ6" s="86"/>
      <c r="AZA6" s="86"/>
      <c r="AZB6" s="86"/>
      <c r="AZC6" s="86"/>
      <c r="AZD6" s="86"/>
      <c r="AZE6" s="86"/>
      <c r="AZF6" s="86"/>
      <c r="AZG6" s="86"/>
      <c r="AZH6" s="86"/>
      <c r="AZI6" s="86"/>
      <c r="AZJ6" s="86"/>
      <c r="AZK6" s="86"/>
      <c r="AZL6" s="86"/>
      <c r="AZM6" s="86"/>
      <c r="AZN6" s="86"/>
      <c r="AZO6" s="86"/>
      <c r="AZP6" s="86"/>
      <c r="AZQ6" s="86"/>
      <c r="AZR6" s="86"/>
      <c r="AZS6" s="86"/>
      <c r="AZT6" s="86"/>
      <c r="AZU6" s="86"/>
      <c r="AZV6" s="86"/>
      <c r="AZW6" s="86"/>
      <c r="AZX6" s="86"/>
      <c r="AZY6" s="86"/>
      <c r="AZZ6" s="86"/>
      <c r="BAA6" s="86"/>
      <c r="BAB6" s="86"/>
      <c r="BAC6" s="86"/>
      <c r="BAD6" s="86"/>
      <c r="BAE6" s="86"/>
      <c r="BAF6" s="86"/>
      <c r="BAG6" s="86"/>
      <c r="BAH6" s="86"/>
      <c r="BAI6" s="86"/>
      <c r="BAJ6" s="86"/>
      <c r="BAK6" s="86"/>
      <c r="BAL6" s="86"/>
      <c r="BAM6" s="86"/>
      <c r="BAN6" s="86"/>
      <c r="BAO6" s="86"/>
      <c r="BAP6" s="86"/>
      <c r="BAQ6" s="86"/>
      <c r="BAR6" s="86"/>
      <c r="BAS6" s="86"/>
      <c r="BAT6" s="86"/>
      <c r="BAU6" s="86"/>
      <c r="BAV6" s="86"/>
      <c r="BAW6" s="86"/>
      <c r="BAX6" s="86"/>
      <c r="BAY6" s="86"/>
      <c r="BAZ6" s="86"/>
      <c r="BBA6" s="86"/>
      <c r="BBB6" s="86"/>
      <c r="BBC6" s="86"/>
      <c r="BBD6" s="86"/>
      <c r="BBE6" s="86"/>
      <c r="BBF6" s="86"/>
      <c r="BBG6" s="86"/>
      <c r="BBH6" s="86"/>
      <c r="BBI6" s="86"/>
      <c r="BBJ6" s="86"/>
      <c r="BBK6" s="86"/>
      <c r="BBL6" s="86"/>
      <c r="BBM6" s="86"/>
      <c r="BBN6" s="86"/>
      <c r="BBO6" s="86"/>
      <c r="BBP6" s="86"/>
      <c r="BBQ6" s="86"/>
      <c r="BBR6" s="86"/>
      <c r="BBS6" s="86"/>
      <c r="BBT6" s="86"/>
      <c r="BBU6" s="86"/>
      <c r="BBV6" s="86"/>
      <c r="BBW6" s="86"/>
      <c r="BBX6" s="86"/>
      <c r="BBY6" s="86"/>
      <c r="BBZ6" s="86"/>
      <c r="BCA6" s="86"/>
      <c r="BCB6" s="86"/>
      <c r="BCC6" s="86"/>
      <c r="BCD6" s="86"/>
      <c r="BCE6" s="86"/>
      <c r="BCF6" s="86"/>
      <c r="BCG6" s="86"/>
      <c r="BCH6" s="86"/>
      <c r="BCI6" s="86"/>
      <c r="BCJ6" s="86"/>
      <c r="BCK6" s="86"/>
      <c r="BCL6" s="86"/>
      <c r="BCM6" s="86"/>
      <c r="BCN6" s="86"/>
      <c r="BCO6" s="86"/>
      <c r="BCP6" s="86"/>
      <c r="BCQ6" s="86"/>
      <c r="BCR6" s="86"/>
      <c r="BCS6" s="86"/>
      <c r="BCT6" s="86"/>
      <c r="BCU6" s="86"/>
      <c r="BCV6" s="86"/>
      <c r="BCW6" s="86"/>
      <c r="BCX6" s="86"/>
      <c r="BCY6" s="86"/>
      <c r="BCZ6" s="86"/>
      <c r="BDA6" s="86"/>
      <c r="BDB6" s="86"/>
      <c r="BDC6" s="86"/>
      <c r="BDD6" s="86"/>
      <c r="BDE6" s="86"/>
      <c r="BDF6" s="86"/>
      <c r="BDG6" s="86"/>
      <c r="BDH6" s="86"/>
      <c r="BDI6" s="86"/>
      <c r="BDJ6" s="86"/>
      <c r="BDK6" s="86"/>
      <c r="BDL6" s="86"/>
      <c r="BDM6" s="86"/>
      <c r="BDN6" s="86"/>
      <c r="BDO6" s="86"/>
      <c r="BDP6" s="86"/>
      <c r="BDQ6" s="86"/>
      <c r="BDR6" s="86"/>
      <c r="BDS6" s="86"/>
      <c r="BDT6" s="86"/>
      <c r="BDU6" s="86"/>
      <c r="BDV6" s="86"/>
      <c r="BDW6" s="86"/>
      <c r="BDX6" s="86"/>
      <c r="BDY6" s="86"/>
      <c r="BDZ6" s="86"/>
      <c r="BEA6" s="86"/>
      <c r="BEB6" s="86"/>
      <c r="BEC6" s="86"/>
      <c r="BED6" s="86"/>
      <c r="BEE6" s="86"/>
      <c r="BEF6" s="86"/>
      <c r="BEG6" s="86"/>
      <c r="BEH6" s="86"/>
      <c r="BEI6" s="86"/>
      <c r="BEJ6" s="86"/>
      <c r="BEK6" s="86"/>
      <c r="BEL6" s="86"/>
      <c r="BEM6" s="86"/>
      <c r="BEN6" s="86"/>
      <c r="BEO6" s="86"/>
      <c r="BEP6" s="86"/>
      <c r="BEQ6" s="86"/>
      <c r="BER6" s="86"/>
      <c r="BES6" s="86"/>
      <c r="BET6" s="86"/>
      <c r="BEU6" s="86"/>
      <c r="BEV6" s="86"/>
      <c r="BEW6" s="86"/>
      <c r="BEX6" s="86"/>
      <c r="BEY6" s="86"/>
      <c r="BEZ6" s="86"/>
      <c r="BFA6" s="86"/>
      <c r="BFB6" s="86"/>
      <c r="BFC6" s="86"/>
      <c r="BFD6" s="86"/>
      <c r="BFE6" s="86"/>
      <c r="BFF6" s="86"/>
      <c r="BFG6" s="86"/>
      <c r="BFH6" s="86"/>
      <c r="BFI6" s="86"/>
      <c r="BFJ6" s="86"/>
      <c r="BFK6" s="86"/>
      <c r="BFL6" s="86"/>
      <c r="BFM6" s="86"/>
      <c r="BFN6" s="86"/>
      <c r="BFO6" s="86"/>
      <c r="BFP6" s="86"/>
      <c r="BFQ6" s="86"/>
      <c r="BFR6" s="86"/>
      <c r="BFS6" s="86"/>
      <c r="BFT6" s="86"/>
      <c r="BFU6" s="86"/>
      <c r="BFV6" s="86"/>
      <c r="BFW6" s="86"/>
      <c r="BFX6" s="86"/>
      <c r="BFY6" s="86"/>
      <c r="BFZ6" s="86"/>
      <c r="BGA6" s="86"/>
      <c r="BGB6" s="86"/>
      <c r="BGC6" s="86"/>
      <c r="BGD6" s="86"/>
      <c r="BGE6" s="86"/>
      <c r="BGF6" s="86"/>
      <c r="BGG6" s="86"/>
      <c r="BGH6" s="86"/>
      <c r="BGI6" s="86"/>
      <c r="BGJ6" s="86"/>
      <c r="BGK6" s="86"/>
      <c r="BGL6" s="86"/>
      <c r="BGM6" s="86"/>
      <c r="BGN6" s="86"/>
      <c r="BGO6" s="86"/>
      <c r="BGP6" s="86"/>
      <c r="BGQ6" s="86"/>
      <c r="BGR6" s="86"/>
      <c r="BGS6" s="86"/>
      <c r="BGT6" s="86"/>
      <c r="BGU6" s="86"/>
      <c r="BGV6" s="86"/>
      <c r="BGW6" s="86"/>
      <c r="BGX6" s="86"/>
      <c r="BGY6" s="86"/>
      <c r="BGZ6" s="86"/>
      <c r="BHA6" s="86"/>
      <c r="BHB6" s="86"/>
      <c r="BHC6" s="86"/>
      <c r="BHD6" s="86"/>
      <c r="BHE6" s="86"/>
      <c r="BHF6" s="86"/>
      <c r="BHG6" s="86"/>
      <c r="BHH6" s="86"/>
      <c r="BHI6" s="86"/>
      <c r="BHJ6" s="86"/>
      <c r="BHK6" s="86"/>
      <c r="BHL6" s="86"/>
      <c r="BHM6" s="86"/>
      <c r="BHN6" s="86"/>
      <c r="BHO6" s="86"/>
      <c r="BHP6" s="86"/>
      <c r="BHQ6" s="86"/>
      <c r="BHR6" s="86"/>
      <c r="BHS6" s="86"/>
      <c r="BHT6" s="86"/>
      <c r="BHU6" s="86"/>
      <c r="BHV6" s="86"/>
      <c r="BHW6" s="86"/>
      <c r="BHX6" s="86"/>
      <c r="BHY6" s="86"/>
      <c r="BHZ6" s="86"/>
      <c r="BIA6" s="86"/>
      <c r="BIB6" s="86"/>
      <c r="BIC6" s="86"/>
      <c r="BID6" s="86"/>
      <c r="BIE6" s="86"/>
      <c r="BIF6" s="86"/>
      <c r="BIG6" s="86"/>
      <c r="BIH6" s="86"/>
      <c r="BII6" s="86"/>
      <c r="BIJ6" s="86"/>
      <c r="BIK6" s="86"/>
      <c r="BIL6" s="86"/>
      <c r="BIM6" s="86"/>
      <c r="BIN6" s="86"/>
      <c r="BIO6" s="86"/>
      <c r="BIP6" s="86"/>
      <c r="BIQ6" s="86"/>
      <c r="BIR6" s="86"/>
      <c r="BIS6" s="86"/>
      <c r="BIT6" s="86"/>
      <c r="BIU6" s="86"/>
      <c r="BIV6" s="86"/>
      <c r="BIW6" s="86"/>
      <c r="BIX6" s="86"/>
      <c r="BIY6" s="86"/>
      <c r="BIZ6" s="86"/>
      <c r="BJA6" s="86"/>
      <c r="BJB6" s="86"/>
      <c r="BJC6" s="86"/>
      <c r="BJD6" s="86"/>
      <c r="BJE6" s="86"/>
      <c r="BJF6" s="86"/>
      <c r="BJG6" s="86"/>
      <c r="BJH6" s="86"/>
      <c r="BJI6" s="86"/>
      <c r="BJJ6" s="86"/>
      <c r="BJK6" s="86"/>
      <c r="BJL6" s="86"/>
      <c r="BJM6" s="86"/>
      <c r="BJN6" s="86"/>
      <c r="BJO6" s="86"/>
      <c r="BJP6" s="86"/>
      <c r="BJQ6" s="86"/>
      <c r="BJR6" s="86"/>
      <c r="BJS6" s="86"/>
      <c r="BJT6" s="86"/>
      <c r="BJU6" s="86"/>
      <c r="BJV6" s="86"/>
      <c r="BJW6" s="86"/>
      <c r="BJX6" s="86"/>
      <c r="BJY6" s="86"/>
      <c r="BJZ6" s="86"/>
      <c r="BKA6" s="86"/>
      <c r="BKB6" s="86"/>
      <c r="BKC6" s="86"/>
      <c r="BKD6" s="86"/>
      <c r="BKE6" s="86"/>
      <c r="BKF6" s="86"/>
      <c r="BKG6" s="86"/>
      <c r="BKH6" s="86"/>
      <c r="BKI6" s="86"/>
      <c r="BKJ6" s="86"/>
      <c r="BKK6" s="86"/>
      <c r="BKL6" s="86"/>
      <c r="BKM6" s="86"/>
      <c r="BKN6" s="86"/>
      <c r="BKO6" s="86"/>
      <c r="BKP6" s="86"/>
      <c r="BKQ6" s="86"/>
      <c r="BKR6" s="86"/>
      <c r="BKS6" s="86"/>
      <c r="BKT6" s="86"/>
      <c r="BKU6" s="86"/>
      <c r="BKV6" s="86"/>
      <c r="BKW6" s="86"/>
      <c r="BKX6" s="86"/>
      <c r="BKY6" s="86"/>
      <c r="BKZ6" s="86"/>
      <c r="BLA6" s="86"/>
      <c r="BLB6" s="86"/>
      <c r="BLC6" s="86"/>
      <c r="BLD6" s="86"/>
      <c r="BLE6" s="86"/>
      <c r="BLF6" s="86"/>
      <c r="BLG6" s="86"/>
      <c r="BLH6" s="86"/>
      <c r="BLI6" s="86"/>
      <c r="BLJ6" s="86"/>
      <c r="BLK6" s="86"/>
      <c r="BLL6" s="86"/>
      <c r="BLM6" s="86"/>
      <c r="BLN6" s="86"/>
      <c r="BLO6" s="86"/>
      <c r="BLP6" s="86"/>
      <c r="BLQ6" s="86"/>
      <c r="BLR6" s="86"/>
      <c r="BLS6" s="86"/>
      <c r="BLT6" s="86"/>
      <c r="BLU6" s="86"/>
      <c r="BLV6" s="86"/>
      <c r="BLW6" s="86"/>
      <c r="BLX6" s="86"/>
      <c r="BLY6" s="86"/>
      <c r="BLZ6" s="86"/>
      <c r="BMA6" s="86"/>
      <c r="BMB6" s="86"/>
      <c r="BMC6" s="86"/>
      <c r="BMD6" s="86"/>
      <c r="BME6" s="86"/>
      <c r="BMF6" s="86"/>
      <c r="BMG6" s="86"/>
      <c r="BMH6" s="86"/>
      <c r="BMI6" s="86"/>
      <c r="BMJ6" s="86"/>
      <c r="BMK6" s="86"/>
      <c r="BML6" s="86"/>
      <c r="BMM6" s="86"/>
      <c r="BMN6" s="86"/>
      <c r="BMO6" s="86"/>
      <c r="BMP6" s="86"/>
      <c r="BMQ6" s="86"/>
      <c r="BMR6" s="86"/>
      <c r="BMS6" s="86"/>
      <c r="BMT6" s="86"/>
      <c r="BMU6" s="86"/>
      <c r="BMV6" s="86"/>
      <c r="BMW6" s="86"/>
      <c r="BMX6" s="86"/>
      <c r="BMY6" s="86"/>
      <c r="BMZ6" s="86"/>
      <c r="BNA6" s="86"/>
      <c r="BNB6" s="86"/>
      <c r="BNC6" s="86"/>
      <c r="BND6" s="86"/>
      <c r="BNE6" s="86"/>
      <c r="BNF6" s="86"/>
      <c r="BNG6" s="86"/>
      <c r="BNH6" s="86"/>
      <c r="BNI6" s="86"/>
      <c r="BNJ6" s="86"/>
      <c r="BNK6" s="86"/>
      <c r="BNL6" s="86"/>
      <c r="BNM6" s="86"/>
      <c r="BNN6" s="86"/>
      <c r="BNO6" s="86"/>
      <c r="BNP6" s="86"/>
      <c r="BNQ6" s="86"/>
      <c r="BNR6" s="86"/>
      <c r="BNS6" s="86"/>
      <c r="BNT6" s="86"/>
      <c r="BNU6" s="86"/>
      <c r="BNV6" s="86"/>
      <c r="BNW6" s="86"/>
      <c r="BNX6" s="86"/>
      <c r="BNY6" s="86"/>
      <c r="BNZ6" s="86"/>
      <c r="BOA6" s="86"/>
      <c r="BOB6" s="86"/>
      <c r="BOC6" s="86"/>
      <c r="BOD6" s="86"/>
      <c r="BOE6" s="86"/>
      <c r="BOF6" s="86"/>
      <c r="BOG6" s="86"/>
      <c r="BOH6" s="86"/>
      <c r="BOI6" s="86"/>
      <c r="BOJ6" s="86"/>
      <c r="BOK6" s="86"/>
      <c r="BOL6" s="86"/>
      <c r="BOM6" s="86"/>
      <c r="BON6" s="86"/>
      <c r="BOO6" s="86"/>
      <c r="BOP6" s="86"/>
      <c r="BOQ6" s="86"/>
      <c r="BOR6" s="86"/>
      <c r="BOS6" s="86"/>
      <c r="BOT6" s="86"/>
      <c r="BOU6" s="86"/>
      <c r="BOV6" s="86"/>
      <c r="BOW6" s="86"/>
      <c r="BOX6" s="86"/>
      <c r="BOY6" s="86"/>
      <c r="BOZ6" s="86"/>
      <c r="BPA6" s="86"/>
      <c r="BPB6" s="86"/>
      <c r="BPC6" s="86"/>
      <c r="BPD6" s="86"/>
      <c r="BPE6" s="86"/>
      <c r="BPF6" s="86"/>
      <c r="BPG6" s="86"/>
      <c r="BPH6" s="86"/>
      <c r="BPI6" s="86"/>
      <c r="BPJ6" s="86"/>
      <c r="BPK6" s="86"/>
      <c r="BPL6" s="86"/>
      <c r="BPM6" s="86"/>
      <c r="BPN6" s="86"/>
      <c r="BPO6" s="86"/>
      <c r="BPP6" s="86"/>
      <c r="BPQ6" s="86"/>
      <c r="BPR6" s="86"/>
      <c r="BPS6" s="86"/>
      <c r="BPT6" s="86"/>
      <c r="BPU6" s="86"/>
      <c r="BPV6" s="86"/>
      <c r="BPW6" s="86"/>
      <c r="BPX6" s="86"/>
      <c r="BPY6" s="86"/>
      <c r="BPZ6" s="86"/>
      <c r="BQA6" s="86"/>
      <c r="BQB6" s="86"/>
      <c r="BQC6" s="86"/>
      <c r="BQD6" s="86"/>
      <c r="BQE6" s="86"/>
      <c r="BQF6" s="86"/>
      <c r="BQG6" s="86"/>
      <c r="BQH6" s="86"/>
      <c r="BQI6" s="86"/>
      <c r="BQJ6" s="86"/>
      <c r="BQK6" s="86"/>
      <c r="BQL6" s="86"/>
      <c r="BQM6" s="86"/>
      <c r="BQN6" s="86"/>
      <c r="BQO6" s="86"/>
      <c r="BQP6" s="86"/>
      <c r="BQQ6" s="86"/>
      <c r="BQR6" s="86"/>
      <c r="BQS6" s="86"/>
      <c r="BQT6" s="86"/>
      <c r="BQU6" s="86"/>
      <c r="BQV6" s="86"/>
      <c r="BQW6" s="86"/>
      <c r="BQX6" s="86"/>
      <c r="BQY6" s="86"/>
      <c r="BQZ6" s="86"/>
      <c r="BRA6" s="86"/>
      <c r="BRB6" s="86"/>
      <c r="BRC6" s="86"/>
      <c r="BRD6" s="86"/>
      <c r="BRE6" s="86"/>
      <c r="BRF6" s="86"/>
      <c r="BRG6" s="86"/>
      <c r="BRH6" s="86"/>
      <c r="BRI6" s="86"/>
      <c r="BRJ6" s="86"/>
      <c r="BRK6" s="86"/>
      <c r="BRL6" s="86"/>
      <c r="BRM6" s="86"/>
      <c r="BRN6" s="86"/>
      <c r="BRO6" s="86"/>
      <c r="BRP6" s="86"/>
      <c r="BRQ6" s="86"/>
      <c r="BRR6" s="86"/>
      <c r="BRS6" s="86"/>
      <c r="BRT6" s="86"/>
      <c r="BRU6" s="86"/>
      <c r="BRV6" s="86"/>
      <c r="BRW6" s="86"/>
      <c r="BRX6" s="86"/>
      <c r="BRY6" s="86"/>
      <c r="BRZ6" s="86"/>
      <c r="BSA6" s="86"/>
      <c r="BSB6" s="86"/>
      <c r="BSC6" s="86"/>
      <c r="BSD6" s="86"/>
      <c r="BSE6" s="86"/>
      <c r="BSF6" s="86"/>
      <c r="BSG6" s="86"/>
      <c r="BSH6" s="86"/>
      <c r="BSI6" s="86"/>
      <c r="BSJ6" s="86"/>
      <c r="BSK6" s="86"/>
      <c r="BSL6" s="86"/>
      <c r="BSM6" s="86"/>
      <c r="BSN6" s="86"/>
      <c r="BSO6" s="86"/>
      <c r="BSP6" s="86"/>
      <c r="BSQ6" s="86"/>
      <c r="BSR6" s="86"/>
      <c r="BSS6" s="86"/>
      <c r="BST6" s="86"/>
      <c r="BSU6" s="86"/>
      <c r="BSV6" s="86"/>
      <c r="BSW6" s="86"/>
      <c r="BSX6" s="86"/>
      <c r="BSY6" s="86"/>
      <c r="BSZ6" s="86"/>
      <c r="BTA6" s="86"/>
      <c r="BTB6" s="86"/>
      <c r="BTC6" s="86"/>
      <c r="BTD6" s="86"/>
      <c r="BTE6" s="86"/>
      <c r="BTF6" s="86"/>
      <c r="BTG6" s="86"/>
      <c r="BTH6" s="86"/>
      <c r="BTI6" s="86"/>
      <c r="BTJ6" s="86"/>
      <c r="BTK6" s="86"/>
      <c r="BTL6" s="86"/>
      <c r="BTM6" s="86"/>
      <c r="BTN6" s="86"/>
      <c r="BTO6" s="86"/>
      <c r="BTP6" s="86"/>
      <c r="BTQ6" s="86"/>
      <c r="BTR6" s="86"/>
      <c r="BTS6" s="86"/>
      <c r="BTT6" s="86"/>
      <c r="BTU6" s="86"/>
      <c r="BTV6" s="86"/>
      <c r="BTW6" s="86"/>
      <c r="BTX6" s="86"/>
      <c r="BTY6" s="86"/>
      <c r="BTZ6" s="86"/>
      <c r="BUA6" s="86"/>
      <c r="BUB6" s="86"/>
      <c r="BUC6" s="86"/>
      <c r="BUD6" s="86"/>
      <c r="BUE6" s="86"/>
      <c r="BUF6" s="86"/>
      <c r="BUG6" s="86"/>
      <c r="BUH6" s="86"/>
      <c r="BUI6" s="86"/>
      <c r="BUJ6" s="86"/>
      <c r="BUK6" s="86"/>
      <c r="BUL6" s="86"/>
      <c r="BUM6" s="86"/>
      <c r="BUN6" s="86"/>
      <c r="BUO6" s="86"/>
      <c r="BUP6" s="86"/>
      <c r="BUQ6" s="86"/>
      <c r="BUR6" s="86"/>
      <c r="BUS6" s="86"/>
      <c r="BUT6" s="86"/>
      <c r="BUU6" s="86"/>
      <c r="BUV6" s="86"/>
      <c r="BUW6" s="86"/>
      <c r="BUX6" s="86"/>
      <c r="BUY6" s="86"/>
      <c r="BUZ6" s="86"/>
      <c r="BVA6" s="86"/>
      <c r="BVB6" s="86"/>
      <c r="BVC6" s="86"/>
      <c r="BVD6" s="86"/>
      <c r="BVE6" s="86"/>
      <c r="BVF6" s="86"/>
      <c r="BVG6" s="86"/>
      <c r="BVH6" s="86"/>
      <c r="BVI6" s="86"/>
      <c r="BVJ6" s="86"/>
      <c r="BVK6" s="86"/>
      <c r="BVL6" s="86"/>
      <c r="BVM6" s="86"/>
      <c r="BVN6" s="86"/>
      <c r="BVO6" s="86"/>
      <c r="BVP6" s="86"/>
      <c r="BVQ6" s="86"/>
      <c r="BVR6" s="86"/>
      <c r="BVS6" s="86"/>
      <c r="BVT6" s="86"/>
      <c r="BVU6" s="86"/>
      <c r="BVV6" s="86"/>
      <c r="BVW6" s="86"/>
      <c r="BVX6" s="86"/>
      <c r="BVY6" s="86"/>
      <c r="BVZ6" s="86"/>
      <c r="BWA6" s="86"/>
      <c r="BWB6" s="86"/>
      <c r="BWC6" s="86"/>
      <c r="BWD6" s="86"/>
      <c r="BWE6" s="86"/>
      <c r="BWF6" s="86"/>
      <c r="BWG6" s="86"/>
      <c r="BWH6" s="86"/>
      <c r="BWI6" s="86"/>
      <c r="BWJ6" s="86"/>
      <c r="BWK6" s="86"/>
      <c r="BWL6" s="86"/>
      <c r="BWM6" s="86"/>
      <c r="BWN6" s="86"/>
      <c r="BWO6" s="86"/>
      <c r="BWP6" s="86"/>
      <c r="BWQ6" s="86"/>
      <c r="BWR6" s="86"/>
      <c r="BWS6" s="86"/>
      <c r="BWT6" s="86"/>
      <c r="BWU6" s="86"/>
      <c r="BWV6" s="86"/>
      <c r="BWW6" s="86"/>
      <c r="BWX6" s="86"/>
      <c r="BWY6" s="86"/>
      <c r="BWZ6" s="86"/>
      <c r="BXA6" s="86"/>
      <c r="BXB6" s="86"/>
      <c r="BXC6" s="86"/>
      <c r="BXD6" s="86"/>
      <c r="BXE6" s="86"/>
      <c r="BXF6" s="86"/>
      <c r="BXG6" s="86"/>
      <c r="BXH6" s="86"/>
      <c r="BXI6" s="86"/>
      <c r="BXJ6" s="86"/>
      <c r="BXK6" s="86"/>
      <c r="BXL6" s="86"/>
      <c r="BXM6" s="86"/>
      <c r="BXN6" s="86"/>
      <c r="BXO6" s="86"/>
      <c r="BXP6" s="86"/>
      <c r="BXQ6" s="86"/>
      <c r="BXR6" s="86"/>
      <c r="BXS6" s="86"/>
      <c r="BXT6" s="86"/>
      <c r="BXU6" s="86"/>
      <c r="BXV6" s="86"/>
      <c r="BXW6" s="86"/>
      <c r="BXX6" s="86"/>
      <c r="BXY6" s="86"/>
      <c r="BXZ6" s="86"/>
      <c r="BYA6" s="86"/>
      <c r="BYB6" s="86"/>
      <c r="BYC6" s="86"/>
      <c r="BYD6" s="86"/>
      <c r="BYE6" s="86"/>
      <c r="BYF6" s="86"/>
      <c r="BYG6" s="86"/>
      <c r="BYH6" s="86"/>
      <c r="BYI6" s="86"/>
      <c r="BYJ6" s="86"/>
      <c r="BYK6" s="86"/>
      <c r="BYL6" s="86"/>
      <c r="BYM6" s="86"/>
      <c r="BYN6" s="86"/>
      <c r="BYO6" s="86"/>
      <c r="BYP6" s="86"/>
      <c r="BYQ6" s="86"/>
      <c r="BYR6" s="86"/>
      <c r="BYS6" s="86"/>
      <c r="BYT6" s="86"/>
      <c r="BYU6" s="86"/>
      <c r="BYV6" s="86"/>
      <c r="BYW6" s="86"/>
      <c r="BYX6" s="86"/>
      <c r="BYY6" s="86"/>
      <c r="BYZ6" s="86"/>
      <c r="BZA6" s="86"/>
      <c r="BZB6" s="86"/>
      <c r="BZC6" s="86"/>
      <c r="BZD6" s="86"/>
      <c r="BZE6" s="86"/>
      <c r="BZF6" s="86"/>
      <c r="BZG6" s="86"/>
      <c r="BZH6" s="86"/>
      <c r="BZI6" s="86"/>
      <c r="BZJ6" s="86"/>
      <c r="BZK6" s="86"/>
      <c r="BZL6" s="86"/>
      <c r="BZM6" s="86"/>
      <c r="BZN6" s="86"/>
      <c r="BZO6" s="86"/>
      <c r="BZP6" s="86"/>
      <c r="BZQ6" s="86"/>
      <c r="BZR6" s="86"/>
      <c r="BZS6" s="86"/>
      <c r="BZT6" s="86"/>
      <c r="BZU6" s="86"/>
      <c r="BZV6" s="86"/>
      <c r="BZW6" s="86"/>
      <c r="BZX6" s="86"/>
      <c r="BZY6" s="86"/>
      <c r="BZZ6" s="86"/>
      <c r="CAA6" s="86"/>
      <c r="CAB6" s="86"/>
      <c r="CAC6" s="86"/>
      <c r="CAD6" s="86"/>
      <c r="CAE6" s="86"/>
      <c r="CAF6" s="86"/>
      <c r="CAG6" s="86"/>
      <c r="CAH6" s="86"/>
      <c r="CAI6" s="86"/>
      <c r="CAJ6" s="86"/>
      <c r="CAK6" s="86"/>
      <c r="CAL6" s="86"/>
      <c r="CAM6" s="86"/>
      <c r="CAN6" s="86"/>
      <c r="CAO6" s="86"/>
      <c r="CAP6" s="86"/>
      <c r="CAQ6" s="86"/>
      <c r="CAR6" s="86"/>
      <c r="CAS6" s="86"/>
      <c r="CAT6" s="86"/>
      <c r="CAU6" s="86"/>
      <c r="CAV6" s="86"/>
      <c r="CAW6" s="86"/>
      <c r="CAX6" s="86"/>
      <c r="CAY6" s="86"/>
      <c r="CAZ6" s="86"/>
      <c r="CBA6" s="86"/>
      <c r="CBB6" s="86"/>
      <c r="CBC6" s="86"/>
      <c r="CBD6" s="86"/>
      <c r="CBE6" s="86"/>
      <c r="CBF6" s="86"/>
      <c r="CBG6" s="86"/>
      <c r="CBH6" s="86"/>
      <c r="CBI6" s="86"/>
      <c r="CBJ6" s="86"/>
      <c r="CBK6" s="86"/>
      <c r="CBL6" s="86"/>
      <c r="CBM6" s="86"/>
      <c r="CBN6" s="86"/>
      <c r="CBO6" s="86"/>
      <c r="CBP6" s="86"/>
      <c r="CBQ6" s="86"/>
      <c r="CBR6" s="86"/>
      <c r="CBS6" s="86"/>
      <c r="CBT6" s="86"/>
      <c r="CBU6" s="86"/>
      <c r="CBV6" s="86"/>
      <c r="CBW6" s="86"/>
      <c r="CBX6" s="86"/>
      <c r="CBY6" s="86"/>
      <c r="CBZ6" s="86"/>
      <c r="CCA6" s="86"/>
      <c r="CCB6" s="86"/>
      <c r="CCC6" s="86"/>
      <c r="CCD6" s="86"/>
      <c r="CCE6" s="86"/>
      <c r="CCF6" s="86"/>
      <c r="CCG6" s="86"/>
      <c r="CCH6" s="86"/>
      <c r="CCI6" s="86"/>
      <c r="CCJ6" s="86"/>
      <c r="CCK6" s="86"/>
      <c r="CCL6" s="86"/>
      <c r="CCM6" s="86"/>
      <c r="CCN6" s="86"/>
      <c r="CCO6" s="86"/>
      <c r="CCP6" s="86"/>
      <c r="CCQ6" s="86"/>
      <c r="CCR6" s="86"/>
      <c r="CCS6" s="86"/>
      <c r="CCT6" s="86"/>
      <c r="CCU6" s="86"/>
      <c r="CCV6" s="86"/>
      <c r="CCW6" s="86"/>
      <c r="CCX6" s="86"/>
      <c r="CCY6" s="86"/>
      <c r="CCZ6" s="86"/>
      <c r="CDA6" s="86"/>
      <c r="CDB6" s="86"/>
      <c r="CDC6" s="86"/>
      <c r="CDD6" s="86"/>
      <c r="CDE6" s="86"/>
      <c r="CDF6" s="86"/>
      <c r="CDG6" s="86"/>
      <c r="CDH6" s="86"/>
      <c r="CDI6" s="86"/>
      <c r="CDJ6" s="86"/>
      <c r="CDK6" s="86"/>
      <c r="CDL6" s="86"/>
      <c r="CDM6" s="86"/>
      <c r="CDN6" s="86"/>
      <c r="CDO6" s="86"/>
      <c r="CDP6" s="86"/>
      <c r="CDQ6" s="86"/>
      <c r="CDR6" s="86"/>
      <c r="CDS6" s="86"/>
      <c r="CDT6" s="86"/>
      <c r="CDU6" s="86"/>
      <c r="CDV6" s="86"/>
      <c r="CDW6" s="86"/>
      <c r="CDX6" s="86"/>
      <c r="CDY6" s="86"/>
      <c r="CDZ6" s="86"/>
      <c r="CEA6" s="86"/>
      <c r="CEB6" s="86"/>
      <c r="CEC6" s="86"/>
      <c r="CED6" s="86"/>
      <c r="CEE6" s="86"/>
      <c r="CEF6" s="86"/>
      <c r="CEG6" s="86"/>
      <c r="CEH6" s="86"/>
      <c r="CEI6" s="86"/>
      <c r="CEJ6" s="86"/>
      <c r="CEK6" s="86"/>
      <c r="CEL6" s="86"/>
      <c r="CEM6" s="86"/>
      <c r="CEN6" s="86"/>
      <c r="CEO6" s="86"/>
      <c r="CEP6" s="86"/>
      <c r="CEQ6" s="86"/>
      <c r="CER6" s="86"/>
      <c r="CES6" s="86"/>
      <c r="CET6" s="86"/>
      <c r="CEU6" s="86"/>
      <c r="CEV6" s="86"/>
      <c r="CEW6" s="86"/>
      <c r="CEX6" s="86"/>
      <c r="CEY6" s="86"/>
      <c r="CEZ6" s="86"/>
      <c r="CFA6" s="86"/>
      <c r="CFB6" s="86"/>
      <c r="CFC6" s="86"/>
      <c r="CFD6" s="86"/>
      <c r="CFE6" s="86"/>
      <c r="CFF6" s="86"/>
      <c r="CFG6" s="86"/>
      <c r="CFH6" s="86"/>
      <c r="CFI6" s="86"/>
      <c r="CFJ6" s="86"/>
      <c r="CFK6" s="86"/>
      <c r="CFL6" s="86"/>
      <c r="CFM6" s="86"/>
      <c r="CFN6" s="86"/>
      <c r="CFO6" s="86"/>
      <c r="CFP6" s="86"/>
      <c r="CFQ6" s="86"/>
      <c r="CFR6" s="86"/>
      <c r="CFS6" s="86"/>
      <c r="CFT6" s="86"/>
      <c r="CFU6" s="86"/>
      <c r="CFV6" s="86"/>
      <c r="CFW6" s="86"/>
      <c r="CFX6" s="86"/>
      <c r="CFY6" s="86"/>
      <c r="CFZ6" s="86"/>
      <c r="CGA6" s="86"/>
      <c r="CGB6" s="86"/>
      <c r="CGC6" s="86"/>
      <c r="CGD6" s="86"/>
      <c r="CGE6" s="86"/>
      <c r="CGF6" s="86"/>
      <c r="CGG6" s="86"/>
      <c r="CGH6" s="86"/>
      <c r="CGI6" s="86"/>
      <c r="CGJ6" s="86"/>
      <c r="CGK6" s="86"/>
      <c r="CGL6" s="86"/>
      <c r="CGM6" s="86"/>
      <c r="CGN6" s="86"/>
      <c r="CGO6" s="86"/>
      <c r="CGP6" s="86"/>
      <c r="CGQ6" s="86"/>
      <c r="CGR6" s="86"/>
      <c r="CGS6" s="86"/>
      <c r="CGT6" s="86"/>
      <c r="CGU6" s="86"/>
      <c r="CGV6" s="86"/>
      <c r="CGW6" s="86"/>
      <c r="CGX6" s="86"/>
      <c r="CGY6" s="86"/>
      <c r="CGZ6" s="86"/>
      <c r="CHA6" s="86"/>
      <c r="CHB6" s="86"/>
      <c r="CHC6" s="86"/>
      <c r="CHD6" s="86"/>
      <c r="CHE6" s="86"/>
      <c r="CHF6" s="86"/>
      <c r="CHG6" s="86"/>
      <c r="CHH6" s="86"/>
      <c r="CHI6" s="86"/>
      <c r="CHJ6" s="86"/>
      <c r="CHK6" s="86"/>
      <c r="CHL6" s="86"/>
      <c r="CHM6" s="86"/>
      <c r="CHN6" s="86"/>
      <c r="CHO6" s="86"/>
      <c r="CHP6" s="86"/>
      <c r="CHQ6" s="86"/>
      <c r="CHR6" s="86"/>
      <c r="CHS6" s="86"/>
      <c r="CHT6" s="86"/>
      <c r="CHU6" s="86"/>
      <c r="CHV6" s="86"/>
      <c r="CHW6" s="86"/>
      <c r="CHX6" s="86"/>
      <c r="CHY6" s="86"/>
      <c r="CHZ6" s="86"/>
      <c r="CIA6" s="86"/>
      <c r="CIB6" s="86"/>
      <c r="CIC6" s="86"/>
      <c r="CID6" s="86"/>
      <c r="CIE6" s="86"/>
      <c r="CIF6" s="86"/>
      <c r="CIG6" s="86"/>
      <c r="CIH6" s="86"/>
      <c r="CII6" s="86"/>
      <c r="CIJ6" s="86"/>
      <c r="CIK6" s="86"/>
      <c r="CIL6" s="86"/>
      <c r="CIM6" s="86"/>
      <c r="CIN6" s="86"/>
      <c r="CIO6" s="86"/>
      <c r="CIP6" s="86"/>
      <c r="CIQ6" s="86"/>
      <c r="CIR6" s="86"/>
      <c r="CIS6" s="86"/>
      <c r="CIT6" s="86"/>
      <c r="CIU6" s="86"/>
      <c r="CIV6" s="86"/>
      <c r="CIW6" s="86"/>
      <c r="CIX6" s="86"/>
      <c r="CIY6" s="86"/>
      <c r="CIZ6" s="86"/>
      <c r="CJA6" s="86"/>
      <c r="CJB6" s="86"/>
      <c r="CJC6" s="86"/>
      <c r="CJD6" s="86"/>
      <c r="CJE6" s="86"/>
      <c r="CJF6" s="86"/>
      <c r="CJG6" s="86"/>
      <c r="CJH6" s="86"/>
      <c r="CJI6" s="86"/>
      <c r="CJJ6" s="86"/>
      <c r="CJK6" s="86"/>
      <c r="CJL6" s="86"/>
      <c r="CJM6" s="86"/>
      <c r="CJN6" s="86"/>
      <c r="CJO6" s="86"/>
      <c r="CJP6" s="86"/>
      <c r="CJQ6" s="86"/>
      <c r="CJR6" s="86"/>
      <c r="CJS6" s="86"/>
      <c r="CJT6" s="86"/>
      <c r="CJU6" s="86"/>
      <c r="CJV6" s="86"/>
      <c r="CJW6" s="86"/>
      <c r="CJX6" s="86"/>
      <c r="CJY6" s="86"/>
      <c r="CJZ6" s="86"/>
      <c r="CKA6" s="86"/>
      <c r="CKB6" s="86"/>
      <c r="CKC6" s="86"/>
      <c r="CKD6" s="86"/>
      <c r="CKE6" s="86"/>
      <c r="CKF6" s="86"/>
      <c r="CKG6" s="86"/>
      <c r="CKH6" s="86"/>
      <c r="CKI6" s="86"/>
      <c r="CKJ6" s="86"/>
      <c r="CKK6" s="86"/>
      <c r="CKL6" s="86"/>
      <c r="CKM6" s="86"/>
      <c r="CKN6" s="86"/>
      <c r="CKO6" s="86"/>
      <c r="CKP6" s="86"/>
      <c r="CKQ6" s="86"/>
      <c r="CKR6" s="86"/>
      <c r="CKS6" s="86"/>
      <c r="CKT6" s="86"/>
      <c r="CKU6" s="86"/>
      <c r="CKV6" s="86"/>
      <c r="CKW6" s="86"/>
      <c r="CKX6" s="86"/>
      <c r="CKY6" s="86"/>
      <c r="CKZ6" s="86"/>
      <c r="CLA6" s="86"/>
      <c r="CLB6" s="86"/>
      <c r="CLC6" s="86"/>
      <c r="CLD6" s="86"/>
      <c r="CLE6" s="86"/>
      <c r="CLF6" s="86"/>
      <c r="CLG6" s="86"/>
      <c r="CLH6" s="86"/>
      <c r="CLI6" s="86"/>
      <c r="CLJ6" s="86"/>
      <c r="CLK6" s="86"/>
      <c r="CLL6" s="86"/>
      <c r="CLM6" s="86"/>
      <c r="CLN6" s="86"/>
      <c r="CLO6" s="86"/>
      <c r="CLP6" s="86"/>
      <c r="CLQ6" s="86"/>
      <c r="CLR6" s="86"/>
      <c r="CLS6" s="86"/>
      <c r="CLT6" s="86"/>
      <c r="CLU6" s="86"/>
      <c r="CLV6" s="86"/>
      <c r="CLW6" s="86"/>
      <c r="CLX6" s="86"/>
      <c r="CLY6" s="86"/>
      <c r="CLZ6" s="86"/>
      <c r="CMA6" s="86"/>
      <c r="CMB6" s="86"/>
      <c r="CMC6" s="86"/>
      <c r="CMD6" s="86"/>
      <c r="CME6" s="86"/>
      <c r="CMF6" s="86"/>
      <c r="CMG6" s="86"/>
      <c r="CMH6" s="86"/>
      <c r="CMI6" s="86"/>
      <c r="CMJ6" s="86"/>
      <c r="CMK6" s="86"/>
      <c r="CML6" s="86"/>
      <c r="CMM6" s="86"/>
      <c r="CMN6" s="86"/>
      <c r="CMO6" s="86"/>
      <c r="CMP6" s="86"/>
      <c r="CMQ6" s="86"/>
      <c r="CMR6" s="86"/>
      <c r="CMS6" s="86"/>
      <c r="CMT6" s="86"/>
      <c r="CMU6" s="86"/>
      <c r="CMV6" s="86"/>
      <c r="CMW6" s="86"/>
      <c r="CMX6" s="86"/>
      <c r="CMY6" s="86"/>
      <c r="CMZ6" s="86"/>
      <c r="CNA6" s="86"/>
      <c r="CNB6" s="86"/>
      <c r="CNC6" s="86"/>
      <c r="CND6" s="86"/>
      <c r="CNE6" s="86"/>
      <c r="CNF6" s="86"/>
      <c r="CNG6" s="86"/>
      <c r="CNH6" s="86"/>
      <c r="CNI6" s="86"/>
      <c r="CNJ6" s="86"/>
      <c r="CNK6" s="86"/>
      <c r="CNL6" s="86"/>
      <c r="CNM6" s="86"/>
      <c r="CNN6" s="86"/>
      <c r="CNO6" s="86"/>
      <c r="CNP6" s="86"/>
      <c r="CNQ6" s="86"/>
      <c r="CNR6" s="86"/>
      <c r="CNS6" s="86"/>
      <c r="CNT6" s="86"/>
      <c r="CNU6" s="86"/>
      <c r="CNV6" s="86"/>
      <c r="CNW6" s="86"/>
      <c r="CNX6" s="86"/>
      <c r="CNY6" s="86"/>
      <c r="CNZ6" s="86"/>
      <c r="COA6" s="86"/>
      <c r="COB6" s="86"/>
      <c r="COC6" s="86"/>
      <c r="COD6" s="86"/>
      <c r="COE6" s="86"/>
      <c r="COF6" s="86"/>
      <c r="COG6" s="86"/>
      <c r="COH6" s="86"/>
      <c r="COI6" s="86"/>
      <c r="COJ6" s="86"/>
      <c r="COK6" s="86"/>
      <c r="COL6" s="86"/>
      <c r="COM6" s="86"/>
      <c r="CON6" s="86"/>
      <c r="COO6" s="86"/>
      <c r="COP6" s="86"/>
      <c r="COQ6" s="86"/>
      <c r="COR6" s="86"/>
      <c r="COS6" s="86"/>
      <c r="COT6" s="86"/>
      <c r="COU6" s="86"/>
      <c r="COV6" s="86"/>
      <c r="COW6" s="86"/>
      <c r="COX6" s="86"/>
      <c r="COY6" s="86"/>
      <c r="COZ6" s="86"/>
      <c r="CPA6" s="86"/>
      <c r="CPB6" s="86"/>
      <c r="CPC6" s="86"/>
      <c r="CPD6" s="86"/>
      <c r="CPE6" s="86"/>
      <c r="CPF6" s="86"/>
      <c r="CPG6" s="86"/>
      <c r="CPH6" s="86"/>
      <c r="CPI6" s="86"/>
      <c r="CPJ6" s="86"/>
      <c r="CPK6" s="86"/>
      <c r="CPL6" s="86"/>
      <c r="CPM6" s="86"/>
      <c r="CPN6" s="86"/>
      <c r="CPO6" s="86"/>
      <c r="CPP6" s="86"/>
      <c r="CPQ6" s="86"/>
      <c r="CPR6" s="86"/>
      <c r="CPS6" s="86"/>
      <c r="CPT6" s="86"/>
      <c r="CPU6" s="86"/>
      <c r="CPV6" s="86"/>
      <c r="CPW6" s="86"/>
      <c r="CPX6" s="86"/>
      <c r="CPY6" s="86"/>
      <c r="CPZ6" s="86"/>
      <c r="CQA6" s="86"/>
      <c r="CQB6" s="86"/>
      <c r="CQC6" s="86"/>
      <c r="CQD6" s="86"/>
      <c r="CQE6" s="86"/>
      <c r="CQF6" s="86"/>
      <c r="CQG6" s="86"/>
      <c r="CQH6" s="86"/>
      <c r="CQI6" s="86"/>
      <c r="CQJ6" s="86"/>
      <c r="CQK6" s="86"/>
      <c r="CQL6" s="86"/>
      <c r="CQM6" s="86"/>
      <c r="CQN6" s="86"/>
      <c r="CQO6" s="86"/>
      <c r="CQP6" s="86"/>
      <c r="CQQ6" s="86"/>
      <c r="CQR6" s="86"/>
      <c r="CQS6" s="86"/>
      <c r="CQT6" s="86"/>
      <c r="CQU6" s="86"/>
      <c r="CQV6" s="86"/>
      <c r="CQW6" s="86"/>
      <c r="CQX6" s="86"/>
      <c r="CQY6" s="86"/>
      <c r="CQZ6" s="86"/>
      <c r="CRA6" s="86"/>
      <c r="CRB6" s="86"/>
      <c r="CRC6" s="86"/>
      <c r="CRD6" s="86"/>
      <c r="CRE6" s="86"/>
      <c r="CRF6" s="86"/>
      <c r="CRG6" s="86"/>
      <c r="CRH6" s="86"/>
      <c r="CRI6" s="86"/>
      <c r="CRJ6" s="86"/>
      <c r="CRK6" s="86"/>
      <c r="CRL6" s="86"/>
      <c r="CRM6" s="86"/>
      <c r="CRN6" s="86"/>
      <c r="CRO6" s="86"/>
      <c r="CRP6" s="86"/>
      <c r="CRQ6" s="86"/>
      <c r="CRR6" s="86"/>
      <c r="CRS6" s="86"/>
      <c r="CRT6" s="86"/>
      <c r="CRU6" s="86"/>
      <c r="CRV6" s="86"/>
      <c r="CRW6" s="86"/>
      <c r="CRX6" s="86"/>
      <c r="CRY6" s="86"/>
      <c r="CRZ6" s="86"/>
      <c r="CSA6" s="86"/>
      <c r="CSB6" s="86"/>
      <c r="CSC6" s="86"/>
      <c r="CSD6" s="86"/>
      <c r="CSE6" s="86"/>
      <c r="CSF6" s="86"/>
      <c r="CSG6" s="86"/>
      <c r="CSH6" s="86"/>
      <c r="CSI6" s="86"/>
      <c r="CSJ6" s="86"/>
      <c r="CSK6" s="86"/>
      <c r="CSL6" s="86"/>
      <c r="CSM6" s="86"/>
      <c r="CSN6" s="86"/>
      <c r="CSO6" s="86"/>
      <c r="CSP6" s="86"/>
      <c r="CSQ6" s="86"/>
      <c r="CSR6" s="86"/>
      <c r="CSS6" s="86"/>
      <c r="CST6" s="86"/>
      <c r="CSU6" s="86"/>
      <c r="CSV6" s="86"/>
      <c r="CSW6" s="86"/>
      <c r="CSX6" s="86"/>
      <c r="CSY6" s="86"/>
      <c r="CSZ6" s="86"/>
      <c r="CTA6" s="86"/>
      <c r="CTB6" s="86"/>
      <c r="CTC6" s="86"/>
      <c r="CTD6" s="86"/>
      <c r="CTE6" s="86"/>
      <c r="CTF6" s="86"/>
      <c r="CTG6" s="86"/>
      <c r="CTH6" s="86"/>
      <c r="CTI6" s="86"/>
      <c r="CTJ6" s="86"/>
      <c r="CTK6" s="86"/>
      <c r="CTL6" s="86"/>
      <c r="CTM6" s="86"/>
      <c r="CTN6" s="86"/>
      <c r="CTO6" s="86"/>
      <c r="CTP6" s="86"/>
      <c r="CTQ6" s="86"/>
      <c r="CTR6" s="86"/>
      <c r="CTS6" s="86"/>
      <c r="CTT6" s="86"/>
      <c r="CTU6" s="86"/>
      <c r="CTV6" s="86"/>
      <c r="CTW6" s="86"/>
      <c r="CTX6" s="86"/>
      <c r="CTY6" s="86"/>
      <c r="CTZ6" s="86"/>
      <c r="CUA6" s="86"/>
      <c r="CUB6" s="86"/>
      <c r="CUC6" s="86"/>
      <c r="CUD6" s="86"/>
      <c r="CUE6" s="86"/>
      <c r="CUF6" s="86"/>
      <c r="CUG6" s="86"/>
      <c r="CUH6" s="86"/>
      <c r="CUI6" s="86"/>
      <c r="CUJ6" s="86"/>
      <c r="CUK6" s="86"/>
      <c r="CUL6" s="86"/>
      <c r="CUM6" s="86"/>
      <c r="CUN6" s="86"/>
      <c r="CUO6" s="86"/>
      <c r="CUP6" s="86"/>
      <c r="CUQ6" s="86"/>
      <c r="CUR6" s="86"/>
      <c r="CUS6" s="86"/>
      <c r="CUT6" s="86"/>
      <c r="CUU6" s="86"/>
      <c r="CUV6" s="86"/>
      <c r="CUW6" s="86"/>
      <c r="CUX6" s="86"/>
      <c r="CUY6" s="86"/>
      <c r="CUZ6" s="86"/>
      <c r="CVA6" s="86"/>
      <c r="CVB6" s="86"/>
      <c r="CVC6" s="86"/>
      <c r="CVD6" s="86"/>
      <c r="CVE6" s="86"/>
      <c r="CVF6" s="86"/>
      <c r="CVG6" s="86"/>
      <c r="CVH6" s="86"/>
      <c r="CVI6" s="86"/>
      <c r="CVJ6" s="86"/>
      <c r="CVK6" s="86"/>
      <c r="CVL6" s="86"/>
      <c r="CVM6" s="86"/>
      <c r="CVN6" s="86"/>
      <c r="CVO6" s="86"/>
      <c r="CVP6" s="86"/>
      <c r="CVQ6" s="86"/>
      <c r="CVR6" s="86"/>
      <c r="CVS6" s="86"/>
      <c r="CVT6" s="86"/>
      <c r="CVU6" s="86"/>
      <c r="CVV6" s="86"/>
      <c r="CVW6" s="86"/>
      <c r="CVX6" s="86"/>
      <c r="CVY6" s="86"/>
      <c r="CVZ6" s="86"/>
      <c r="CWA6" s="86"/>
      <c r="CWB6" s="86"/>
      <c r="CWC6" s="86"/>
      <c r="CWD6" s="86"/>
      <c r="CWE6" s="86"/>
      <c r="CWF6" s="86"/>
      <c r="CWG6" s="86"/>
      <c r="CWH6" s="86"/>
      <c r="CWI6" s="86"/>
      <c r="CWJ6" s="86"/>
      <c r="CWK6" s="86"/>
      <c r="CWL6" s="86"/>
      <c r="CWM6" s="86"/>
      <c r="CWN6" s="86"/>
      <c r="CWO6" s="86"/>
      <c r="CWP6" s="86"/>
      <c r="CWQ6" s="86"/>
      <c r="CWR6" s="86"/>
      <c r="CWS6" s="86"/>
      <c r="CWT6" s="86"/>
      <c r="CWU6" s="86"/>
      <c r="CWV6" s="86"/>
      <c r="CWW6" s="86"/>
      <c r="CWX6" s="86"/>
      <c r="CWY6" s="86"/>
      <c r="CWZ6" s="86"/>
      <c r="CXA6" s="86"/>
      <c r="CXB6" s="86"/>
      <c r="CXC6" s="86"/>
      <c r="CXD6" s="86"/>
      <c r="CXE6" s="86"/>
      <c r="CXF6" s="86"/>
      <c r="CXG6" s="86"/>
      <c r="CXH6" s="86"/>
      <c r="CXI6" s="86"/>
      <c r="CXJ6" s="86"/>
      <c r="CXK6" s="86"/>
      <c r="CXL6" s="86"/>
      <c r="CXM6" s="86"/>
      <c r="CXN6" s="86"/>
      <c r="CXO6" s="86"/>
      <c r="CXP6" s="86"/>
      <c r="CXQ6" s="86"/>
      <c r="CXR6" s="86"/>
      <c r="CXS6" s="86"/>
      <c r="CXT6" s="86"/>
      <c r="CXU6" s="86"/>
      <c r="CXV6" s="86"/>
      <c r="CXW6" s="86"/>
      <c r="CXX6" s="86"/>
      <c r="CXY6" s="86"/>
      <c r="CXZ6" s="86"/>
      <c r="CYA6" s="86"/>
      <c r="CYB6" s="86"/>
      <c r="CYC6" s="86"/>
      <c r="CYD6" s="86"/>
      <c r="CYE6" s="86"/>
      <c r="CYF6" s="86"/>
      <c r="CYG6" s="86"/>
      <c r="CYH6" s="86"/>
      <c r="CYI6" s="86"/>
      <c r="CYJ6" s="86"/>
      <c r="CYK6" s="86"/>
      <c r="CYL6" s="86"/>
      <c r="CYM6" s="86"/>
      <c r="CYN6" s="86"/>
      <c r="CYO6" s="86"/>
      <c r="CYP6" s="86"/>
      <c r="CYQ6" s="86"/>
      <c r="CYR6" s="86"/>
      <c r="CYS6" s="86"/>
      <c r="CYT6" s="86"/>
      <c r="CYU6" s="86"/>
      <c r="CYV6" s="86"/>
      <c r="CYW6" s="86"/>
      <c r="CYX6" s="86"/>
      <c r="CYY6" s="86"/>
      <c r="CYZ6" s="86"/>
      <c r="CZA6" s="86"/>
      <c r="CZB6" s="86"/>
      <c r="CZC6" s="86"/>
      <c r="CZD6" s="86"/>
      <c r="CZE6" s="86"/>
      <c r="CZF6" s="86"/>
      <c r="CZG6" s="86"/>
      <c r="CZH6" s="86"/>
      <c r="CZI6" s="86"/>
      <c r="CZJ6" s="86"/>
      <c r="CZK6" s="86"/>
      <c r="CZL6" s="86"/>
      <c r="CZM6" s="86"/>
      <c r="CZN6" s="86"/>
      <c r="CZO6" s="86"/>
      <c r="CZP6" s="86"/>
      <c r="CZQ6" s="86"/>
      <c r="CZR6" s="86"/>
      <c r="CZS6" s="86"/>
      <c r="CZT6" s="86"/>
      <c r="CZU6" s="86"/>
      <c r="CZV6" s="86"/>
      <c r="CZW6" s="86"/>
      <c r="CZX6" s="86"/>
      <c r="CZY6" s="86"/>
      <c r="CZZ6" s="86"/>
      <c r="DAA6" s="86"/>
      <c r="DAB6" s="86"/>
      <c r="DAC6" s="86"/>
      <c r="DAD6" s="86"/>
      <c r="DAE6" s="86"/>
      <c r="DAF6" s="86"/>
      <c r="DAG6" s="86"/>
      <c r="DAH6" s="86"/>
      <c r="DAI6" s="86"/>
      <c r="DAJ6" s="86"/>
      <c r="DAK6" s="86"/>
      <c r="DAL6" s="86"/>
      <c r="DAM6" s="86"/>
      <c r="DAN6" s="86"/>
      <c r="DAO6" s="86"/>
      <c r="DAP6" s="86"/>
      <c r="DAQ6" s="86"/>
      <c r="DAR6" s="86"/>
      <c r="DAS6" s="86"/>
      <c r="DAT6" s="86"/>
      <c r="DAU6" s="86"/>
      <c r="DAV6" s="86"/>
      <c r="DAW6" s="86"/>
      <c r="DAX6" s="86"/>
      <c r="DAY6" s="86"/>
      <c r="DAZ6" s="86"/>
      <c r="DBA6" s="86"/>
      <c r="DBB6" s="86"/>
      <c r="DBC6" s="86"/>
      <c r="DBD6" s="86"/>
      <c r="DBE6" s="86"/>
      <c r="DBF6" s="86"/>
      <c r="DBG6" s="86"/>
      <c r="DBH6" s="86"/>
      <c r="DBI6" s="86"/>
      <c r="DBJ6" s="86"/>
      <c r="DBK6" s="86"/>
      <c r="DBL6" s="86"/>
      <c r="DBM6" s="86"/>
      <c r="DBN6" s="86"/>
      <c r="DBO6" s="86"/>
      <c r="DBP6" s="86"/>
      <c r="DBQ6" s="86"/>
      <c r="DBR6" s="86"/>
      <c r="DBS6" s="86"/>
      <c r="DBT6" s="86"/>
      <c r="DBU6" s="86"/>
      <c r="DBV6" s="86"/>
      <c r="DBW6" s="86"/>
      <c r="DBX6" s="86"/>
      <c r="DBY6" s="86"/>
      <c r="DBZ6" s="86"/>
      <c r="DCA6" s="86"/>
      <c r="DCB6" s="86"/>
      <c r="DCC6" s="86"/>
      <c r="DCD6" s="86"/>
      <c r="DCE6" s="86"/>
      <c r="DCF6" s="86"/>
      <c r="DCG6" s="86"/>
      <c r="DCH6" s="86"/>
      <c r="DCI6" s="86"/>
      <c r="DCJ6" s="86"/>
      <c r="DCK6" s="86"/>
      <c r="DCL6" s="86"/>
      <c r="DCM6" s="86"/>
      <c r="DCN6" s="86"/>
      <c r="DCO6" s="86"/>
      <c r="DCP6" s="86"/>
      <c r="DCQ6" s="86"/>
      <c r="DCR6" s="86"/>
      <c r="DCS6" s="86"/>
      <c r="DCT6" s="86"/>
      <c r="DCU6" s="86"/>
      <c r="DCV6" s="86"/>
      <c r="DCW6" s="86"/>
      <c r="DCX6" s="86"/>
      <c r="DCY6" s="86"/>
      <c r="DCZ6" s="86"/>
      <c r="DDA6" s="86"/>
      <c r="DDB6" s="86"/>
      <c r="DDC6" s="86"/>
      <c r="DDD6" s="86"/>
      <c r="DDE6" s="86"/>
      <c r="DDF6" s="86"/>
      <c r="DDG6" s="86"/>
      <c r="DDH6" s="86"/>
      <c r="DDI6" s="86"/>
      <c r="DDJ6" s="86"/>
      <c r="DDK6" s="86"/>
      <c r="DDL6" s="86"/>
      <c r="DDM6" s="86"/>
      <c r="DDN6" s="86"/>
      <c r="DDO6" s="86"/>
      <c r="DDP6" s="86"/>
      <c r="DDQ6" s="86"/>
      <c r="DDR6" s="86"/>
      <c r="DDS6" s="86"/>
      <c r="DDT6" s="86"/>
      <c r="DDU6" s="86"/>
      <c r="DDV6" s="86"/>
      <c r="DDW6" s="86"/>
      <c r="DDX6" s="86"/>
      <c r="DDY6" s="86"/>
      <c r="DDZ6" s="86"/>
      <c r="DEA6" s="86"/>
      <c r="DEB6" s="86"/>
      <c r="DEC6" s="86"/>
      <c r="DED6" s="86"/>
      <c r="DEE6" s="86"/>
      <c r="DEF6" s="86"/>
      <c r="DEG6" s="86"/>
      <c r="DEH6" s="86"/>
      <c r="DEI6" s="86"/>
      <c r="DEJ6" s="86"/>
      <c r="DEK6" s="86"/>
      <c r="DEL6" s="86"/>
      <c r="DEM6" s="86"/>
      <c r="DEN6" s="86"/>
      <c r="DEO6" s="86"/>
      <c r="DEP6" s="86"/>
      <c r="DEQ6" s="86"/>
      <c r="DER6" s="86"/>
      <c r="DES6" s="86"/>
      <c r="DET6" s="86"/>
      <c r="DEU6" s="86"/>
      <c r="DEV6" s="86"/>
      <c r="DEW6" s="86"/>
      <c r="DEX6" s="86"/>
      <c r="DEY6" s="86"/>
      <c r="DEZ6" s="86"/>
      <c r="DFA6" s="86"/>
      <c r="DFB6" s="86"/>
      <c r="DFC6" s="86"/>
      <c r="DFD6" s="86"/>
      <c r="DFE6" s="86"/>
      <c r="DFF6" s="86"/>
      <c r="DFG6" s="86"/>
      <c r="DFH6" s="86"/>
      <c r="DFI6" s="86"/>
      <c r="DFJ6" s="86"/>
      <c r="DFK6" s="86"/>
      <c r="DFL6" s="86"/>
      <c r="DFM6" s="86"/>
      <c r="DFN6" s="86"/>
      <c r="DFO6" s="86"/>
      <c r="DFP6" s="86"/>
      <c r="DFQ6" s="86"/>
      <c r="DFR6" s="86"/>
      <c r="DFS6" s="86"/>
      <c r="DFT6" s="86"/>
      <c r="DFU6" s="86"/>
      <c r="DFV6" s="86"/>
      <c r="DFW6" s="86"/>
      <c r="DFX6" s="86"/>
      <c r="DFY6" s="86"/>
      <c r="DFZ6" s="86"/>
      <c r="DGA6" s="86"/>
      <c r="DGB6" s="86"/>
      <c r="DGC6" s="86"/>
      <c r="DGD6" s="86"/>
      <c r="DGE6" s="86"/>
      <c r="DGF6" s="86"/>
      <c r="DGG6" s="86"/>
      <c r="DGH6" s="86"/>
      <c r="DGI6" s="86"/>
      <c r="DGJ6" s="86"/>
      <c r="DGK6" s="86"/>
      <c r="DGL6" s="86"/>
      <c r="DGM6" s="86"/>
      <c r="DGN6" s="86"/>
      <c r="DGO6" s="86"/>
      <c r="DGP6" s="86"/>
      <c r="DGQ6" s="86"/>
      <c r="DGR6" s="86"/>
      <c r="DGS6" s="86"/>
      <c r="DGT6" s="86"/>
      <c r="DGU6" s="86"/>
      <c r="DGV6" s="86"/>
      <c r="DGW6" s="86"/>
      <c r="DGX6" s="86"/>
      <c r="DGY6" s="86"/>
      <c r="DGZ6" s="86"/>
      <c r="DHA6" s="86"/>
      <c r="DHB6" s="86"/>
      <c r="DHC6" s="86"/>
      <c r="DHD6" s="86"/>
      <c r="DHE6" s="86"/>
      <c r="DHF6" s="86"/>
      <c r="DHG6" s="86"/>
      <c r="DHH6" s="86"/>
      <c r="DHI6" s="86"/>
      <c r="DHJ6" s="86"/>
      <c r="DHK6" s="86"/>
      <c r="DHL6" s="86"/>
      <c r="DHM6" s="86"/>
      <c r="DHN6" s="86"/>
      <c r="DHO6" s="86"/>
      <c r="DHP6" s="86"/>
      <c r="DHQ6" s="86"/>
      <c r="DHR6" s="86"/>
      <c r="DHS6" s="86"/>
      <c r="DHT6" s="86"/>
      <c r="DHU6" s="86"/>
      <c r="DHV6" s="86"/>
      <c r="DHW6" s="86"/>
      <c r="DHX6" s="86"/>
      <c r="DHY6" s="86"/>
      <c r="DHZ6" s="86"/>
      <c r="DIA6" s="86"/>
      <c r="DIB6" s="86"/>
      <c r="DIC6" s="86"/>
      <c r="DID6" s="86"/>
      <c r="DIE6" s="86"/>
      <c r="DIF6" s="86"/>
      <c r="DIG6" s="86"/>
      <c r="DIH6" s="86"/>
      <c r="DII6" s="86"/>
      <c r="DIJ6" s="86"/>
      <c r="DIK6" s="86"/>
      <c r="DIL6" s="86"/>
      <c r="DIM6" s="86"/>
      <c r="DIN6" s="86"/>
      <c r="DIO6" s="86"/>
      <c r="DIP6" s="86"/>
      <c r="DIQ6" s="86"/>
      <c r="DIR6" s="86"/>
      <c r="DIS6" s="86"/>
      <c r="DIT6" s="86"/>
      <c r="DIU6" s="86"/>
      <c r="DIV6" s="86"/>
      <c r="DIW6" s="86"/>
      <c r="DIX6" s="86"/>
      <c r="DIY6" s="86"/>
      <c r="DIZ6" s="86"/>
      <c r="DJA6" s="86"/>
      <c r="DJB6" s="86"/>
      <c r="DJC6" s="86"/>
      <c r="DJD6" s="86"/>
      <c r="DJE6" s="86"/>
      <c r="DJF6" s="86"/>
      <c r="DJG6" s="86"/>
      <c r="DJH6" s="86"/>
      <c r="DJI6" s="86"/>
      <c r="DJJ6" s="86"/>
      <c r="DJK6" s="86"/>
      <c r="DJL6" s="86"/>
      <c r="DJM6" s="86"/>
      <c r="DJN6" s="86"/>
      <c r="DJO6" s="86"/>
      <c r="DJP6" s="86"/>
      <c r="DJQ6" s="86"/>
      <c r="DJR6" s="86"/>
      <c r="DJS6" s="86"/>
      <c r="DJT6" s="86"/>
      <c r="DJU6" s="86"/>
      <c r="DJV6" s="86"/>
      <c r="DJW6" s="86"/>
      <c r="DJX6" s="86"/>
      <c r="DJY6" s="86"/>
      <c r="DJZ6" s="86"/>
      <c r="DKA6" s="86"/>
      <c r="DKB6" s="86"/>
      <c r="DKC6" s="86"/>
      <c r="DKD6" s="86"/>
      <c r="DKE6" s="86"/>
      <c r="DKF6" s="86"/>
      <c r="DKG6" s="86"/>
      <c r="DKH6" s="86"/>
      <c r="DKI6" s="86"/>
      <c r="DKJ6" s="86"/>
      <c r="DKK6" s="86"/>
      <c r="DKL6" s="86"/>
      <c r="DKM6" s="86"/>
      <c r="DKN6" s="86"/>
      <c r="DKO6" s="86"/>
      <c r="DKP6" s="86"/>
      <c r="DKQ6" s="86"/>
      <c r="DKR6" s="86"/>
      <c r="DKS6" s="86"/>
      <c r="DKT6" s="86"/>
      <c r="DKU6" s="86"/>
      <c r="DKV6" s="86"/>
      <c r="DKW6" s="86"/>
      <c r="DKX6" s="86"/>
      <c r="DKY6" s="86"/>
      <c r="DKZ6" s="86"/>
      <c r="DLA6" s="86"/>
      <c r="DLB6" s="86"/>
      <c r="DLC6" s="86"/>
      <c r="DLD6" s="86"/>
      <c r="DLE6" s="86"/>
      <c r="DLF6" s="86"/>
      <c r="DLG6" s="86"/>
      <c r="DLH6" s="86"/>
      <c r="DLI6" s="86"/>
      <c r="DLJ6" s="86"/>
      <c r="DLK6" s="86"/>
      <c r="DLL6" s="86"/>
      <c r="DLM6" s="86"/>
      <c r="DLN6" s="86"/>
      <c r="DLO6" s="86"/>
      <c r="DLP6" s="86"/>
      <c r="DLQ6" s="86"/>
      <c r="DLR6" s="86"/>
      <c r="DLS6" s="86"/>
      <c r="DLT6" s="86"/>
      <c r="DLU6" s="86"/>
      <c r="DLV6" s="86"/>
      <c r="DLW6" s="86"/>
      <c r="DLX6" s="86"/>
      <c r="DLY6" s="86"/>
      <c r="DLZ6" s="86"/>
      <c r="DMA6" s="86"/>
      <c r="DMB6" s="86"/>
      <c r="DMC6" s="86"/>
      <c r="DMD6" s="86"/>
      <c r="DME6" s="86"/>
      <c r="DMF6" s="86"/>
      <c r="DMG6" s="86"/>
      <c r="DMH6" s="86"/>
      <c r="DMI6" s="86"/>
      <c r="DMJ6" s="86"/>
      <c r="DMK6" s="86"/>
      <c r="DML6" s="86"/>
      <c r="DMM6" s="86"/>
      <c r="DMN6" s="86"/>
      <c r="DMO6" s="86"/>
      <c r="DMP6" s="86"/>
      <c r="DMQ6" s="86"/>
      <c r="DMR6" s="86"/>
      <c r="DMS6" s="86"/>
      <c r="DMT6" s="86"/>
      <c r="DMU6" s="86"/>
      <c r="DMV6" s="86"/>
      <c r="DMW6" s="86"/>
      <c r="DMX6" s="86"/>
      <c r="DMY6" s="86"/>
      <c r="DMZ6" s="86"/>
      <c r="DNA6" s="86"/>
      <c r="DNB6" s="86"/>
      <c r="DNC6" s="86"/>
      <c r="DND6" s="86"/>
      <c r="DNE6" s="86"/>
      <c r="DNF6" s="86"/>
      <c r="DNG6" s="86"/>
      <c r="DNH6" s="86"/>
      <c r="DNI6" s="86"/>
      <c r="DNJ6" s="86"/>
      <c r="DNK6" s="86"/>
      <c r="DNL6" s="86"/>
      <c r="DNM6" s="86"/>
      <c r="DNN6" s="86"/>
      <c r="DNO6" s="86"/>
      <c r="DNP6" s="86"/>
      <c r="DNQ6" s="86"/>
      <c r="DNR6" s="86"/>
      <c r="DNS6" s="86"/>
      <c r="DNT6" s="86"/>
      <c r="DNU6" s="86"/>
      <c r="DNV6" s="86"/>
      <c r="DNW6" s="86"/>
      <c r="DNX6" s="86"/>
      <c r="DNY6" s="86"/>
      <c r="DNZ6" s="86"/>
      <c r="DOA6" s="86"/>
      <c r="DOB6" s="86"/>
      <c r="DOC6" s="86"/>
      <c r="DOD6" s="86"/>
      <c r="DOE6" s="86"/>
      <c r="DOF6" s="86"/>
      <c r="DOG6" s="86"/>
      <c r="DOH6" s="86"/>
      <c r="DOI6" s="86"/>
      <c r="DOJ6" s="86"/>
      <c r="DOK6" s="86"/>
      <c r="DOL6" s="86"/>
      <c r="DOM6" s="86"/>
      <c r="DON6" s="86"/>
      <c r="DOO6" s="86"/>
      <c r="DOP6" s="86"/>
      <c r="DOQ6" s="86"/>
      <c r="DOR6" s="86"/>
      <c r="DOS6" s="86"/>
      <c r="DOT6" s="86"/>
      <c r="DOU6" s="86"/>
      <c r="DOV6" s="86"/>
      <c r="DOW6" s="86"/>
      <c r="DOX6" s="86"/>
      <c r="DOY6" s="86"/>
      <c r="DOZ6" s="86"/>
      <c r="DPA6" s="86"/>
      <c r="DPB6" s="86"/>
      <c r="DPC6" s="86"/>
      <c r="DPD6" s="86"/>
      <c r="DPE6" s="86"/>
      <c r="DPF6" s="86"/>
      <c r="DPG6" s="86"/>
      <c r="DPH6" s="86"/>
      <c r="DPI6" s="86"/>
      <c r="DPJ6" s="86"/>
      <c r="DPK6" s="86"/>
      <c r="DPL6" s="86"/>
      <c r="DPM6" s="86"/>
      <c r="DPN6" s="86"/>
      <c r="DPO6" s="86"/>
      <c r="DPP6" s="86"/>
      <c r="DPQ6" s="86"/>
      <c r="DPR6" s="86"/>
      <c r="DPS6" s="86"/>
      <c r="DPT6" s="86"/>
      <c r="DPU6" s="86"/>
      <c r="DPV6" s="86"/>
      <c r="DPW6" s="86"/>
      <c r="DPX6" s="86"/>
      <c r="DPY6" s="86"/>
      <c r="DPZ6" s="86"/>
      <c r="DQA6" s="86"/>
      <c r="DQB6" s="86"/>
      <c r="DQC6" s="86"/>
      <c r="DQD6" s="86"/>
      <c r="DQE6" s="86"/>
      <c r="DQF6" s="86"/>
      <c r="DQG6" s="86"/>
      <c r="DQH6" s="86"/>
      <c r="DQI6" s="86"/>
      <c r="DQJ6" s="86"/>
      <c r="DQK6" s="86"/>
      <c r="DQL6" s="86"/>
      <c r="DQM6" s="86"/>
      <c r="DQN6" s="86"/>
      <c r="DQO6" s="86"/>
      <c r="DQP6" s="86"/>
      <c r="DQQ6" s="86"/>
      <c r="DQR6" s="86"/>
      <c r="DQS6" s="86"/>
      <c r="DQT6" s="86"/>
      <c r="DQU6" s="86"/>
      <c r="DQV6" s="86"/>
      <c r="DQW6" s="86"/>
      <c r="DQX6" s="86"/>
      <c r="DQY6" s="86"/>
      <c r="DQZ6" s="86"/>
      <c r="DRA6" s="86"/>
      <c r="DRB6" s="86"/>
      <c r="DRC6" s="86"/>
      <c r="DRD6" s="86"/>
      <c r="DRE6" s="86"/>
      <c r="DRF6" s="86"/>
      <c r="DRG6" s="86"/>
      <c r="DRH6" s="86"/>
      <c r="DRI6" s="86"/>
      <c r="DRJ6" s="86"/>
      <c r="DRK6" s="86"/>
      <c r="DRL6" s="86"/>
      <c r="DRM6" s="86"/>
      <c r="DRN6" s="86"/>
      <c r="DRO6" s="86"/>
      <c r="DRP6" s="86"/>
      <c r="DRQ6" s="86"/>
      <c r="DRR6" s="86"/>
      <c r="DRS6" s="86"/>
      <c r="DRT6" s="86"/>
      <c r="DRU6" s="86"/>
      <c r="DRV6" s="86"/>
      <c r="DRW6" s="86"/>
      <c r="DRX6" s="86"/>
      <c r="DRY6" s="86"/>
      <c r="DRZ6" s="86"/>
      <c r="DSA6" s="86"/>
      <c r="DSB6" s="86"/>
      <c r="DSC6" s="86"/>
      <c r="DSD6" s="86"/>
      <c r="DSE6" s="86"/>
      <c r="DSF6" s="86"/>
      <c r="DSG6" s="86"/>
      <c r="DSH6" s="86"/>
      <c r="DSI6" s="86"/>
      <c r="DSJ6" s="86"/>
      <c r="DSK6" s="86"/>
      <c r="DSL6" s="86"/>
      <c r="DSM6" s="86"/>
      <c r="DSN6" s="86"/>
      <c r="DSO6" s="86"/>
      <c r="DSP6" s="86"/>
      <c r="DSQ6" s="86"/>
      <c r="DSR6" s="86"/>
      <c r="DSS6" s="86"/>
      <c r="DST6" s="86"/>
      <c r="DSU6" s="86"/>
      <c r="DSV6" s="86"/>
      <c r="DSW6" s="86"/>
      <c r="DSX6" s="86"/>
      <c r="DSY6" s="86"/>
      <c r="DSZ6" s="86"/>
      <c r="DTA6" s="86"/>
      <c r="DTB6" s="86"/>
      <c r="DTC6" s="86"/>
      <c r="DTD6" s="86"/>
      <c r="DTE6" s="86"/>
      <c r="DTF6" s="86"/>
      <c r="DTG6" s="86"/>
      <c r="DTH6" s="86"/>
      <c r="DTI6" s="86"/>
      <c r="DTJ6" s="86"/>
      <c r="DTK6" s="86"/>
      <c r="DTL6" s="86"/>
      <c r="DTM6" s="86"/>
      <c r="DTN6" s="86"/>
      <c r="DTO6" s="86"/>
      <c r="DTP6" s="86"/>
      <c r="DTQ6" s="86"/>
      <c r="DTR6" s="86"/>
      <c r="DTS6" s="86"/>
      <c r="DTT6" s="86"/>
      <c r="DTU6" s="86"/>
      <c r="DTV6" s="86"/>
      <c r="DTW6" s="86"/>
      <c r="DTX6" s="86"/>
      <c r="DTY6" s="86"/>
      <c r="DTZ6" s="86"/>
      <c r="DUA6" s="86"/>
      <c r="DUB6" s="86"/>
      <c r="DUC6" s="86"/>
      <c r="DUD6" s="86"/>
      <c r="DUE6" s="86"/>
      <c r="DUF6" s="86"/>
      <c r="DUG6" s="86"/>
      <c r="DUH6" s="86"/>
      <c r="DUI6" s="86"/>
      <c r="DUJ6" s="86"/>
      <c r="DUK6" s="86"/>
      <c r="DUL6" s="86"/>
      <c r="DUM6" s="86"/>
      <c r="DUN6" s="86"/>
      <c r="DUO6" s="86"/>
      <c r="DUP6" s="86"/>
      <c r="DUQ6" s="86"/>
      <c r="DUR6" s="86"/>
      <c r="DUS6" s="86"/>
      <c r="DUT6" s="86"/>
      <c r="DUU6" s="86"/>
      <c r="DUV6" s="86"/>
      <c r="DUW6" s="86"/>
      <c r="DUX6" s="86"/>
      <c r="DUY6" s="86"/>
      <c r="DUZ6" s="86"/>
      <c r="DVA6" s="86"/>
      <c r="DVB6" s="86"/>
      <c r="DVC6" s="86"/>
      <c r="DVD6" s="86"/>
      <c r="DVE6" s="86"/>
      <c r="DVF6" s="86"/>
      <c r="DVG6" s="86"/>
      <c r="DVH6" s="86"/>
      <c r="DVI6" s="86"/>
      <c r="DVJ6" s="86"/>
      <c r="DVK6" s="86"/>
      <c r="DVL6" s="86"/>
      <c r="DVM6" s="86"/>
      <c r="DVN6" s="86"/>
      <c r="DVO6" s="86"/>
      <c r="DVP6" s="86"/>
      <c r="DVQ6" s="86"/>
      <c r="DVR6" s="86"/>
      <c r="DVS6" s="86"/>
      <c r="DVT6" s="86"/>
      <c r="DVU6" s="86"/>
      <c r="DVV6" s="86"/>
      <c r="DVW6" s="86"/>
      <c r="DVX6" s="86"/>
      <c r="DVY6" s="86"/>
      <c r="DVZ6" s="86"/>
      <c r="DWA6" s="86"/>
      <c r="DWB6" s="86"/>
      <c r="DWC6" s="86"/>
      <c r="DWD6" s="86"/>
      <c r="DWE6" s="86"/>
      <c r="DWF6" s="86"/>
      <c r="DWG6" s="86"/>
      <c r="DWH6" s="86"/>
      <c r="DWI6" s="86"/>
      <c r="DWJ6" s="86"/>
      <c r="DWK6" s="86"/>
      <c r="DWL6" s="86"/>
      <c r="DWM6" s="86"/>
      <c r="DWN6" s="86"/>
      <c r="DWO6" s="86"/>
      <c r="DWP6" s="86"/>
      <c r="DWQ6" s="86"/>
      <c r="DWR6" s="86"/>
      <c r="DWS6" s="86"/>
      <c r="DWT6" s="86"/>
      <c r="DWU6" s="86"/>
      <c r="DWV6" s="86"/>
      <c r="DWW6" s="86"/>
      <c r="DWX6" s="86"/>
      <c r="DWY6" s="86"/>
      <c r="DWZ6" s="86"/>
      <c r="DXA6" s="86"/>
      <c r="DXB6" s="86"/>
      <c r="DXC6" s="86"/>
      <c r="DXD6" s="86"/>
      <c r="DXE6" s="86"/>
      <c r="DXF6" s="86"/>
      <c r="DXG6" s="86"/>
      <c r="DXH6" s="86"/>
      <c r="DXI6" s="86"/>
      <c r="DXJ6" s="86"/>
      <c r="DXK6" s="86"/>
      <c r="DXL6" s="86"/>
      <c r="DXM6" s="86"/>
      <c r="DXN6" s="86"/>
      <c r="DXO6" s="86"/>
      <c r="DXP6" s="86"/>
      <c r="DXQ6" s="86"/>
      <c r="DXR6" s="86"/>
      <c r="DXS6" s="86"/>
      <c r="DXT6" s="86"/>
      <c r="DXU6" s="86"/>
      <c r="DXV6" s="86"/>
      <c r="DXW6" s="86"/>
      <c r="DXX6" s="86"/>
      <c r="DXY6" s="86"/>
      <c r="DXZ6" s="86"/>
      <c r="DYA6" s="86"/>
      <c r="DYB6" s="86"/>
      <c r="DYC6" s="86"/>
      <c r="DYD6" s="86"/>
      <c r="DYE6" s="86"/>
      <c r="DYF6" s="86"/>
      <c r="DYG6" s="86"/>
      <c r="DYH6" s="86"/>
      <c r="DYI6" s="86"/>
      <c r="DYJ6" s="86"/>
      <c r="DYK6" s="86"/>
      <c r="DYL6" s="86"/>
      <c r="DYM6" s="86"/>
      <c r="DYN6" s="86"/>
      <c r="DYO6" s="86"/>
      <c r="DYP6" s="86"/>
      <c r="DYQ6" s="86"/>
      <c r="DYR6" s="86"/>
      <c r="DYS6" s="86"/>
      <c r="DYT6" s="86"/>
      <c r="DYU6" s="86"/>
      <c r="DYV6" s="86"/>
      <c r="DYW6" s="86"/>
      <c r="DYX6" s="86"/>
      <c r="DYY6" s="86"/>
      <c r="DYZ6" s="86"/>
      <c r="DZA6" s="86"/>
      <c r="DZB6" s="86"/>
      <c r="DZC6" s="86"/>
      <c r="DZD6" s="86"/>
      <c r="DZE6" s="86"/>
      <c r="DZF6" s="86"/>
      <c r="DZG6" s="86"/>
      <c r="DZH6" s="86"/>
      <c r="DZI6" s="86"/>
      <c r="DZJ6" s="86"/>
      <c r="DZK6" s="86"/>
      <c r="DZL6" s="86"/>
      <c r="DZM6" s="86"/>
      <c r="DZN6" s="86"/>
      <c r="DZO6" s="86"/>
      <c r="DZP6" s="86"/>
      <c r="DZQ6" s="86"/>
      <c r="DZR6" s="86"/>
      <c r="DZS6" s="86"/>
      <c r="DZT6" s="86"/>
      <c r="DZU6" s="86"/>
      <c r="DZV6" s="86"/>
      <c r="DZW6" s="86"/>
      <c r="DZX6" s="86"/>
      <c r="DZY6" s="86"/>
      <c r="DZZ6" s="86"/>
      <c r="EAA6" s="86"/>
      <c r="EAB6" s="86"/>
      <c r="EAC6" s="86"/>
      <c r="EAD6" s="86"/>
      <c r="EAE6" s="86"/>
      <c r="EAF6" s="86"/>
      <c r="EAG6" s="86"/>
      <c r="EAH6" s="86"/>
      <c r="EAI6" s="86"/>
      <c r="EAJ6" s="86"/>
      <c r="EAK6" s="86"/>
      <c r="EAL6" s="86"/>
      <c r="EAM6" s="86"/>
      <c r="EAN6" s="86"/>
      <c r="EAO6" s="86"/>
      <c r="EAP6" s="86"/>
      <c r="EAQ6" s="86"/>
      <c r="EAR6" s="86"/>
      <c r="EAS6" s="86"/>
      <c r="EAT6" s="86"/>
      <c r="EAU6" s="86"/>
      <c r="EAV6" s="86"/>
      <c r="EAW6" s="86"/>
      <c r="EAX6" s="86"/>
      <c r="EAY6" s="86"/>
      <c r="EAZ6" s="86"/>
      <c r="EBA6" s="86"/>
      <c r="EBB6" s="86"/>
      <c r="EBC6" s="86"/>
      <c r="EBD6" s="86"/>
      <c r="EBE6" s="86"/>
      <c r="EBF6" s="86"/>
      <c r="EBG6" s="86"/>
      <c r="EBH6" s="86"/>
      <c r="EBI6" s="86"/>
      <c r="EBJ6" s="86"/>
      <c r="EBK6" s="86"/>
      <c r="EBL6" s="86"/>
      <c r="EBM6" s="86"/>
      <c r="EBN6" s="86"/>
      <c r="EBO6" s="86"/>
      <c r="EBP6" s="86"/>
      <c r="EBQ6" s="86"/>
      <c r="EBR6" s="86"/>
      <c r="EBS6" s="86"/>
      <c r="EBT6" s="86"/>
      <c r="EBU6" s="86"/>
      <c r="EBV6" s="86"/>
      <c r="EBW6" s="86"/>
      <c r="EBX6" s="86"/>
      <c r="EBY6" s="86"/>
      <c r="EBZ6" s="86"/>
      <c r="ECA6" s="86"/>
      <c r="ECB6" s="86"/>
      <c r="ECC6" s="86"/>
      <c r="ECD6" s="86"/>
      <c r="ECE6" s="86"/>
      <c r="ECF6" s="86"/>
      <c r="ECG6" s="86"/>
      <c r="ECH6" s="86"/>
      <c r="ECI6" s="86"/>
      <c r="ECJ6" s="86"/>
      <c r="ECK6" s="86"/>
      <c r="ECL6" s="86"/>
      <c r="ECM6" s="86"/>
      <c r="ECN6" s="86"/>
      <c r="ECO6" s="86"/>
      <c r="ECP6" s="86"/>
      <c r="ECQ6" s="86"/>
      <c r="ECR6" s="86"/>
      <c r="ECS6" s="86"/>
      <c r="ECT6" s="86"/>
      <c r="ECU6" s="86"/>
      <c r="ECV6" s="86"/>
      <c r="ECW6" s="86"/>
      <c r="ECX6" s="86"/>
      <c r="ECY6" s="86"/>
      <c r="ECZ6" s="86"/>
      <c r="EDA6" s="86"/>
      <c r="EDB6" s="86"/>
      <c r="EDC6" s="86"/>
      <c r="EDD6" s="86"/>
      <c r="EDE6" s="86"/>
      <c r="EDF6" s="86"/>
      <c r="EDG6" s="86"/>
      <c r="EDH6" s="86"/>
      <c r="EDI6" s="86"/>
      <c r="EDJ6" s="86"/>
      <c r="EDK6" s="86"/>
      <c r="EDL6" s="86"/>
      <c r="EDM6" s="86"/>
      <c r="EDN6" s="86"/>
      <c r="EDO6" s="86"/>
      <c r="EDP6" s="86"/>
      <c r="EDQ6" s="86"/>
      <c r="EDR6" s="86"/>
      <c r="EDS6" s="86"/>
      <c r="EDT6" s="86"/>
      <c r="EDU6" s="86"/>
      <c r="EDV6" s="86"/>
      <c r="EDW6" s="86"/>
      <c r="EDX6" s="86"/>
      <c r="EDY6" s="86"/>
      <c r="EDZ6" s="86"/>
      <c r="EEA6" s="86"/>
      <c r="EEB6" s="86"/>
      <c r="EEC6" s="86"/>
      <c r="EED6" s="86"/>
      <c r="EEE6" s="86"/>
      <c r="EEF6" s="86"/>
      <c r="EEG6" s="86"/>
      <c r="EEH6" s="86"/>
      <c r="EEI6" s="86"/>
      <c r="EEJ6" s="86"/>
      <c r="EEK6" s="86"/>
      <c r="EEL6" s="86"/>
      <c r="EEM6" s="86"/>
      <c r="EEN6" s="86"/>
      <c r="EEO6" s="86"/>
      <c r="EEP6" s="86"/>
      <c r="EEQ6" s="86"/>
      <c r="EER6" s="86"/>
      <c r="EES6" s="86"/>
      <c r="EET6" s="86"/>
      <c r="EEU6" s="86"/>
      <c r="EEV6" s="86"/>
      <c r="EEW6" s="86"/>
      <c r="EEX6" s="86"/>
      <c r="EEY6" s="86"/>
      <c r="EEZ6" s="86"/>
      <c r="EFA6" s="86"/>
      <c r="EFB6" s="86"/>
      <c r="EFC6" s="86"/>
      <c r="EFD6" s="86"/>
      <c r="EFE6" s="86"/>
      <c r="EFF6" s="86"/>
      <c r="EFG6" s="86"/>
      <c r="EFH6" s="86"/>
      <c r="EFI6" s="86"/>
      <c r="EFJ6" s="86"/>
      <c r="EFK6" s="86"/>
      <c r="EFL6" s="86"/>
      <c r="EFM6" s="86"/>
      <c r="EFN6" s="86"/>
      <c r="EFO6" s="86"/>
      <c r="EFP6" s="86"/>
      <c r="EFQ6" s="86"/>
      <c r="EFR6" s="86"/>
      <c r="EFS6" s="86"/>
      <c r="EFT6" s="86"/>
      <c r="EFU6" s="86"/>
      <c r="EFV6" s="86"/>
      <c r="EFW6" s="86"/>
      <c r="EFX6" s="86"/>
      <c r="EFY6" s="86"/>
      <c r="EFZ6" s="86"/>
      <c r="EGA6" s="86"/>
      <c r="EGB6" s="86"/>
      <c r="EGC6" s="86"/>
      <c r="EGD6" s="86"/>
      <c r="EGE6" s="86"/>
      <c r="EGF6" s="86"/>
      <c r="EGG6" s="86"/>
      <c r="EGH6" s="86"/>
      <c r="EGI6" s="86"/>
      <c r="EGJ6" s="86"/>
      <c r="EGK6" s="86"/>
      <c r="EGL6" s="86"/>
      <c r="EGM6" s="86"/>
      <c r="EGN6" s="86"/>
      <c r="EGO6" s="86"/>
      <c r="EGP6" s="86"/>
      <c r="EGQ6" s="86"/>
      <c r="EGR6" s="86"/>
      <c r="EGS6" s="86"/>
      <c r="EGT6" s="86"/>
      <c r="EGU6" s="86"/>
      <c r="EGV6" s="86"/>
      <c r="EGW6" s="86"/>
      <c r="EGX6" s="86"/>
      <c r="EGY6" s="86"/>
      <c r="EGZ6" s="86"/>
      <c r="EHA6" s="86"/>
      <c r="EHB6" s="86"/>
      <c r="EHC6" s="86"/>
      <c r="EHD6" s="86"/>
      <c r="EHE6" s="86"/>
      <c r="EHF6" s="86"/>
      <c r="EHG6" s="86"/>
      <c r="EHH6" s="86"/>
      <c r="EHI6" s="86"/>
      <c r="EHJ6" s="86"/>
      <c r="EHK6" s="86"/>
      <c r="EHL6" s="86"/>
      <c r="EHM6" s="86"/>
      <c r="EHN6" s="86"/>
      <c r="EHO6" s="86"/>
      <c r="EHP6" s="86"/>
      <c r="EHQ6" s="86"/>
      <c r="EHR6" s="86"/>
      <c r="EHS6" s="86"/>
      <c r="EHT6" s="86"/>
      <c r="EHU6" s="86"/>
      <c r="EHV6" s="86"/>
      <c r="EHW6" s="86"/>
      <c r="EHX6" s="86"/>
      <c r="EHY6" s="86"/>
      <c r="EHZ6" s="86"/>
      <c r="EIA6" s="86"/>
      <c r="EIB6" s="86"/>
      <c r="EIC6" s="86"/>
      <c r="EID6" s="86"/>
      <c r="EIE6" s="86"/>
      <c r="EIF6" s="86"/>
      <c r="EIG6" s="86"/>
      <c r="EIH6" s="86"/>
      <c r="EII6" s="86"/>
      <c r="EIJ6" s="86"/>
      <c r="EIK6" s="86"/>
      <c r="EIL6" s="86"/>
      <c r="EIM6" s="86"/>
      <c r="EIN6" s="86"/>
      <c r="EIO6" s="86"/>
      <c r="EIP6" s="86"/>
      <c r="EIQ6" s="86"/>
      <c r="EIR6" s="86"/>
      <c r="EIS6" s="86"/>
      <c r="EIT6" s="86"/>
      <c r="EIU6" s="86"/>
      <c r="EIV6" s="86"/>
      <c r="EIW6" s="86"/>
      <c r="EIX6" s="86"/>
      <c r="EIY6" s="86"/>
      <c r="EIZ6" s="86"/>
      <c r="EJA6" s="86"/>
      <c r="EJB6" s="86"/>
      <c r="EJC6" s="86"/>
      <c r="EJD6" s="86"/>
      <c r="EJE6" s="86"/>
      <c r="EJF6" s="86"/>
      <c r="EJG6" s="86"/>
      <c r="EJH6" s="86"/>
      <c r="EJI6" s="86"/>
      <c r="EJJ6" s="86"/>
      <c r="EJK6" s="86"/>
      <c r="EJL6" s="86"/>
      <c r="EJM6" s="86"/>
      <c r="EJN6" s="86"/>
      <c r="EJO6" s="86"/>
      <c r="EJP6" s="86"/>
      <c r="EJQ6" s="86"/>
      <c r="EJR6" s="86"/>
      <c r="EJS6" s="86"/>
      <c r="EJT6" s="86"/>
      <c r="EJU6" s="86"/>
      <c r="EJV6" s="86"/>
      <c r="EJW6" s="86"/>
      <c r="EJX6" s="86"/>
      <c r="EJY6" s="86"/>
      <c r="EJZ6" s="86"/>
      <c r="EKA6" s="86"/>
      <c r="EKB6" s="86"/>
      <c r="EKC6" s="86"/>
      <c r="EKD6" s="86"/>
      <c r="EKE6" s="86"/>
      <c r="EKF6" s="86"/>
      <c r="EKG6" s="86"/>
      <c r="EKH6" s="86"/>
      <c r="EKI6" s="86"/>
      <c r="EKJ6" s="86"/>
      <c r="EKK6" s="86"/>
      <c r="EKL6" s="86"/>
      <c r="EKM6" s="86"/>
      <c r="EKN6" s="86"/>
      <c r="EKO6" s="86"/>
      <c r="EKP6" s="86"/>
      <c r="EKQ6" s="86"/>
      <c r="EKR6" s="86"/>
      <c r="EKS6" s="86"/>
      <c r="EKT6" s="86"/>
      <c r="EKU6" s="86"/>
      <c r="EKV6" s="86"/>
      <c r="EKW6" s="86"/>
      <c r="EKX6" s="86"/>
      <c r="EKY6" s="86"/>
      <c r="EKZ6" s="86"/>
      <c r="ELA6" s="86"/>
      <c r="ELB6" s="86"/>
      <c r="ELC6" s="86"/>
      <c r="ELD6" s="86"/>
      <c r="ELE6" s="86"/>
      <c r="ELF6" s="86"/>
      <c r="ELG6" s="86"/>
      <c r="ELH6" s="86"/>
      <c r="ELI6" s="86"/>
      <c r="ELJ6" s="86"/>
      <c r="ELK6" s="86"/>
      <c r="ELL6" s="86"/>
      <c r="ELM6" s="86"/>
      <c r="ELN6" s="86"/>
      <c r="ELO6" s="86"/>
      <c r="ELP6" s="86"/>
      <c r="ELQ6" s="86"/>
      <c r="ELR6" s="86"/>
      <c r="ELS6" s="86"/>
      <c r="ELT6" s="86"/>
      <c r="ELU6" s="86"/>
      <c r="ELV6" s="86"/>
      <c r="ELW6" s="86"/>
      <c r="ELX6" s="86"/>
      <c r="ELY6" s="86"/>
      <c r="ELZ6" s="86"/>
      <c r="EMA6" s="86"/>
      <c r="EMB6" s="86"/>
      <c r="EMC6" s="86"/>
      <c r="EMD6" s="86"/>
      <c r="EME6" s="86"/>
      <c r="EMF6" s="86"/>
      <c r="EMG6" s="86"/>
      <c r="EMH6" s="86"/>
      <c r="EMI6" s="86"/>
      <c r="EMJ6" s="86"/>
      <c r="EMK6" s="86"/>
      <c r="EML6" s="86"/>
      <c r="EMM6" s="86"/>
      <c r="EMN6" s="86"/>
      <c r="EMO6" s="86"/>
      <c r="EMP6" s="86"/>
      <c r="EMQ6" s="86"/>
      <c r="EMR6" s="86"/>
      <c r="EMS6" s="86"/>
      <c r="EMT6" s="86"/>
      <c r="EMU6" s="86"/>
      <c r="EMV6" s="86"/>
      <c r="EMW6" s="86"/>
      <c r="EMX6" s="86"/>
      <c r="EMY6" s="86"/>
      <c r="EMZ6" s="86"/>
      <c r="ENA6" s="86"/>
      <c r="ENB6" s="86"/>
      <c r="ENC6" s="86"/>
      <c r="END6" s="86"/>
      <c r="ENE6" s="86"/>
      <c r="ENF6" s="86"/>
      <c r="ENG6" s="86"/>
      <c r="ENH6" s="86"/>
      <c r="ENI6" s="86"/>
      <c r="ENJ6" s="86"/>
      <c r="ENK6" s="86"/>
      <c r="ENL6" s="86"/>
      <c r="ENM6" s="86"/>
      <c r="ENN6" s="86"/>
      <c r="ENO6" s="86"/>
      <c r="ENP6" s="86"/>
      <c r="ENQ6" s="86"/>
      <c r="ENR6" s="86"/>
      <c r="ENS6" s="86"/>
      <c r="ENT6" s="86"/>
      <c r="ENU6" s="86"/>
      <c r="ENV6" s="86"/>
      <c r="ENW6" s="86"/>
      <c r="ENX6" s="86"/>
      <c r="ENY6" s="86"/>
      <c r="ENZ6" s="86"/>
      <c r="EOA6" s="86"/>
      <c r="EOB6" s="86"/>
      <c r="EOC6" s="86"/>
      <c r="EOD6" s="86"/>
      <c r="EOE6" s="86"/>
      <c r="EOF6" s="86"/>
      <c r="EOG6" s="86"/>
      <c r="EOH6" s="86"/>
      <c r="EOI6" s="86"/>
      <c r="EOJ6" s="86"/>
      <c r="EOK6" s="86"/>
      <c r="EOL6" s="86"/>
      <c r="EOM6" s="86"/>
      <c r="EON6" s="86"/>
      <c r="EOO6" s="86"/>
      <c r="EOP6" s="86"/>
      <c r="EOQ6" s="86"/>
      <c r="EOR6" s="86"/>
      <c r="EOS6" s="86"/>
      <c r="EOT6" s="86"/>
      <c r="EOU6" s="86"/>
      <c r="EOV6" s="86"/>
      <c r="EOW6" s="86"/>
      <c r="EOX6" s="86"/>
      <c r="EOY6" s="86"/>
      <c r="EOZ6" s="86"/>
      <c r="EPA6" s="86"/>
      <c r="EPB6" s="86"/>
      <c r="EPC6" s="86"/>
      <c r="EPD6" s="86"/>
      <c r="EPE6" s="86"/>
      <c r="EPF6" s="86"/>
      <c r="EPG6" s="86"/>
      <c r="EPH6" s="86"/>
      <c r="EPI6" s="86"/>
      <c r="EPJ6" s="86"/>
      <c r="EPK6" s="86"/>
      <c r="EPL6" s="86"/>
      <c r="EPM6" s="86"/>
      <c r="EPN6" s="86"/>
      <c r="EPO6" s="86"/>
      <c r="EPP6" s="86"/>
      <c r="EPQ6" s="86"/>
      <c r="EPR6" s="86"/>
      <c r="EPS6" s="86"/>
      <c r="EPT6" s="86"/>
      <c r="EPU6" s="86"/>
      <c r="EPV6" s="86"/>
      <c r="EPW6" s="86"/>
      <c r="EPX6" s="86"/>
      <c r="EPY6" s="86"/>
      <c r="EPZ6" s="86"/>
      <c r="EQA6" s="86"/>
      <c r="EQB6" s="86"/>
      <c r="EQC6" s="86"/>
      <c r="EQD6" s="86"/>
      <c r="EQE6" s="86"/>
      <c r="EQF6" s="86"/>
      <c r="EQG6" s="86"/>
      <c r="EQH6" s="86"/>
      <c r="EQI6" s="86"/>
      <c r="EQJ6" s="86"/>
      <c r="EQK6" s="86"/>
      <c r="EQL6" s="86"/>
      <c r="EQM6" s="86"/>
      <c r="EQN6" s="86"/>
      <c r="EQO6" s="86"/>
      <c r="EQP6" s="86"/>
      <c r="EQQ6" s="86"/>
      <c r="EQR6" s="86"/>
      <c r="EQS6" s="86"/>
      <c r="EQT6" s="86"/>
      <c r="EQU6" s="86"/>
      <c r="EQV6" s="86"/>
      <c r="EQW6" s="86"/>
      <c r="EQX6" s="86"/>
      <c r="EQY6" s="86"/>
      <c r="EQZ6" s="86"/>
      <c r="ERA6" s="86"/>
      <c r="ERB6" s="86"/>
      <c r="ERC6" s="86"/>
      <c r="ERD6" s="86"/>
      <c r="ERE6" s="86"/>
      <c r="ERF6" s="86"/>
      <c r="ERG6" s="86"/>
      <c r="ERH6" s="86"/>
      <c r="ERI6" s="86"/>
      <c r="ERJ6" s="86"/>
      <c r="ERK6" s="86"/>
      <c r="ERL6" s="86"/>
      <c r="ERM6" s="86"/>
      <c r="ERN6" s="86"/>
      <c r="ERO6" s="86"/>
      <c r="ERP6" s="86"/>
      <c r="ERQ6" s="86"/>
      <c r="ERR6" s="86"/>
      <c r="ERS6" s="86"/>
      <c r="ERT6" s="86"/>
      <c r="ERU6" s="86"/>
      <c r="ERV6" s="86"/>
      <c r="ERW6" s="86"/>
      <c r="ERX6" s="86"/>
      <c r="ERY6" s="86"/>
      <c r="ERZ6" s="86"/>
      <c r="ESA6" s="86"/>
      <c r="ESB6" s="86"/>
      <c r="ESC6" s="86"/>
      <c r="ESD6" s="86"/>
      <c r="ESE6" s="86"/>
      <c r="ESF6" s="86"/>
      <c r="ESG6" s="86"/>
      <c r="ESH6" s="86"/>
      <c r="ESI6" s="86"/>
      <c r="ESJ6" s="86"/>
      <c r="ESK6" s="86"/>
      <c r="ESL6" s="86"/>
      <c r="ESM6" s="86"/>
      <c r="ESN6" s="86"/>
      <c r="ESO6" s="86"/>
      <c r="ESP6" s="86"/>
      <c r="ESQ6" s="86"/>
      <c r="ESR6" s="86"/>
      <c r="ESS6" s="86"/>
      <c r="EST6" s="86"/>
      <c r="ESU6" s="86"/>
      <c r="ESV6" s="86"/>
      <c r="ESW6" s="86"/>
      <c r="ESX6" s="86"/>
      <c r="ESY6" s="86"/>
      <c r="ESZ6" s="86"/>
      <c r="ETA6" s="86"/>
      <c r="ETB6" s="86"/>
      <c r="ETC6" s="86"/>
      <c r="ETD6" s="86"/>
      <c r="ETE6" s="86"/>
      <c r="ETF6" s="86"/>
      <c r="ETG6" s="86"/>
      <c r="ETH6" s="86"/>
      <c r="ETI6" s="86"/>
      <c r="ETJ6" s="86"/>
      <c r="ETK6" s="86"/>
      <c r="ETL6" s="86"/>
      <c r="ETM6" s="86"/>
      <c r="ETN6" s="86"/>
      <c r="ETO6" s="86"/>
      <c r="ETP6" s="86"/>
      <c r="ETQ6" s="86"/>
      <c r="ETR6" s="86"/>
      <c r="ETS6" s="86"/>
      <c r="ETT6" s="86"/>
      <c r="ETU6" s="86"/>
      <c r="ETV6" s="86"/>
      <c r="ETW6" s="86"/>
      <c r="ETX6" s="86"/>
      <c r="ETY6" s="86"/>
      <c r="ETZ6" s="86"/>
      <c r="EUA6" s="86"/>
      <c r="EUB6" s="86"/>
      <c r="EUC6" s="86"/>
      <c r="EUD6" s="86"/>
      <c r="EUE6" s="86"/>
      <c r="EUF6" s="86"/>
      <c r="EUG6" s="86"/>
      <c r="EUH6" s="86"/>
      <c r="EUI6" s="86"/>
      <c r="EUJ6" s="86"/>
      <c r="EUK6" s="86"/>
      <c r="EUL6" s="86"/>
      <c r="EUM6" s="86"/>
      <c r="EUN6" s="86"/>
      <c r="EUO6" s="86"/>
      <c r="EUP6" s="86"/>
      <c r="EUQ6" s="86"/>
      <c r="EUR6" s="86"/>
      <c r="EUS6" s="86"/>
      <c r="EUT6" s="86"/>
      <c r="EUU6" s="86"/>
      <c r="EUV6" s="86"/>
      <c r="EUW6" s="86"/>
      <c r="EUX6" s="86"/>
      <c r="EUY6" s="86"/>
      <c r="EUZ6" s="86"/>
      <c r="EVA6" s="86"/>
      <c r="EVB6" s="86"/>
      <c r="EVC6" s="86"/>
      <c r="EVD6" s="86"/>
      <c r="EVE6" s="86"/>
      <c r="EVF6" s="86"/>
      <c r="EVG6" s="86"/>
      <c r="EVH6" s="86"/>
      <c r="EVI6" s="86"/>
      <c r="EVJ6" s="86"/>
      <c r="EVK6" s="86"/>
      <c r="EVL6" s="86"/>
      <c r="EVM6" s="86"/>
      <c r="EVN6" s="86"/>
      <c r="EVO6" s="86"/>
      <c r="EVP6" s="86"/>
      <c r="EVQ6" s="86"/>
      <c r="EVR6" s="86"/>
      <c r="EVS6" s="86"/>
      <c r="EVT6" s="86"/>
      <c r="EVU6" s="86"/>
      <c r="EVV6" s="86"/>
      <c r="EVW6" s="86"/>
      <c r="EVX6" s="86"/>
      <c r="EVY6" s="86"/>
      <c r="EVZ6" s="86"/>
      <c r="EWA6" s="86"/>
      <c r="EWB6" s="86"/>
      <c r="EWC6" s="86"/>
      <c r="EWD6" s="86"/>
      <c r="EWE6" s="86"/>
      <c r="EWF6" s="86"/>
      <c r="EWG6" s="86"/>
      <c r="EWH6" s="86"/>
      <c r="EWI6" s="86"/>
      <c r="EWJ6" s="86"/>
      <c r="EWK6" s="86"/>
      <c r="EWL6" s="86"/>
      <c r="EWM6" s="86"/>
      <c r="EWN6" s="86"/>
      <c r="EWO6" s="86"/>
      <c r="EWP6" s="86"/>
      <c r="EWQ6" s="86"/>
      <c r="EWR6" s="86"/>
      <c r="EWS6" s="86"/>
      <c r="EWT6" s="86"/>
      <c r="EWU6" s="86"/>
      <c r="EWV6" s="86"/>
      <c r="EWW6" s="86"/>
      <c r="EWX6" s="86"/>
      <c r="EWY6" s="86"/>
      <c r="EWZ6" s="86"/>
      <c r="EXA6" s="86"/>
      <c r="EXB6" s="86"/>
      <c r="EXC6" s="86"/>
      <c r="EXD6" s="86"/>
      <c r="EXE6" s="86"/>
      <c r="EXF6" s="86"/>
      <c r="EXG6" s="86"/>
      <c r="EXH6" s="86"/>
      <c r="EXI6" s="86"/>
      <c r="EXJ6" s="86"/>
      <c r="EXK6" s="86"/>
      <c r="EXL6" s="86"/>
      <c r="EXM6" s="86"/>
      <c r="EXN6" s="86"/>
      <c r="EXO6" s="86"/>
      <c r="EXP6" s="86"/>
      <c r="EXQ6" s="86"/>
      <c r="EXR6" s="86"/>
      <c r="EXS6" s="86"/>
      <c r="EXT6" s="86"/>
      <c r="EXU6" s="86"/>
      <c r="EXV6" s="86"/>
      <c r="EXW6" s="86"/>
      <c r="EXX6" s="86"/>
      <c r="EXY6" s="86"/>
      <c r="EXZ6" s="86"/>
      <c r="EYA6" s="86"/>
      <c r="EYB6" s="86"/>
      <c r="EYC6" s="86"/>
      <c r="EYD6" s="86"/>
      <c r="EYE6" s="86"/>
      <c r="EYF6" s="86"/>
      <c r="EYG6" s="86"/>
      <c r="EYH6" s="86"/>
      <c r="EYI6" s="86"/>
      <c r="EYJ6" s="86"/>
      <c r="EYK6" s="86"/>
      <c r="EYL6" s="86"/>
      <c r="EYM6" s="86"/>
      <c r="EYN6" s="86"/>
      <c r="EYO6" s="86"/>
      <c r="EYP6" s="86"/>
      <c r="EYQ6" s="86"/>
      <c r="EYR6" s="86"/>
      <c r="EYS6" s="86"/>
      <c r="EYT6" s="86"/>
      <c r="EYU6" s="86"/>
      <c r="EYV6" s="86"/>
      <c r="EYW6" s="86"/>
      <c r="EYX6" s="86"/>
      <c r="EYY6" s="86"/>
      <c r="EYZ6" s="86"/>
      <c r="EZA6" s="86"/>
      <c r="EZB6" s="86"/>
      <c r="EZC6" s="86"/>
      <c r="EZD6" s="86"/>
      <c r="EZE6" s="86"/>
      <c r="EZF6" s="86"/>
      <c r="EZG6" s="86"/>
      <c r="EZH6" s="86"/>
      <c r="EZI6" s="86"/>
      <c r="EZJ6" s="86"/>
      <c r="EZK6" s="86"/>
      <c r="EZL6" s="86"/>
      <c r="EZM6" s="86"/>
      <c r="EZN6" s="86"/>
      <c r="EZO6" s="86"/>
      <c r="EZP6" s="86"/>
      <c r="EZQ6" s="86"/>
      <c r="EZR6" s="86"/>
      <c r="EZS6" s="86"/>
      <c r="EZT6" s="86"/>
      <c r="EZU6" s="86"/>
      <c r="EZV6" s="86"/>
      <c r="EZW6" s="86"/>
      <c r="EZX6" s="86"/>
      <c r="EZY6" s="86"/>
      <c r="EZZ6" s="86"/>
      <c r="FAA6" s="86"/>
      <c r="FAB6" s="86"/>
      <c r="FAC6" s="86"/>
      <c r="FAD6" s="86"/>
      <c r="FAE6" s="86"/>
      <c r="FAF6" s="86"/>
      <c r="FAG6" s="86"/>
      <c r="FAH6" s="86"/>
      <c r="FAI6" s="86"/>
      <c r="FAJ6" s="86"/>
      <c r="FAK6" s="86"/>
      <c r="FAL6" s="86"/>
      <c r="FAM6" s="86"/>
      <c r="FAN6" s="86"/>
      <c r="FAO6" s="86"/>
      <c r="FAP6" s="86"/>
      <c r="FAQ6" s="86"/>
      <c r="FAR6" s="86"/>
      <c r="FAS6" s="86"/>
      <c r="FAT6" s="86"/>
      <c r="FAU6" s="86"/>
      <c r="FAV6" s="86"/>
      <c r="FAW6" s="86"/>
      <c r="FAX6" s="86"/>
      <c r="FAY6" s="86"/>
      <c r="FAZ6" s="86"/>
      <c r="FBA6" s="86"/>
      <c r="FBB6" s="86"/>
      <c r="FBC6" s="86"/>
      <c r="FBD6" s="86"/>
      <c r="FBE6" s="86"/>
      <c r="FBF6" s="86"/>
      <c r="FBG6" s="86"/>
      <c r="FBH6" s="86"/>
      <c r="FBI6" s="86"/>
      <c r="FBJ6" s="86"/>
      <c r="FBK6" s="86"/>
      <c r="FBL6" s="86"/>
      <c r="FBM6" s="86"/>
      <c r="FBN6" s="86"/>
      <c r="FBO6" s="86"/>
      <c r="FBP6" s="86"/>
      <c r="FBQ6" s="86"/>
      <c r="FBR6" s="86"/>
      <c r="FBS6" s="86"/>
      <c r="FBT6" s="86"/>
      <c r="FBU6" s="86"/>
      <c r="FBV6" s="86"/>
      <c r="FBW6" s="86"/>
      <c r="FBX6" s="86"/>
      <c r="FBY6" s="86"/>
      <c r="FBZ6" s="86"/>
      <c r="FCA6" s="86"/>
      <c r="FCB6" s="86"/>
      <c r="FCC6" s="86"/>
      <c r="FCD6" s="86"/>
      <c r="FCE6" s="86"/>
      <c r="FCF6" s="86"/>
      <c r="FCG6" s="86"/>
      <c r="FCH6" s="86"/>
      <c r="FCI6" s="86"/>
      <c r="FCJ6" s="86"/>
      <c r="FCK6" s="86"/>
      <c r="FCL6" s="86"/>
      <c r="FCM6" s="86"/>
      <c r="FCN6" s="86"/>
      <c r="FCO6" s="86"/>
      <c r="FCP6" s="86"/>
      <c r="FCQ6" s="86"/>
      <c r="FCR6" s="86"/>
      <c r="FCS6" s="86"/>
      <c r="FCT6" s="86"/>
      <c r="FCU6" s="86"/>
      <c r="FCV6" s="86"/>
      <c r="FCW6" s="86"/>
      <c r="FCX6" s="86"/>
      <c r="FCY6" s="86"/>
      <c r="FCZ6" s="86"/>
      <c r="FDA6" s="86"/>
      <c r="FDB6" s="86"/>
      <c r="FDC6" s="86"/>
      <c r="FDD6" s="86"/>
      <c r="FDE6" s="86"/>
      <c r="FDF6" s="86"/>
      <c r="FDG6" s="86"/>
      <c r="FDH6" s="86"/>
      <c r="FDI6" s="86"/>
      <c r="FDJ6" s="86"/>
      <c r="FDK6" s="86"/>
      <c r="FDL6" s="86"/>
      <c r="FDM6" s="86"/>
      <c r="FDN6" s="86"/>
      <c r="FDO6" s="86"/>
      <c r="FDP6" s="86"/>
      <c r="FDQ6" s="86"/>
      <c r="FDR6" s="86"/>
      <c r="FDS6" s="86"/>
      <c r="FDT6" s="86"/>
      <c r="FDU6" s="86"/>
      <c r="FDV6" s="86"/>
      <c r="FDW6" s="86"/>
      <c r="FDX6" s="86"/>
      <c r="FDY6" s="86"/>
      <c r="FDZ6" s="86"/>
      <c r="FEA6" s="86"/>
      <c r="FEB6" s="86"/>
      <c r="FEC6" s="86"/>
      <c r="FED6" s="86"/>
      <c r="FEE6" s="86"/>
      <c r="FEF6" s="86"/>
      <c r="FEG6" s="86"/>
      <c r="FEH6" s="86"/>
      <c r="FEI6" s="86"/>
      <c r="FEJ6" s="86"/>
      <c r="FEK6" s="86"/>
      <c r="FEL6" s="86"/>
      <c r="FEM6" s="86"/>
      <c r="FEN6" s="86"/>
      <c r="FEO6" s="86"/>
      <c r="FEP6" s="86"/>
      <c r="FEQ6" s="86"/>
      <c r="FER6" s="86"/>
      <c r="FES6" s="86"/>
      <c r="FET6" s="86"/>
      <c r="FEU6" s="86"/>
      <c r="FEV6" s="86"/>
      <c r="FEW6" s="86"/>
      <c r="FEX6" s="86"/>
      <c r="FEY6" s="86"/>
      <c r="FEZ6" s="86"/>
      <c r="FFA6" s="86"/>
      <c r="FFB6" s="86"/>
      <c r="FFC6" s="86"/>
      <c r="FFD6" s="86"/>
      <c r="FFE6" s="86"/>
      <c r="FFF6" s="86"/>
      <c r="FFG6" s="86"/>
      <c r="FFH6" s="86"/>
      <c r="FFI6" s="86"/>
      <c r="FFJ6" s="86"/>
      <c r="FFK6" s="86"/>
      <c r="FFL6" s="86"/>
      <c r="FFM6" s="86"/>
      <c r="FFN6" s="86"/>
      <c r="FFO6" s="86"/>
      <c r="FFP6" s="86"/>
      <c r="FFQ6" s="86"/>
      <c r="FFR6" s="86"/>
      <c r="FFS6" s="86"/>
      <c r="FFT6" s="86"/>
      <c r="FFU6" s="86"/>
      <c r="FFV6" s="86"/>
      <c r="FFW6" s="86"/>
      <c r="FFX6" s="86"/>
      <c r="FFY6" s="86"/>
      <c r="FFZ6" s="86"/>
      <c r="FGA6" s="86"/>
      <c r="FGB6" s="86"/>
      <c r="FGC6" s="86"/>
      <c r="FGD6" s="86"/>
      <c r="FGE6" s="86"/>
      <c r="FGF6" s="86"/>
      <c r="FGG6" s="86"/>
      <c r="FGH6" s="86"/>
      <c r="FGI6" s="86"/>
      <c r="FGJ6" s="86"/>
      <c r="FGK6" s="86"/>
      <c r="FGL6" s="86"/>
      <c r="FGM6" s="86"/>
      <c r="FGN6" s="86"/>
      <c r="FGO6" s="86"/>
      <c r="FGP6" s="86"/>
      <c r="FGQ6" s="86"/>
      <c r="FGR6" s="86"/>
      <c r="FGS6" s="86"/>
      <c r="FGT6" s="86"/>
      <c r="FGU6" s="86"/>
      <c r="FGV6" s="86"/>
      <c r="FGW6" s="86"/>
      <c r="FGX6" s="86"/>
      <c r="FGY6" s="86"/>
      <c r="FGZ6" s="86"/>
      <c r="FHA6" s="86"/>
      <c r="FHB6" s="86"/>
      <c r="FHC6" s="86"/>
      <c r="FHD6" s="86"/>
      <c r="FHE6" s="86"/>
      <c r="FHF6" s="86"/>
      <c r="FHG6" s="86"/>
      <c r="FHH6" s="86"/>
      <c r="FHI6" s="86"/>
      <c r="FHJ6" s="86"/>
      <c r="FHK6" s="86"/>
      <c r="FHL6" s="86"/>
      <c r="FHM6" s="86"/>
      <c r="FHN6" s="86"/>
      <c r="FHO6" s="86"/>
      <c r="FHP6" s="86"/>
      <c r="FHQ6" s="86"/>
      <c r="FHR6" s="86"/>
      <c r="FHS6" s="86"/>
      <c r="FHT6" s="86"/>
      <c r="FHU6" s="86"/>
      <c r="FHV6" s="86"/>
      <c r="FHW6" s="86"/>
      <c r="FHX6" s="86"/>
      <c r="FHY6" s="86"/>
      <c r="FHZ6" s="86"/>
      <c r="FIA6" s="86"/>
      <c r="FIB6" s="86"/>
      <c r="FIC6" s="86"/>
      <c r="FID6" s="86"/>
      <c r="FIE6" s="86"/>
      <c r="FIF6" s="86"/>
      <c r="FIG6" s="86"/>
      <c r="FIH6" s="86"/>
      <c r="FII6" s="86"/>
      <c r="FIJ6" s="86"/>
      <c r="FIK6" s="86"/>
      <c r="FIL6" s="86"/>
      <c r="FIM6" s="86"/>
      <c r="FIN6" s="86"/>
      <c r="FIO6" s="86"/>
      <c r="FIP6" s="86"/>
      <c r="FIQ6" s="86"/>
      <c r="FIR6" s="86"/>
      <c r="FIS6" s="86"/>
      <c r="FIT6" s="86"/>
      <c r="FIU6" s="86"/>
      <c r="FIV6" s="86"/>
      <c r="FIW6" s="86"/>
      <c r="FIX6" s="86"/>
      <c r="FIY6" s="86"/>
      <c r="FIZ6" s="86"/>
      <c r="FJA6" s="86"/>
      <c r="FJB6" s="86"/>
      <c r="FJC6" s="86"/>
      <c r="FJD6" s="86"/>
      <c r="FJE6" s="86"/>
      <c r="FJF6" s="86"/>
      <c r="FJG6" s="86"/>
      <c r="FJH6" s="86"/>
      <c r="FJI6" s="86"/>
      <c r="FJJ6" s="86"/>
      <c r="FJK6" s="86"/>
      <c r="FJL6" s="86"/>
      <c r="FJM6" s="86"/>
      <c r="FJN6" s="86"/>
      <c r="FJO6" s="86"/>
      <c r="FJP6" s="86"/>
      <c r="FJQ6" s="86"/>
      <c r="FJR6" s="86"/>
      <c r="FJS6" s="86"/>
      <c r="FJT6" s="86"/>
      <c r="FJU6" s="86"/>
      <c r="FJV6" s="86"/>
      <c r="FJW6" s="86"/>
      <c r="FJX6" s="86"/>
      <c r="FJY6" s="86"/>
      <c r="FJZ6" s="86"/>
      <c r="FKA6" s="86"/>
      <c r="FKB6" s="86"/>
      <c r="FKC6" s="86"/>
      <c r="FKD6" s="86"/>
      <c r="FKE6" s="86"/>
      <c r="FKF6" s="86"/>
      <c r="FKG6" s="86"/>
      <c r="FKH6" s="86"/>
      <c r="FKI6" s="86"/>
      <c r="FKJ6" s="86"/>
      <c r="FKK6" s="86"/>
      <c r="FKL6" s="86"/>
      <c r="FKM6" s="86"/>
      <c r="FKN6" s="86"/>
      <c r="FKO6" s="86"/>
      <c r="FKP6" s="86"/>
      <c r="FKQ6" s="86"/>
      <c r="FKR6" s="86"/>
      <c r="FKS6" s="86"/>
      <c r="FKT6" s="86"/>
      <c r="FKU6" s="86"/>
      <c r="FKV6" s="86"/>
      <c r="FKW6" s="86"/>
      <c r="FKX6" s="86"/>
      <c r="FKY6" s="86"/>
      <c r="FKZ6" s="86"/>
      <c r="FLA6" s="86"/>
      <c r="FLB6" s="86"/>
      <c r="FLC6" s="86"/>
      <c r="FLD6" s="86"/>
      <c r="FLE6" s="86"/>
      <c r="FLF6" s="86"/>
      <c r="FLG6" s="86"/>
      <c r="FLH6" s="86"/>
      <c r="FLI6" s="86"/>
      <c r="FLJ6" s="86"/>
      <c r="FLK6" s="86"/>
      <c r="FLL6" s="86"/>
      <c r="FLM6" s="86"/>
      <c r="FLN6" s="86"/>
      <c r="FLO6" s="86"/>
      <c r="FLP6" s="86"/>
      <c r="FLQ6" s="86"/>
      <c r="FLR6" s="86"/>
      <c r="FLS6" s="86"/>
      <c r="FLT6" s="86"/>
      <c r="FLU6" s="86"/>
      <c r="FLV6" s="86"/>
      <c r="FLW6" s="86"/>
      <c r="FLX6" s="86"/>
      <c r="FLY6" s="86"/>
      <c r="FLZ6" s="86"/>
      <c r="FMA6" s="86"/>
      <c r="FMB6" s="86"/>
      <c r="FMC6" s="86"/>
      <c r="FMD6" s="86"/>
      <c r="FME6" s="86"/>
      <c r="FMF6" s="86"/>
      <c r="FMG6" s="86"/>
      <c r="FMH6" s="86"/>
      <c r="FMI6" s="86"/>
      <c r="FMJ6" s="86"/>
      <c r="FMK6" s="86"/>
      <c r="FML6" s="86"/>
      <c r="FMM6" s="86"/>
      <c r="FMN6" s="86"/>
      <c r="FMO6" s="86"/>
      <c r="FMP6" s="86"/>
      <c r="FMQ6" s="86"/>
      <c r="FMR6" s="86"/>
      <c r="FMS6" s="86"/>
      <c r="FMT6" s="86"/>
      <c r="FMU6" s="86"/>
      <c r="FMV6" s="86"/>
      <c r="FMW6" s="86"/>
      <c r="FMX6" s="86"/>
      <c r="FMY6" s="86"/>
      <c r="FMZ6" s="86"/>
      <c r="FNA6" s="86"/>
      <c r="FNB6" s="86"/>
      <c r="FNC6" s="86"/>
      <c r="FND6" s="86"/>
      <c r="FNE6" s="86"/>
      <c r="FNF6" s="86"/>
      <c r="FNG6" s="86"/>
      <c r="FNH6" s="86"/>
      <c r="FNI6" s="86"/>
      <c r="FNJ6" s="86"/>
      <c r="FNK6" s="86"/>
      <c r="FNL6" s="86"/>
      <c r="FNM6" s="86"/>
      <c r="FNN6" s="86"/>
      <c r="FNO6" s="86"/>
      <c r="FNP6" s="86"/>
      <c r="FNQ6" s="86"/>
      <c r="FNR6" s="86"/>
      <c r="FNS6" s="86"/>
      <c r="FNT6" s="86"/>
      <c r="FNU6" s="86"/>
      <c r="FNV6" s="86"/>
      <c r="FNW6" s="86"/>
      <c r="FNX6" s="86"/>
      <c r="FNY6" s="86"/>
      <c r="FNZ6" s="86"/>
      <c r="FOA6" s="86"/>
      <c r="FOB6" s="86"/>
      <c r="FOC6" s="86"/>
      <c r="FOD6" s="86"/>
      <c r="FOE6" s="86"/>
      <c r="FOF6" s="86"/>
      <c r="FOG6" s="86"/>
      <c r="FOH6" s="86"/>
      <c r="FOI6" s="86"/>
      <c r="FOJ6" s="86"/>
      <c r="FOK6" s="86"/>
      <c r="FOL6" s="86"/>
      <c r="FOM6" s="86"/>
      <c r="FON6" s="86"/>
      <c r="FOO6" s="86"/>
      <c r="FOP6" s="86"/>
      <c r="FOQ6" s="86"/>
      <c r="FOR6" s="86"/>
      <c r="FOS6" s="86"/>
      <c r="FOT6" s="86"/>
      <c r="FOU6" s="86"/>
      <c r="FOV6" s="86"/>
      <c r="FOW6" s="86"/>
      <c r="FOX6" s="86"/>
      <c r="FOY6" s="86"/>
      <c r="FOZ6" s="86"/>
      <c r="FPA6" s="86"/>
      <c r="FPB6" s="86"/>
      <c r="FPC6" s="86"/>
      <c r="FPD6" s="86"/>
      <c r="FPE6" s="86"/>
      <c r="FPF6" s="86"/>
      <c r="FPG6" s="86"/>
      <c r="FPH6" s="86"/>
      <c r="FPI6" s="86"/>
      <c r="FPJ6" s="86"/>
      <c r="FPK6" s="86"/>
      <c r="FPL6" s="86"/>
      <c r="FPM6" s="86"/>
      <c r="FPN6" s="86"/>
      <c r="FPO6" s="86"/>
      <c r="FPP6" s="86"/>
      <c r="FPQ6" s="86"/>
      <c r="FPR6" s="86"/>
      <c r="FPS6" s="86"/>
      <c r="FPT6" s="86"/>
      <c r="FPU6" s="86"/>
      <c r="FPV6" s="86"/>
      <c r="FPW6" s="86"/>
      <c r="FPX6" s="86"/>
      <c r="FPY6" s="86"/>
      <c r="FPZ6" s="86"/>
      <c r="FQA6" s="86"/>
      <c r="FQB6" s="86"/>
      <c r="FQC6" s="86"/>
      <c r="FQD6" s="86"/>
      <c r="FQE6" s="86"/>
      <c r="FQF6" s="86"/>
      <c r="FQG6" s="86"/>
      <c r="FQH6" s="86"/>
      <c r="FQI6" s="86"/>
      <c r="FQJ6" s="86"/>
      <c r="FQK6" s="86"/>
      <c r="FQL6" s="86"/>
      <c r="FQM6" s="86"/>
      <c r="FQN6" s="86"/>
      <c r="FQO6" s="86"/>
      <c r="FQP6" s="86"/>
      <c r="FQQ6" s="86"/>
      <c r="FQR6" s="86"/>
      <c r="FQS6" s="86"/>
      <c r="FQT6" s="86"/>
      <c r="FQU6" s="86"/>
      <c r="FQV6" s="86"/>
      <c r="FQW6" s="86"/>
      <c r="FQX6" s="86"/>
      <c r="FQY6" s="86"/>
      <c r="FQZ6" s="86"/>
      <c r="FRA6" s="86"/>
      <c r="FRB6" s="86"/>
      <c r="FRC6" s="86"/>
      <c r="FRD6" s="86"/>
      <c r="FRE6" s="86"/>
      <c r="FRF6" s="86"/>
      <c r="FRG6" s="86"/>
      <c r="FRH6" s="86"/>
      <c r="FRI6" s="86"/>
      <c r="FRJ6" s="86"/>
      <c r="FRK6" s="86"/>
      <c r="FRL6" s="86"/>
      <c r="FRM6" s="86"/>
      <c r="FRN6" s="86"/>
      <c r="FRO6" s="86"/>
      <c r="FRP6" s="86"/>
      <c r="FRQ6" s="86"/>
      <c r="FRR6" s="86"/>
      <c r="FRS6" s="86"/>
      <c r="FRT6" s="86"/>
      <c r="FRU6" s="86"/>
      <c r="FRV6" s="86"/>
      <c r="FRW6" s="86"/>
      <c r="FRX6" s="86"/>
      <c r="FRY6" s="86"/>
      <c r="FRZ6" s="86"/>
      <c r="FSA6" s="86"/>
      <c r="FSB6" s="86"/>
      <c r="FSC6" s="86"/>
      <c r="FSD6" s="86"/>
      <c r="FSE6" s="86"/>
      <c r="FSF6" s="86"/>
      <c r="FSG6" s="86"/>
      <c r="FSH6" s="86"/>
      <c r="FSI6" s="86"/>
      <c r="FSJ6" s="86"/>
      <c r="FSK6" s="86"/>
      <c r="FSL6" s="86"/>
      <c r="FSM6" s="86"/>
      <c r="FSN6" s="86"/>
      <c r="FSO6" s="86"/>
      <c r="FSP6" s="86"/>
      <c r="FSQ6" s="86"/>
      <c r="FSR6" s="86"/>
      <c r="FSS6" s="86"/>
      <c r="FST6" s="86"/>
      <c r="FSU6" s="86"/>
      <c r="FSV6" s="86"/>
      <c r="FSW6" s="86"/>
      <c r="FSX6" s="86"/>
      <c r="FSY6" s="86"/>
      <c r="FSZ6" s="86"/>
      <c r="FTA6" s="86"/>
      <c r="FTB6" s="86"/>
      <c r="FTC6" s="86"/>
      <c r="FTD6" s="86"/>
      <c r="FTE6" s="86"/>
      <c r="FTF6" s="86"/>
      <c r="FTG6" s="86"/>
      <c r="FTH6" s="86"/>
      <c r="FTI6" s="86"/>
      <c r="FTJ6" s="86"/>
      <c r="FTK6" s="86"/>
      <c r="FTL6" s="86"/>
      <c r="FTM6" s="86"/>
      <c r="FTN6" s="86"/>
      <c r="FTO6" s="86"/>
      <c r="FTP6" s="86"/>
      <c r="FTQ6" s="86"/>
      <c r="FTR6" s="86"/>
      <c r="FTS6" s="86"/>
      <c r="FTT6" s="86"/>
      <c r="FTU6" s="86"/>
      <c r="FTV6" s="86"/>
      <c r="FTW6" s="86"/>
      <c r="FTX6" s="86"/>
      <c r="FTY6" s="86"/>
      <c r="FTZ6" s="86"/>
      <c r="FUA6" s="86"/>
      <c r="FUB6" s="86"/>
      <c r="FUC6" s="86"/>
      <c r="FUD6" s="86"/>
      <c r="FUE6" s="86"/>
      <c r="FUF6" s="86"/>
      <c r="FUG6" s="86"/>
      <c r="FUH6" s="86"/>
      <c r="FUI6" s="86"/>
      <c r="FUJ6" s="86"/>
      <c r="FUK6" s="86"/>
      <c r="FUL6" s="86"/>
      <c r="FUM6" s="86"/>
      <c r="FUN6" s="86"/>
      <c r="FUO6" s="86"/>
      <c r="FUP6" s="86"/>
      <c r="FUQ6" s="86"/>
      <c r="FUR6" s="86"/>
      <c r="FUS6" s="86"/>
      <c r="FUT6" s="86"/>
      <c r="FUU6" s="86"/>
      <c r="FUV6" s="86"/>
      <c r="FUW6" s="86"/>
      <c r="FUX6" s="86"/>
      <c r="FUY6" s="86"/>
      <c r="FUZ6" s="86"/>
      <c r="FVA6" s="86"/>
      <c r="FVB6" s="86"/>
      <c r="FVC6" s="86"/>
      <c r="FVD6" s="86"/>
      <c r="FVE6" s="86"/>
      <c r="FVF6" s="86"/>
      <c r="FVG6" s="86"/>
      <c r="FVH6" s="86"/>
      <c r="FVI6" s="86"/>
      <c r="FVJ6" s="86"/>
      <c r="FVK6" s="86"/>
      <c r="FVL6" s="86"/>
      <c r="FVM6" s="86"/>
      <c r="FVN6" s="86"/>
      <c r="FVO6" s="86"/>
      <c r="FVP6" s="86"/>
      <c r="FVQ6" s="86"/>
      <c r="FVR6" s="86"/>
      <c r="FVS6" s="86"/>
      <c r="FVT6" s="86"/>
      <c r="FVU6" s="86"/>
      <c r="FVV6" s="86"/>
      <c r="FVW6" s="86"/>
      <c r="FVX6" s="86"/>
      <c r="FVY6" s="86"/>
      <c r="FVZ6" s="86"/>
      <c r="FWA6" s="86"/>
      <c r="FWB6" s="86"/>
      <c r="FWC6" s="86"/>
      <c r="FWD6" s="86"/>
      <c r="FWE6" s="86"/>
      <c r="FWF6" s="86"/>
      <c r="FWG6" s="86"/>
      <c r="FWH6" s="86"/>
      <c r="FWI6" s="86"/>
      <c r="FWJ6" s="86"/>
      <c r="FWK6" s="86"/>
      <c r="FWL6" s="86"/>
      <c r="FWM6" s="86"/>
      <c r="FWN6" s="86"/>
      <c r="FWO6" s="86"/>
      <c r="FWP6" s="86"/>
      <c r="FWQ6" s="86"/>
      <c r="FWR6" s="86"/>
      <c r="FWS6" s="86"/>
      <c r="FWT6" s="86"/>
      <c r="FWU6" s="86"/>
      <c r="FWV6" s="86"/>
      <c r="FWW6" s="86"/>
      <c r="FWX6" s="86"/>
      <c r="FWY6" s="86"/>
      <c r="FWZ6" s="86"/>
      <c r="FXA6" s="86"/>
      <c r="FXB6" s="86"/>
      <c r="FXC6" s="86"/>
      <c r="FXD6" s="86"/>
      <c r="FXE6" s="86"/>
      <c r="FXF6" s="86"/>
      <c r="FXG6" s="86"/>
      <c r="FXH6" s="86"/>
      <c r="FXI6" s="86"/>
      <c r="FXJ6" s="86"/>
      <c r="FXK6" s="86"/>
      <c r="FXL6" s="86"/>
      <c r="FXM6" s="86"/>
      <c r="FXN6" s="86"/>
      <c r="FXO6" s="86"/>
      <c r="FXP6" s="86"/>
      <c r="FXQ6" s="86"/>
      <c r="FXR6" s="86"/>
      <c r="FXS6" s="86"/>
      <c r="FXT6" s="86"/>
      <c r="FXU6" s="86"/>
      <c r="FXV6" s="86"/>
      <c r="FXW6" s="86"/>
      <c r="FXX6" s="86"/>
      <c r="FXY6" s="86"/>
      <c r="FXZ6" s="86"/>
      <c r="FYA6" s="86"/>
      <c r="FYB6" s="86"/>
      <c r="FYC6" s="86"/>
      <c r="FYD6" s="86"/>
      <c r="FYE6" s="86"/>
      <c r="FYF6" s="86"/>
      <c r="FYG6" s="86"/>
      <c r="FYH6" s="86"/>
      <c r="FYI6" s="86"/>
      <c r="FYJ6" s="86"/>
      <c r="FYK6" s="86"/>
      <c r="FYL6" s="86"/>
      <c r="FYM6" s="86"/>
      <c r="FYN6" s="86"/>
      <c r="FYO6" s="86"/>
      <c r="FYP6" s="86"/>
      <c r="FYQ6" s="86"/>
      <c r="FYR6" s="86"/>
      <c r="FYS6" s="86"/>
      <c r="FYT6" s="86"/>
      <c r="FYU6" s="86"/>
      <c r="FYV6" s="86"/>
      <c r="FYW6" s="86"/>
      <c r="FYX6" s="86"/>
      <c r="FYY6" s="86"/>
      <c r="FYZ6" s="86"/>
      <c r="FZA6" s="86"/>
      <c r="FZB6" s="86"/>
      <c r="FZC6" s="86"/>
      <c r="FZD6" s="86"/>
      <c r="FZE6" s="86"/>
      <c r="FZF6" s="86"/>
      <c r="FZG6" s="86"/>
      <c r="FZH6" s="86"/>
      <c r="FZI6" s="86"/>
      <c r="FZJ6" s="86"/>
      <c r="FZK6" s="86"/>
      <c r="FZL6" s="86"/>
      <c r="FZM6" s="86"/>
      <c r="FZN6" s="86"/>
      <c r="FZO6" s="86"/>
      <c r="FZP6" s="86"/>
      <c r="FZQ6" s="86"/>
      <c r="FZR6" s="86"/>
      <c r="FZS6" s="86"/>
      <c r="FZT6" s="86"/>
      <c r="FZU6" s="86"/>
      <c r="FZV6" s="86"/>
      <c r="FZW6" s="86"/>
      <c r="FZX6" s="86"/>
      <c r="FZY6" s="86"/>
      <c r="FZZ6" s="86"/>
      <c r="GAA6" s="86"/>
      <c r="GAB6" s="86"/>
      <c r="GAC6" s="86"/>
      <c r="GAD6" s="86"/>
      <c r="GAE6" s="86"/>
      <c r="GAF6" s="86"/>
      <c r="GAG6" s="86"/>
      <c r="GAH6" s="86"/>
      <c r="GAI6" s="86"/>
      <c r="GAJ6" s="86"/>
      <c r="GAK6" s="86"/>
      <c r="GAL6" s="86"/>
      <c r="GAM6" s="86"/>
      <c r="GAN6" s="86"/>
      <c r="GAO6" s="86"/>
      <c r="GAP6" s="86"/>
      <c r="GAQ6" s="86"/>
      <c r="GAR6" s="86"/>
      <c r="GAS6" s="86"/>
      <c r="GAT6" s="86"/>
      <c r="GAU6" s="86"/>
      <c r="GAV6" s="86"/>
      <c r="GAW6" s="86"/>
      <c r="GAX6" s="86"/>
      <c r="GAY6" s="86"/>
      <c r="GAZ6" s="86"/>
      <c r="GBA6" s="86"/>
      <c r="GBB6" s="86"/>
      <c r="GBC6" s="86"/>
      <c r="GBD6" s="86"/>
      <c r="GBE6" s="86"/>
      <c r="GBF6" s="86"/>
      <c r="GBG6" s="86"/>
      <c r="GBH6" s="86"/>
      <c r="GBI6" s="86"/>
      <c r="GBJ6" s="86"/>
      <c r="GBK6" s="86"/>
      <c r="GBL6" s="86"/>
      <c r="GBM6" s="86"/>
      <c r="GBN6" s="86"/>
      <c r="GBO6" s="86"/>
      <c r="GBP6" s="86"/>
      <c r="GBQ6" s="86"/>
      <c r="GBR6" s="86"/>
      <c r="GBS6" s="86"/>
      <c r="GBT6" s="86"/>
      <c r="GBU6" s="86"/>
      <c r="GBV6" s="86"/>
      <c r="GBW6" s="86"/>
      <c r="GBX6" s="86"/>
      <c r="GBY6" s="86"/>
      <c r="GBZ6" s="86"/>
      <c r="GCA6" s="86"/>
      <c r="GCB6" s="86"/>
      <c r="GCC6" s="86"/>
      <c r="GCD6" s="86"/>
      <c r="GCE6" s="86"/>
      <c r="GCF6" s="86"/>
      <c r="GCG6" s="86"/>
      <c r="GCH6" s="86"/>
      <c r="GCI6" s="86"/>
      <c r="GCJ6" s="86"/>
      <c r="GCK6" s="86"/>
      <c r="GCL6" s="86"/>
      <c r="GCM6" s="86"/>
      <c r="GCN6" s="86"/>
      <c r="GCO6" s="86"/>
      <c r="GCP6" s="86"/>
      <c r="GCQ6" s="86"/>
      <c r="GCR6" s="86"/>
      <c r="GCS6" s="86"/>
      <c r="GCT6" s="86"/>
      <c r="GCU6" s="86"/>
      <c r="GCV6" s="86"/>
      <c r="GCW6" s="86"/>
      <c r="GCX6" s="86"/>
      <c r="GCY6" s="86"/>
      <c r="GCZ6" s="86"/>
      <c r="GDA6" s="86"/>
      <c r="GDB6" s="86"/>
      <c r="GDC6" s="86"/>
      <c r="GDD6" s="86"/>
      <c r="GDE6" s="86"/>
      <c r="GDF6" s="86"/>
      <c r="GDG6" s="86"/>
      <c r="GDH6" s="86"/>
      <c r="GDI6" s="86"/>
      <c r="GDJ6" s="86"/>
      <c r="GDK6" s="86"/>
      <c r="GDL6" s="86"/>
      <c r="GDM6" s="86"/>
      <c r="GDN6" s="86"/>
      <c r="GDO6" s="86"/>
      <c r="GDP6" s="86"/>
      <c r="GDQ6" s="86"/>
      <c r="GDR6" s="86"/>
      <c r="GDS6" s="86"/>
      <c r="GDT6" s="86"/>
      <c r="GDU6" s="86"/>
      <c r="GDV6" s="86"/>
      <c r="GDW6" s="86"/>
      <c r="GDX6" s="86"/>
      <c r="GDY6" s="86"/>
      <c r="GDZ6" s="86"/>
      <c r="GEA6" s="86"/>
      <c r="GEB6" s="86"/>
      <c r="GEC6" s="86"/>
      <c r="GED6" s="86"/>
      <c r="GEE6" s="86"/>
      <c r="GEF6" s="86"/>
      <c r="GEG6" s="86"/>
      <c r="GEH6" s="86"/>
      <c r="GEI6" s="86"/>
      <c r="GEJ6" s="86"/>
      <c r="GEK6" s="86"/>
      <c r="GEL6" s="86"/>
      <c r="GEM6" s="86"/>
      <c r="GEN6" s="86"/>
      <c r="GEO6" s="86"/>
      <c r="GEP6" s="86"/>
      <c r="GEQ6" s="86"/>
      <c r="GER6" s="86"/>
      <c r="GES6" s="86"/>
      <c r="GET6" s="86"/>
      <c r="GEU6" s="86"/>
      <c r="GEV6" s="86"/>
      <c r="GEW6" s="86"/>
      <c r="GEX6" s="86"/>
      <c r="GEY6" s="86"/>
      <c r="GEZ6" s="86"/>
      <c r="GFA6" s="86"/>
      <c r="GFB6" s="86"/>
      <c r="GFC6" s="86"/>
      <c r="GFD6" s="86"/>
      <c r="GFE6" s="86"/>
      <c r="GFF6" s="86"/>
      <c r="GFG6" s="86"/>
      <c r="GFH6" s="86"/>
      <c r="GFI6" s="86"/>
      <c r="GFJ6" s="86"/>
      <c r="GFK6" s="86"/>
      <c r="GFL6" s="86"/>
      <c r="GFM6" s="86"/>
      <c r="GFN6" s="86"/>
      <c r="GFO6" s="86"/>
      <c r="GFP6" s="86"/>
      <c r="GFQ6" s="86"/>
      <c r="GFR6" s="86"/>
      <c r="GFS6" s="86"/>
      <c r="GFT6" s="86"/>
      <c r="GFU6" s="86"/>
      <c r="GFV6" s="86"/>
      <c r="GFW6" s="86"/>
      <c r="GFX6" s="86"/>
      <c r="GFY6" s="86"/>
      <c r="GFZ6" s="86"/>
      <c r="GGA6" s="86"/>
      <c r="GGB6" s="86"/>
      <c r="GGC6" s="86"/>
      <c r="GGD6" s="86"/>
      <c r="GGE6" s="86"/>
      <c r="GGF6" s="86"/>
      <c r="GGG6" s="86"/>
      <c r="GGH6" s="86"/>
      <c r="GGI6" s="86"/>
      <c r="GGJ6" s="86"/>
      <c r="GGK6" s="86"/>
      <c r="GGL6" s="86"/>
      <c r="GGM6" s="86"/>
      <c r="GGN6" s="86"/>
      <c r="GGO6" s="86"/>
      <c r="GGP6" s="86"/>
      <c r="GGQ6" s="86"/>
      <c r="GGR6" s="86"/>
      <c r="GGS6" s="86"/>
      <c r="GGT6" s="86"/>
      <c r="GGU6" s="86"/>
      <c r="GGV6" s="86"/>
      <c r="GGW6" s="86"/>
      <c r="GGX6" s="86"/>
      <c r="GGY6" s="86"/>
      <c r="GGZ6" s="86"/>
      <c r="GHA6" s="86"/>
      <c r="GHB6" s="86"/>
      <c r="GHC6" s="86"/>
      <c r="GHD6" s="86"/>
      <c r="GHE6" s="86"/>
      <c r="GHF6" s="86"/>
      <c r="GHG6" s="86"/>
      <c r="GHH6" s="86"/>
      <c r="GHI6" s="86"/>
      <c r="GHJ6" s="86"/>
      <c r="GHK6" s="86"/>
      <c r="GHL6" s="86"/>
      <c r="GHM6" s="86"/>
      <c r="GHN6" s="86"/>
      <c r="GHO6" s="86"/>
      <c r="GHP6" s="86"/>
      <c r="GHQ6" s="86"/>
      <c r="GHR6" s="86"/>
      <c r="GHS6" s="86"/>
      <c r="GHT6" s="86"/>
      <c r="GHU6" s="86"/>
      <c r="GHV6" s="86"/>
      <c r="GHW6" s="86"/>
      <c r="GHX6" s="86"/>
      <c r="GHY6" s="86"/>
      <c r="GHZ6" s="86"/>
      <c r="GIA6" s="86"/>
      <c r="GIB6" s="86"/>
      <c r="GIC6" s="86"/>
      <c r="GID6" s="86"/>
      <c r="GIE6" s="86"/>
      <c r="GIF6" s="86"/>
      <c r="GIG6" s="86"/>
      <c r="GIH6" s="86"/>
      <c r="GII6" s="86"/>
      <c r="GIJ6" s="86"/>
      <c r="GIK6" s="86"/>
      <c r="GIL6" s="86"/>
      <c r="GIM6" s="86"/>
      <c r="GIN6" s="86"/>
      <c r="GIO6" s="86"/>
      <c r="GIP6" s="86"/>
      <c r="GIQ6" s="86"/>
      <c r="GIR6" s="86"/>
      <c r="GIS6" s="86"/>
      <c r="GIT6" s="86"/>
      <c r="GIU6" s="86"/>
      <c r="GIV6" s="86"/>
      <c r="GIW6" s="86"/>
      <c r="GIX6" s="86"/>
      <c r="GIY6" s="86"/>
      <c r="GIZ6" s="86"/>
      <c r="GJA6" s="86"/>
      <c r="GJB6" s="86"/>
      <c r="GJC6" s="86"/>
      <c r="GJD6" s="86"/>
      <c r="GJE6" s="86"/>
      <c r="GJF6" s="86"/>
      <c r="GJG6" s="86"/>
      <c r="GJH6" s="86"/>
      <c r="GJI6" s="86"/>
      <c r="GJJ6" s="86"/>
      <c r="GJK6" s="86"/>
      <c r="GJL6" s="86"/>
      <c r="GJM6" s="86"/>
      <c r="GJN6" s="86"/>
      <c r="GJO6" s="86"/>
      <c r="GJP6" s="86"/>
      <c r="GJQ6" s="86"/>
      <c r="GJR6" s="86"/>
      <c r="GJS6" s="86"/>
      <c r="GJT6" s="86"/>
      <c r="GJU6" s="86"/>
      <c r="GJV6" s="86"/>
      <c r="GJW6" s="86"/>
      <c r="GJX6" s="86"/>
      <c r="GJY6" s="86"/>
      <c r="GJZ6" s="86"/>
      <c r="GKA6" s="86"/>
      <c r="GKB6" s="86"/>
      <c r="GKC6" s="86"/>
      <c r="GKD6" s="86"/>
      <c r="GKE6" s="86"/>
      <c r="GKF6" s="86"/>
      <c r="GKG6" s="86"/>
      <c r="GKH6" s="86"/>
      <c r="GKI6" s="86"/>
      <c r="GKJ6" s="86"/>
      <c r="GKK6" s="86"/>
      <c r="GKL6" s="86"/>
      <c r="GKM6" s="86"/>
      <c r="GKN6" s="86"/>
      <c r="GKO6" s="86"/>
      <c r="GKP6" s="86"/>
      <c r="GKQ6" s="86"/>
      <c r="GKR6" s="86"/>
      <c r="GKS6" s="86"/>
      <c r="GKT6" s="86"/>
      <c r="GKU6" s="86"/>
      <c r="GKV6" s="86"/>
      <c r="GKW6" s="86"/>
      <c r="GKX6" s="86"/>
      <c r="GKY6" s="86"/>
      <c r="GKZ6" s="86"/>
      <c r="GLA6" s="86"/>
      <c r="GLB6" s="86"/>
      <c r="GLC6" s="86"/>
      <c r="GLD6" s="86"/>
      <c r="GLE6" s="86"/>
      <c r="GLF6" s="86"/>
      <c r="GLG6" s="86"/>
      <c r="GLH6" s="86"/>
      <c r="GLI6" s="86"/>
      <c r="GLJ6" s="86"/>
      <c r="GLK6" s="86"/>
      <c r="GLL6" s="86"/>
      <c r="GLM6" s="86"/>
      <c r="GLN6" s="86"/>
      <c r="GLO6" s="86"/>
      <c r="GLP6" s="86"/>
      <c r="GLQ6" s="86"/>
      <c r="GLR6" s="86"/>
      <c r="GLS6" s="86"/>
      <c r="GLT6" s="86"/>
      <c r="GLU6" s="86"/>
      <c r="GLV6" s="86"/>
      <c r="GLW6" s="86"/>
      <c r="GLX6" s="86"/>
      <c r="GLY6" s="86"/>
      <c r="GLZ6" s="86"/>
      <c r="GMA6" s="86"/>
      <c r="GMB6" s="86"/>
      <c r="GMC6" s="86"/>
      <c r="GMD6" s="86"/>
      <c r="GME6" s="86"/>
      <c r="GMF6" s="86"/>
      <c r="GMG6" s="86"/>
      <c r="GMH6" s="86"/>
      <c r="GMI6" s="86"/>
      <c r="GMJ6" s="86"/>
      <c r="GMK6" s="86"/>
      <c r="GML6" s="86"/>
      <c r="GMM6" s="86"/>
      <c r="GMN6" s="86"/>
      <c r="GMO6" s="86"/>
      <c r="GMP6" s="86"/>
      <c r="GMQ6" s="86"/>
      <c r="GMR6" s="86"/>
      <c r="GMS6" s="86"/>
      <c r="GMT6" s="86"/>
      <c r="GMU6" s="86"/>
      <c r="GMV6" s="86"/>
      <c r="GMW6" s="86"/>
      <c r="GMX6" s="86"/>
      <c r="GMY6" s="86"/>
      <c r="GMZ6" s="86"/>
      <c r="GNA6" s="86"/>
      <c r="GNB6" s="86"/>
      <c r="GNC6" s="86"/>
      <c r="GND6" s="86"/>
      <c r="GNE6" s="86"/>
      <c r="GNF6" s="86"/>
      <c r="GNG6" s="86"/>
      <c r="GNH6" s="86"/>
      <c r="GNI6" s="86"/>
      <c r="GNJ6" s="86"/>
      <c r="GNK6" s="86"/>
      <c r="GNL6" s="86"/>
      <c r="GNM6" s="86"/>
      <c r="GNN6" s="86"/>
      <c r="GNO6" s="86"/>
      <c r="GNP6" s="86"/>
      <c r="GNQ6" s="86"/>
      <c r="GNR6" s="86"/>
      <c r="GNS6" s="86"/>
      <c r="GNT6" s="86"/>
      <c r="GNU6" s="86"/>
      <c r="GNV6" s="86"/>
      <c r="GNW6" s="86"/>
      <c r="GNX6" s="86"/>
      <c r="GNY6" s="86"/>
      <c r="GNZ6" s="86"/>
      <c r="GOA6" s="86"/>
      <c r="GOB6" s="86"/>
      <c r="GOC6" s="86"/>
      <c r="GOD6" s="86"/>
      <c r="GOE6" s="86"/>
      <c r="GOF6" s="86"/>
      <c r="GOG6" s="86"/>
      <c r="GOH6" s="86"/>
      <c r="GOI6" s="86"/>
      <c r="GOJ6" s="86"/>
      <c r="GOK6" s="86"/>
      <c r="GOL6" s="86"/>
      <c r="GOM6" s="86"/>
      <c r="GON6" s="86"/>
      <c r="GOO6" s="86"/>
      <c r="GOP6" s="86"/>
      <c r="GOQ6" s="86"/>
      <c r="GOR6" s="86"/>
      <c r="GOS6" s="86"/>
      <c r="GOT6" s="86"/>
      <c r="GOU6" s="86"/>
      <c r="GOV6" s="86"/>
      <c r="GOW6" s="86"/>
      <c r="GOX6" s="86"/>
      <c r="GOY6" s="86"/>
      <c r="GOZ6" s="86"/>
      <c r="GPA6" s="86"/>
      <c r="GPB6" s="86"/>
      <c r="GPC6" s="86"/>
      <c r="GPD6" s="86"/>
      <c r="GPE6" s="86"/>
      <c r="GPF6" s="86"/>
      <c r="GPG6" s="86"/>
      <c r="GPH6" s="86"/>
      <c r="GPI6" s="86"/>
      <c r="GPJ6" s="86"/>
      <c r="GPK6" s="86"/>
      <c r="GPL6" s="86"/>
      <c r="GPM6" s="86"/>
      <c r="GPN6" s="86"/>
      <c r="GPO6" s="86"/>
      <c r="GPP6" s="86"/>
      <c r="GPQ6" s="86"/>
      <c r="GPR6" s="86"/>
      <c r="GPS6" s="86"/>
      <c r="GPT6" s="86"/>
      <c r="GPU6" s="86"/>
      <c r="GPV6" s="86"/>
      <c r="GPW6" s="86"/>
      <c r="GPX6" s="86"/>
      <c r="GPY6" s="86"/>
      <c r="GPZ6" s="86"/>
      <c r="GQA6" s="86"/>
      <c r="GQB6" s="86"/>
      <c r="GQC6" s="86"/>
      <c r="GQD6" s="86"/>
      <c r="GQE6" s="86"/>
      <c r="GQF6" s="86"/>
      <c r="GQG6" s="86"/>
      <c r="GQH6" s="86"/>
      <c r="GQI6" s="86"/>
      <c r="GQJ6" s="86"/>
      <c r="GQK6" s="86"/>
      <c r="GQL6" s="86"/>
      <c r="GQM6" s="86"/>
      <c r="GQN6" s="86"/>
      <c r="GQO6" s="86"/>
      <c r="GQP6" s="86"/>
      <c r="GQQ6" s="86"/>
      <c r="GQR6" s="86"/>
      <c r="GQS6" s="86"/>
      <c r="GQT6" s="86"/>
      <c r="GQU6" s="86"/>
      <c r="GQV6" s="86"/>
      <c r="GQW6" s="86"/>
      <c r="GQX6" s="86"/>
      <c r="GQY6" s="86"/>
      <c r="GQZ6" s="86"/>
      <c r="GRA6" s="86"/>
      <c r="GRB6" s="86"/>
      <c r="GRC6" s="86"/>
      <c r="GRD6" s="86"/>
      <c r="GRE6" s="86"/>
      <c r="GRF6" s="86"/>
      <c r="GRG6" s="86"/>
      <c r="GRH6" s="86"/>
      <c r="GRI6" s="86"/>
      <c r="GRJ6" s="86"/>
      <c r="GRK6" s="86"/>
      <c r="GRL6" s="86"/>
      <c r="GRM6" s="86"/>
      <c r="GRN6" s="86"/>
      <c r="GRO6" s="86"/>
      <c r="GRP6" s="86"/>
      <c r="GRQ6" s="86"/>
      <c r="GRR6" s="86"/>
      <c r="GRS6" s="86"/>
      <c r="GRT6" s="86"/>
      <c r="GRU6" s="86"/>
      <c r="GRV6" s="86"/>
      <c r="GRW6" s="86"/>
      <c r="GRX6" s="86"/>
      <c r="GRY6" s="86"/>
      <c r="GRZ6" s="86"/>
      <c r="GSA6" s="86"/>
      <c r="GSB6" s="86"/>
      <c r="GSC6" s="86"/>
      <c r="GSD6" s="86"/>
      <c r="GSE6" s="86"/>
      <c r="GSF6" s="86"/>
      <c r="GSG6" s="86"/>
      <c r="GSH6" s="86"/>
      <c r="GSI6" s="86"/>
      <c r="GSJ6" s="86"/>
      <c r="GSK6" s="86"/>
      <c r="GSL6" s="86"/>
      <c r="GSM6" s="86"/>
      <c r="GSN6" s="86"/>
      <c r="GSO6" s="86"/>
      <c r="GSP6" s="86"/>
      <c r="GSQ6" s="86"/>
      <c r="GSR6" s="86"/>
      <c r="GSS6" s="86"/>
      <c r="GST6" s="86"/>
      <c r="GSU6" s="86"/>
      <c r="GSV6" s="86"/>
      <c r="GSW6" s="86"/>
      <c r="GSX6" s="86"/>
      <c r="GSY6" s="86"/>
      <c r="GSZ6" s="86"/>
      <c r="GTA6" s="86"/>
      <c r="GTB6" s="86"/>
      <c r="GTC6" s="86"/>
      <c r="GTD6" s="86"/>
      <c r="GTE6" s="86"/>
      <c r="GTF6" s="86"/>
      <c r="GTG6" s="86"/>
      <c r="GTH6" s="86"/>
      <c r="GTI6" s="86"/>
      <c r="GTJ6" s="86"/>
      <c r="GTK6" s="86"/>
      <c r="GTL6" s="86"/>
      <c r="GTM6" s="86"/>
      <c r="GTN6" s="86"/>
      <c r="GTO6" s="86"/>
      <c r="GTP6" s="86"/>
      <c r="GTQ6" s="86"/>
      <c r="GTR6" s="86"/>
      <c r="GTS6" s="86"/>
      <c r="GTT6" s="86"/>
      <c r="GTU6" s="86"/>
      <c r="GTV6" s="86"/>
      <c r="GTW6" s="86"/>
      <c r="GTX6" s="86"/>
      <c r="GTY6" s="86"/>
      <c r="GTZ6" s="86"/>
      <c r="GUA6" s="86"/>
      <c r="GUB6" s="86"/>
      <c r="GUC6" s="86"/>
      <c r="GUD6" s="86"/>
      <c r="GUE6" s="86"/>
      <c r="GUF6" s="86"/>
      <c r="GUG6" s="86"/>
      <c r="GUH6" s="86"/>
      <c r="GUI6" s="86"/>
      <c r="GUJ6" s="86"/>
      <c r="GUK6" s="86"/>
      <c r="GUL6" s="86"/>
      <c r="GUM6" s="86"/>
      <c r="GUN6" s="86"/>
      <c r="GUO6" s="86"/>
      <c r="GUP6" s="86"/>
      <c r="GUQ6" s="86"/>
      <c r="GUR6" s="86"/>
      <c r="GUS6" s="86"/>
      <c r="GUT6" s="86"/>
      <c r="GUU6" s="86"/>
      <c r="GUV6" s="86"/>
      <c r="GUW6" s="86"/>
      <c r="GUX6" s="86"/>
      <c r="GUY6" s="86"/>
      <c r="GUZ6" s="86"/>
      <c r="GVA6" s="86"/>
      <c r="GVB6" s="86"/>
      <c r="GVC6" s="86"/>
      <c r="GVD6" s="86"/>
      <c r="GVE6" s="86"/>
      <c r="GVF6" s="86"/>
      <c r="GVG6" s="86"/>
      <c r="GVH6" s="86"/>
      <c r="GVI6" s="86"/>
      <c r="GVJ6" s="86"/>
      <c r="GVK6" s="86"/>
      <c r="GVL6" s="86"/>
      <c r="GVM6" s="86"/>
      <c r="GVN6" s="86"/>
      <c r="GVO6" s="86"/>
      <c r="GVP6" s="86"/>
      <c r="GVQ6" s="86"/>
      <c r="GVR6" s="86"/>
      <c r="GVS6" s="86"/>
      <c r="GVT6" s="86"/>
      <c r="GVU6" s="86"/>
      <c r="GVV6" s="86"/>
      <c r="GVW6" s="86"/>
      <c r="GVX6" s="86"/>
      <c r="GVY6" s="86"/>
      <c r="GVZ6" s="86"/>
      <c r="GWA6" s="86"/>
      <c r="GWB6" s="86"/>
      <c r="GWC6" s="86"/>
      <c r="GWD6" s="86"/>
      <c r="GWE6" s="86"/>
      <c r="GWF6" s="86"/>
      <c r="GWG6" s="86"/>
      <c r="GWH6" s="86"/>
      <c r="GWI6" s="86"/>
      <c r="GWJ6" s="86"/>
      <c r="GWK6" s="86"/>
      <c r="GWL6" s="86"/>
      <c r="GWM6" s="86"/>
      <c r="GWN6" s="86"/>
      <c r="GWO6" s="86"/>
      <c r="GWP6" s="86"/>
      <c r="GWQ6" s="86"/>
      <c r="GWR6" s="86"/>
      <c r="GWS6" s="86"/>
      <c r="GWT6" s="86"/>
      <c r="GWU6" s="86"/>
      <c r="GWV6" s="86"/>
      <c r="GWW6" s="86"/>
      <c r="GWX6" s="86"/>
      <c r="GWY6" s="86"/>
      <c r="GWZ6" s="86"/>
      <c r="GXA6" s="86"/>
      <c r="GXB6" s="86"/>
      <c r="GXC6" s="86"/>
      <c r="GXD6" s="86"/>
      <c r="GXE6" s="86"/>
      <c r="GXF6" s="86"/>
      <c r="GXG6" s="86"/>
      <c r="GXH6" s="86"/>
      <c r="GXI6" s="86"/>
      <c r="GXJ6" s="86"/>
      <c r="GXK6" s="86"/>
      <c r="GXL6" s="86"/>
      <c r="GXM6" s="86"/>
      <c r="GXN6" s="86"/>
      <c r="GXO6" s="86"/>
      <c r="GXP6" s="86"/>
      <c r="GXQ6" s="86"/>
      <c r="GXR6" s="86"/>
      <c r="GXS6" s="86"/>
      <c r="GXT6" s="86"/>
      <c r="GXU6" s="86"/>
      <c r="GXV6" s="86"/>
      <c r="GXW6" s="86"/>
      <c r="GXX6" s="86"/>
      <c r="GXY6" s="86"/>
      <c r="GXZ6" s="86"/>
      <c r="GYA6" s="86"/>
      <c r="GYB6" s="86"/>
      <c r="GYC6" s="86"/>
      <c r="GYD6" s="86"/>
      <c r="GYE6" s="86"/>
      <c r="GYF6" s="86"/>
      <c r="GYG6" s="86"/>
      <c r="GYH6" s="86"/>
      <c r="GYI6" s="86"/>
      <c r="GYJ6" s="86"/>
      <c r="GYK6" s="86"/>
      <c r="GYL6" s="86"/>
      <c r="GYM6" s="86"/>
      <c r="GYN6" s="86"/>
      <c r="GYO6" s="86"/>
      <c r="GYP6" s="86"/>
      <c r="GYQ6" s="86"/>
      <c r="GYR6" s="86"/>
      <c r="GYS6" s="86"/>
      <c r="GYT6" s="86"/>
      <c r="GYU6" s="86"/>
      <c r="GYV6" s="86"/>
      <c r="GYW6" s="86"/>
      <c r="GYX6" s="86"/>
      <c r="GYY6" s="86"/>
      <c r="GYZ6" s="86"/>
      <c r="GZA6" s="86"/>
      <c r="GZB6" s="86"/>
      <c r="GZC6" s="86"/>
      <c r="GZD6" s="86"/>
      <c r="GZE6" s="86"/>
      <c r="GZF6" s="86"/>
      <c r="GZG6" s="86"/>
      <c r="GZH6" s="86"/>
      <c r="GZI6" s="86"/>
      <c r="GZJ6" s="86"/>
      <c r="GZK6" s="86"/>
      <c r="GZL6" s="86"/>
      <c r="GZM6" s="86"/>
      <c r="GZN6" s="86"/>
      <c r="GZO6" s="86"/>
      <c r="GZP6" s="86"/>
      <c r="GZQ6" s="86"/>
      <c r="GZR6" s="86"/>
      <c r="GZS6" s="86"/>
      <c r="GZT6" s="86"/>
      <c r="GZU6" s="86"/>
      <c r="GZV6" s="86"/>
      <c r="GZW6" s="86"/>
      <c r="GZX6" s="86"/>
      <c r="GZY6" s="86"/>
      <c r="GZZ6" s="86"/>
      <c r="HAA6" s="86"/>
      <c r="HAB6" s="86"/>
      <c r="HAC6" s="86"/>
      <c r="HAD6" s="86"/>
      <c r="HAE6" s="86"/>
      <c r="HAF6" s="86"/>
      <c r="HAG6" s="86"/>
      <c r="HAH6" s="86"/>
      <c r="HAI6" s="86"/>
      <c r="HAJ6" s="86"/>
      <c r="HAK6" s="86"/>
      <c r="HAL6" s="86"/>
      <c r="HAM6" s="86"/>
      <c r="HAN6" s="86"/>
      <c r="HAO6" s="86"/>
      <c r="HAP6" s="86"/>
      <c r="HAQ6" s="86"/>
      <c r="HAR6" s="86"/>
      <c r="HAS6" s="86"/>
      <c r="HAT6" s="86"/>
      <c r="HAU6" s="86"/>
      <c r="HAV6" s="86"/>
      <c r="HAW6" s="86"/>
      <c r="HAX6" s="86"/>
      <c r="HAY6" s="86"/>
      <c r="HAZ6" s="86"/>
      <c r="HBA6" s="86"/>
      <c r="HBB6" s="86"/>
      <c r="HBC6" s="86"/>
      <c r="HBD6" s="86"/>
      <c r="HBE6" s="86"/>
      <c r="HBF6" s="86"/>
      <c r="HBG6" s="86"/>
      <c r="HBH6" s="86"/>
      <c r="HBI6" s="86"/>
      <c r="HBJ6" s="86"/>
      <c r="HBK6" s="86"/>
      <c r="HBL6" s="86"/>
      <c r="HBM6" s="86"/>
      <c r="HBN6" s="86"/>
      <c r="HBO6" s="86"/>
      <c r="HBP6" s="86"/>
      <c r="HBQ6" s="86"/>
      <c r="HBR6" s="86"/>
      <c r="HBS6" s="86"/>
      <c r="HBT6" s="86"/>
      <c r="HBU6" s="86"/>
      <c r="HBV6" s="86"/>
      <c r="HBW6" s="86"/>
      <c r="HBX6" s="86"/>
      <c r="HBY6" s="86"/>
      <c r="HBZ6" s="86"/>
      <c r="HCA6" s="86"/>
      <c r="HCB6" s="86"/>
      <c r="HCC6" s="86"/>
      <c r="HCD6" s="86"/>
      <c r="HCE6" s="86"/>
      <c r="HCF6" s="86"/>
      <c r="HCG6" s="86"/>
      <c r="HCH6" s="86"/>
      <c r="HCI6" s="86"/>
      <c r="HCJ6" s="86"/>
      <c r="HCK6" s="86"/>
      <c r="HCL6" s="86"/>
      <c r="HCM6" s="86"/>
      <c r="HCN6" s="86"/>
      <c r="HCO6" s="86"/>
      <c r="HCP6" s="86"/>
      <c r="HCQ6" s="86"/>
      <c r="HCR6" s="86"/>
      <c r="HCS6" s="86"/>
      <c r="HCT6" s="86"/>
      <c r="HCU6" s="86"/>
      <c r="HCV6" s="86"/>
      <c r="HCW6" s="86"/>
      <c r="HCX6" s="86"/>
      <c r="HCY6" s="86"/>
      <c r="HCZ6" s="86"/>
      <c r="HDA6" s="86"/>
      <c r="HDB6" s="86"/>
      <c r="HDC6" s="86"/>
      <c r="HDD6" s="86"/>
      <c r="HDE6" s="86"/>
      <c r="HDF6" s="86"/>
      <c r="HDG6" s="86"/>
      <c r="HDH6" s="86"/>
      <c r="HDI6" s="86"/>
      <c r="HDJ6" s="86"/>
      <c r="HDK6" s="86"/>
      <c r="HDL6" s="86"/>
      <c r="HDM6" s="86"/>
      <c r="HDN6" s="86"/>
      <c r="HDO6" s="86"/>
      <c r="HDP6" s="86"/>
      <c r="HDQ6" s="86"/>
      <c r="HDR6" s="86"/>
      <c r="HDS6" s="86"/>
      <c r="HDT6" s="86"/>
      <c r="HDU6" s="86"/>
      <c r="HDV6" s="86"/>
      <c r="HDW6" s="86"/>
      <c r="HDX6" s="86"/>
      <c r="HDY6" s="86"/>
      <c r="HDZ6" s="86"/>
      <c r="HEA6" s="86"/>
      <c r="HEB6" s="86"/>
      <c r="HEC6" s="86"/>
      <c r="HED6" s="86"/>
      <c r="HEE6" s="86"/>
      <c r="HEF6" s="86"/>
      <c r="HEG6" s="86"/>
      <c r="HEH6" s="86"/>
      <c r="HEI6" s="86"/>
      <c r="HEJ6" s="86"/>
      <c r="HEK6" s="86"/>
      <c r="HEL6" s="86"/>
      <c r="HEM6" s="86"/>
      <c r="HEN6" s="86"/>
      <c r="HEO6" s="86"/>
      <c r="HEP6" s="86"/>
      <c r="HEQ6" s="86"/>
      <c r="HER6" s="86"/>
      <c r="HES6" s="86"/>
      <c r="HET6" s="86"/>
      <c r="HEU6" s="86"/>
      <c r="HEV6" s="86"/>
      <c r="HEW6" s="86"/>
      <c r="HEX6" s="86"/>
      <c r="HEY6" s="86"/>
      <c r="HEZ6" s="86"/>
      <c r="HFA6" s="86"/>
      <c r="HFB6" s="86"/>
      <c r="HFC6" s="86"/>
      <c r="HFD6" s="86"/>
      <c r="HFE6" s="86"/>
      <c r="HFF6" s="86"/>
      <c r="HFG6" s="86"/>
      <c r="HFH6" s="86"/>
      <c r="HFI6" s="86"/>
      <c r="HFJ6" s="86"/>
      <c r="HFK6" s="86"/>
      <c r="HFL6" s="86"/>
      <c r="HFM6" s="86"/>
      <c r="HFN6" s="86"/>
      <c r="HFO6" s="86"/>
      <c r="HFP6" s="86"/>
      <c r="HFQ6" s="86"/>
      <c r="HFR6" s="86"/>
      <c r="HFS6" s="86"/>
      <c r="HFT6" s="86"/>
      <c r="HFU6" s="86"/>
      <c r="HFV6" s="86"/>
      <c r="HFW6" s="86"/>
      <c r="HFX6" s="86"/>
      <c r="HFY6" s="86"/>
      <c r="HFZ6" s="86"/>
      <c r="HGA6" s="86"/>
      <c r="HGB6" s="86"/>
      <c r="HGC6" s="86"/>
      <c r="HGD6" s="86"/>
      <c r="HGE6" s="86"/>
      <c r="HGF6" s="86"/>
      <c r="HGG6" s="86"/>
      <c r="HGH6" s="86"/>
      <c r="HGI6" s="86"/>
      <c r="HGJ6" s="86"/>
      <c r="HGK6" s="86"/>
      <c r="HGL6" s="86"/>
      <c r="HGM6" s="86"/>
      <c r="HGN6" s="86"/>
      <c r="HGO6" s="86"/>
      <c r="HGP6" s="86"/>
      <c r="HGQ6" s="86"/>
      <c r="HGR6" s="86"/>
      <c r="HGS6" s="86"/>
      <c r="HGT6" s="86"/>
      <c r="HGU6" s="86"/>
      <c r="HGV6" s="86"/>
      <c r="HGW6" s="86"/>
      <c r="HGX6" s="86"/>
      <c r="HGY6" s="86"/>
      <c r="HGZ6" s="86"/>
      <c r="HHA6" s="86"/>
      <c r="HHB6" s="86"/>
      <c r="HHC6" s="86"/>
      <c r="HHD6" s="86"/>
      <c r="HHE6" s="86"/>
      <c r="HHF6" s="86"/>
      <c r="HHG6" s="86"/>
      <c r="HHH6" s="86"/>
      <c r="HHI6" s="86"/>
      <c r="HHJ6" s="86"/>
      <c r="HHK6" s="86"/>
      <c r="HHL6" s="86"/>
      <c r="HHM6" s="86"/>
      <c r="HHN6" s="86"/>
      <c r="HHO6" s="86"/>
      <c r="HHP6" s="86"/>
      <c r="HHQ6" s="86"/>
      <c r="HHR6" s="86"/>
      <c r="HHS6" s="86"/>
      <c r="HHT6" s="86"/>
      <c r="HHU6" s="86"/>
      <c r="HHV6" s="86"/>
      <c r="HHW6" s="86"/>
      <c r="HHX6" s="86"/>
      <c r="HHY6" s="86"/>
      <c r="HHZ6" s="86"/>
      <c r="HIA6" s="86"/>
      <c r="HIB6" s="86"/>
      <c r="HIC6" s="86"/>
      <c r="HID6" s="86"/>
      <c r="HIE6" s="86"/>
      <c r="HIF6" s="86"/>
      <c r="HIG6" s="86"/>
      <c r="HIH6" s="86"/>
      <c r="HII6" s="86"/>
      <c r="HIJ6" s="86"/>
      <c r="HIK6" s="86"/>
      <c r="HIL6" s="86"/>
      <c r="HIM6" s="86"/>
      <c r="HIN6" s="86"/>
      <c r="HIO6" s="86"/>
      <c r="HIP6" s="86"/>
      <c r="HIQ6" s="86"/>
      <c r="HIR6" s="86"/>
      <c r="HIS6" s="86"/>
      <c r="HIT6" s="86"/>
      <c r="HIU6" s="86"/>
      <c r="HIV6" s="86"/>
      <c r="HIW6" s="86"/>
      <c r="HIX6" s="86"/>
      <c r="HIY6" s="86"/>
      <c r="HIZ6" s="86"/>
      <c r="HJA6" s="86"/>
      <c r="HJB6" s="86"/>
      <c r="HJC6" s="86"/>
      <c r="HJD6" s="86"/>
      <c r="HJE6" s="86"/>
      <c r="HJF6" s="86"/>
      <c r="HJG6" s="86"/>
      <c r="HJH6" s="86"/>
      <c r="HJI6" s="86"/>
      <c r="HJJ6" s="86"/>
      <c r="HJK6" s="86"/>
      <c r="HJL6" s="86"/>
      <c r="HJM6" s="86"/>
      <c r="HJN6" s="86"/>
      <c r="HJO6" s="86"/>
      <c r="HJP6" s="86"/>
      <c r="HJQ6" s="86"/>
      <c r="HJR6" s="86"/>
      <c r="HJS6" s="86"/>
      <c r="HJT6" s="86"/>
      <c r="HJU6" s="86"/>
      <c r="HJV6" s="86"/>
      <c r="HJW6" s="86"/>
      <c r="HJX6" s="86"/>
      <c r="HJY6" s="86"/>
      <c r="HJZ6" s="86"/>
      <c r="HKA6" s="86"/>
      <c r="HKB6" s="86"/>
      <c r="HKC6" s="86"/>
      <c r="HKD6" s="86"/>
      <c r="HKE6" s="86"/>
      <c r="HKF6" s="86"/>
      <c r="HKG6" s="86"/>
      <c r="HKH6" s="86"/>
      <c r="HKI6" s="86"/>
      <c r="HKJ6" s="86"/>
      <c r="HKK6" s="86"/>
      <c r="HKL6" s="86"/>
      <c r="HKM6" s="86"/>
      <c r="HKN6" s="86"/>
      <c r="HKO6" s="86"/>
      <c r="HKP6" s="86"/>
      <c r="HKQ6" s="86"/>
      <c r="HKR6" s="86"/>
      <c r="HKS6" s="86"/>
      <c r="HKT6" s="86"/>
      <c r="HKU6" s="86"/>
      <c r="HKV6" s="86"/>
      <c r="HKW6" s="86"/>
      <c r="HKX6" s="86"/>
      <c r="HKY6" s="86"/>
      <c r="HKZ6" s="86"/>
      <c r="HLA6" s="86"/>
      <c r="HLB6" s="86"/>
      <c r="HLC6" s="86"/>
      <c r="HLD6" s="86"/>
      <c r="HLE6" s="86"/>
      <c r="HLF6" s="86"/>
      <c r="HLG6" s="86"/>
      <c r="HLH6" s="86"/>
      <c r="HLI6" s="86"/>
      <c r="HLJ6" s="86"/>
      <c r="HLK6" s="86"/>
      <c r="HLL6" s="86"/>
      <c r="HLM6" s="86"/>
      <c r="HLN6" s="86"/>
      <c r="HLO6" s="86"/>
      <c r="HLP6" s="86"/>
      <c r="HLQ6" s="86"/>
      <c r="HLR6" s="86"/>
      <c r="HLS6" s="86"/>
      <c r="HLT6" s="86"/>
      <c r="HLU6" s="86"/>
      <c r="HLV6" s="86"/>
      <c r="HLW6" s="86"/>
      <c r="HLX6" s="86"/>
      <c r="HLY6" s="86"/>
      <c r="HLZ6" s="86"/>
      <c r="HMA6" s="86"/>
      <c r="HMB6" s="86"/>
      <c r="HMC6" s="86"/>
      <c r="HMD6" s="86"/>
      <c r="HME6" s="86"/>
      <c r="HMF6" s="86"/>
      <c r="HMG6" s="86"/>
      <c r="HMH6" s="86"/>
      <c r="HMI6" s="86"/>
      <c r="HMJ6" s="86"/>
      <c r="HMK6" s="86"/>
      <c r="HML6" s="86"/>
      <c r="HMM6" s="86"/>
      <c r="HMN6" s="86"/>
      <c r="HMO6" s="86"/>
      <c r="HMP6" s="86"/>
      <c r="HMQ6" s="86"/>
      <c r="HMR6" s="86"/>
      <c r="HMS6" s="86"/>
      <c r="HMT6" s="86"/>
      <c r="HMU6" s="86"/>
      <c r="HMV6" s="86"/>
      <c r="HMW6" s="86"/>
      <c r="HMX6" s="86"/>
      <c r="HMY6" s="86"/>
      <c r="HMZ6" s="86"/>
      <c r="HNA6" s="86"/>
      <c r="HNB6" s="86"/>
      <c r="HNC6" s="86"/>
      <c r="HND6" s="86"/>
      <c r="HNE6" s="86"/>
      <c r="HNF6" s="86"/>
      <c r="HNG6" s="86"/>
      <c r="HNH6" s="86"/>
      <c r="HNI6" s="86"/>
      <c r="HNJ6" s="86"/>
      <c r="HNK6" s="86"/>
      <c r="HNL6" s="86"/>
      <c r="HNM6" s="86"/>
      <c r="HNN6" s="86"/>
      <c r="HNO6" s="86"/>
      <c r="HNP6" s="86"/>
      <c r="HNQ6" s="86"/>
      <c r="HNR6" s="86"/>
      <c r="HNS6" s="86"/>
      <c r="HNT6" s="86"/>
      <c r="HNU6" s="86"/>
      <c r="HNV6" s="86"/>
      <c r="HNW6" s="86"/>
      <c r="HNX6" s="86"/>
      <c r="HNY6" s="86"/>
      <c r="HNZ6" s="86"/>
      <c r="HOA6" s="86"/>
      <c r="HOB6" s="86"/>
      <c r="HOC6" s="86"/>
      <c r="HOD6" s="86"/>
      <c r="HOE6" s="86"/>
      <c r="HOF6" s="86"/>
      <c r="HOG6" s="86"/>
      <c r="HOH6" s="86"/>
      <c r="HOI6" s="86"/>
      <c r="HOJ6" s="86"/>
      <c r="HOK6" s="86"/>
      <c r="HOL6" s="86"/>
      <c r="HOM6" s="86"/>
      <c r="HON6" s="86"/>
      <c r="HOO6" s="86"/>
      <c r="HOP6" s="86"/>
      <c r="HOQ6" s="86"/>
      <c r="HOR6" s="86"/>
      <c r="HOS6" s="86"/>
      <c r="HOT6" s="86"/>
      <c r="HOU6" s="86"/>
      <c r="HOV6" s="86"/>
      <c r="HOW6" s="86"/>
      <c r="HOX6" s="86"/>
      <c r="HOY6" s="86"/>
      <c r="HOZ6" s="86"/>
      <c r="HPA6" s="86"/>
      <c r="HPB6" s="86"/>
      <c r="HPC6" s="86"/>
      <c r="HPD6" s="86"/>
      <c r="HPE6" s="86"/>
      <c r="HPF6" s="86"/>
      <c r="HPG6" s="86"/>
      <c r="HPH6" s="86"/>
      <c r="HPI6" s="86"/>
      <c r="HPJ6" s="86"/>
      <c r="HPK6" s="86"/>
      <c r="HPL6" s="86"/>
      <c r="HPM6" s="86"/>
      <c r="HPN6" s="86"/>
      <c r="HPO6" s="86"/>
      <c r="HPP6" s="86"/>
      <c r="HPQ6" s="86"/>
      <c r="HPR6" s="86"/>
      <c r="HPS6" s="86"/>
      <c r="HPT6" s="86"/>
      <c r="HPU6" s="86"/>
      <c r="HPV6" s="86"/>
      <c r="HPW6" s="86"/>
      <c r="HPX6" s="86"/>
      <c r="HPY6" s="86"/>
      <c r="HPZ6" s="86"/>
      <c r="HQA6" s="86"/>
      <c r="HQB6" s="86"/>
      <c r="HQC6" s="86"/>
      <c r="HQD6" s="86"/>
      <c r="HQE6" s="86"/>
      <c r="HQF6" s="86"/>
      <c r="HQG6" s="86"/>
      <c r="HQH6" s="86"/>
      <c r="HQI6" s="86"/>
      <c r="HQJ6" s="86"/>
      <c r="HQK6" s="86"/>
      <c r="HQL6" s="86"/>
      <c r="HQM6" s="86"/>
      <c r="HQN6" s="86"/>
      <c r="HQO6" s="86"/>
      <c r="HQP6" s="86"/>
      <c r="HQQ6" s="86"/>
      <c r="HQR6" s="86"/>
      <c r="HQS6" s="86"/>
      <c r="HQT6" s="86"/>
      <c r="HQU6" s="86"/>
      <c r="HQV6" s="86"/>
      <c r="HQW6" s="86"/>
      <c r="HQX6" s="86"/>
      <c r="HQY6" s="86"/>
      <c r="HQZ6" s="86"/>
      <c r="HRA6" s="86"/>
      <c r="HRB6" s="86"/>
      <c r="HRC6" s="86"/>
      <c r="HRD6" s="86"/>
      <c r="HRE6" s="86"/>
      <c r="HRF6" s="86"/>
      <c r="HRG6" s="86"/>
      <c r="HRH6" s="86"/>
      <c r="HRI6" s="86"/>
      <c r="HRJ6" s="86"/>
      <c r="HRK6" s="86"/>
      <c r="HRL6" s="86"/>
      <c r="HRM6" s="86"/>
      <c r="HRN6" s="86"/>
      <c r="HRO6" s="86"/>
      <c r="HRP6" s="86"/>
      <c r="HRQ6" s="86"/>
      <c r="HRR6" s="86"/>
      <c r="HRS6" s="86"/>
      <c r="HRT6" s="86"/>
      <c r="HRU6" s="86"/>
      <c r="HRV6" s="86"/>
      <c r="HRW6" s="86"/>
      <c r="HRX6" s="86"/>
      <c r="HRY6" s="86"/>
      <c r="HRZ6" s="86"/>
      <c r="HSA6" s="86"/>
      <c r="HSB6" s="86"/>
      <c r="HSC6" s="86"/>
      <c r="HSD6" s="86"/>
      <c r="HSE6" s="86"/>
      <c r="HSF6" s="86"/>
      <c r="HSG6" s="86"/>
      <c r="HSH6" s="86"/>
      <c r="HSI6" s="86"/>
      <c r="HSJ6" s="86"/>
      <c r="HSK6" s="86"/>
      <c r="HSL6" s="86"/>
      <c r="HSM6" s="86"/>
      <c r="HSN6" s="86"/>
      <c r="HSO6" s="86"/>
      <c r="HSP6" s="86"/>
      <c r="HSQ6" s="86"/>
      <c r="HSR6" s="86"/>
      <c r="HSS6" s="86"/>
      <c r="HST6" s="86"/>
      <c r="HSU6" s="86"/>
      <c r="HSV6" s="86"/>
      <c r="HSW6" s="86"/>
      <c r="HSX6" s="86"/>
      <c r="HSY6" s="86"/>
      <c r="HSZ6" s="86"/>
      <c r="HTA6" s="86"/>
      <c r="HTB6" s="86"/>
      <c r="HTC6" s="86"/>
      <c r="HTD6" s="86"/>
      <c r="HTE6" s="86"/>
      <c r="HTF6" s="86"/>
      <c r="HTG6" s="86"/>
      <c r="HTH6" s="86"/>
      <c r="HTI6" s="86"/>
      <c r="HTJ6" s="86"/>
      <c r="HTK6" s="86"/>
      <c r="HTL6" s="86"/>
      <c r="HTM6" s="86"/>
      <c r="HTN6" s="86"/>
      <c r="HTO6" s="86"/>
      <c r="HTP6" s="86"/>
      <c r="HTQ6" s="86"/>
      <c r="HTR6" s="86"/>
      <c r="HTS6" s="86"/>
      <c r="HTT6" s="86"/>
      <c r="HTU6" s="86"/>
      <c r="HTV6" s="86"/>
      <c r="HTW6" s="86"/>
      <c r="HTX6" s="86"/>
      <c r="HTY6" s="86"/>
      <c r="HTZ6" s="86"/>
      <c r="HUA6" s="86"/>
      <c r="HUB6" s="86"/>
      <c r="HUC6" s="86"/>
      <c r="HUD6" s="86"/>
      <c r="HUE6" s="86"/>
      <c r="HUF6" s="86"/>
      <c r="HUG6" s="86"/>
      <c r="HUH6" s="86"/>
      <c r="HUI6" s="86"/>
      <c r="HUJ6" s="86"/>
      <c r="HUK6" s="86"/>
      <c r="HUL6" s="86"/>
      <c r="HUM6" s="86"/>
      <c r="HUN6" s="86"/>
      <c r="HUO6" s="86"/>
      <c r="HUP6" s="86"/>
      <c r="HUQ6" s="86"/>
      <c r="HUR6" s="86"/>
      <c r="HUS6" s="86"/>
      <c r="HUT6" s="86"/>
      <c r="HUU6" s="86"/>
      <c r="HUV6" s="86"/>
      <c r="HUW6" s="86"/>
      <c r="HUX6" s="86"/>
      <c r="HUY6" s="86"/>
      <c r="HUZ6" s="86"/>
      <c r="HVA6" s="86"/>
      <c r="HVB6" s="86"/>
      <c r="HVC6" s="86"/>
      <c r="HVD6" s="86"/>
      <c r="HVE6" s="86"/>
      <c r="HVF6" s="86"/>
      <c r="HVG6" s="86"/>
      <c r="HVH6" s="86"/>
      <c r="HVI6" s="86"/>
      <c r="HVJ6" s="86"/>
      <c r="HVK6" s="86"/>
      <c r="HVL6" s="86"/>
      <c r="HVM6" s="86"/>
      <c r="HVN6" s="86"/>
      <c r="HVO6" s="86"/>
      <c r="HVP6" s="86"/>
      <c r="HVQ6" s="86"/>
      <c r="HVR6" s="86"/>
      <c r="HVS6" s="86"/>
      <c r="HVT6" s="86"/>
      <c r="HVU6" s="86"/>
      <c r="HVV6" s="86"/>
      <c r="HVW6" s="86"/>
      <c r="HVX6" s="86"/>
      <c r="HVY6" s="86"/>
      <c r="HVZ6" s="86"/>
      <c r="HWA6" s="86"/>
      <c r="HWB6" s="86"/>
      <c r="HWC6" s="86"/>
      <c r="HWD6" s="86"/>
      <c r="HWE6" s="86"/>
      <c r="HWF6" s="86"/>
      <c r="HWG6" s="86"/>
      <c r="HWH6" s="86"/>
      <c r="HWI6" s="86"/>
      <c r="HWJ6" s="86"/>
      <c r="HWK6" s="86"/>
      <c r="HWL6" s="86"/>
      <c r="HWM6" s="86"/>
      <c r="HWN6" s="86"/>
      <c r="HWO6" s="86"/>
      <c r="HWP6" s="86"/>
      <c r="HWQ6" s="86"/>
      <c r="HWR6" s="86"/>
      <c r="HWS6" s="86"/>
      <c r="HWT6" s="86"/>
      <c r="HWU6" s="86"/>
      <c r="HWV6" s="86"/>
      <c r="HWW6" s="86"/>
      <c r="HWX6" s="86"/>
      <c r="HWY6" s="86"/>
      <c r="HWZ6" s="86"/>
      <c r="HXA6" s="86"/>
      <c r="HXB6" s="86"/>
      <c r="HXC6" s="86"/>
      <c r="HXD6" s="86"/>
      <c r="HXE6" s="86"/>
      <c r="HXF6" s="86"/>
      <c r="HXG6" s="86"/>
      <c r="HXH6" s="86"/>
      <c r="HXI6" s="86"/>
      <c r="HXJ6" s="86"/>
      <c r="HXK6" s="86"/>
      <c r="HXL6" s="86"/>
      <c r="HXM6" s="86"/>
      <c r="HXN6" s="86"/>
      <c r="HXO6" s="86"/>
      <c r="HXP6" s="86"/>
      <c r="HXQ6" s="86"/>
      <c r="HXR6" s="86"/>
      <c r="HXS6" s="86"/>
      <c r="HXT6" s="86"/>
      <c r="HXU6" s="86"/>
      <c r="HXV6" s="86"/>
      <c r="HXW6" s="86"/>
      <c r="HXX6" s="86"/>
      <c r="HXY6" s="86"/>
      <c r="HXZ6" s="86"/>
      <c r="HYA6" s="86"/>
      <c r="HYB6" s="86"/>
      <c r="HYC6" s="86"/>
      <c r="HYD6" s="86"/>
      <c r="HYE6" s="86"/>
      <c r="HYF6" s="86"/>
      <c r="HYG6" s="86"/>
      <c r="HYH6" s="86"/>
      <c r="HYI6" s="86"/>
      <c r="HYJ6" s="86"/>
      <c r="HYK6" s="86"/>
      <c r="HYL6" s="86"/>
      <c r="HYM6" s="86"/>
      <c r="HYN6" s="86"/>
      <c r="HYO6" s="86"/>
      <c r="HYP6" s="86"/>
      <c r="HYQ6" s="86"/>
      <c r="HYR6" s="86"/>
      <c r="HYS6" s="86"/>
      <c r="HYT6" s="86"/>
      <c r="HYU6" s="86"/>
      <c r="HYV6" s="86"/>
      <c r="HYW6" s="86"/>
      <c r="HYX6" s="86"/>
      <c r="HYY6" s="86"/>
      <c r="HYZ6" s="86"/>
      <c r="HZA6" s="86"/>
      <c r="HZB6" s="86"/>
      <c r="HZC6" s="86"/>
      <c r="HZD6" s="86"/>
      <c r="HZE6" s="86"/>
      <c r="HZF6" s="86"/>
      <c r="HZG6" s="86"/>
      <c r="HZH6" s="86"/>
      <c r="HZI6" s="86"/>
      <c r="HZJ6" s="86"/>
      <c r="HZK6" s="86"/>
      <c r="HZL6" s="86"/>
      <c r="HZM6" s="86"/>
      <c r="HZN6" s="86"/>
      <c r="HZO6" s="86"/>
      <c r="HZP6" s="86"/>
      <c r="HZQ6" s="86"/>
      <c r="HZR6" s="86"/>
      <c r="HZS6" s="86"/>
      <c r="HZT6" s="86"/>
      <c r="HZU6" s="86"/>
      <c r="HZV6" s="86"/>
      <c r="HZW6" s="86"/>
      <c r="HZX6" s="86"/>
      <c r="HZY6" s="86"/>
      <c r="HZZ6" s="86"/>
      <c r="IAA6" s="86"/>
      <c r="IAB6" s="86"/>
      <c r="IAC6" s="86"/>
      <c r="IAD6" s="86"/>
      <c r="IAE6" s="86"/>
      <c r="IAF6" s="86"/>
      <c r="IAG6" s="86"/>
      <c r="IAH6" s="86"/>
      <c r="IAI6" s="86"/>
      <c r="IAJ6" s="86"/>
      <c r="IAK6" s="86"/>
      <c r="IAL6" s="86"/>
      <c r="IAM6" s="86"/>
      <c r="IAN6" s="86"/>
      <c r="IAO6" s="86"/>
      <c r="IAP6" s="86"/>
      <c r="IAQ6" s="86"/>
      <c r="IAR6" s="86"/>
      <c r="IAS6" s="86"/>
      <c r="IAT6" s="86"/>
      <c r="IAU6" s="86"/>
      <c r="IAV6" s="86"/>
      <c r="IAW6" s="86"/>
      <c r="IAX6" s="86"/>
      <c r="IAY6" s="86"/>
      <c r="IAZ6" s="86"/>
      <c r="IBA6" s="86"/>
      <c r="IBB6" s="86"/>
      <c r="IBC6" s="86"/>
      <c r="IBD6" s="86"/>
      <c r="IBE6" s="86"/>
      <c r="IBF6" s="86"/>
      <c r="IBG6" s="86"/>
      <c r="IBH6" s="86"/>
      <c r="IBI6" s="86"/>
      <c r="IBJ6" s="86"/>
      <c r="IBK6" s="86"/>
      <c r="IBL6" s="86"/>
      <c r="IBM6" s="86"/>
      <c r="IBN6" s="86"/>
      <c r="IBO6" s="86"/>
      <c r="IBP6" s="86"/>
      <c r="IBQ6" s="86"/>
      <c r="IBR6" s="86"/>
      <c r="IBS6" s="86"/>
      <c r="IBT6" s="86"/>
      <c r="IBU6" s="86"/>
      <c r="IBV6" s="86"/>
      <c r="IBW6" s="86"/>
      <c r="IBX6" s="86"/>
      <c r="IBY6" s="86"/>
      <c r="IBZ6" s="86"/>
      <c r="ICA6" s="86"/>
      <c r="ICB6" s="86"/>
      <c r="ICC6" s="86"/>
      <c r="ICD6" s="86"/>
      <c r="ICE6" s="86"/>
      <c r="ICF6" s="86"/>
      <c r="ICG6" s="86"/>
      <c r="ICH6" s="86"/>
      <c r="ICI6" s="86"/>
      <c r="ICJ6" s="86"/>
      <c r="ICK6" s="86"/>
      <c r="ICL6" s="86"/>
      <c r="ICM6" s="86"/>
      <c r="ICN6" s="86"/>
      <c r="ICO6" s="86"/>
      <c r="ICP6" s="86"/>
      <c r="ICQ6" s="86"/>
      <c r="ICR6" s="86"/>
      <c r="ICS6" s="86"/>
      <c r="ICT6" s="86"/>
      <c r="ICU6" s="86"/>
      <c r="ICV6" s="86"/>
      <c r="ICW6" s="86"/>
      <c r="ICX6" s="86"/>
      <c r="ICY6" s="86"/>
      <c r="ICZ6" s="86"/>
      <c r="IDA6" s="86"/>
      <c r="IDB6" s="86"/>
      <c r="IDC6" s="86"/>
      <c r="IDD6" s="86"/>
      <c r="IDE6" s="86"/>
      <c r="IDF6" s="86"/>
      <c r="IDG6" s="86"/>
      <c r="IDH6" s="86"/>
      <c r="IDI6" s="86"/>
      <c r="IDJ6" s="86"/>
      <c r="IDK6" s="86"/>
      <c r="IDL6" s="86"/>
      <c r="IDM6" s="86"/>
      <c r="IDN6" s="86"/>
      <c r="IDO6" s="86"/>
      <c r="IDP6" s="86"/>
      <c r="IDQ6" s="86"/>
      <c r="IDR6" s="86"/>
      <c r="IDS6" s="86"/>
      <c r="IDT6" s="86"/>
      <c r="IDU6" s="86"/>
      <c r="IDV6" s="86"/>
      <c r="IDW6" s="86"/>
      <c r="IDX6" s="86"/>
      <c r="IDY6" s="86"/>
      <c r="IDZ6" s="86"/>
      <c r="IEA6" s="86"/>
      <c r="IEB6" s="86"/>
      <c r="IEC6" s="86"/>
      <c r="IED6" s="86"/>
      <c r="IEE6" s="86"/>
      <c r="IEF6" s="86"/>
      <c r="IEG6" s="86"/>
      <c r="IEH6" s="86"/>
      <c r="IEI6" s="86"/>
      <c r="IEJ6" s="86"/>
      <c r="IEK6" s="86"/>
      <c r="IEL6" s="86"/>
      <c r="IEM6" s="86"/>
      <c r="IEN6" s="86"/>
      <c r="IEO6" s="86"/>
      <c r="IEP6" s="86"/>
      <c r="IEQ6" s="86"/>
      <c r="IER6" s="86"/>
      <c r="IES6" s="86"/>
      <c r="IET6" s="86"/>
      <c r="IEU6" s="86"/>
      <c r="IEV6" s="86"/>
      <c r="IEW6" s="86"/>
      <c r="IEX6" s="86"/>
      <c r="IEY6" s="86"/>
      <c r="IEZ6" s="86"/>
      <c r="IFA6" s="86"/>
      <c r="IFB6" s="86"/>
      <c r="IFC6" s="86"/>
      <c r="IFD6" s="86"/>
      <c r="IFE6" s="86"/>
      <c r="IFF6" s="86"/>
      <c r="IFG6" s="86"/>
      <c r="IFH6" s="86"/>
      <c r="IFI6" s="86"/>
      <c r="IFJ6" s="86"/>
      <c r="IFK6" s="86"/>
      <c r="IFL6" s="86"/>
      <c r="IFM6" s="86"/>
      <c r="IFN6" s="86"/>
      <c r="IFO6" s="86"/>
      <c r="IFP6" s="86"/>
      <c r="IFQ6" s="86"/>
      <c r="IFR6" s="86"/>
      <c r="IFS6" s="86"/>
      <c r="IFT6" s="86"/>
      <c r="IFU6" s="86"/>
      <c r="IFV6" s="86"/>
      <c r="IFW6" s="86"/>
      <c r="IFX6" s="86"/>
      <c r="IFY6" s="86"/>
      <c r="IFZ6" s="86"/>
      <c r="IGA6" s="86"/>
      <c r="IGB6" s="86"/>
      <c r="IGC6" s="86"/>
      <c r="IGD6" s="86"/>
      <c r="IGE6" s="86"/>
      <c r="IGF6" s="86"/>
      <c r="IGG6" s="86"/>
      <c r="IGH6" s="86"/>
      <c r="IGI6" s="86"/>
      <c r="IGJ6" s="86"/>
      <c r="IGK6" s="86"/>
      <c r="IGL6" s="86"/>
      <c r="IGM6" s="86"/>
      <c r="IGN6" s="86"/>
      <c r="IGO6" s="86"/>
      <c r="IGP6" s="86"/>
      <c r="IGQ6" s="86"/>
      <c r="IGR6" s="86"/>
      <c r="IGS6" s="86"/>
      <c r="IGT6" s="86"/>
      <c r="IGU6" s="86"/>
      <c r="IGV6" s="86"/>
      <c r="IGW6" s="86"/>
      <c r="IGX6" s="86"/>
      <c r="IGY6" s="86"/>
      <c r="IGZ6" s="86"/>
      <c r="IHA6" s="86"/>
      <c r="IHB6" s="86"/>
      <c r="IHC6" s="86"/>
      <c r="IHD6" s="86"/>
      <c r="IHE6" s="86"/>
      <c r="IHF6" s="86"/>
      <c r="IHG6" s="86"/>
      <c r="IHH6" s="86"/>
      <c r="IHI6" s="86"/>
      <c r="IHJ6" s="86"/>
      <c r="IHK6" s="86"/>
      <c r="IHL6" s="86"/>
      <c r="IHM6" s="86"/>
      <c r="IHN6" s="86"/>
      <c r="IHO6" s="86"/>
      <c r="IHP6" s="86"/>
      <c r="IHQ6" s="86"/>
      <c r="IHR6" s="86"/>
      <c r="IHS6" s="86"/>
      <c r="IHT6" s="86"/>
      <c r="IHU6" s="86"/>
      <c r="IHV6" s="86"/>
      <c r="IHW6" s="86"/>
      <c r="IHX6" s="86"/>
      <c r="IHY6" s="86"/>
      <c r="IHZ6" s="86"/>
      <c r="IIA6" s="86"/>
      <c r="IIB6" s="86"/>
      <c r="IIC6" s="86"/>
      <c r="IID6" s="86"/>
      <c r="IIE6" s="86"/>
      <c r="IIF6" s="86"/>
      <c r="IIG6" s="86"/>
      <c r="IIH6" s="86"/>
      <c r="III6" s="86"/>
      <c r="IIJ6" s="86"/>
      <c r="IIK6" s="86"/>
      <c r="IIL6" s="86"/>
      <c r="IIM6" s="86"/>
      <c r="IIN6" s="86"/>
      <c r="IIO6" s="86"/>
      <c r="IIP6" s="86"/>
      <c r="IIQ6" s="86"/>
      <c r="IIR6" s="86"/>
      <c r="IIS6" s="86"/>
      <c r="IIT6" s="86"/>
      <c r="IIU6" s="86"/>
      <c r="IIV6" s="86"/>
      <c r="IIW6" s="86"/>
      <c r="IIX6" s="86"/>
      <c r="IIY6" s="86"/>
      <c r="IIZ6" s="86"/>
      <c r="IJA6" s="86"/>
      <c r="IJB6" s="86"/>
      <c r="IJC6" s="86"/>
      <c r="IJD6" s="86"/>
      <c r="IJE6" s="86"/>
      <c r="IJF6" s="86"/>
      <c r="IJG6" s="86"/>
      <c r="IJH6" s="86"/>
      <c r="IJI6" s="86"/>
      <c r="IJJ6" s="86"/>
      <c r="IJK6" s="86"/>
      <c r="IJL6" s="86"/>
      <c r="IJM6" s="86"/>
      <c r="IJN6" s="86"/>
      <c r="IJO6" s="86"/>
      <c r="IJP6" s="86"/>
      <c r="IJQ6" s="86"/>
      <c r="IJR6" s="86"/>
      <c r="IJS6" s="86"/>
      <c r="IJT6" s="86"/>
      <c r="IJU6" s="86"/>
      <c r="IJV6" s="86"/>
      <c r="IJW6" s="86"/>
      <c r="IJX6" s="86"/>
      <c r="IJY6" s="86"/>
      <c r="IJZ6" s="86"/>
      <c r="IKA6" s="86"/>
      <c r="IKB6" s="86"/>
      <c r="IKC6" s="86"/>
      <c r="IKD6" s="86"/>
      <c r="IKE6" s="86"/>
      <c r="IKF6" s="86"/>
      <c r="IKG6" s="86"/>
      <c r="IKH6" s="86"/>
      <c r="IKI6" s="86"/>
      <c r="IKJ6" s="86"/>
      <c r="IKK6" s="86"/>
      <c r="IKL6" s="86"/>
      <c r="IKM6" s="86"/>
      <c r="IKN6" s="86"/>
      <c r="IKO6" s="86"/>
      <c r="IKP6" s="86"/>
      <c r="IKQ6" s="86"/>
      <c r="IKR6" s="86"/>
      <c r="IKS6" s="86"/>
      <c r="IKT6" s="86"/>
      <c r="IKU6" s="86"/>
      <c r="IKV6" s="86"/>
      <c r="IKW6" s="86"/>
      <c r="IKX6" s="86"/>
      <c r="IKY6" s="86"/>
      <c r="IKZ6" s="86"/>
      <c r="ILA6" s="86"/>
      <c r="ILB6" s="86"/>
      <c r="ILC6" s="86"/>
      <c r="ILD6" s="86"/>
      <c r="ILE6" s="86"/>
      <c r="ILF6" s="86"/>
      <c r="ILG6" s="86"/>
      <c r="ILH6" s="86"/>
      <c r="ILI6" s="86"/>
      <c r="ILJ6" s="86"/>
      <c r="ILK6" s="86"/>
      <c r="ILL6" s="86"/>
      <c r="ILM6" s="86"/>
      <c r="ILN6" s="86"/>
      <c r="ILO6" s="86"/>
      <c r="ILP6" s="86"/>
      <c r="ILQ6" s="86"/>
      <c r="ILR6" s="86"/>
      <c r="ILS6" s="86"/>
      <c r="ILT6" s="86"/>
      <c r="ILU6" s="86"/>
      <c r="ILV6" s="86"/>
      <c r="ILW6" s="86"/>
      <c r="ILX6" s="86"/>
      <c r="ILY6" s="86"/>
      <c r="ILZ6" s="86"/>
      <c r="IMA6" s="86"/>
      <c r="IMB6" s="86"/>
      <c r="IMC6" s="86"/>
      <c r="IMD6" s="86"/>
      <c r="IME6" s="86"/>
      <c r="IMF6" s="86"/>
      <c r="IMG6" s="86"/>
      <c r="IMH6" s="86"/>
      <c r="IMI6" s="86"/>
      <c r="IMJ6" s="86"/>
      <c r="IMK6" s="86"/>
      <c r="IML6" s="86"/>
      <c r="IMM6" s="86"/>
      <c r="IMN6" s="86"/>
      <c r="IMO6" s="86"/>
      <c r="IMP6" s="86"/>
      <c r="IMQ6" s="86"/>
      <c r="IMR6" s="86"/>
      <c r="IMS6" s="86"/>
      <c r="IMT6" s="86"/>
      <c r="IMU6" s="86"/>
      <c r="IMV6" s="86"/>
      <c r="IMW6" s="86"/>
      <c r="IMX6" s="86"/>
      <c r="IMY6" s="86"/>
      <c r="IMZ6" s="86"/>
      <c r="INA6" s="86"/>
      <c r="INB6" s="86"/>
      <c r="INC6" s="86"/>
      <c r="IND6" s="86"/>
      <c r="INE6" s="86"/>
      <c r="INF6" s="86"/>
      <c r="ING6" s="86"/>
      <c r="INH6" s="86"/>
      <c r="INI6" s="86"/>
      <c r="INJ6" s="86"/>
      <c r="INK6" s="86"/>
      <c r="INL6" s="86"/>
      <c r="INM6" s="86"/>
      <c r="INN6" s="86"/>
      <c r="INO6" s="86"/>
      <c r="INP6" s="86"/>
      <c r="INQ6" s="86"/>
      <c r="INR6" s="86"/>
      <c r="INS6" s="86"/>
      <c r="INT6" s="86"/>
      <c r="INU6" s="86"/>
      <c r="INV6" s="86"/>
      <c r="INW6" s="86"/>
      <c r="INX6" s="86"/>
      <c r="INY6" s="86"/>
      <c r="INZ6" s="86"/>
      <c r="IOA6" s="86"/>
      <c r="IOB6" s="86"/>
      <c r="IOC6" s="86"/>
      <c r="IOD6" s="86"/>
      <c r="IOE6" s="86"/>
      <c r="IOF6" s="86"/>
      <c r="IOG6" s="86"/>
      <c r="IOH6" s="86"/>
      <c r="IOI6" s="86"/>
      <c r="IOJ6" s="86"/>
      <c r="IOK6" s="86"/>
      <c r="IOL6" s="86"/>
      <c r="IOM6" s="86"/>
      <c r="ION6" s="86"/>
      <c r="IOO6" s="86"/>
      <c r="IOP6" s="86"/>
      <c r="IOQ6" s="86"/>
      <c r="IOR6" s="86"/>
      <c r="IOS6" s="86"/>
      <c r="IOT6" s="86"/>
      <c r="IOU6" s="86"/>
      <c r="IOV6" s="86"/>
      <c r="IOW6" s="86"/>
      <c r="IOX6" s="86"/>
      <c r="IOY6" s="86"/>
      <c r="IOZ6" s="86"/>
      <c r="IPA6" s="86"/>
      <c r="IPB6" s="86"/>
      <c r="IPC6" s="86"/>
      <c r="IPD6" s="86"/>
      <c r="IPE6" s="86"/>
      <c r="IPF6" s="86"/>
      <c r="IPG6" s="86"/>
      <c r="IPH6" s="86"/>
      <c r="IPI6" s="86"/>
      <c r="IPJ6" s="86"/>
      <c r="IPK6" s="86"/>
      <c r="IPL6" s="86"/>
      <c r="IPM6" s="86"/>
      <c r="IPN6" s="86"/>
      <c r="IPO6" s="86"/>
      <c r="IPP6" s="86"/>
      <c r="IPQ6" s="86"/>
      <c r="IPR6" s="86"/>
      <c r="IPS6" s="86"/>
      <c r="IPT6" s="86"/>
      <c r="IPU6" s="86"/>
      <c r="IPV6" s="86"/>
      <c r="IPW6" s="86"/>
      <c r="IPX6" s="86"/>
      <c r="IPY6" s="86"/>
      <c r="IPZ6" s="86"/>
      <c r="IQA6" s="86"/>
      <c r="IQB6" s="86"/>
      <c r="IQC6" s="86"/>
      <c r="IQD6" s="86"/>
      <c r="IQE6" s="86"/>
      <c r="IQF6" s="86"/>
      <c r="IQG6" s="86"/>
      <c r="IQH6" s="86"/>
      <c r="IQI6" s="86"/>
      <c r="IQJ6" s="86"/>
      <c r="IQK6" s="86"/>
      <c r="IQL6" s="86"/>
      <c r="IQM6" s="86"/>
      <c r="IQN6" s="86"/>
      <c r="IQO6" s="86"/>
      <c r="IQP6" s="86"/>
      <c r="IQQ6" s="86"/>
      <c r="IQR6" s="86"/>
      <c r="IQS6" s="86"/>
      <c r="IQT6" s="86"/>
      <c r="IQU6" s="86"/>
      <c r="IQV6" s="86"/>
      <c r="IQW6" s="86"/>
      <c r="IQX6" s="86"/>
      <c r="IQY6" s="86"/>
      <c r="IQZ6" s="86"/>
      <c r="IRA6" s="86"/>
      <c r="IRB6" s="86"/>
      <c r="IRC6" s="86"/>
      <c r="IRD6" s="86"/>
      <c r="IRE6" s="86"/>
      <c r="IRF6" s="86"/>
      <c r="IRG6" s="86"/>
      <c r="IRH6" s="86"/>
      <c r="IRI6" s="86"/>
      <c r="IRJ6" s="86"/>
      <c r="IRK6" s="86"/>
      <c r="IRL6" s="86"/>
      <c r="IRM6" s="86"/>
      <c r="IRN6" s="86"/>
      <c r="IRO6" s="86"/>
      <c r="IRP6" s="86"/>
      <c r="IRQ6" s="86"/>
      <c r="IRR6" s="86"/>
      <c r="IRS6" s="86"/>
      <c r="IRT6" s="86"/>
      <c r="IRU6" s="86"/>
      <c r="IRV6" s="86"/>
      <c r="IRW6" s="86"/>
      <c r="IRX6" s="86"/>
      <c r="IRY6" s="86"/>
      <c r="IRZ6" s="86"/>
      <c r="ISA6" s="86"/>
      <c r="ISB6" s="86"/>
      <c r="ISC6" s="86"/>
      <c r="ISD6" s="86"/>
      <c r="ISE6" s="86"/>
      <c r="ISF6" s="86"/>
      <c r="ISG6" s="86"/>
      <c r="ISH6" s="86"/>
      <c r="ISI6" s="86"/>
      <c r="ISJ6" s="86"/>
      <c r="ISK6" s="86"/>
      <c r="ISL6" s="86"/>
      <c r="ISM6" s="86"/>
      <c r="ISN6" s="86"/>
      <c r="ISO6" s="86"/>
      <c r="ISP6" s="86"/>
      <c r="ISQ6" s="86"/>
      <c r="ISR6" s="86"/>
      <c r="ISS6" s="86"/>
      <c r="IST6" s="86"/>
      <c r="ISU6" s="86"/>
      <c r="ISV6" s="86"/>
      <c r="ISW6" s="86"/>
      <c r="ISX6" s="86"/>
      <c r="ISY6" s="86"/>
      <c r="ISZ6" s="86"/>
      <c r="ITA6" s="86"/>
      <c r="ITB6" s="86"/>
      <c r="ITC6" s="86"/>
      <c r="ITD6" s="86"/>
      <c r="ITE6" s="86"/>
      <c r="ITF6" s="86"/>
      <c r="ITG6" s="86"/>
      <c r="ITH6" s="86"/>
      <c r="ITI6" s="86"/>
      <c r="ITJ6" s="86"/>
      <c r="ITK6" s="86"/>
      <c r="ITL6" s="86"/>
      <c r="ITM6" s="86"/>
      <c r="ITN6" s="86"/>
      <c r="ITO6" s="86"/>
      <c r="ITP6" s="86"/>
      <c r="ITQ6" s="86"/>
      <c r="ITR6" s="86"/>
      <c r="ITS6" s="86"/>
      <c r="ITT6" s="86"/>
      <c r="ITU6" s="86"/>
      <c r="ITV6" s="86"/>
      <c r="ITW6" s="86"/>
      <c r="ITX6" s="86"/>
      <c r="ITY6" s="86"/>
      <c r="ITZ6" s="86"/>
      <c r="IUA6" s="86"/>
      <c r="IUB6" s="86"/>
      <c r="IUC6" s="86"/>
      <c r="IUD6" s="86"/>
      <c r="IUE6" s="86"/>
      <c r="IUF6" s="86"/>
      <c r="IUG6" s="86"/>
      <c r="IUH6" s="86"/>
      <c r="IUI6" s="86"/>
      <c r="IUJ6" s="86"/>
      <c r="IUK6" s="86"/>
      <c r="IUL6" s="86"/>
      <c r="IUM6" s="86"/>
      <c r="IUN6" s="86"/>
      <c r="IUO6" s="86"/>
      <c r="IUP6" s="86"/>
      <c r="IUQ6" s="86"/>
      <c r="IUR6" s="86"/>
      <c r="IUS6" s="86"/>
      <c r="IUT6" s="86"/>
      <c r="IUU6" s="86"/>
      <c r="IUV6" s="86"/>
      <c r="IUW6" s="86"/>
      <c r="IUX6" s="86"/>
      <c r="IUY6" s="86"/>
      <c r="IUZ6" s="86"/>
      <c r="IVA6" s="86"/>
      <c r="IVB6" s="86"/>
      <c r="IVC6" s="86"/>
      <c r="IVD6" s="86"/>
      <c r="IVE6" s="86"/>
      <c r="IVF6" s="86"/>
      <c r="IVG6" s="86"/>
      <c r="IVH6" s="86"/>
      <c r="IVI6" s="86"/>
      <c r="IVJ6" s="86"/>
      <c r="IVK6" s="86"/>
      <c r="IVL6" s="86"/>
      <c r="IVM6" s="86"/>
      <c r="IVN6" s="86"/>
      <c r="IVO6" s="86"/>
      <c r="IVP6" s="86"/>
      <c r="IVQ6" s="86"/>
      <c r="IVR6" s="86"/>
      <c r="IVS6" s="86"/>
      <c r="IVT6" s="86"/>
      <c r="IVU6" s="86"/>
      <c r="IVV6" s="86"/>
      <c r="IVW6" s="86"/>
      <c r="IVX6" s="86"/>
      <c r="IVY6" s="86"/>
      <c r="IVZ6" s="86"/>
      <c r="IWA6" s="86"/>
      <c r="IWB6" s="86"/>
      <c r="IWC6" s="86"/>
      <c r="IWD6" s="86"/>
      <c r="IWE6" s="86"/>
      <c r="IWF6" s="86"/>
      <c r="IWG6" s="86"/>
      <c r="IWH6" s="86"/>
      <c r="IWI6" s="86"/>
      <c r="IWJ6" s="86"/>
      <c r="IWK6" s="86"/>
      <c r="IWL6" s="86"/>
      <c r="IWM6" s="86"/>
      <c r="IWN6" s="86"/>
      <c r="IWO6" s="86"/>
      <c r="IWP6" s="86"/>
      <c r="IWQ6" s="86"/>
      <c r="IWR6" s="86"/>
      <c r="IWS6" s="86"/>
      <c r="IWT6" s="86"/>
      <c r="IWU6" s="86"/>
      <c r="IWV6" s="86"/>
      <c r="IWW6" s="86"/>
      <c r="IWX6" s="86"/>
      <c r="IWY6" s="86"/>
      <c r="IWZ6" s="86"/>
      <c r="IXA6" s="86"/>
      <c r="IXB6" s="86"/>
      <c r="IXC6" s="86"/>
      <c r="IXD6" s="86"/>
      <c r="IXE6" s="86"/>
      <c r="IXF6" s="86"/>
      <c r="IXG6" s="86"/>
      <c r="IXH6" s="86"/>
      <c r="IXI6" s="86"/>
      <c r="IXJ6" s="86"/>
      <c r="IXK6" s="86"/>
      <c r="IXL6" s="86"/>
      <c r="IXM6" s="86"/>
      <c r="IXN6" s="86"/>
      <c r="IXO6" s="86"/>
      <c r="IXP6" s="86"/>
      <c r="IXQ6" s="86"/>
      <c r="IXR6" s="86"/>
      <c r="IXS6" s="86"/>
      <c r="IXT6" s="86"/>
      <c r="IXU6" s="86"/>
      <c r="IXV6" s="86"/>
      <c r="IXW6" s="86"/>
      <c r="IXX6" s="86"/>
      <c r="IXY6" s="86"/>
      <c r="IXZ6" s="86"/>
      <c r="IYA6" s="86"/>
      <c r="IYB6" s="86"/>
      <c r="IYC6" s="86"/>
      <c r="IYD6" s="86"/>
      <c r="IYE6" s="86"/>
      <c r="IYF6" s="86"/>
      <c r="IYG6" s="86"/>
      <c r="IYH6" s="86"/>
      <c r="IYI6" s="86"/>
      <c r="IYJ6" s="86"/>
      <c r="IYK6" s="86"/>
      <c r="IYL6" s="86"/>
      <c r="IYM6" s="86"/>
      <c r="IYN6" s="86"/>
      <c r="IYO6" s="86"/>
      <c r="IYP6" s="86"/>
      <c r="IYQ6" s="86"/>
      <c r="IYR6" s="86"/>
      <c r="IYS6" s="86"/>
      <c r="IYT6" s="86"/>
      <c r="IYU6" s="86"/>
      <c r="IYV6" s="86"/>
      <c r="IYW6" s="86"/>
      <c r="IYX6" s="86"/>
      <c r="IYY6" s="86"/>
      <c r="IYZ6" s="86"/>
      <c r="IZA6" s="86"/>
      <c r="IZB6" s="86"/>
      <c r="IZC6" s="86"/>
      <c r="IZD6" s="86"/>
      <c r="IZE6" s="86"/>
      <c r="IZF6" s="86"/>
      <c r="IZG6" s="86"/>
      <c r="IZH6" s="86"/>
      <c r="IZI6" s="86"/>
      <c r="IZJ6" s="86"/>
      <c r="IZK6" s="86"/>
      <c r="IZL6" s="86"/>
      <c r="IZM6" s="86"/>
      <c r="IZN6" s="86"/>
      <c r="IZO6" s="86"/>
      <c r="IZP6" s="86"/>
      <c r="IZQ6" s="86"/>
      <c r="IZR6" s="86"/>
      <c r="IZS6" s="86"/>
      <c r="IZT6" s="86"/>
      <c r="IZU6" s="86"/>
      <c r="IZV6" s="86"/>
      <c r="IZW6" s="86"/>
      <c r="IZX6" s="86"/>
      <c r="IZY6" s="86"/>
      <c r="IZZ6" s="86"/>
      <c r="JAA6" s="86"/>
      <c r="JAB6" s="86"/>
      <c r="JAC6" s="86"/>
      <c r="JAD6" s="86"/>
      <c r="JAE6" s="86"/>
      <c r="JAF6" s="86"/>
      <c r="JAG6" s="86"/>
      <c r="JAH6" s="86"/>
      <c r="JAI6" s="86"/>
      <c r="JAJ6" s="86"/>
      <c r="JAK6" s="86"/>
      <c r="JAL6" s="86"/>
      <c r="JAM6" s="86"/>
      <c r="JAN6" s="86"/>
      <c r="JAO6" s="86"/>
      <c r="JAP6" s="86"/>
      <c r="JAQ6" s="86"/>
      <c r="JAR6" s="86"/>
      <c r="JAS6" s="86"/>
      <c r="JAT6" s="86"/>
      <c r="JAU6" s="86"/>
      <c r="JAV6" s="86"/>
      <c r="JAW6" s="86"/>
      <c r="JAX6" s="86"/>
      <c r="JAY6" s="86"/>
      <c r="JAZ6" s="86"/>
      <c r="JBA6" s="86"/>
      <c r="JBB6" s="86"/>
      <c r="JBC6" s="86"/>
      <c r="JBD6" s="86"/>
      <c r="JBE6" s="86"/>
      <c r="JBF6" s="86"/>
      <c r="JBG6" s="86"/>
      <c r="JBH6" s="86"/>
      <c r="JBI6" s="86"/>
      <c r="JBJ6" s="86"/>
      <c r="JBK6" s="86"/>
      <c r="JBL6" s="86"/>
      <c r="JBM6" s="86"/>
      <c r="JBN6" s="86"/>
      <c r="JBO6" s="86"/>
      <c r="JBP6" s="86"/>
      <c r="JBQ6" s="86"/>
      <c r="JBR6" s="86"/>
      <c r="JBS6" s="86"/>
      <c r="JBT6" s="86"/>
      <c r="JBU6" s="86"/>
      <c r="JBV6" s="86"/>
      <c r="JBW6" s="86"/>
      <c r="JBX6" s="86"/>
      <c r="JBY6" s="86"/>
      <c r="JBZ6" s="86"/>
      <c r="JCA6" s="86"/>
      <c r="JCB6" s="86"/>
      <c r="JCC6" s="86"/>
      <c r="JCD6" s="86"/>
      <c r="JCE6" s="86"/>
      <c r="JCF6" s="86"/>
      <c r="JCG6" s="86"/>
      <c r="JCH6" s="86"/>
      <c r="JCI6" s="86"/>
      <c r="JCJ6" s="86"/>
      <c r="JCK6" s="86"/>
      <c r="JCL6" s="86"/>
      <c r="JCM6" s="86"/>
      <c r="JCN6" s="86"/>
      <c r="JCO6" s="86"/>
      <c r="JCP6" s="86"/>
      <c r="JCQ6" s="86"/>
      <c r="JCR6" s="86"/>
      <c r="JCS6" s="86"/>
      <c r="JCT6" s="86"/>
      <c r="JCU6" s="86"/>
      <c r="JCV6" s="86"/>
      <c r="JCW6" s="86"/>
      <c r="JCX6" s="86"/>
      <c r="JCY6" s="86"/>
      <c r="JCZ6" s="86"/>
      <c r="JDA6" s="86"/>
      <c r="JDB6" s="86"/>
      <c r="JDC6" s="86"/>
      <c r="JDD6" s="86"/>
      <c r="JDE6" s="86"/>
      <c r="JDF6" s="86"/>
      <c r="JDG6" s="86"/>
      <c r="JDH6" s="86"/>
      <c r="JDI6" s="86"/>
      <c r="JDJ6" s="86"/>
      <c r="JDK6" s="86"/>
      <c r="JDL6" s="86"/>
      <c r="JDM6" s="86"/>
      <c r="JDN6" s="86"/>
      <c r="JDO6" s="86"/>
      <c r="JDP6" s="86"/>
      <c r="JDQ6" s="86"/>
      <c r="JDR6" s="86"/>
      <c r="JDS6" s="86"/>
      <c r="JDT6" s="86"/>
      <c r="JDU6" s="86"/>
      <c r="JDV6" s="86"/>
      <c r="JDW6" s="86"/>
      <c r="JDX6" s="86"/>
      <c r="JDY6" s="86"/>
      <c r="JDZ6" s="86"/>
      <c r="JEA6" s="86"/>
      <c r="JEB6" s="86"/>
      <c r="JEC6" s="86"/>
      <c r="JED6" s="86"/>
      <c r="JEE6" s="86"/>
      <c r="JEF6" s="86"/>
      <c r="JEG6" s="86"/>
      <c r="JEH6" s="86"/>
      <c r="JEI6" s="86"/>
      <c r="JEJ6" s="86"/>
      <c r="JEK6" s="86"/>
      <c r="JEL6" s="86"/>
      <c r="JEM6" s="86"/>
      <c r="JEN6" s="86"/>
      <c r="JEO6" s="86"/>
      <c r="JEP6" s="86"/>
      <c r="JEQ6" s="86"/>
      <c r="JER6" s="86"/>
      <c r="JES6" s="86"/>
      <c r="JET6" s="86"/>
      <c r="JEU6" s="86"/>
      <c r="JEV6" s="86"/>
      <c r="JEW6" s="86"/>
      <c r="JEX6" s="86"/>
      <c r="JEY6" s="86"/>
      <c r="JEZ6" s="86"/>
      <c r="JFA6" s="86"/>
      <c r="JFB6" s="86"/>
      <c r="JFC6" s="86"/>
      <c r="JFD6" s="86"/>
      <c r="JFE6" s="86"/>
      <c r="JFF6" s="86"/>
      <c r="JFG6" s="86"/>
      <c r="JFH6" s="86"/>
      <c r="JFI6" s="86"/>
      <c r="JFJ6" s="86"/>
      <c r="JFK6" s="86"/>
      <c r="JFL6" s="86"/>
      <c r="JFM6" s="86"/>
      <c r="JFN6" s="86"/>
      <c r="JFO6" s="86"/>
      <c r="JFP6" s="86"/>
      <c r="JFQ6" s="86"/>
      <c r="JFR6" s="86"/>
      <c r="JFS6" s="86"/>
      <c r="JFT6" s="86"/>
      <c r="JFU6" s="86"/>
      <c r="JFV6" s="86"/>
      <c r="JFW6" s="86"/>
      <c r="JFX6" s="86"/>
      <c r="JFY6" s="86"/>
      <c r="JFZ6" s="86"/>
      <c r="JGA6" s="86"/>
      <c r="JGB6" s="86"/>
      <c r="JGC6" s="86"/>
      <c r="JGD6" s="86"/>
      <c r="JGE6" s="86"/>
      <c r="JGF6" s="86"/>
      <c r="JGG6" s="86"/>
      <c r="JGH6" s="86"/>
      <c r="JGI6" s="86"/>
      <c r="JGJ6" s="86"/>
      <c r="JGK6" s="86"/>
      <c r="JGL6" s="86"/>
      <c r="JGM6" s="86"/>
      <c r="JGN6" s="86"/>
      <c r="JGO6" s="86"/>
      <c r="JGP6" s="86"/>
      <c r="JGQ6" s="86"/>
      <c r="JGR6" s="86"/>
      <c r="JGS6" s="86"/>
      <c r="JGT6" s="86"/>
      <c r="JGU6" s="86"/>
      <c r="JGV6" s="86"/>
      <c r="JGW6" s="86"/>
      <c r="JGX6" s="86"/>
      <c r="JGY6" s="86"/>
      <c r="JGZ6" s="86"/>
      <c r="JHA6" s="86"/>
      <c r="JHB6" s="86"/>
      <c r="JHC6" s="86"/>
      <c r="JHD6" s="86"/>
      <c r="JHE6" s="86"/>
      <c r="JHF6" s="86"/>
      <c r="JHG6" s="86"/>
      <c r="JHH6" s="86"/>
      <c r="JHI6" s="86"/>
      <c r="JHJ6" s="86"/>
      <c r="JHK6" s="86"/>
      <c r="JHL6" s="86"/>
      <c r="JHM6" s="86"/>
      <c r="JHN6" s="86"/>
      <c r="JHO6" s="86"/>
      <c r="JHP6" s="86"/>
      <c r="JHQ6" s="86"/>
      <c r="JHR6" s="86"/>
      <c r="JHS6" s="86"/>
      <c r="JHT6" s="86"/>
      <c r="JHU6" s="86"/>
      <c r="JHV6" s="86"/>
      <c r="JHW6" s="86"/>
      <c r="JHX6" s="86"/>
      <c r="JHY6" s="86"/>
      <c r="JHZ6" s="86"/>
      <c r="JIA6" s="86"/>
      <c r="JIB6" s="86"/>
      <c r="JIC6" s="86"/>
      <c r="JID6" s="86"/>
      <c r="JIE6" s="86"/>
      <c r="JIF6" s="86"/>
      <c r="JIG6" s="86"/>
      <c r="JIH6" s="86"/>
      <c r="JII6" s="86"/>
      <c r="JIJ6" s="86"/>
      <c r="JIK6" s="86"/>
      <c r="JIL6" s="86"/>
      <c r="JIM6" s="86"/>
      <c r="JIN6" s="86"/>
      <c r="JIO6" s="86"/>
      <c r="JIP6" s="86"/>
      <c r="JIQ6" s="86"/>
      <c r="JIR6" s="86"/>
      <c r="JIS6" s="86"/>
      <c r="JIT6" s="86"/>
      <c r="JIU6" s="86"/>
      <c r="JIV6" s="86"/>
      <c r="JIW6" s="86"/>
      <c r="JIX6" s="86"/>
      <c r="JIY6" s="86"/>
      <c r="JIZ6" s="86"/>
      <c r="JJA6" s="86"/>
      <c r="JJB6" s="86"/>
      <c r="JJC6" s="86"/>
      <c r="JJD6" s="86"/>
      <c r="JJE6" s="86"/>
      <c r="JJF6" s="86"/>
      <c r="JJG6" s="86"/>
      <c r="JJH6" s="86"/>
      <c r="JJI6" s="86"/>
      <c r="JJJ6" s="86"/>
      <c r="JJK6" s="86"/>
      <c r="JJL6" s="86"/>
      <c r="JJM6" s="86"/>
      <c r="JJN6" s="86"/>
      <c r="JJO6" s="86"/>
      <c r="JJP6" s="86"/>
      <c r="JJQ6" s="86"/>
      <c r="JJR6" s="86"/>
      <c r="JJS6" s="86"/>
      <c r="JJT6" s="86"/>
      <c r="JJU6" s="86"/>
      <c r="JJV6" s="86"/>
      <c r="JJW6" s="86"/>
      <c r="JJX6" s="86"/>
      <c r="JJY6" s="86"/>
      <c r="JJZ6" s="86"/>
      <c r="JKA6" s="86"/>
      <c r="JKB6" s="86"/>
      <c r="JKC6" s="86"/>
      <c r="JKD6" s="86"/>
      <c r="JKE6" s="86"/>
      <c r="JKF6" s="86"/>
      <c r="JKG6" s="86"/>
      <c r="JKH6" s="86"/>
      <c r="JKI6" s="86"/>
      <c r="JKJ6" s="86"/>
      <c r="JKK6" s="86"/>
      <c r="JKL6" s="86"/>
      <c r="JKM6" s="86"/>
      <c r="JKN6" s="86"/>
      <c r="JKO6" s="86"/>
      <c r="JKP6" s="86"/>
      <c r="JKQ6" s="86"/>
      <c r="JKR6" s="86"/>
      <c r="JKS6" s="86"/>
      <c r="JKT6" s="86"/>
      <c r="JKU6" s="86"/>
      <c r="JKV6" s="86"/>
      <c r="JKW6" s="86"/>
      <c r="JKX6" s="86"/>
      <c r="JKY6" s="86"/>
      <c r="JKZ6" s="86"/>
      <c r="JLA6" s="86"/>
      <c r="JLB6" s="86"/>
      <c r="JLC6" s="86"/>
      <c r="JLD6" s="86"/>
      <c r="JLE6" s="86"/>
      <c r="JLF6" s="86"/>
      <c r="JLG6" s="86"/>
      <c r="JLH6" s="86"/>
      <c r="JLI6" s="86"/>
      <c r="JLJ6" s="86"/>
      <c r="JLK6" s="86"/>
      <c r="JLL6" s="86"/>
      <c r="JLM6" s="86"/>
      <c r="JLN6" s="86"/>
      <c r="JLO6" s="86"/>
      <c r="JLP6" s="86"/>
      <c r="JLQ6" s="86"/>
      <c r="JLR6" s="86"/>
      <c r="JLS6" s="86"/>
      <c r="JLT6" s="86"/>
      <c r="JLU6" s="86"/>
      <c r="JLV6" s="86"/>
      <c r="JLW6" s="86"/>
      <c r="JLX6" s="86"/>
      <c r="JLY6" s="86"/>
      <c r="JLZ6" s="86"/>
      <c r="JMA6" s="86"/>
      <c r="JMB6" s="86"/>
      <c r="JMC6" s="86"/>
      <c r="JMD6" s="86"/>
      <c r="JME6" s="86"/>
      <c r="JMF6" s="86"/>
      <c r="JMG6" s="86"/>
      <c r="JMH6" s="86"/>
      <c r="JMI6" s="86"/>
      <c r="JMJ6" s="86"/>
      <c r="JMK6" s="86"/>
      <c r="JML6" s="86"/>
      <c r="JMM6" s="86"/>
      <c r="JMN6" s="86"/>
      <c r="JMO6" s="86"/>
      <c r="JMP6" s="86"/>
      <c r="JMQ6" s="86"/>
      <c r="JMR6" s="86"/>
      <c r="JMS6" s="86"/>
      <c r="JMT6" s="86"/>
      <c r="JMU6" s="86"/>
      <c r="JMV6" s="86"/>
      <c r="JMW6" s="86"/>
      <c r="JMX6" s="86"/>
      <c r="JMY6" s="86"/>
      <c r="JMZ6" s="86"/>
      <c r="JNA6" s="86"/>
      <c r="JNB6" s="86"/>
      <c r="JNC6" s="86"/>
      <c r="JND6" s="86"/>
      <c r="JNE6" s="86"/>
      <c r="JNF6" s="86"/>
      <c r="JNG6" s="86"/>
      <c r="JNH6" s="86"/>
      <c r="JNI6" s="86"/>
      <c r="JNJ6" s="86"/>
      <c r="JNK6" s="86"/>
      <c r="JNL6" s="86"/>
      <c r="JNM6" s="86"/>
      <c r="JNN6" s="86"/>
      <c r="JNO6" s="86"/>
      <c r="JNP6" s="86"/>
      <c r="JNQ6" s="86"/>
      <c r="JNR6" s="86"/>
      <c r="JNS6" s="86"/>
      <c r="JNT6" s="86"/>
      <c r="JNU6" s="86"/>
      <c r="JNV6" s="86"/>
      <c r="JNW6" s="86"/>
      <c r="JNX6" s="86"/>
      <c r="JNY6" s="86"/>
      <c r="JNZ6" s="86"/>
      <c r="JOA6" s="86"/>
      <c r="JOB6" s="86"/>
      <c r="JOC6" s="86"/>
      <c r="JOD6" s="86"/>
      <c r="JOE6" s="86"/>
      <c r="JOF6" s="86"/>
      <c r="JOG6" s="86"/>
      <c r="JOH6" s="86"/>
      <c r="JOI6" s="86"/>
      <c r="JOJ6" s="86"/>
      <c r="JOK6" s="86"/>
      <c r="JOL6" s="86"/>
      <c r="JOM6" s="86"/>
      <c r="JON6" s="86"/>
      <c r="JOO6" s="86"/>
      <c r="JOP6" s="86"/>
      <c r="JOQ6" s="86"/>
      <c r="JOR6" s="86"/>
      <c r="JOS6" s="86"/>
      <c r="JOT6" s="86"/>
      <c r="JOU6" s="86"/>
      <c r="JOV6" s="86"/>
      <c r="JOW6" s="86"/>
      <c r="JOX6" s="86"/>
      <c r="JOY6" s="86"/>
      <c r="JOZ6" s="86"/>
      <c r="JPA6" s="86"/>
      <c r="JPB6" s="86"/>
      <c r="JPC6" s="86"/>
      <c r="JPD6" s="86"/>
      <c r="JPE6" s="86"/>
      <c r="JPF6" s="86"/>
      <c r="JPG6" s="86"/>
      <c r="JPH6" s="86"/>
      <c r="JPI6" s="86"/>
      <c r="JPJ6" s="86"/>
      <c r="JPK6" s="86"/>
      <c r="JPL6" s="86"/>
      <c r="JPM6" s="86"/>
      <c r="JPN6" s="86"/>
      <c r="JPO6" s="86"/>
      <c r="JPP6" s="86"/>
      <c r="JPQ6" s="86"/>
      <c r="JPR6" s="86"/>
      <c r="JPS6" s="86"/>
      <c r="JPT6" s="86"/>
      <c r="JPU6" s="86"/>
      <c r="JPV6" s="86"/>
      <c r="JPW6" s="86"/>
      <c r="JPX6" s="86"/>
      <c r="JPY6" s="86"/>
      <c r="JPZ6" s="86"/>
      <c r="JQA6" s="86"/>
      <c r="JQB6" s="86"/>
      <c r="JQC6" s="86"/>
      <c r="JQD6" s="86"/>
      <c r="JQE6" s="86"/>
      <c r="JQF6" s="86"/>
      <c r="JQG6" s="86"/>
      <c r="JQH6" s="86"/>
      <c r="JQI6" s="86"/>
      <c r="JQJ6" s="86"/>
      <c r="JQK6" s="86"/>
      <c r="JQL6" s="86"/>
      <c r="JQM6" s="86"/>
      <c r="JQN6" s="86"/>
      <c r="JQO6" s="86"/>
      <c r="JQP6" s="86"/>
      <c r="JQQ6" s="86"/>
      <c r="JQR6" s="86"/>
      <c r="JQS6" s="86"/>
      <c r="JQT6" s="86"/>
      <c r="JQU6" s="86"/>
      <c r="JQV6" s="86"/>
      <c r="JQW6" s="86"/>
      <c r="JQX6" s="86"/>
      <c r="JQY6" s="86"/>
      <c r="JQZ6" s="86"/>
      <c r="JRA6" s="86"/>
      <c r="JRB6" s="86"/>
      <c r="JRC6" s="86"/>
      <c r="JRD6" s="86"/>
      <c r="JRE6" s="86"/>
      <c r="JRF6" s="86"/>
      <c r="JRG6" s="86"/>
      <c r="JRH6" s="86"/>
      <c r="JRI6" s="86"/>
      <c r="JRJ6" s="86"/>
      <c r="JRK6" s="86"/>
      <c r="JRL6" s="86"/>
      <c r="JRM6" s="86"/>
      <c r="JRN6" s="86"/>
      <c r="JRO6" s="86"/>
      <c r="JRP6" s="86"/>
      <c r="JRQ6" s="86"/>
      <c r="JRR6" s="86"/>
      <c r="JRS6" s="86"/>
      <c r="JRT6" s="86"/>
      <c r="JRU6" s="86"/>
      <c r="JRV6" s="86"/>
      <c r="JRW6" s="86"/>
      <c r="JRX6" s="86"/>
      <c r="JRY6" s="86"/>
      <c r="JRZ6" s="86"/>
      <c r="JSA6" s="86"/>
      <c r="JSB6" s="86"/>
      <c r="JSC6" s="86"/>
      <c r="JSD6" s="86"/>
      <c r="JSE6" s="86"/>
      <c r="JSF6" s="86"/>
      <c r="JSG6" s="86"/>
      <c r="JSH6" s="86"/>
      <c r="JSI6" s="86"/>
      <c r="JSJ6" s="86"/>
      <c r="JSK6" s="86"/>
      <c r="JSL6" s="86"/>
      <c r="JSM6" s="86"/>
      <c r="JSN6" s="86"/>
      <c r="JSO6" s="86"/>
      <c r="JSP6" s="86"/>
      <c r="JSQ6" s="86"/>
      <c r="JSR6" s="86"/>
      <c r="JSS6" s="86"/>
      <c r="JST6" s="86"/>
      <c r="JSU6" s="86"/>
      <c r="JSV6" s="86"/>
      <c r="JSW6" s="86"/>
      <c r="JSX6" s="86"/>
      <c r="JSY6" s="86"/>
      <c r="JSZ6" s="86"/>
      <c r="JTA6" s="86"/>
      <c r="JTB6" s="86"/>
      <c r="JTC6" s="86"/>
      <c r="JTD6" s="86"/>
      <c r="JTE6" s="86"/>
      <c r="JTF6" s="86"/>
      <c r="JTG6" s="86"/>
      <c r="JTH6" s="86"/>
      <c r="JTI6" s="86"/>
      <c r="JTJ6" s="86"/>
      <c r="JTK6" s="86"/>
      <c r="JTL6" s="86"/>
      <c r="JTM6" s="86"/>
      <c r="JTN6" s="86"/>
      <c r="JTO6" s="86"/>
      <c r="JTP6" s="86"/>
      <c r="JTQ6" s="86"/>
      <c r="JTR6" s="86"/>
      <c r="JTS6" s="86"/>
      <c r="JTT6" s="86"/>
      <c r="JTU6" s="86"/>
      <c r="JTV6" s="86"/>
      <c r="JTW6" s="86"/>
      <c r="JTX6" s="86"/>
      <c r="JTY6" s="86"/>
      <c r="JTZ6" s="86"/>
      <c r="JUA6" s="86"/>
      <c r="JUB6" s="86"/>
      <c r="JUC6" s="86"/>
      <c r="JUD6" s="86"/>
      <c r="JUE6" s="86"/>
      <c r="JUF6" s="86"/>
      <c r="JUG6" s="86"/>
      <c r="JUH6" s="86"/>
      <c r="JUI6" s="86"/>
      <c r="JUJ6" s="86"/>
      <c r="JUK6" s="86"/>
      <c r="JUL6" s="86"/>
      <c r="JUM6" s="86"/>
      <c r="JUN6" s="86"/>
      <c r="JUO6" s="86"/>
      <c r="JUP6" s="86"/>
      <c r="JUQ6" s="86"/>
      <c r="JUR6" s="86"/>
      <c r="JUS6" s="86"/>
      <c r="JUT6" s="86"/>
      <c r="JUU6" s="86"/>
      <c r="JUV6" s="86"/>
      <c r="JUW6" s="86"/>
      <c r="JUX6" s="86"/>
      <c r="JUY6" s="86"/>
      <c r="JUZ6" s="86"/>
      <c r="JVA6" s="86"/>
      <c r="JVB6" s="86"/>
      <c r="JVC6" s="86"/>
      <c r="JVD6" s="86"/>
      <c r="JVE6" s="86"/>
      <c r="JVF6" s="86"/>
      <c r="JVG6" s="86"/>
      <c r="JVH6" s="86"/>
      <c r="JVI6" s="86"/>
      <c r="JVJ6" s="86"/>
      <c r="JVK6" s="86"/>
      <c r="JVL6" s="86"/>
      <c r="JVM6" s="86"/>
      <c r="JVN6" s="86"/>
      <c r="JVO6" s="86"/>
      <c r="JVP6" s="86"/>
      <c r="JVQ6" s="86"/>
      <c r="JVR6" s="86"/>
      <c r="JVS6" s="86"/>
      <c r="JVT6" s="86"/>
      <c r="JVU6" s="86"/>
      <c r="JVV6" s="86"/>
      <c r="JVW6" s="86"/>
      <c r="JVX6" s="86"/>
      <c r="JVY6" s="86"/>
      <c r="JVZ6" s="86"/>
      <c r="JWA6" s="86"/>
      <c r="JWB6" s="86"/>
      <c r="JWC6" s="86"/>
      <c r="JWD6" s="86"/>
      <c r="JWE6" s="86"/>
      <c r="JWF6" s="86"/>
      <c r="JWG6" s="86"/>
      <c r="JWH6" s="86"/>
      <c r="JWI6" s="86"/>
      <c r="JWJ6" s="86"/>
      <c r="JWK6" s="86"/>
      <c r="JWL6" s="86"/>
      <c r="JWM6" s="86"/>
      <c r="JWN6" s="86"/>
      <c r="JWO6" s="86"/>
      <c r="JWP6" s="86"/>
      <c r="JWQ6" s="86"/>
      <c r="JWR6" s="86"/>
      <c r="JWS6" s="86"/>
      <c r="JWT6" s="86"/>
      <c r="JWU6" s="86"/>
      <c r="JWV6" s="86"/>
      <c r="JWW6" s="86"/>
      <c r="JWX6" s="86"/>
      <c r="JWY6" s="86"/>
      <c r="JWZ6" s="86"/>
      <c r="JXA6" s="86"/>
      <c r="JXB6" s="86"/>
      <c r="JXC6" s="86"/>
      <c r="JXD6" s="86"/>
      <c r="JXE6" s="86"/>
      <c r="JXF6" s="86"/>
      <c r="JXG6" s="86"/>
      <c r="JXH6" s="86"/>
      <c r="JXI6" s="86"/>
      <c r="JXJ6" s="86"/>
      <c r="JXK6" s="86"/>
      <c r="JXL6" s="86"/>
      <c r="JXM6" s="86"/>
      <c r="JXN6" s="86"/>
      <c r="JXO6" s="86"/>
      <c r="JXP6" s="86"/>
      <c r="JXQ6" s="86"/>
      <c r="JXR6" s="86"/>
      <c r="JXS6" s="86"/>
      <c r="JXT6" s="86"/>
      <c r="JXU6" s="86"/>
      <c r="JXV6" s="86"/>
      <c r="JXW6" s="86"/>
      <c r="JXX6" s="86"/>
      <c r="JXY6" s="86"/>
      <c r="JXZ6" s="86"/>
      <c r="JYA6" s="86"/>
      <c r="JYB6" s="86"/>
      <c r="JYC6" s="86"/>
      <c r="JYD6" s="86"/>
      <c r="JYE6" s="86"/>
      <c r="JYF6" s="86"/>
      <c r="JYG6" s="86"/>
      <c r="JYH6" s="86"/>
      <c r="JYI6" s="86"/>
      <c r="JYJ6" s="86"/>
      <c r="JYK6" s="86"/>
      <c r="JYL6" s="86"/>
      <c r="JYM6" s="86"/>
      <c r="JYN6" s="86"/>
      <c r="JYO6" s="86"/>
      <c r="JYP6" s="86"/>
      <c r="JYQ6" s="86"/>
      <c r="JYR6" s="86"/>
      <c r="JYS6" s="86"/>
      <c r="JYT6" s="86"/>
      <c r="JYU6" s="86"/>
      <c r="JYV6" s="86"/>
      <c r="JYW6" s="86"/>
      <c r="JYX6" s="86"/>
      <c r="JYY6" s="86"/>
      <c r="JYZ6" s="86"/>
      <c r="JZA6" s="86"/>
      <c r="JZB6" s="86"/>
      <c r="JZC6" s="86"/>
      <c r="JZD6" s="86"/>
      <c r="JZE6" s="86"/>
      <c r="JZF6" s="86"/>
      <c r="JZG6" s="86"/>
      <c r="JZH6" s="86"/>
      <c r="JZI6" s="86"/>
      <c r="JZJ6" s="86"/>
      <c r="JZK6" s="86"/>
      <c r="JZL6" s="86"/>
      <c r="JZM6" s="86"/>
      <c r="JZN6" s="86"/>
      <c r="JZO6" s="86"/>
      <c r="JZP6" s="86"/>
      <c r="JZQ6" s="86"/>
      <c r="JZR6" s="86"/>
      <c r="JZS6" s="86"/>
      <c r="JZT6" s="86"/>
      <c r="JZU6" s="86"/>
      <c r="JZV6" s="86"/>
      <c r="JZW6" s="86"/>
      <c r="JZX6" s="86"/>
      <c r="JZY6" s="86"/>
      <c r="JZZ6" s="86"/>
      <c r="KAA6" s="86"/>
      <c r="KAB6" s="86"/>
      <c r="KAC6" s="86"/>
      <c r="KAD6" s="86"/>
      <c r="KAE6" s="86"/>
      <c r="KAF6" s="86"/>
      <c r="KAG6" s="86"/>
      <c r="KAH6" s="86"/>
      <c r="KAI6" s="86"/>
      <c r="KAJ6" s="86"/>
      <c r="KAK6" s="86"/>
      <c r="KAL6" s="86"/>
      <c r="KAM6" s="86"/>
      <c r="KAN6" s="86"/>
      <c r="KAO6" s="86"/>
      <c r="KAP6" s="86"/>
      <c r="KAQ6" s="86"/>
      <c r="KAR6" s="86"/>
      <c r="KAS6" s="86"/>
      <c r="KAT6" s="86"/>
      <c r="KAU6" s="86"/>
      <c r="KAV6" s="86"/>
      <c r="KAW6" s="86"/>
      <c r="KAX6" s="86"/>
      <c r="KAY6" s="86"/>
      <c r="KAZ6" s="86"/>
      <c r="KBA6" s="86"/>
      <c r="KBB6" s="86"/>
      <c r="KBC6" s="86"/>
      <c r="KBD6" s="86"/>
      <c r="KBE6" s="86"/>
      <c r="KBF6" s="86"/>
      <c r="KBG6" s="86"/>
      <c r="KBH6" s="86"/>
      <c r="KBI6" s="86"/>
      <c r="KBJ6" s="86"/>
      <c r="KBK6" s="86"/>
      <c r="KBL6" s="86"/>
      <c r="KBM6" s="86"/>
      <c r="KBN6" s="86"/>
      <c r="KBO6" s="86"/>
      <c r="KBP6" s="86"/>
      <c r="KBQ6" s="86"/>
      <c r="KBR6" s="86"/>
      <c r="KBS6" s="86"/>
      <c r="KBT6" s="86"/>
      <c r="KBU6" s="86"/>
      <c r="KBV6" s="86"/>
      <c r="KBW6" s="86"/>
      <c r="KBX6" s="86"/>
      <c r="KBY6" s="86"/>
      <c r="KBZ6" s="86"/>
      <c r="KCA6" s="86"/>
      <c r="KCB6" s="86"/>
      <c r="KCC6" s="86"/>
      <c r="KCD6" s="86"/>
      <c r="KCE6" s="86"/>
      <c r="KCF6" s="86"/>
      <c r="KCG6" s="86"/>
      <c r="KCH6" s="86"/>
      <c r="KCI6" s="86"/>
      <c r="KCJ6" s="86"/>
      <c r="KCK6" s="86"/>
      <c r="KCL6" s="86"/>
      <c r="KCM6" s="86"/>
      <c r="KCN6" s="86"/>
      <c r="KCO6" s="86"/>
      <c r="KCP6" s="86"/>
      <c r="KCQ6" s="86"/>
      <c r="KCR6" s="86"/>
      <c r="KCS6" s="86"/>
      <c r="KCT6" s="86"/>
      <c r="KCU6" s="86"/>
      <c r="KCV6" s="86"/>
      <c r="KCW6" s="86"/>
      <c r="KCX6" s="86"/>
      <c r="KCY6" s="86"/>
      <c r="KCZ6" s="86"/>
      <c r="KDA6" s="86"/>
      <c r="KDB6" s="86"/>
      <c r="KDC6" s="86"/>
      <c r="KDD6" s="86"/>
      <c r="KDE6" s="86"/>
      <c r="KDF6" s="86"/>
      <c r="KDG6" s="86"/>
      <c r="KDH6" s="86"/>
      <c r="KDI6" s="86"/>
      <c r="KDJ6" s="86"/>
      <c r="KDK6" s="86"/>
      <c r="KDL6" s="86"/>
      <c r="KDM6" s="86"/>
      <c r="KDN6" s="86"/>
      <c r="KDO6" s="86"/>
      <c r="KDP6" s="86"/>
      <c r="KDQ6" s="86"/>
      <c r="KDR6" s="86"/>
      <c r="KDS6" s="86"/>
      <c r="KDT6" s="86"/>
      <c r="KDU6" s="86"/>
      <c r="KDV6" s="86"/>
      <c r="KDW6" s="86"/>
      <c r="KDX6" s="86"/>
      <c r="KDY6" s="86"/>
      <c r="KDZ6" s="86"/>
      <c r="KEA6" s="86"/>
      <c r="KEB6" s="86"/>
      <c r="KEC6" s="86"/>
      <c r="KED6" s="86"/>
      <c r="KEE6" s="86"/>
      <c r="KEF6" s="86"/>
      <c r="KEG6" s="86"/>
      <c r="KEH6" s="86"/>
      <c r="KEI6" s="86"/>
      <c r="KEJ6" s="86"/>
      <c r="KEK6" s="86"/>
      <c r="KEL6" s="86"/>
      <c r="KEM6" s="86"/>
      <c r="KEN6" s="86"/>
      <c r="KEO6" s="86"/>
      <c r="KEP6" s="86"/>
      <c r="KEQ6" s="86"/>
      <c r="KER6" s="86"/>
      <c r="KES6" s="86"/>
      <c r="KET6" s="86"/>
      <c r="KEU6" s="86"/>
      <c r="KEV6" s="86"/>
      <c r="KEW6" s="86"/>
      <c r="KEX6" s="86"/>
      <c r="KEY6" s="86"/>
      <c r="KEZ6" s="86"/>
      <c r="KFA6" s="86"/>
      <c r="KFB6" s="86"/>
      <c r="KFC6" s="86"/>
      <c r="KFD6" s="86"/>
      <c r="KFE6" s="86"/>
      <c r="KFF6" s="86"/>
      <c r="KFG6" s="86"/>
      <c r="KFH6" s="86"/>
      <c r="KFI6" s="86"/>
      <c r="KFJ6" s="86"/>
      <c r="KFK6" s="86"/>
      <c r="KFL6" s="86"/>
      <c r="KFM6" s="86"/>
      <c r="KFN6" s="86"/>
      <c r="KFO6" s="86"/>
      <c r="KFP6" s="86"/>
      <c r="KFQ6" s="86"/>
      <c r="KFR6" s="86"/>
      <c r="KFS6" s="86"/>
      <c r="KFT6" s="86"/>
      <c r="KFU6" s="86"/>
      <c r="KFV6" s="86"/>
      <c r="KFW6" s="86"/>
      <c r="KFX6" s="86"/>
      <c r="KFY6" s="86"/>
      <c r="KFZ6" s="86"/>
      <c r="KGA6" s="86"/>
      <c r="KGB6" s="86"/>
      <c r="KGC6" s="86"/>
      <c r="KGD6" s="86"/>
      <c r="KGE6" s="86"/>
      <c r="KGF6" s="86"/>
      <c r="KGG6" s="86"/>
      <c r="KGH6" s="86"/>
      <c r="KGI6" s="86"/>
      <c r="KGJ6" s="86"/>
      <c r="KGK6" s="86"/>
      <c r="KGL6" s="86"/>
      <c r="KGM6" s="86"/>
      <c r="KGN6" s="86"/>
      <c r="KGO6" s="86"/>
      <c r="KGP6" s="86"/>
      <c r="KGQ6" s="86"/>
      <c r="KGR6" s="86"/>
      <c r="KGS6" s="86"/>
      <c r="KGT6" s="86"/>
      <c r="KGU6" s="86"/>
      <c r="KGV6" s="86"/>
      <c r="KGW6" s="86"/>
      <c r="KGX6" s="86"/>
      <c r="KGY6" s="86"/>
      <c r="KGZ6" s="86"/>
      <c r="KHA6" s="86"/>
      <c r="KHB6" s="86"/>
      <c r="KHC6" s="86"/>
      <c r="KHD6" s="86"/>
      <c r="KHE6" s="86"/>
      <c r="KHF6" s="86"/>
      <c r="KHG6" s="86"/>
      <c r="KHH6" s="86"/>
      <c r="KHI6" s="86"/>
      <c r="KHJ6" s="86"/>
      <c r="KHK6" s="86"/>
      <c r="KHL6" s="86"/>
      <c r="KHM6" s="86"/>
      <c r="KHN6" s="86"/>
      <c r="KHO6" s="86"/>
      <c r="KHP6" s="86"/>
      <c r="KHQ6" s="86"/>
      <c r="KHR6" s="86"/>
      <c r="KHS6" s="86"/>
      <c r="KHT6" s="86"/>
      <c r="KHU6" s="86"/>
      <c r="KHV6" s="86"/>
      <c r="KHW6" s="86"/>
      <c r="KHX6" s="86"/>
      <c r="KHY6" s="86"/>
      <c r="KHZ6" s="86"/>
      <c r="KIA6" s="86"/>
      <c r="KIB6" s="86"/>
      <c r="KIC6" s="86"/>
      <c r="KID6" s="86"/>
      <c r="KIE6" s="86"/>
      <c r="KIF6" s="86"/>
      <c r="KIG6" s="86"/>
      <c r="KIH6" s="86"/>
      <c r="KII6" s="86"/>
      <c r="KIJ6" s="86"/>
      <c r="KIK6" s="86"/>
      <c r="KIL6" s="86"/>
      <c r="KIM6" s="86"/>
      <c r="KIN6" s="86"/>
      <c r="KIO6" s="86"/>
      <c r="KIP6" s="86"/>
      <c r="KIQ6" s="86"/>
      <c r="KIR6" s="86"/>
      <c r="KIS6" s="86"/>
      <c r="KIT6" s="86"/>
      <c r="KIU6" s="86"/>
      <c r="KIV6" s="86"/>
      <c r="KIW6" s="86"/>
      <c r="KIX6" s="86"/>
      <c r="KIY6" s="86"/>
      <c r="KIZ6" s="86"/>
      <c r="KJA6" s="86"/>
      <c r="KJB6" s="86"/>
      <c r="KJC6" s="86"/>
      <c r="KJD6" s="86"/>
      <c r="KJE6" s="86"/>
      <c r="KJF6" s="86"/>
      <c r="KJG6" s="86"/>
      <c r="KJH6" s="86"/>
      <c r="KJI6" s="86"/>
      <c r="KJJ6" s="86"/>
      <c r="KJK6" s="86"/>
      <c r="KJL6" s="86"/>
      <c r="KJM6" s="86"/>
      <c r="KJN6" s="86"/>
      <c r="KJO6" s="86"/>
      <c r="KJP6" s="86"/>
      <c r="KJQ6" s="86"/>
      <c r="KJR6" s="86"/>
      <c r="KJS6" s="86"/>
      <c r="KJT6" s="86"/>
      <c r="KJU6" s="86"/>
      <c r="KJV6" s="86"/>
      <c r="KJW6" s="86"/>
      <c r="KJX6" s="86"/>
      <c r="KJY6" s="86"/>
      <c r="KJZ6" s="86"/>
      <c r="KKA6" s="86"/>
      <c r="KKB6" s="86"/>
      <c r="KKC6" s="86"/>
      <c r="KKD6" s="86"/>
      <c r="KKE6" s="86"/>
      <c r="KKF6" s="86"/>
      <c r="KKG6" s="86"/>
      <c r="KKH6" s="86"/>
      <c r="KKI6" s="86"/>
      <c r="KKJ6" s="86"/>
      <c r="KKK6" s="86"/>
      <c r="KKL6" s="86"/>
      <c r="KKM6" s="86"/>
      <c r="KKN6" s="86"/>
      <c r="KKO6" s="86"/>
      <c r="KKP6" s="86"/>
      <c r="KKQ6" s="86"/>
      <c r="KKR6" s="86"/>
      <c r="KKS6" s="86"/>
      <c r="KKT6" s="86"/>
      <c r="KKU6" s="86"/>
      <c r="KKV6" s="86"/>
      <c r="KKW6" s="86"/>
      <c r="KKX6" s="86"/>
      <c r="KKY6" s="86"/>
      <c r="KKZ6" s="86"/>
      <c r="KLA6" s="86"/>
      <c r="KLB6" s="86"/>
      <c r="KLC6" s="86"/>
      <c r="KLD6" s="86"/>
      <c r="KLE6" s="86"/>
      <c r="KLF6" s="86"/>
      <c r="KLG6" s="86"/>
      <c r="KLH6" s="86"/>
      <c r="KLI6" s="86"/>
      <c r="KLJ6" s="86"/>
      <c r="KLK6" s="86"/>
      <c r="KLL6" s="86"/>
      <c r="KLM6" s="86"/>
      <c r="KLN6" s="86"/>
      <c r="KLO6" s="86"/>
      <c r="KLP6" s="86"/>
      <c r="KLQ6" s="86"/>
      <c r="KLR6" s="86"/>
      <c r="KLS6" s="86"/>
      <c r="KLT6" s="86"/>
      <c r="KLU6" s="86"/>
      <c r="KLV6" s="86"/>
      <c r="KLW6" s="86"/>
      <c r="KLX6" s="86"/>
      <c r="KLY6" s="86"/>
      <c r="KLZ6" s="86"/>
      <c r="KMA6" s="86"/>
      <c r="KMB6" s="86"/>
      <c r="KMC6" s="86"/>
      <c r="KMD6" s="86"/>
      <c r="KME6" s="86"/>
      <c r="KMF6" s="86"/>
      <c r="KMG6" s="86"/>
      <c r="KMH6" s="86"/>
      <c r="KMI6" s="86"/>
      <c r="KMJ6" s="86"/>
      <c r="KMK6" s="86"/>
      <c r="KML6" s="86"/>
      <c r="KMM6" s="86"/>
      <c r="KMN6" s="86"/>
      <c r="KMO6" s="86"/>
      <c r="KMP6" s="86"/>
      <c r="KMQ6" s="86"/>
      <c r="KMR6" s="86"/>
      <c r="KMS6" s="86"/>
      <c r="KMT6" s="86"/>
      <c r="KMU6" s="86"/>
      <c r="KMV6" s="86"/>
      <c r="KMW6" s="86"/>
      <c r="KMX6" s="86"/>
      <c r="KMY6" s="86"/>
      <c r="KMZ6" s="86"/>
      <c r="KNA6" s="86"/>
      <c r="KNB6" s="86"/>
      <c r="KNC6" s="86"/>
      <c r="KND6" s="86"/>
      <c r="KNE6" s="86"/>
      <c r="KNF6" s="86"/>
      <c r="KNG6" s="86"/>
      <c r="KNH6" s="86"/>
      <c r="KNI6" s="86"/>
      <c r="KNJ6" s="86"/>
      <c r="KNK6" s="86"/>
      <c r="KNL6" s="86"/>
      <c r="KNM6" s="86"/>
      <c r="KNN6" s="86"/>
      <c r="KNO6" s="86"/>
      <c r="KNP6" s="86"/>
      <c r="KNQ6" s="86"/>
      <c r="KNR6" s="86"/>
      <c r="KNS6" s="86"/>
      <c r="KNT6" s="86"/>
      <c r="KNU6" s="86"/>
      <c r="KNV6" s="86"/>
      <c r="KNW6" s="86"/>
      <c r="KNX6" s="86"/>
      <c r="KNY6" s="86"/>
      <c r="KNZ6" s="86"/>
      <c r="KOA6" s="86"/>
      <c r="KOB6" s="86"/>
      <c r="KOC6" s="86"/>
      <c r="KOD6" s="86"/>
      <c r="KOE6" s="86"/>
      <c r="KOF6" s="86"/>
      <c r="KOG6" s="86"/>
      <c r="KOH6" s="86"/>
      <c r="KOI6" s="86"/>
      <c r="KOJ6" s="86"/>
      <c r="KOK6" s="86"/>
      <c r="KOL6" s="86"/>
      <c r="KOM6" s="86"/>
      <c r="KON6" s="86"/>
      <c r="KOO6" s="86"/>
      <c r="KOP6" s="86"/>
      <c r="KOQ6" s="86"/>
      <c r="KOR6" s="86"/>
      <c r="KOS6" s="86"/>
      <c r="KOT6" s="86"/>
      <c r="KOU6" s="86"/>
      <c r="KOV6" s="86"/>
      <c r="KOW6" s="86"/>
      <c r="KOX6" s="86"/>
      <c r="KOY6" s="86"/>
      <c r="KOZ6" s="86"/>
      <c r="KPA6" s="86"/>
      <c r="KPB6" s="86"/>
      <c r="KPC6" s="86"/>
      <c r="KPD6" s="86"/>
      <c r="KPE6" s="86"/>
      <c r="KPF6" s="86"/>
      <c r="KPG6" s="86"/>
      <c r="KPH6" s="86"/>
      <c r="KPI6" s="86"/>
      <c r="KPJ6" s="86"/>
      <c r="KPK6" s="86"/>
      <c r="KPL6" s="86"/>
      <c r="KPM6" s="86"/>
      <c r="KPN6" s="86"/>
      <c r="KPO6" s="86"/>
      <c r="KPP6" s="86"/>
      <c r="KPQ6" s="86"/>
      <c r="KPR6" s="86"/>
      <c r="KPS6" s="86"/>
      <c r="KPT6" s="86"/>
      <c r="KPU6" s="86"/>
      <c r="KPV6" s="86"/>
      <c r="KPW6" s="86"/>
      <c r="KPX6" s="86"/>
      <c r="KPY6" s="86"/>
      <c r="KPZ6" s="86"/>
      <c r="KQA6" s="86"/>
      <c r="KQB6" s="86"/>
      <c r="KQC6" s="86"/>
      <c r="KQD6" s="86"/>
      <c r="KQE6" s="86"/>
      <c r="KQF6" s="86"/>
      <c r="KQG6" s="86"/>
      <c r="KQH6" s="86"/>
      <c r="KQI6" s="86"/>
      <c r="KQJ6" s="86"/>
      <c r="KQK6" s="86"/>
      <c r="KQL6" s="86"/>
      <c r="KQM6" s="86"/>
      <c r="KQN6" s="86"/>
      <c r="KQO6" s="86"/>
      <c r="KQP6" s="86"/>
      <c r="KQQ6" s="86"/>
      <c r="KQR6" s="86"/>
      <c r="KQS6" s="86"/>
      <c r="KQT6" s="86"/>
      <c r="KQU6" s="86"/>
      <c r="KQV6" s="86"/>
      <c r="KQW6" s="86"/>
      <c r="KQX6" s="86"/>
      <c r="KQY6" s="86"/>
      <c r="KQZ6" s="86"/>
      <c r="KRA6" s="86"/>
      <c r="KRB6" s="86"/>
      <c r="KRC6" s="86"/>
      <c r="KRD6" s="86"/>
      <c r="KRE6" s="86"/>
      <c r="KRF6" s="86"/>
      <c r="KRG6" s="86"/>
      <c r="KRH6" s="86"/>
      <c r="KRI6" s="86"/>
      <c r="KRJ6" s="86"/>
      <c r="KRK6" s="86"/>
      <c r="KRL6" s="86"/>
      <c r="KRM6" s="86"/>
      <c r="KRN6" s="86"/>
      <c r="KRO6" s="86"/>
      <c r="KRP6" s="86"/>
      <c r="KRQ6" s="86"/>
      <c r="KRR6" s="86"/>
      <c r="KRS6" s="86"/>
      <c r="KRT6" s="86"/>
      <c r="KRU6" s="86"/>
      <c r="KRV6" s="86"/>
      <c r="KRW6" s="86"/>
      <c r="KRX6" s="86"/>
      <c r="KRY6" s="86"/>
      <c r="KRZ6" s="86"/>
      <c r="KSA6" s="86"/>
      <c r="KSB6" s="86"/>
      <c r="KSC6" s="86"/>
      <c r="KSD6" s="86"/>
      <c r="KSE6" s="86"/>
      <c r="KSF6" s="86"/>
      <c r="KSG6" s="86"/>
      <c r="KSH6" s="86"/>
      <c r="KSI6" s="86"/>
      <c r="KSJ6" s="86"/>
      <c r="KSK6" s="86"/>
      <c r="KSL6" s="86"/>
      <c r="KSM6" s="86"/>
      <c r="KSN6" s="86"/>
      <c r="KSO6" s="86"/>
      <c r="KSP6" s="86"/>
      <c r="KSQ6" s="86"/>
      <c r="KSR6" s="86"/>
      <c r="KSS6" s="86"/>
      <c r="KST6" s="86"/>
      <c r="KSU6" s="86"/>
      <c r="KSV6" s="86"/>
      <c r="KSW6" s="86"/>
      <c r="KSX6" s="86"/>
      <c r="KSY6" s="86"/>
      <c r="KSZ6" s="86"/>
      <c r="KTA6" s="86"/>
      <c r="KTB6" s="86"/>
      <c r="KTC6" s="86"/>
      <c r="KTD6" s="86"/>
      <c r="KTE6" s="86"/>
      <c r="KTF6" s="86"/>
      <c r="KTG6" s="86"/>
      <c r="KTH6" s="86"/>
      <c r="KTI6" s="86"/>
      <c r="KTJ6" s="86"/>
      <c r="KTK6" s="86"/>
      <c r="KTL6" s="86"/>
      <c r="KTM6" s="86"/>
      <c r="KTN6" s="86"/>
      <c r="KTO6" s="86"/>
      <c r="KTP6" s="86"/>
      <c r="KTQ6" s="86"/>
      <c r="KTR6" s="86"/>
      <c r="KTS6" s="86"/>
      <c r="KTT6" s="86"/>
      <c r="KTU6" s="86"/>
      <c r="KTV6" s="86"/>
      <c r="KTW6" s="86"/>
      <c r="KTX6" s="86"/>
      <c r="KTY6" s="86"/>
      <c r="KTZ6" s="86"/>
      <c r="KUA6" s="86"/>
      <c r="KUB6" s="86"/>
      <c r="KUC6" s="86"/>
      <c r="KUD6" s="86"/>
      <c r="KUE6" s="86"/>
      <c r="KUF6" s="86"/>
      <c r="KUG6" s="86"/>
      <c r="KUH6" s="86"/>
      <c r="KUI6" s="86"/>
      <c r="KUJ6" s="86"/>
      <c r="KUK6" s="86"/>
      <c r="KUL6" s="86"/>
      <c r="KUM6" s="86"/>
      <c r="KUN6" s="86"/>
      <c r="KUO6" s="86"/>
      <c r="KUP6" s="86"/>
      <c r="KUQ6" s="86"/>
      <c r="KUR6" s="86"/>
      <c r="KUS6" s="86"/>
      <c r="KUT6" s="86"/>
      <c r="KUU6" s="86"/>
      <c r="KUV6" s="86"/>
      <c r="KUW6" s="86"/>
      <c r="KUX6" s="86"/>
      <c r="KUY6" s="86"/>
      <c r="KUZ6" s="86"/>
      <c r="KVA6" s="86"/>
      <c r="KVB6" s="86"/>
      <c r="KVC6" s="86"/>
      <c r="KVD6" s="86"/>
      <c r="KVE6" s="86"/>
      <c r="KVF6" s="86"/>
      <c r="KVG6" s="86"/>
      <c r="KVH6" s="86"/>
      <c r="KVI6" s="86"/>
      <c r="KVJ6" s="86"/>
      <c r="KVK6" s="86"/>
      <c r="KVL6" s="86"/>
      <c r="KVM6" s="86"/>
      <c r="KVN6" s="86"/>
      <c r="KVO6" s="86"/>
      <c r="KVP6" s="86"/>
      <c r="KVQ6" s="86"/>
      <c r="KVR6" s="86"/>
      <c r="KVS6" s="86"/>
      <c r="KVT6" s="86"/>
      <c r="KVU6" s="86"/>
      <c r="KVV6" s="86"/>
      <c r="KVW6" s="86"/>
      <c r="KVX6" s="86"/>
      <c r="KVY6" s="86"/>
      <c r="KVZ6" s="86"/>
      <c r="KWA6" s="86"/>
      <c r="KWB6" s="86"/>
      <c r="KWC6" s="86"/>
      <c r="KWD6" s="86"/>
      <c r="KWE6" s="86"/>
      <c r="KWF6" s="86"/>
      <c r="KWG6" s="86"/>
      <c r="KWH6" s="86"/>
      <c r="KWI6" s="86"/>
      <c r="KWJ6" s="86"/>
      <c r="KWK6" s="86"/>
      <c r="KWL6" s="86"/>
      <c r="KWM6" s="86"/>
      <c r="KWN6" s="86"/>
      <c r="KWO6" s="86"/>
      <c r="KWP6" s="86"/>
      <c r="KWQ6" s="86"/>
      <c r="KWR6" s="86"/>
      <c r="KWS6" s="86"/>
      <c r="KWT6" s="86"/>
      <c r="KWU6" s="86"/>
      <c r="KWV6" s="86"/>
      <c r="KWW6" s="86"/>
      <c r="KWX6" s="86"/>
      <c r="KWY6" s="86"/>
      <c r="KWZ6" s="86"/>
      <c r="KXA6" s="86"/>
      <c r="KXB6" s="86"/>
      <c r="KXC6" s="86"/>
      <c r="KXD6" s="86"/>
      <c r="KXE6" s="86"/>
      <c r="KXF6" s="86"/>
      <c r="KXG6" s="86"/>
      <c r="KXH6" s="86"/>
      <c r="KXI6" s="86"/>
      <c r="KXJ6" s="86"/>
      <c r="KXK6" s="86"/>
      <c r="KXL6" s="86"/>
      <c r="KXM6" s="86"/>
      <c r="KXN6" s="86"/>
      <c r="KXO6" s="86"/>
      <c r="KXP6" s="86"/>
      <c r="KXQ6" s="86"/>
      <c r="KXR6" s="86"/>
      <c r="KXS6" s="86"/>
      <c r="KXT6" s="86"/>
      <c r="KXU6" s="86"/>
      <c r="KXV6" s="86"/>
      <c r="KXW6" s="86"/>
      <c r="KXX6" s="86"/>
      <c r="KXY6" s="86"/>
      <c r="KXZ6" s="86"/>
      <c r="KYA6" s="86"/>
      <c r="KYB6" s="86"/>
      <c r="KYC6" s="86"/>
      <c r="KYD6" s="86"/>
      <c r="KYE6" s="86"/>
      <c r="KYF6" s="86"/>
      <c r="KYG6" s="86"/>
      <c r="KYH6" s="86"/>
      <c r="KYI6" s="86"/>
      <c r="KYJ6" s="86"/>
      <c r="KYK6" s="86"/>
      <c r="KYL6" s="86"/>
      <c r="KYM6" s="86"/>
      <c r="KYN6" s="86"/>
      <c r="KYO6" s="86"/>
      <c r="KYP6" s="86"/>
      <c r="KYQ6" s="86"/>
      <c r="KYR6" s="86"/>
      <c r="KYS6" s="86"/>
      <c r="KYT6" s="86"/>
      <c r="KYU6" s="86"/>
      <c r="KYV6" s="86"/>
      <c r="KYW6" s="86"/>
      <c r="KYX6" s="86"/>
      <c r="KYY6" s="86"/>
      <c r="KYZ6" s="86"/>
      <c r="KZA6" s="86"/>
      <c r="KZB6" s="86"/>
      <c r="KZC6" s="86"/>
      <c r="KZD6" s="86"/>
      <c r="KZE6" s="86"/>
      <c r="KZF6" s="86"/>
      <c r="KZG6" s="86"/>
      <c r="KZH6" s="86"/>
      <c r="KZI6" s="86"/>
      <c r="KZJ6" s="86"/>
      <c r="KZK6" s="86"/>
      <c r="KZL6" s="86"/>
      <c r="KZM6" s="86"/>
      <c r="KZN6" s="86"/>
      <c r="KZO6" s="86"/>
      <c r="KZP6" s="86"/>
      <c r="KZQ6" s="86"/>
      <c r="KZR6" s="86"/>
      <c r="KZS6" s="86"/>
      <c r="KZT6" s="86"/>
      <c r="KZU6" s="86"/>
      <c r="KZV6" s="86"/>
      <c r="KZW6" s="86"/>
      <c r="KZX6" s="86"/>
      <c r="KZY6" s="86"/>
      <c r="KZZ6" s="86"/>
      <c r="LAA6" s="86"/>
      <c r="LAB6" s="86"/>
      <c r="LAC6" s="86"/>
      <c r="LAD6" s="86"/>
      <c r="LAE6" s="86"/>
      <c r="LAF6" s="86"/>
      <c r="LAG6" s="86"/>
      <c r="LAH6" s="86"/>
      <c r="LAI6" s="86"/>
      <c r="LAJ6" s="86"/>
      <c r="LAK6" s="86"/>
      <c r="LAL6" s="86"/>
      <c r="LAM6" s="86"/>
      <c r="LAN6" s="86"/>
      <c r="LAO6" s="86"/>
      <c r="LAP6" s="86"/>
      <c r="LAQ6" s="86"/>
      <c r="LAR6" s="86"/>
      <c r="LAS6" s="86"/>
      <c r="LAT6" s="86"/>
      <c r="LAU6" s="86"/>
      <c r="LAV6" s="86"/>
      <c r="LAW6" s="86"/>
      <c r="LAX6" s="86"/>
      <c r="LAY6" s="86"/>
      <c r="LAZ6" s="86"/>
      <c r="LBA6" s="86"/>
      <c r="LBB6" s="86"/>
      <c r="LBC6" s="86"/>
      <c r="LBD6" s="86"/>
      <c r="LBE6" s="86"/>
      <c r="LBF6" s="86"/>
      <c r="LBG6" s="86"/>
      <c r="LBH6" s="86"/>
      <c r="LBI6" s="86"/>
      <c r="LBJ6" s="86"/>
      <c r="LBK6" s="86"/>
      <c r="LBL6" s="86"/>
      <c r="LBM6" s="86"/>
      <c r="LBN6" s="86"/>
      <c r="LBO6" s="86"/>
      <c r="LBP6" s="86"/>
      <c r="LBQ6" s="86"/>
      <c r="LBR6" s="86"/>
      <c r="LBS6" s="86"/>
      <c r="LBT6" s="86"/>
      <c r="LBU6" s="86"/>
      <c r="LBV6" s="86"/>
      <c r="LBW6" s="86"/>
      <c r="LBX6" s="86"/>
      <c r="LBY6" s="86"/>
      <c r="LBZ6" s="86"/>
      <c r="LCA6" s="86"/>
      <c r="LCB6" s="86"/>
      <c r="LCC6" s="86"/>
      <c r="LCD6" s="86"/>
      <c r="LCE6" s="86"/>
      <c r="LCF6" s="86"/>
      <c r="LCG6" s="86"/>
      <c r="LCH6" s="86"/>
      <c r="LCI6" s="86"/>
      <c r="LCJ6" s="86"/>
      <c r="LCK6" s="86"/>
      <c r="LCL6" s="86"/>
      <c r="LCM6" s="86"/>
      <c r="LCN6" s="86"/>
      <c r="LCO6" s="86"/>
      <c r="LCP6" s="86"/>
      <c r="LCQ6" s="86"/>
      <c r="LCR6" s="86"/>
      <c r="LCS6" s="86"/>
      <c r="LCT6" s="86"/>
      <c r="LCU6" s="86"/>
      <c r="LCV6" s="86"/>
      <c r="LCW6" s="86"/>
      <c r="LCX6" s="86"/>
      <c r="LCY6" s="86"/>
      <c r="LCZ6" s="86"/>
      <c r="LDA6" s="86"/>
      <c r="LDB6" s="86"/>
      <c r="LDC6" s="86"/>
      <c r="LDD6" s="86"/>
      <c r="LDE6" s="86"/>
      <c r="LDF6" s="86"/>
      <c r="LDG6" s="86"/>
      <c r="LDH6" s="86"/>
      <c r="LDI6" s="86"/>
      <c r="LDJ6" s="86"/>
      <c r="LDK6" s="86"/>
      <c r="LDL6" s="86"/>
      <c r="LDM6" s="86"/>
      <c r="LDN6" s="86"/>
      <c r="LDO6" s="86"/>
      <c r="LDP6" s="86"/>
      <c r="LDQ6" s="86"/>
      <c r="LDR6" s="86"/>
      <c r="LDS6" s="86"/>
      <c r="LDT6" s="86"/>
      <c r="LDU6" s="86"/>
      <c r="LDV6" s="86"/>
      <c r="LDW6" s="86"/>
      <c r="LDX6" s="86"/>
      <c r="LDY6" s="86"/>
      <c r="LDZ6" s="86"/>
      <c r="LEA6" s="86"/>
      <c r="LEB6" s="86"/>
      <c r="LEC6" s="86"/>
      <c r="LED6" s="86"/>
      <c r="LEE6" s="86"/>
      <c r="LEF6" s="86"/>
      <c r="LEG6" s="86"/>
      <c r="LEH6" s="86"/>
      <c r="LEI6" s="86"/>
      <c r="LEJ6" s="86"/>
      <c r="LEK6" s="86"/>
      <c r="LEL6" s="86"/>
      <c r="LEM6" s="86"/>
      <c r="LEN6" s="86"/>
      <c r="LEO6" s="86"/>
      <c r="LEP6" s="86"/>
      <c r="LEQ6" s="86"/>
      <c r="LER6" s="86"/>
      <c r="LES6" s="86"/>
      <c r="LET6" s="86"/>
      <c r="LEU6" s="86"/>
      <c r="LEV6" s="86"/>
      <c r="LEW6" s="86"/>
      <c r="LEX6" s="86"/>
      <c r="LEY6" s="86"/>
      <c r="LEZ6" s="86"/>
      <c r="LFA6" s="86"/>
      <c r="LFB6" s="86"/>
      <c r="LFC6" s="86"/>
      <c r="LFD6" s="86"/>
      <c r="LFE6" s="86"/>
      <c r="LFF6" s="86"/>
      <c r="LFG6" s="86"/>
      <c r="LFH6" s="86"/>
      <c r="LFI6" s="86"/>
      <c r="LFJ6" s="86"/>
      <c r="LFK6" s="86"/>
      <c r="LFL6" s="86"/>
      <c r="LFM6" s="86"/>
      <c r="LFN6" s="86"/>
      <c r="LFO6" s="86"/>
      <c r="LFP6" s="86"/>
      <c r="LFQ6" s="86"/>
      <c r="LFR6" s="86"/>
      <c r="LFS6" s="86"/>
      <c r="LFT6" s="86"/>
      <c r="LFU6" s="86"/>
      <c r="LFV6" s="86"/>
      <c r="LFW6" s="86"/>
      <c r="LFX6" s="86"/>
      <c r="LFY6" s="86"/>
      <c r="LFZ6" s="86"/>
      <c r="LGA6" s="86"/>
      <c r="LGB6" s="86"/>
      <c r="LGC6" s="86"/>
      <c r="LGD6" s="86"/>
      <c r="LGE6" s="86"/>
      <c r="LGF6" s="86"/>
      <c r="LGG6" s="86"/>
      <c r="LGH6" s="86"/>
      <c r="LGI6" s="86"/>
      <c r="LGJ6" s="86"/>
      <c r="LGK6" s="86"/>
      <c r="LGL6" s="86"/>
      <c r="LGM6" s="86"/>
      <c r="LGN6" s="86"/>
      <c r="LGO6" s="86"/>
      <c r="LGP6" s="86"/>
      <c r="LGQ6" s="86"/>
      <c r="LGR6" s="86"/>
      <c r="LGS6" s="86"/>
      <c r="LGT6" s="86"/>
      <c r="LGU6" s="86"/>
      <c r="LGV6" s="86"/>
      <c r="LGW6" s="86"/>
      <c r="LGX6" s="86"/>
      <c r="LGY6" s="86"/>
      <c r="LGZ6" s="86"/>
      <c r="LHA6" s="86"/>
      <c r="LHB6" s="86"/>
      <c r="LHC6" s="86"/>
      <c r="LHD6" s="86"/>
      <c r="LHE6" s="86"/>
      <c r="LHF6" s="86"/>
      <c r="LHG6" s="86"/>
      <c r="LHH6" s="86"/>
      <c r="LHI6" s="86"/>
      <c r="LHJ6" s="86"/>
      <c r="LHK6" s="86"/>
      <c r="LHL6" s="86"/>
      <c r="LHM6" s="86"/>
      <c r="LHN6" s="86"/>
      <c r="LHO6" s="86"/>
      <c r="LHP6" s="86"/>
      <c r="LHQ6" s="86"/>
      <c r="LHR6" s="86"/>
      <c r="LHS6" s="86"/>
      <c r="LHT6" s="86"/>
      <c r="LHU6" s="86"/>
      <c r="LHV6" s="86"/>
      <c r="LHW6" s="86"/>
      <c r="LHX6" s="86"/>
      <c r="LHY6" s="86"/>
      <c r="LHZ6" s="86"/>
      <c r="LIA6" s="86"/>
      <c r="LIB6" s="86"/>
      <c r="LIC6" s="86"/>
      <c r="LID6" s="86"/>
      <c r="LIE6" s="86"/>
      <c r="LIF6" s="86"/>
      <c r="LIG6" s="86"/>
      <c r="LIH6" s="86"/>
      <c r="LII6" s="86"/>
      <c r="LIJ6" s="86"/>
      <c r="LIK6" s="86"/>
      <c r="LIL6" s="86"/>
      <c r="LIM6" s="86"/>
      <c r="LIN6" s="86"/>
      <c r="LIO6" s="86"/>
      <c r="LIP6" s="86"/>
      <c r="LIQ6" s="86"/>
      <c r="LIR6" s="86"/>
      <c r="LIS6" s="86"/>
      <c r="LIT6" s="86"/>
      <c r="LIU6" s="86"/>
      <c r="LIV6" s="86"/>
      <c r="LIW6" s="86"/>
      <c r="LIX6" s="86"/>
      <c r="LIY6" s="86"/>
      <c r="LIZ6" s="86"/>
      <c r="LJA6" s="86"/>
      <c r="LJB6" s="86"/>
      <c r="LJC6" s="86"/>
      <c r="LJD6" s="86"/>
      <c r="LJE6" s="86"/>
      <c r="LJF6" s="86"/>
      <c r="LJG6" s="86"/>
      <c r="LJH6" s="86"/>
      <c r="LJI6" s="86"/>
      <c r="LJJ6" s="86"/>
      <c r="LJK6" s="86"/>
      <c r="LJL6" s="86"/>
      <c r="LJM6" s="86"/>
      <c r="LJN6" s="86"/>
      <c r="LJO6" s="86"/>
      <c r="LJP6" s="86"/>
      <c r="LJQ6" s="86"/>
      <c r="LJR6" s="86"/>
      <c r="LJS6" s="86"/>
      <c r="LJT6" s="86"/>
      <c r="LJU6" s="86"/>
      <c r="LJV6" s="86"/>
      <c r="LJW6" s="86"/>
      <c r="LJX6" s="86"/>
      <c r="LJY6" s="86"/>
      <c r="LJZ6" s="86"/>
      <c r="LKA6" s="86"/>
      <c r="LKB6" s="86"/>
      <c r="LKC6" s="86"/>
      <c r="LKD6" s="86"/>
      <c r="LKE6" s="86"/>
      <c r="LKF6" s="86"/>
      <c r="LKG6" s="86"/>
      <c r="LKH6" s="86"/>
      <c r="LKI6" s="86"/>
      <c r="LKJ6" s="86"/>
      <c r="LKK6" s="86"/>
      <c r="LKL6" s="86"/>
      <c r="LKM6" s="86"/>
      <c r="LKN6" s="86"/>
      <c r="LKO6" s="86"/>
      <c r="LKP6" s="86"/>
      <c r="LKQ6" s="86"/>
      <c r="LKR6" s="86"/>
      <c r="LKS6" s="86"/>
      <c r="LKT6" s="86"/>
      <c r="LKU6" s="86"/>
      <c r="LKV6" s="86"/>
      <c r="LKW6" s="86"/>
      <c r="LKX6" s="86"/>
      <c r="LKY6" s="86"/>
      <c r="LKZ6" s="86"/>
      <c r="LLA6" s="86"/>
      <c r="LLB6" s="86"/>
      <c r="LLC6" s="86"/>
      <c r="LLD6" s="86"/>
      <c r="LLE6" s="86"/>
      <c r="LLF6" s="86"/>
      <c r="LLG6" s="86"/>
      <c r="LLH6" s="86"/>
      <c r="LLI6" s="86"/>
      <c r="LLJ6" s="86"/>
      <c r="LLK6" s="86"/>
      <c r="LLL6" s="86"/>
      <c r="LLM6" s="86"/>
      <c r="LLN6" s="86"/>
      <c r="LLO6" s="86"/>
      <c r="LLP6" s="86"/>
      <c r="LLQ6" s="86"/>
      <c r="LLR6" s="86"/>
      <c r="LLS6" s="86"/>
      <c r="LLT6" s="86"/>
      <c r="LLU6" s="86"/>
      <c r="LLV6" s="86"/>
      <c r="LLW6" s="86"/>
      <c r="LLX6" s="86"/>
      <c r="LLY6" s="86"/>
      <c r="LLZ6" s="86"/>
      <c r="LMA6" s="86"/>
      <c r="LMB6" s="86"/>
      <c r="LMC6" s="86"/>
      <c r="LMD6" s="86"/>
      <c r="LME6" s="86"/>
      <c r="LMF6" s="86"/>
      <c r="LMG6" s="86"/>
      <c r="LMH6" s="86"/>
      <c r="LMI6" s="86"/>
      <c r="LMJ6" s="86"/>
      <c r="LMK6" s="86"/>
      <c r="LML6" s="86"/>
      <c r="LMM6" s="86"/>
      <c r="LMN6" s="86"/>
      <c r="LMO6" s="86"/>
      <c r="LMP6" s="86"/>
      <c r="LMQ6" s="86"/>
      <c r="LMR6" s="86"/>
      <c r="LMS6" s="86"/>
      <c r="LMT6" s="86"/>
      <c r="LMU6" s="86"/>
      <c r="LMV6" s="86"/>
      <c r="LMW6" s="86"/>
      <c r="LMX6" s="86"/>
      <c r="LMY6" s="86"/>
      <c r="LMZ6" s="86"/>
      <c r="LNA6" s="86"/>
      <c r="LNB6" s="86"/>
      <c r="LNC6" s="86"/>
      <c r="LND6" s="86"/>
      <c r="LNE6" s="86"/>
      <c r="LNF6" s="86"/>
      <c r="LNG6" s="86"/>
      <c r="LNH6" s="86"/>
      <c r="LNI6" s="86"/>
      <c r="LNJ6" s="86"/>
      <c r="LNK6" s="86"/>
      <c r="LNL6" s="86"/>
      <c r="LNM6" s="86"/>
      <c r="LNN6" s="86"/>
      <c r="LNO6" s="86"/>
      <c r="LNP6" s="86"/>
      <c r="LNQ6" s="86"/>
      <c r="LNR6" s="86"/>
      <c r="LNS6" s="86"/>
      <c r="LNT6" s="86"/>
      <c r="LNU6" s="86"/>
      <c r="LNV6" s="86"/>
      <c r="LNW6" s="86"/>
      <c r="LNX6" s="86"/>
      <c r="LNY6" s="86"/>
      <c r="LNZ6" s="86"/>
      <c r="LOA6" s="86"/>
      <c r="LOB6" s="86"/>
      <c r="LOC6" s="86"/>
      <c r="LOD6" s="86"/>
      <c r="LOE6" s="86"/>
      <c r="LOF6" s="86"/>
      <c r="LOG6" s="86"/>
      <c r="LOH6" s="86"/>
      <c r="LOI6" s="86"/>
      <c r="LOJ6" s="86"/>
      <c r="LOK6" s="86"/>
      <c r="LOL6" s="86"/>
      <c r="LOM6" s="86"/>
      <c r="LON6" s="86"/>
      <c r="LOO6" s="86"/>
      <c r="LOP6" s="86"/>
      <c r="LOQ6" s="86"/>
      <c r="LOR6" s="86"/>
      <c r="LOS6" s="86"/>
      <c r="LOT6" s="86"/>
      <c r="LOU6" s="86"/>
      <c r="LOV6" s="86"/>
      <c r="LOW6" s="86"/>
      <c r="LOX6" s="86"/>
      <c r="LOY6" s="86"/>
      <c r="LOZ6" s="86"/>
      <c r="LPA6" s="86"/>
      <c r="LPB6" s="86"/>
      <c r="LPC6" s="86"/>
      <c r="LPD6" s="86"/>
      <c r="LPE6" s="86"/>
      <c r="LPF6" s="86"/>
      <c r="LPG6" s="86"/>
      <c r="LPH6" s="86"/>
      <c r="LPI6" s="86"/>
      <c r="LPJ6" s="86"/>
      <c r="LPK6" s="86"/>
      <c r="LPL6" s="86"/>
      <c r="LPM6" s="86"/>
      <c r="LPN6" s="86"/>
      <c r="LPO6" s="86"/>
      <c r="LPP6" s="86"/>
      <c r="LPQ6" s="86"/>
      <c r="LPR6" s="86"/>
      <c r="LPS6" s="86"/>
      <c r="LPT6" s="86"/>
      <c r="LPU6" s="86"/>
      <c r="LPV6" s="86"/>
      <c r="LPW6" s="86"/>
      <c r="LPX6" s="86"/>
      <c r="LPY6" s="86"/>
      <c r="LPZ6" s="86"/>
      <c r="LQA6" s="86"/>
      <c r="LQB6" s="86"/>
      <c r="LQC6" s="86"/>
      <c r="LQD6" s="86"/>
      <c r="LQE6" s="86"/>
      <c r="LQF6" s="86"/>
      <c r="LQG6" s="86"/>
      <c r="LQH6" s="86"/>
      <c r="LQI6" s="86"/>
      <c r="LQJ6" s="86"/>
      <c r="LQK6" s="86"/>
      <c r="LQL6" s="86"/>
      <c r="LQM6" s="86"/>
      <c r="LQN6" s="86"/>
      <c r="LQO6" s="86"/>
      <c r="LQP6" s="86"/>
      <c r="LQQ6" s="86"/>
      <c r="LQR6" s="86"/>
      <c r="LQS6" s="86"/>
      <c r="LQT6" s="86"/>
      <c r="LQU6" s="86"/>
      <c r="LQV6" s="86"/>
      <c r="LQW6" s="86"/>
      <c r="LQX6" s="86"/>
      <c r="LQY6" s="86"/>
      <c r="LQZ6" s="86"/>
      <c r="LRA6" s="86"/>
      <c r="LRB6" s="86"/>
      <c r="LRC6" s="86"/>
      <c r="LRD6" s="86"/>
      <c r="LRE6" s="86"/>
      <c r="LRF6" s="86"/>
      <c r="LRG6" s="86"/>
      <c r="LRH6" s="86"/>
      <c r="LRI6" s="86"/>
      <c r="LRJ6" s="86"/>
      <c r="LRK6" s="86"/>
      <c r="LRL6" s="86"/>
      <c r="LRM6" s="86"/>
      <c r="LRN6" s="86"/>
      <c r="LRO6" s="86"/>
      <c r="LRP6" s="86"/>
      <c r="LRQ6" s="86"/>
      <c r="LRR6" s="86"/>
      <c r="LRS6" s="86"/>
      <c r="LRT6" s="86"/>
      <c r="LRU6" s="86"/>
      <c r="LRV6" s="86"/>
      <c r="LRW6" s="86"/>
      <c r="LRX6" s="86"/>
      <c r="LRY6" s="86"/>
      <c r="LRZ6" s="86"/>
      <c r="LSA6" s="86"/>
      <c r="LSB6" s="86"/>
      <c r="LSC6" s="86"/>
      <c r="LSD6" s="86"/>
      <c r="LSE6" s="86"/>
      <c r="LSF6" s="86"/>
      <c r="LSG6" s="86"/>
      <c r="LSH6" s="86"/>
      <c r="LSI6" s="86"/>
      <c r="LSJ6" s="86"/>
      <c r="LSK6" s="86"/>
      <c r="LSL6" s="86"/>
      <c r="LSM6" s="86"/>
      <c r="LSN6" s="86"/>
      <c r="LSO6" s="86"/>
      <c r="LSP6" s="86"/>
      <c r="LSQ6" s="86"/>
      <c r="LSR6" s="86"/>
      <c r="LSS6" s="86"/>
      <c r="LST6" s="86"/>
      <c r="LSU6" s="86"/>
      <c r="LSV6" s="86"/>
      <c r="LSW6" s="86"/>
      <c r="LSX6" s="86"/>
      <c r="LSY6" s="86"/>
      <c r="LSZ6" s="86"/>
      <c r="LTA6" s="86"/>
      <c r="LTB6" s="86"/>
      <c r="LTC6" s="86"/>
      <c r="LTD6" s="86"/>
      <c r="LTE6" s="86"/>
      <c r="LTF6" s="86"/>
      <c r="LTG6" s="86"/>
      <c r="LTH6" s="86"/>
      <c r="LTI6" s="86"/>
      <c r="LTJ6" s="86"/>
      <c r="LTK6" s="86"/>
      <c r="LTL6" s="86"/>
      <c r="LTM6" s="86"/>
      <c r="LTN6" s="86"/>
      <c r="LTO6" s="86"/>
      <c r="LTP6" s="86"/>
      <c r="LTQ6" s="86"/>
      <c r="LTR6" s="86"/>
      <c r="LTS6" s="86"/>
      <c r="LTT6" s="86"/>
      <c r="LTU6" s="86"/>
      <c r="LTV6" s="86"/>
      <c r="LTW6" s="86"/>
      <c r="LTX6" s="86"/>
      <c r="LTY6" s="86"/>
      <c r="LTZ6" s="86"/>
      <c r="LUA6" s="86"/>
      <c r="LUB6" s="86"/>
      <c r="LUC6" s="86"/>
      <c r="LUD6" s="86"/>
      <c r="LUE6" s="86"/>
      <c r="LUF6" s="86"/>
      <c r="LUG6" s="86"/>
      <c r="LUH6" s="86"/>
      <c r="LUI6" s="86"/>
      <c r="LUJ6" s="86"/>
      <c r="LUK6" s="86"/>
      <c r="LUL6" s="86"/>
      <c r="LUM6" s="86"/>
      <c r="LUN6" s="86"/>
      <c r="LUO6" s="86"/>
      <c r="LUP6" s="86"/>
      <c r="LUQ6" s="86"/>
      <c r="LUR6" s="86"/>
      <c r="LUS6" s="86"/>
      <c r="LUT6" s="86"/>
      <c r="LUU6" s="86"/>
      <c r="LUV6" s="86"/>
      <c r="LUW6" s="86"/>
      <c r="LUX6" s="86"/>
      <c r="LUY6" s="86"/>
      <c r="LUZ6" s="86"/>
      <c r="LVA6" s="86"/>
      <c r="LVB6" s="86"/>
      <c r="LVC6" s="86"/>
      <c r="LVD6" s="86"/>
      <c r="LVE6" s="86"/>
      <c r="LVF6" s="86"/>
      <c r="LVG6" s="86"/>
      <c r="LVH6" s="86"/>
      <c r="LVI6" s="86"/>
      <c r="LVJ6" s="86"/>
      <c r="LVK6" s="86"/>
      <c r="LVL6" s="86"/>
      <c r="LVM6" s="86"/>
      <c r="LVN6" s="86"/>
      <c r="LVO6" s="86"/>
      <c r="LVP6" s="86"/>
      <c r="LVQ6" s="86"/>
      <c r="LVR6" s="86"/>
      <c r="LVS6" s="86"/>
      <c r="LVT6" s="86"/>
      <c r="LVU6" s="86"/>
      <c r="LVV6" s="86"/>
      <c r="LVW6" s="86"/>
      <c r="LVX6" s="86"/>
      <c r="LVY6" s="86"/>
      <c r="LVZ6" s="86"/>
      <c r="LWA6" s="86"/>
      <c r="LWB6" s="86"/>
      <c r="LWC6" s="86"/>
      <c r="LWD6" s="86"/>
      <c r="LWE6" s="86"/>
      <c r="LWF6" s="86"/>
      <c r="LWG6" s="86"/>
      <c r="LWH6" s="86"/>
      <c r="LWI6" s="86"/>
      <c r="LWJ6" s="86"/>
      <c r="LWK6" s="86"/>
      <c r="LWL6" s="86"/>
      <c r="LWM6" s="86"/>
      <c r="LWN6" s="86"/>
      <c r="LWO6" s="86"/>
      <c r="LWP6" s="86"/>
      <c r="LWQ6" s="86"/>
      <c r="LWR6" s="86"/>
      <c r="LWS6" s="86"/>
      <c r="LWT6" s="86"/>
      <c r="LWU6" s="86"/>
      <c r="LWV6" s="86"/>
      <c r="LWW6" s="86"/>
      <c r="LWX6" s="86"/>
      <c r="LWY6" s="86"/>
      <c r="LWZ6" s="86"/>
      <c r="LXA6" s="86"/>
      <c r="LXB6" s="86"/>
      <c r="LXC6" s="86"/>
      <c r="LXD6" s="86"/>
      <c r="LXE6" s="86"/>
      <c r="LXF6" s="86"/>
      <c r="LXG6" s="86"/>
      <c r="LXH6" s="86"/>
      <c r="LXI6" s="86"/>
      <c r="LXJ6" s="86"/>
      <c r="LXK6" s="86"/>
      <c r="LXL6" s="86"/>
      <c r="LXM6" s="86"/>
      <c r="LXN6" s="86"/>
      <c r="LXO6" s="86"/>
      <c r="LXP6" s="86"/>
      <c r="LXQ6" s="86"/>
      <c r="LXR6" s="86"/>
      <c r="LXS6" s="86"/>
      <c r="LXT6" s="86"/>
      <c r="LXU6" s="86"/>
      <c r="LXV6" s="86"/>
      <c r="LXW6" s="86"/>
      <c r="LXX6" s="86"/>
      <c r="LXY6" s="86"/>
      <c r="LXZ6" s="86"/>
      <c r="LYA6" s="86"/>
      <c r="LYB6" s="86"/>
      <c r="LYC6" s="86"/>
      <c r="LYD6" s="86"/>
      <c r="LYE6" s="86"/>
      <c r="LYF6" s="86"/>
      <c r="LYG6" s="86"/>
      <c r="LYH6" s="86"/>
      <c r="LYI6" s="86"/>
      <c r="LYJ6" s="86"/>
      <c r="LYK6" s="86"/>
      <c r="LYL6" s="86"/>
      <c r="LYM6" s="86"/>
      <c r="LYN6" s="86"/>
      <c r="LYO6" s="86"/>
      <c r="LYP6" s="86"/>
      <c r="LYQ6" s="86"/>
      <c r="LYR6" s="86"/>
      <c r="LYS6" s="86"/>
      <c r="LYT6" s="86"/>
      <c r="LYU6" s="86"/>
      <c r="LYV6" s="86"/>
      <c r="LYW6" s="86"/>
      <c r="LYX6" s="86"/>
      <c r="LYY6" s="86"/>
      <c r="LYZ6" s="86"/>
      <c r="LZA6" s="86"/>
      <c r="LZB6" s="86"/>
      <c r="LZC6" s="86"/>
      <c r="LZD6" s="86"/>
      <c r="LZE6" s="86"/>
      <c r="LZF6" s="86"/>
      <c r="LZG6" s="86"/>
      <c r="LZH6" s="86"/>
      <c r="LZI6" s="86"/>
      <c r="LZJ6" s="86"/>
      <c r="LZK6" s="86"/>
      <c r="LZL6" s="86"/>
      <c r="LZM6" s="86"/>
      <c r="LZN6" s="86"/>
      <c r="LZO6" s="86"/>
      <c r="LZP6" s="86"/>
      <c r="LZQ6" s="86"/>
      <c r="LZR6" s="86"/>
      <c r="LZS6" s="86"/>
      <c r="LZT6" s="86"/>
      <c r="LZU6" s="86"/>
      <c r="LZV6" s="86"/>
      <c r="LZW6" s="86"/>
      <c r="LZX6" s="86"/>
      <c r="LZY6" s="86"/>
      <c r="LZZ6" s="86"/>
      <c r="MAA6" s="86"/>
      <c r="MAB6" s="86"/>
      <c r="MAC6" s="86"/>
      <c r="MAD6" s="86"/>
      <c r="MAE6" s="86"/>
      <c r="MAF6" s="86"/>
      <c r="MAG6" s="86"/>
      <c r="MAH6" s="86"/>
      <c r="MAI6" s="86"/>
      <c r="MAJ6" s="86"/>
      <c r="MAK6" s="86"/>
      <c r="MAL6" s="86"/>
      <c r="MAM6" s="86"/>
      <c r="MAN6" s="86"/>
      <c r="MAO6" s="86"/>
      <c r="MAP6" s="86"/>
      <c r="MAQ6" s="86"/>
      <c r="MAR6" s="86"/>
      <c r="MAS6" s="86"/>
      <c r="MAT6" s="86"/>
      <c r="MAU6" s="86"/>
      <c r="MAV6" s="86"/>
      <c r="MAW6" s="86"/>
      <c r="MAX6" s="86"/>
      <c r="MAY6" s="86"/>
      <c r="MAZ6" s="86"/>
      <c r="MBA6" s="86"/>
      <c r="MBB6" s="86"/>
      <c r="MBC6" s="86"/>
      <c r="MBD6" s="86"/>
      <c r="MBE6" s="86"/>
      <c r="MBF6" s="86"/>
      <c r="MBG6" s="86"/>
      <c r="MBH6" s="86"/>
      <c r="MBI6" s="86"/>
      <c r="MBJ6" s="86"/>
      <c r="MBK6" s="86"/>
      <c r="MBL6" s="86"/>
      <c r="MBM6" s="86"/>
      <c r="MBN6" s="86"/>
      <c r="MBO6" s="86"/>
      <c r="MBP6" s="86"/>
      <c r="MBQ6" s="86"/>
      <c r="MBR6" s="86"/>
      <c r="MBS6" s="86"/>
      <c r="MBT6" s="86"/>
      <c r="MBU6" s="86"/>
      <c r="MBV6" s="86"/>
      <c r="MBW6" s="86"/>
      <c r="MBX6" s="86"/>
      <c r="MBY6" s="86"/>
      <c r="MBZ6" s="86"/>
      <c r="MCA6" s="86"/>
      <c r="MCB6" s="86"/>
      <c r="MCC6" s="86"/>
      <c r="MCD6" s="86"/>
      <c r="MCE6" s="86"/>
      <c r="MCF6" s="86"/>
      <c r="MCG6" s="86"/>
      <c r="MCH6" s="86"/>
      <c r="MCI6" s="86"/>
      <c r="MCJ6" s="86"/>
      <c r="MCK6" s="86"/>
      <c r="MCL6" s="86"/>
      <c r="MCM6" s="86"/>
      <c r="MCN6" s="86"/>
      <c r="MCO6" s="86"/>
      <c r="MCP6" s="86"/>
      <c r="MCQ6" s="86"/>
      <c r="MCR6" s="86"/>
      <c r="MCS6" s="86"/>
      <c r="MCT6" s="86"/>
      <c r="MCU6" s="86"/>
      <c r="MCV6" s="86"/>
      <c r="MCW6" s="86"/>
      <c r="MCX6" s="86"/>
      <c r="MCY6" s="86"/>
      <c r="MCZ6" s="86"/>
      <c r="MDA6" s="86"/>
      <c r="MDB6" s="86"/>
      <c r="MDC6" s="86"/>
      <c r="MDD6" s="86"/>
      <c r="MDE6" s="86"/>
      <c r="MDF6" s="86"/>
      <c r="MDG6" s="86"/>
      <c r="MDH6" s="86"/>
      <c r="MDI6" s="86"/>
      <c r="MDJ6" s="86"/>
      <c r="MDK6" s="86"/>
      <c r="MDL6" s="86"/>
      <c r="MDM6" s="86"/>
      <c r="MDN6" s="86"/>
      <c r="MDO6" s="86"/>
      <c r="MDP6" s="86"/>
      <c r="MDQ6" s="86"/>
      <c r="MDR6" s="86"/>
      <c r="MDS6" s="86"/>
      <c r="MDT6" s="86"/>
      <c r="MDU6" s="86"/>
      <c r="MDV6" s="86"/>
      <c r="MDW6" s="86"/>
      <c r="MDX6" s="86"/>
      <c r="MDY6" s="86"/>
      <c r="MDZ6" s="86"/>
      <c r="MEA6" s="86"/>
      <c r="MEB6" s="86"/>
      <c r="MEC6" s="86"/>
      <c r="MED6" s="86"/>
      <c r="MEE6" s="86"/>
      <c r="MEF6" s="86"/>
      <c r="MEG6" s="86"/>
      <c r="MEH6" s="86"/>
      <c r="MEI6" s="86"/>
      <c r="MEJ6" s="86"/>
      <c r="MEK6" s="86"/>
      <c r="MEL6" s="86"/>
      <c r="MEM6" s="86"/>
      <c r="MEN6" s="86"/>
      <c r="MEO6" s="86"/>
      <c r="MEP6" s="86"/>
      <c r="MEQ6" s="86"/>
      <c r="MER6" s="86"/>
      <c r="MES6" s="86"/>
      <c r="MET6" s="86"/>
      <c r="MEU6" s="86"/>
      <c r="MEV6" s="86"/>
      <c r="MEW6" s="86"/>
      <c r="MEX6" s="86"/>
      <c r="MEY6" s="86"/>
      <c r="MEZ6" s="86"/>
      <c r="MFA6" s="86"/>
      <c r="MFB6" s="86"/>
      <c r="MFC6" s="86"/>
      <c r="MFD6" s="86"/>
      <c r="MFE6" s="86"/>
      <c r="MFF6" s="86"/>
      <c r="MFG6" s="86"/>
      <c r="MFH6" s="86"/>
      <c r="MFI6" s="86"/>
      <c r="MFJ6" s="86"/>
      <c r="MFK6" s="86"/>
      <c r="MFL6" s="86"/>
      <c r="MFM6" s="86"/>
      <c r="MFN6" s="86"/>
      <c r="MFO6" s="86"/>
      <c r="MFP6" s="86"/>
      <c r="MFQ6" s="86"/>
      <c r="MFR6" s="86"/>
      <c r="MFS6" s="86"/>
      <c r="MFT6" s="86"/>
      <c r="MFU6" s="86"/>
      <c r="MFV6" s="86"/>
      <c r="MFW6" s="86"/>
      <c r="MFX6" s="86"/>
      <c r="MFY6" s="86"/>
      <c r="MFZ6" s="86"/>
      <c r="MGA6" s="86"/>
      <c r="MGB6" s="86"/>
      <c r="MGC6" s="86"/>
      <c r="MGD6" s="86"/>
      <c r="MGE6" s="86"/>
      <c r="MGF6" s="86"/>
      <c r="MGG6" s="86"/>
      <c r="MGH6" s="86"/>
      <c r="MGI6" s="86"/>
      <c r="MGJ6" s="86"/>
      <c r="MGK6" s="86"/>
      <c r="MGL6" s="86"/>
      <c r="MGM6" s="86"/>
      <c r="MGN6" s="86"/>
      <c r="MGO6" s="86"/>
      <c r="MGP6" s="86"/>
      <c r="MGQ6" s="86"/>
      <c r="MGR6" s="86"/>
      <c r="MGS6" s="86"/>
      <c r="MGT6" s="86"/>
      <c r="MGU6" s="86"/>
      <c r="MGV6" s="86"/>
      <c r="MGW6" s="86"/>
      <c r="MGX6" s="86"/>
      <c r="MGY6" s="86"/>
      <c r="MGZ6" s="86"/>
      <c r="MHA6" s="86"/>
      <c r="MHB6" s="86"/>
      <c r="MHC6" s="86"/>
      <c r="MHD6" s="86"/>
      <c r="MHE6" s="86"/>
      <c r="MHF6" s="86"/>
      <c r="MHG6" s="86"/>
      <c r="MHH6" s="86"/>
      <c r="MHI6" s="86"/>
      <c r="MHJ6" s="86"/>
      <c r="MHK6" s="86"/>
      <c r="MHL6" s="86"/>
      <c r="MHM6" s="86"/>
      <c r="MHN6" s="86"/>
      <c r="MHO6" s="86"/>
      <c r="MHP6" s="86"/>
      <c r="MHQ6" s="86"/>
      <c r="MHR6" s="86"/>
      <c r="MHS6" s="86"/>
      <c r="MHT6" s="86"/>
      <c r="MHU6" s="86"/>
      <c r="MHV6" s="86"/>
      <c r="MHW6" s="86"/>
      <c r="MHX6" s="86"/>
      <c r="MHY6" s="86"/>
      <c r="MHZ6" s="86"/>
      <c r="MIA6" s="86"/>
      <c r="MIB6" s="86"/>
      <c r="MIC6" s="86"/>
      <c r="MID6" s="86"/>
      <c r="MIE6" s="86"/>
      <c r="MIF6" s="86"/>
      <c r="MIG6" s="86"/>
      <c r="MIH6" s="86"/>
      <c r="MII6" s="86"/>
      <c r="MIJ6" s="86"/>
      <c r="MIK6" s="86"/>
      <c r="MIL6" s="86"/>
      <c r="MIM6" s="86"/>
      <c r="MIN6" s="86"/>
      <c r="MIO6" s="86"/>
      <c r="MIP6" s="86"/>
      <c r="MIQ6" s="86"/>
      <c r="MIR6" s="86"/>
      <c r="MIS6" s="86"/>
      <c r="MIT6" s="86"/>
      <c r="MIU6" s="86"/>
      <c r="MIV6" s="86"/>
      <c r="MIW6" s="86"/>
      <c r="MIX6" s="86"/>
      <c r="MIY6" s="86"/>
      <c r="MIZ6" s="86"/>
      <c r="MJA6" s="86"/>
      <c r="MJB6" s="86"/>
      <c r="MJC6" s="86"/>
      <c r="MJD6" s="86"/>
      <c r="MJE6" s="86"/>
      <c r="MJF6" s="86"/>
      <c r="MJG6" s="86"/>
      <c r="MJH6" s="86"/>
      <c r="MJI6" s="86"/>
      <c r="MJJ6" s="86"/>
      <c r="MJK6" s="86"/>
      <c r="MJL6" s="86"/>
      <c r="MJM6" s="86"/>
      <c r="MJN6" s="86"/>
      <c r="MJO6" s="86"/>
      <c r="MJP6" s="86"/>
      <c r="MJQ6" s="86"/>
      <c r="MJR6" s="86"/>
      <c r="MJS6" s="86"/>
      <c r="MJT6" s="86"/>
      <c r="MJU6" s="86"/>
      <c r="MJV6" s="86"/>
      <c r="MJW6" s="86"/>
      <c r="MJX6" s="86"/>
      <c r="MJY6" s="86"/>
      <c r="MJZ6" s="86"/>
      <c r="MKA6" s="86"/>
      <c r="MKB6" s="86"/>
      <c r="MKC6" s="86"/>
      <c r="MKD6" s="86"/>
      <c r="MKE6" s="86"/>
      <c r="MKF6" s="86"/>
      <c r="MKG6" s="86"/>
      <c r="MKH6" s="86"/>
      <c r="MKI6" s="86"/>
      <c r="MKJ6" s="86"/>
      <c r="MKK6" s="86"/>
      <c r="MKL6" s="86"/>
      <c r="MKM6" s="86"/>
      <c r="MKN6" s="86"/>
      <c r="MKO6" s="86"/>
      <c r="MKP6" s="86"/>
      <c r="MKQ6" s="86"/>
      <c r="MKR6" s="86"/>
      <c r="MKS6" s="86"/>
      <c r="MKT6" s="86"/>
      <c r="MKU6" s="86"/>
      <c r="MKV6" s="86"/>
      <c r="MKW6" s="86"/>
      <c r="MKX6" s="86"/>
      <c r="MKY6" s="86"/>
      <c r="MKZ6" s="86"/>
      <c r="MLA6" s="86"/>
      <c r="MLB6" s="86"/>
      <c r="MLC6" s="86"/>
      <c r="MLD6" s="86"/>
      <c r="MLE6" s="86"/>
      <c r="MLF6" s="86"/>
      <c r="MLG6" s="86"/>
      <c r="MLH6" s="86"/>
      <c r="MLI6" s="86"/>
      <c r="MLJ6" s="86"/>
      <c r="MLK6" s="86"/>
      <c r="MLL6" s="86"/>
      <c r="MLM6" s="86"/>
      <c r="MLN6" s="86"/>
      <c r="MLO6" s="86"/>
      <c r="MLP6" s="86"/>
      <c r="MLQ6" s="86"/>
      <c r="MLR6" s="86"/>
      <c r="MLS6" s="86"/>
      <c r="MLT6" s="86"/>
      <c r="MLU6" s="86"/>
      <c r="MLV6" s="86"/>
      <c r="MLW6" s="86"/>
      <c r="MLX6" s="86"/>
      <c r="MLY6" s="86"/>
      <c r="MLZ6" s="86"/>
      <c r="MMA6" s="86"/>
      <c r="MMB6" s="86"/>
      <c r="MMC6" s="86"/>
      <c r="MMD6" s="86"/>
      <c r="MME6" s="86"/>
      <c r="MMF6" s="86"/>
      <c r="MMG6" s="86"/>
      <c r="MMH6" s="86"/>
      <c r="MMI6" s="86"/>
      <c r="MMJ6" s="86"/>
      <c r="MMK6" s="86"/>
      <c r="MML6" s="86"/>
      <c r="MMM6" s="86"/>
      <c r="MMN6" s="86"/>
      <c r="MMO6" s="86"/>
      <c r="MMP6" s="86"/>
      <c r="MMQ6" s="86"/>
      <c r="MMR6" s="86"/>
      <c r="MMS6" s="86"/>
      <c r="MMT6" s="86"/>
      <c r="MMU6" s="86"/>
      <c r="MMV6" s="86"/>
      <c r="MMW6" s="86"/>
      <c r="MMX6" s="86"/>
      <c r="MMY6" s="86"/>
      <c r="MMZ6" s="86"/>
      <c r="MNA6" s="86"/>
      <c r="MNB6" s="86"/>
      <c r="MNC6" s="86"/>
      <c r="MND6" s="86"/>
      <c r="MNE6" s="86"/>
      <c r="MNF6" s="86"/>
      <c r="MNG6" s="86"/>
      <c r="MNH6" s="86"/>
      <c r="MNI6" s="86"/>
      <c r="MNJ6" s="86"/>
      <c r="MNK6" s="86"/>
      <c r="MNL6" s="86"/>
      <c r="MNM6" s="86"/>
      <c r="MNN6" s="86"/>
      <c r="MNO6" s="86"/>
      <c r="MNP6" s="86"/>
      <c r="MNQ6" s="86"/>
      <c r="MNR6" s="86"/>
      <c r="MNS6" s="86"/>
      <c r="MNT6" s="86"/>
      <c r="MNU6" s="86"/>
      <c r="MNV6" s="86"/>
      <c r="MNW6" s="86"/>
      <c r="MNX6" s="86"/>
      <c r="MNY6" s="86"/>
      <c r="MNZ6" s="86"/>
      <c r="MOA6" s="86"/>
      <c r="MOB6" s="86"/>
      <c r="MOC6" s="86"/>
      <c r="MOD6" s="86"/>
      <c r="MOE6" s="86"/>
      <c r="MOF6" s="86"/>
      <c r="MOG6" s="86"/>
      <c r="MOH6" s="86"/>
      <c r="MOI6" s="86"/>
      <c r="MOJ6" s="86"/>
      <c r="MOK6" s="86"/>
      <c r="MOL6" s="86"/>
      <c r="MOM6" s="86"/>
      <c r="MON6" s="86"/>
      <c r="MOO6" s="86"/>
      <c r="MOP6" s="86"/>
      <c r="MOQ6" s="86"/>
      <c r="MOR6" s="86"/>
      <c r="MOS6" s="86"/>
      <c r="MOT6" s="86"/>
      <c r="MOU6" s="86"/>
      <c r="MOV6" s="86"/>
      <c r="MOW6" s="86"/>
      <c r="MOX6" s="86"/>
      <c r="MOY6" s="86"/>
      <c r="MOZ6" s="86"/>
      <c r="MPA6" s="86"/>
      <c r="MPB6" s="86"/>
      <c r="MPC6" s="86"/>
      <c r="MPD6" s="86"/>
      <c r="MPE6" s="86"/>
      <c r="MPF6" s="86"/>
      <c r="MPG6" s="86"/>
      <c r="MPH6" s="86"/>
      <c r="MPI6" s="86"/>
      <c r="MPJ6" s="86"/>
      <c r="MPK6" s="86"/>
      <c r="MPL6" s="86"/>
      <c r="MPM6" s="86"/>
      <c r="MPN6" s="86"/>
      <c r="MPO6" s="86"/>
      <c r="MPP6" s="86"/>
      <c r="MPQ6" s="86"/>
      <c r="MPR6" s="86"/>
      <c r="MPS6" s="86"/>
      <c r="MPT6" s="86"/>
      <c r="MPU6" s="86"/>
      <c r="MPV6" s="86"/>
      <c r="MPW6" s="86"/>
      <c r="MPX6" s="86"/>
      <c r="MPY6" s="86"/>
      <c r="MPZ6" s="86"/>
      <c r="MQA6" s="86"/>
      <c r="MQB6" s="86"/>
      <c r="MQC6" s="86"/>
      <c r="MQD6" s="86"/>
      <c r="MQE6" s="86"/>
      <c r="MQF6" s="86"/>
      <c r="MQG6" s="86"/>
      <c r="MQH6" s="86"/>
      <c r="MQI6" s="86"/>
      <c r="MQJ6" s="86"/>
      <c r="MQK6" s="86"/>
      <c r="MQL6" s="86"/>
      <c r="MQM6" s="86"/>
      <c r="MQN6" s="86"/>
      <c r="MQO6" s="86"/>
      <c r="MQP6" s="86"/>
      <c r="MQQ6" s="86"/>
      <c r="MQR6" s="86"/>
      <c r="MQS6" s="86"/>
      <c r="MQT6" s="86"/>
      <c r="MQU6" s="86"/>
      <c r="MQV6" s="86"/>
      <c r="MQW6" s="86"/>
      <c r="MQX6" s="86"/>
      <c r="MQY6" s="86"/>
      <c r="MQZ6" s="86"/>
      <c r="MRA6" s="86"/>
      <c r="MRB6" s="86"/>
      <c r="MRC6" s="86"/>
      <c r="MRD6" s="86"/>
      <c r="MRE6" s="86"/>
      <c r="MRF6" s="86"/>
      <c r="MRG6" s="86"/>
      <c r="MRH6" s="86"/>
      <c r="MRI6" s="86"/>
      <c r="MRJ6" s="86"/>
      <c r="MRK6" s="86"/>
      <c r="MRL6" s="86"/>
      <c r="MRM6" s="86"/>
      <c r="MRN6" s="86"/>
      <c r="MRO6" s="86"/>
      <c r="MRP6" s="86"/>
      <c r="MRQ6" s="86"/>
      <c r="MRR6" s="86"/>
      <c r="MRS6" s="86"/>
      <c r="MRT6" s="86"/>
      <c r="MRU6" s="86"/>
      <c r="MRV6" s="86"/>
      <c r="MRW6" s="86"/>
      <c r="MRX6" s="86"/>
      <c r="MRY6" s="86"/>
      <c r="MRZ6" s="86"/>
      <c r="MSA6" s="86"/>
      <c r="MSB6" s="86"/>
      <c r="MSC6" s="86"/>
      <c r="MSD6" s="86"/>
      <c r="MSE6" s="86"/>
      <c r="MSF6" s="86"/>
      <c r="MSG6" s="86"/>
      <c r="MSH6" s="86"/>
      <c r="MSI6" s="86"/>
      <c r="MSJ6" s="86"/>
      <c r="MSK6" s="86"/>
      <c r="MSL6" s="86"/>
      <c r="MSM6" s="86"/>
      <c r="MSN6" s="86"/>
      <c r="MSO6" s="86"/>
      <c r="MSP6" s="86"/>
      <c r="MSQ6" s="86"/>
      <c r="MSR6" s="86"/>
      <c r="MSS6" s="86"/>
      <c r="MST6" s="86"/>
      <c r="MSU6" s="86"/>
      <c r="MSV6" s="86"/>
      <c r="MSW6" s="86"/>
      <c r="MSX6" s="86"/>
      <c r="MSY6" s="86"/>
      <c r="MSZ6" s="86"/>
      <c r="MTA6" s="86"/>
      <c r="MTB6" s="86"/>
      <c r="MTC6" s="86"/>
      <c r="MTD6" s="86"/>
      <c r="MTE6" s="86"/>
      <c r="MTF6" s="86"/>
      <c r="MTG6" s="86"/>
      <c r="MTH6" s="86"/>
      <c r="MTI6" s="86"/>
      <c r="MTJ6" s="86"/>
      <c r="MTK6" s="86"/>
      <c r="MTL6" s="86"/>
      <c r="MTM6" s="86"/>
      <c r="MTN6" s="86"/>
      <c r="MTO6" s="86"/>
      <c r="MTP6" s="86"/>
      <c r="MTQ6" s="86"/>
      <c r="MTR6" s="86"/>
      <c r="MTS6" s="86"/>
      <c r="MTT6" s="86"/>
      <c r="MTU6" s="86"/>
      <c r="MTV6" s="86"/>
      <c r="MTW6" s="86"/>
      <c r="MTX6" s="86"/>
      <c r="MTY6" s="86"/>
      <c r="MTZ6" s="86"/>
      <c r="MUA6" s="86"/>
      <c r="MUB6" s="86"/>
      <c r="MUC6" s="86"/>
      <c r="MUD6" s="86"/>
      <c r="MUE6" s="86"/>
      <c r="MUF6" s="86"/>
      <c r="MUG6" s="86"/>
      <c r="MUH6" s="86"/>
      <c r="MUI6" s="86"/>
      <c r="MUJ6" s="86"/>
      <c r="MUK6" s="86"/>
      <c r="MUL6" s="86"/>
      <c r="MUM6" s="86"/>
      <c r="MUN6" s="86"/>
      <c r="MUO6" s="86"/>
      <c r="MUP6" s="86"/>
      <c r="MUQ6" s="86"/>
      <c r="MUR6" s="86"/>
      <c r="MUS6" s="86"/>
      <c r="MUT6" s="86"/>
      <c r="MUU6" s="86"/>
      <c r="MUV6" s="86"/>
      <c r="MUW6" s="86"/>
      <c r="MUX6" s="86"/>
      <c r="MUY6" s="86"/>
      <c r="MUZ6" s="86"/>
      <c r="MVA6" s="86"/>
      <c r="MVB6" s="86"/>
      <c r="MVC6" s="86"/>
      <c r="MVD6" s="86"/>
      <c r="MVE6" s="86"/>
      <c r="MVF6" s="86"/>
      <c r="MVG6" s="86"/>
      <c r="MVH6" s="86"/>
      <c r="MVI6" s="86"/>
      <c r="MVJ6" s="86"/>
      <c r="MVK6" s="86"/>
      <c r="MVL6" s="86"/>
      <c r="MVM6" s="86"/>
      <c r="MVN6" s="86"/>
      <c r="MVO6" s="86"/>
      <c r="MVP6" s="86"/>
      <c r="MVQ6" s="86"/>
      <c r="MVR6" s="86"/>
      <c r="MVS6" s="86"/>
      <c r="MVT6" s="86"/>
      <c r="MVU6" s="86"/>
      <c r="MVV6" s="86"/>
      <c r="MVW6" s="86"/>
      <c r="MVX6" s="86"/>
      <c r="MVY6" s="86"/>
      <c r="MVZ6" s="86"/>
      <c r="MWA6" s="86"/>
      <c r="MWB6" s="86"/>
      <c r="MWC6" s="86"/>
      <c r="MWD6" s="86"/>
      <c r="MWE6" s="86"/>
      <c r="MWF6" s="86"/>
      <c r="MWG6" s="86"/>
      <c r="MWH6" s="86"/>
      <c r="MWI6" s="86"/>
      <c r="MWJ6" s="86"/>
      <c r="MWK6" s="86"/>
      <c r="MWL6" s="86"/>
      <c r="MWM6" s="86"/>
      <c r="MWN6" s="86"/>
      <c r="MWO6" s="86"/>
      <c r="MWP6" s="86"/>
      <c r="MWQ6" s="86"/>
      <c r="MWR6" s="86"/>
      <c r="MWS6" s="86"/>
      <c r="MWT6" s="86"/>
      <c r="MWU6" s="86"/>
      <c r="MWV6" s="86"/>
      <c r="MWW6" s="86"/>
      <c r="MWX6" s="86"/>
      <c r="MWY6" s="86"/>
      <c r="MWZ6" s="86"/>
      <c r="MXA6" s="86"/>
      <c r="MXB6" s="86"/>
      <c r="MXC6" s="86"/>
      <c r="MXD6" s="86"/>
      <c r="MXE6" s="86"/>
      <c r="MXF6" s="86"/>
      <c r="MXG6" s="86"/>
      <c r="MXH6" s="86"/>
      <c r="MXI6" s="86"/>
      <c r="MXJ6" s="86"/>
      <c r="MXK6" s="86"/>
      <c r="MXL6" s="86"/>
      <c r="MXM6" s="86"/>
      <c r="MXN6" s="86"/>
      <c r="MXO6" s="86"/>
      <c r="MXP6" s="86"/>
      <c r="MXQ6" s="86"/>
      <c r="MXR6" s="86"/>
      <c r="MXS6" s="86"/>
      <c r="MXT6" s="86"/>
      <c r="MXU6" s="86"/>
      <c r="MXV6" s="86"/>
      <c r="MXW6" s="86"/>
      <c r="MXX6" s="86"/>
      <c r="MXY6" s="86"/>
      <c r="MXZ6" s="86"/>
      <c r="MYA6" s="86"/>
      <c r="MYB6" s="86"/>
      <c r="MYC6" s="86"/>
      <c r="MYD6" s="86"/>
      <c r="MYE6" s="86"/>
      <c r="MYF6" s="86"/>
      <c r="MYG6" s="86"/>
      <c r="MYH6" s="86"/>
      <c r="MYI6" s="86"/>
      <c r="MYJ6" s="86"/>
      <c r="MYK6" s="86"/>
      <c r="MYL6" s="86"/>
      <c r="MYM6" s="86"/>
      <c r="MYN6" s="86"/>
      <c r="MYO6" s="86"/>
      <c r="MYP6" s="86"/>
      <c r="MYQ6" s="86"/>
      <c r="MYR6" s="86"/>
      <c r="MYS6" s="86"/>
      <c r="MYT6" s="86"/>
      <c r="MYU6" s="86"/>
      <c r="MYV6" s="86"/>
      <c r="MYW6" s="86"/>
      <c r="MYX6" s="86"/>
      <c r="MYY6" s="86"/>
      <c r="MYZ6" s="86"/>
      <c r="MZA6" s="86"/>
      <c r="MZB6" s="86"/>
      <c r="MZC6" s="86"/>
      <c r="MZD6" s="86"/>
      <c r="MZE6" s="86"/>
      <c r="MZF6" s="86"/>
      <c r="MZG6" s="86"/>
      <c r="MZH6" s="86"/>
      <c r="MZI6" s="86"/>
      <c r="MZJ6" s="86"/>
      <c r="MZK6" s="86"/>
      <c r="MZL6" s="86"/>
      <c r="MZM6" s="86"/>
      <c r="MZN6" s="86"/>
      <c r="MZO6" s="86"/>
      <c r="MZP6" s="86"/>
      <c r="MZQ6" s="86"/>
      <c r="MZR6" s="86"/>
      <c r="MZS6" s="86"/>
      <c r="MZT6" s="86"/>
      <c r="MZU6" s="86"/>
      <c r="MZV6" s="86"/>
      <c r="MZW6" s="86"/>
      <c r="MZX6" s="86"/>
      <c r="MZY6" s="86"/>
      <c r="MZZ6" s="86"/>
      <c r="NAA6" s="86"/>
      <c r="NAB6" s="86"/>
      <c r="NAC6" s="86"/>
      <c r="NAD6" s="86"/>
      <c r="NAE6" s="86"/>
      <c r="NAF6" s="86"/>
      <c r="NAG6" s="86"/>
      <c r="NAH6" s="86"/>
      <c r="NAI6" s="86"/>
      <c r="NAJ6" s="86"/>
      <c r="NAK6" s="86"/>
      <c r="NAL6" s="86"/>
      <c r="NAM6" s="86"/>
      <c r="NAN6" s="86"/>
      <c r="NAO6" s="86"/>
      <c r="NAP6" s="86"/>
      <c r="NAQ6" s="86"/>
      <c r="NAR6" s="86"/>
      <c r="NAS6" s="86"/>
      <c r="NAT6" s="86"/>
      <c r="NAU6" s="86"/>
      <c r="NAV6" s="86"/>
      <c r="NAW6" s="86"/>
      <c r="NAX6" s="86"/>
      <c r="NAY6" s="86"/>
      <c r="NAZ6" s="86"/>
      <c r="NBA6" s="86"/>
      <c r="NBB6" s="86"/>
      <c r="NBC6" s="86"/>
      <c r="NBD6" s="86"/>
      <c r="NBE6" s="86"/>
      <c r="NBF6" s="86"/>
      <c r="NBG6" s="86"/>
      <c r="NBH6" s="86"/>
      <c r="NBI6" s="86"/>
      <c r="NBJ6" s="86"/>
      <c r="NBK6" s="86"/>
      <c r="NBL6" s="86"/>
      <c r="NBM6" s="86"/>
      <c r="NBN6" s="86"/>
      <c r="NBO6" s="86"/>
      <c r="NBP6" s="86"/>
      <c r="NBQ6" s="86"/>
      <c r="NBR6" s="86"/>
      <c r="NBS6" s="86"/>
      <c r="NBT6" s="86"/>
      <c r="NBU6" s="86"/>
      <c r="NBV6" s="86"/>
      <c r="NBW6" s="86"/>
      <c r="NBX6" s="86"/>
      <c r="NBY6" s="86"/>
      <c r="NBZ6" s="86"/>
      <c r="NCA6" s="86"/>
      <c r="NCB6" s="86"/>
      <c r="NCC6" s="86"/>
      <c r="NCD6" s="86"/>
      <c r="NCE6" s="86"/>
      <c r="NCF6" s="86"/>
      <c r="NCG6" s="86"/>
      <c r="NCH6" s="86"/>
      <c r="NCI6" s="86"/>
      <c r="NCJ6" s="86"/>
      <c r="NCK6" s="86"/>
      <c r="NCL6" s="86"/>
      <c r="NCM6" s="86"/>
      <c r="NCN6" s="86"/>
      <c r="NCO6" s="86"/>
      <c r="NCP6" s="86"/>
      <c r="NCQ6" s="86"/>
      <c r="NCR6" s="86"/>
      <c r="NCS6" s="86"/>
      <c r="NCT6" s="86"/>
      <c r="NCU6" s="86"/>
      <c r="NCV6" s="86"/>
      <c r="NCW6" s="86"/>
      <c r="NCX6" s="86"/>
      <c r="NCY6" s="86"/>
      <c r="NCZ6" s="86"/>
      <c r="NDA6" s="86"/>
      <c r="NDB6" s="86"/>
      <c r="NDC6" s="86"/>
      <c r="NDD6" s="86"/>
      <c r="NDE6" s="86"/>
      <c r="NDF6" s="86"/>
      <c r="NDG6" s="86"/>
      <c r="NDH6" s="86"/>
      <c r="NDI6" s="86"/>
      <c r="NDJ6" s="86"/>
      <c r="NDK6" s="86"/>
      <c r="NDL6" s="86"/>
      <c r="NDM6" s="86"/>
      <c r="NDN6" s="86"/>
      <c r="NDO6" s="86"/>
      <c r="NDP6" s="86"/>
      <c r="NDQ6" s="86"/>
      <c r="NDR6" s="86"/>
      <c r="NDS6" s="86"/>
      <c r="NDT6" s="86"/>
      <c r="NDU6" s="86"/>
      <c r="NDV6" s="86"/>
      <c r="NDW6" s="86"/>
      <c r="NDX6" s="86"/>
      <c r="NDY6" s="86"/>
      <c r="NDZ6" s="86"/>
      <c r="NEA6" s="86"/>
      <c r="NEB6" s="86"/>
      <c r="NEC6" s="86"/>
      <c r="NED6" s="86"/>
      <c r="NEE6" s="86"/>
      <c r="NEF6" s="86"/>
      <c r="NEG6" s="86"/>
      <c r="NEH6" s="86"/>
      <c r="NEI6" s="86"/>
      <c r="NEJ6" s="86"/>
      <c r="NEK6" s="86"/>
      <c r="NEL6" s="86"/>
      <c r="NEM6" s="86"/>
      <c r="NEN6" s="86"/>
      <c r="NEO6" s="86"/>
      <c r="NEP6" s="86"/>
      <c r="NEQ6" s="86"/>
      <c r="NER6" s="86"/>
      <c r="NES6" s="86"/>
      <c r="NET6" s="86"/>
      <c r="NEU6" s="86"/>
      <c r="NEV6" s="86"/>
      <c r="NEW6" s="86"/>
      <c r="NEX6" s="86"/>
      <c r="NEY6" s="86"/>
      <c r="NEZ6" s="86"/>
      <c r="NFA6" s="86"/>
      <c r="NFB6" s="86"/>
      <c r="NFC6" s="86"/>
      <c r="NFD6" s="86"/>
      <c r="NFE6" s="86"/>
      <c r="NFF6" s="86"/>
      <c r="NFG6" s="86"/>
      <c r="NFH6" s="86"/>
      <c r="NFI6" s="86"/>
      <c r="NFJ6" s="86"/>
      <c r="NFK6" s="86"/>
      <c r="NFL6" s="86"/>
      <c r="NFM6" s="86"/>
      <c r="NFN6" s="86"/>
      <c r="NFO6" s="86"/>
      <c r="NFP6" s="86"/>
      <c r="NFQ6" s="86"/>
      <c r="NFR6" s="86"/>
      <c r="NFS6" s="86"/>
      <c r="NFT6" s="86"/>
      <c r="NFU6" s="86"/>
      <c r="NFV6" s="86"/>
      <c r="NFW6" s="86"/>
      <c r="NFX6" s="86"/>
      <c r="NFY6" s="86"/>
      <c r="NFZ6" s="86"/>
      <c r="NGA6" s="86"/>
      <c r="NGB6" s="86"/>
      <c r="NGC6" s="86"/>
      <c r="NGD6" s="86"/>
      <c r="NGE6" s="86"/>
      <c r="NGF6" s="86"/>
      <c r="NGG6" s="86"/>
      <c r="NGH6" s="86"/>
      <c r="NGI6" s="86"/>
      <c r="NGJ6" s="86"/>
      <c r="NGK6" s="86"/>
      <c r="NGL6" s="86"/>
      <c r="NGM6" s="86"/>
      <c r="NGN6" s="86"/>
      <c r="NGO6" s="86"/>
      <c r="NGP6" s="86"/>
      <c r="NGQ6" s="86"/>
      <c r="NGR6" s="86"/>
      <c r="NGS6" s="86"/>
      <c r="NGT6" s="86"/>
      <c r="NGU6" s="86"/>
      <c r="NGV6" s="86"/>
      <c r="NGW6" s="86"/>
      <c r="NGX6" s="86"/>
      <c r="NGY6" s="86"/>
      <c r="NGZ6" s="86"/>
      <c r="NHA6" s="86"/>
      <c r="NHB6" s="86"/>
      <c r="NHC6" s="86"/>
      <c r="NHD6" s="86"/>
      <c r="NHE6" s="86"/>
      <c r="NHF6" s="86"/>
      <c r="NHG6" s="86"/>
      <c r="NHH6" s="86"/>
      <c r="NHI6" s="86"/>
      <c r="NHJ6" s="86"/>
      <c r="NHK6" s="86"/>
      <c r="NHL6" s="86"/>
      <c r="NHM6" s="86"/>
      <c r="NHN6" s="86"/>
      <c r="NHO6" s="86"/>
      <c r="NHP6" s="86"/>
      <c r="NHQ6" s="86"/>
      <c r="NHR6" s="86"/>
      <c r="NHS6" s="86"/>
      <c r="NHT6" s="86"/>
      <c r="NHU6" s="86"/>
      <c r="NHV6" s="86"/>
      <c r="NHW6" s="86"/>
      <c r="NHX6" s="86"/>
      <c r="NHY6" s="86"/>
      <c r="NHZ6" s="86"/>
      <c r="NIA6" s="86"/>
      <c r="NIB6" s="86"/>
      <c r="NIC6" s="86"/>
      <c r="NID6" s="86"/>
      <c r="NIE6" s="86"/>
      <c r="NIF6" s="86"/>
      <c r="NIG6" s="86"/>
      <c r="NIH6" s="86"/>
      <c r="NII6" s="86"/>
      <c r="NIJ6" s="86"/>
      <c r="NIK6" s="86"/>
      <c r="NIL6" s="86"/>
      <c r="NIM6" s="86"/>
      <c r="NIN6" s="86"/>
      <c r="NIO6" s="86"/>
      <c r="NIP6" s="86"/>
      <c r="NIQ6" s="86"/>
      <c r="NIR6" s="86"/>
      <c r="NIS6" s="86"/>
      <c r="NIT6" s="86"/>
      <c r="NIU6" s="86"/>
      <c r="NIV6" s="86"/>
      <c r="NIW6" s="86"/>
      <c r="NIX6" s="86"/>
      <c r="NIY6" s="86"/>
      <c r="NIZ6" s="86"/>
      <c r="NJA6" s="86"/>
      <c r="NJB6" s="86"/>
      <c r="NJC6" s="86"/>
      <c r="NJD6" s="86"/>
      <c r="NJE6" s="86"/>
      <c r="NJF6" s="86"/>
      <c r="NJG6" s="86"/>
      <c r="NJH6" s="86"/>
      <c r="NJI6" s="86"/>
      <c r="NJJ6" s="86"/>
      <c r="NJK6" s="86"/>
      <c r="NJL6" s="86"/>
      <c r="NJM6" s="86"/>
      <c r="NJN6" s="86"/>
      <c r="NJO6" s="86"/>
      <c r="NJP6" s="86"/>
      <c r="NJQ6" s="86"/>
      <c r="NJR6" s="86"/>
      <c r="NJS6" s="86"/>
      <c r="NJT6" s="86"/>
      <c r="NJU6" s="86"/>
      <c r="NJV6" s="86"/>
      <c r="NJW6" s="86"/>
      <c r="NJX6" s="86"/>
      <c r="NJY6" s="86"/>
      <c r="NJZ6" s="86"/>
      <c r="NKA6" s="86"/>
      <c r="NKB6" s="86"/>
      <c r="NKC6" s="86"/>
      <c r="NKD6" s="86"/>
      <c r="NKE6" s="86"/>
      <c r="NKF6" s="86"/>
      <c r="NKG6" s="86"/>
      <c r="NKH6" s="86"/>
      <c r="NKI6" s="86"/>
      <c r="NKJ6" s="86"/>
      <c r="NKK6" s="86"/>
      <c r="NKL6" s="86"/>
      <c r="NKM6" s="86"/>
      <c r="NKN6" s="86"/>
      <c r="NKO6" s="86"/>
      <c r="NKP6" s="86"/>
      <c r="NKQ6" s="86"/>
      <c r="NKR6" s="86"/>
      <c r="NKS6" s="86"/>
      <c r="NKT6" s="86"/>
      <c r="NKU6" s="86"/>
      <c r="NKV6" s="86"/>
      <c r="NKW6" s="86"/>
      <c r="NKX6" s="86"/>
      <c r="NKY6" s="86"/>
      <c r="NKZ6" s="86"/>
      <c r="NLA6" s="86"/>
      <c r="NLB6" s="86"/>
      <c r="NLC6" s="86"/>
      <c r="NLD6" s="86"/>
      <c r="NLE6" s="86"/>
      <c r="NLF6" s="86"/>
      <c r="NLG6" s="86"/>
      <c r="NLH6" s="86"/>
      <c r="NLI6" s="86"/>
      <c r="NLJ6" s="86"/>
      <c r="NLK6" s="86"/>
      <c r="NLL6" s="86"/>
      <c r="NLM6" s="86"/>
      <c r="NLN6" s="86"/>
      <c r="NLO6" s="86"/>
      <c r="NLP6" s="86"/>
      <c r="NLQ6" s="86"/>
      <c r="NLR6" s="86"/>
      <c r="NLS6" s="86"/>
      <c r="NLT6" s="86"/>
      <c r="NLU6" s="86"/>
      <c r="NLV6" s="86"/>
      <c r="NLW6" s="86"/>
      <c r="NLX6" s="86"/>
      <c r="NLY6" s="86"/>
      <c r="NLZ6" s="86"/>
      <c r="NMA6" s="86"/>
      <c r="NMB6" s="86"/>
      <c r="NMC6" s="86"/>
      <c r="NMD6" s="86"/>
      <c r="NME6" s="86"/>
      <c r="NMF6" s="86"/>
      <c r="NMG6" s="86"/>
      <c r="NMH6" s="86"/>
      <c r="NMI6" s="86"/>
      <c r="NMJ6" s="86"/>
      <c r="NMK6" s="86"/>
      <c r="NML6" s="86"/>
      <c r="NMM6" s="86"/>
      <c r="NMN6" s="86"/>
      <c r="NMO6" s="86"/>
      <c r="NMP6" s="86"/>
      <c r="NMQ6" s="86"/>
      <c r="NMR6" s="86"/>
      <c r="NMS6" s="86"/>
      <c r="NMT6" s="86"/>
      <c r="NMU6" s="86"/>
      <c r="NMV6" s="86"/>
      <c r="NMW6" s="86"/>
      <c r="NMX6" s="86"/>
      <c r="NMY6" s="86"/>
      <c r="NMZ6" s="86"/>
      <c r="NNA6" s="86"/>
      <c r="NNB6" s="86"/>
      <c r="NNC6" s="86"/>
      <c r="NND6" s="86"/>
      <c r="NNE6" s="86"/>
      <c r="NNF6" s="86"/>
      <c r="NNG6" s="86"/>
      <c r="NNH6" s="86"/>
      <c r="NNI6" s="86"/>
      <c r="NNJ6" s="86"/>
      <c r="NNK6" s="86"/>
      <c r="NNL6" s="86"/>
      <c r="NNM6" s="86"/>
      <c r="NNN6" s="86"/>
      <c r="NNO6" s="86"/>
      <c r="NNP6" s="86"/>
      <c r="NNQ6" s="86"/>
      <c r="NNR6" s="86"/>
      <c r="NNS6" s="86"/>
      <c r="NNT6" s="86"/>
      <c r="NNU6" s="86"/>
      <c r="NNV6" s="86"/>
      <c r="NNW6" s="86"/>
      <c r="NNX6" s="86"/>
      <c r="NNY6" s="86"/>
      <c r="NNZ6" s="86"/>
      <c r="NOA6" s="86"/>
      <c r="NOB6" s="86"/>
      <c r="NOC6" s="86"/>
      <c r="NOD6" s="86"/>
      <c r="NOE6" s="86"/>
      <c r="NOF6" s="86"/>
      <c r="NOG6" s="86"/>
      <c r="NOH6" s="86"/>
      <c r="NOI6" s="86"/>
      <c r="NOJ6" s="86"/>
      <c r="NOK6" s="86"/>
      <c r="NOL6" s="86"/>
      <c r="NOM6" s="86"/>
      <c r="NON6" s="86"/>
      <c r="NOO6" s="86"/>
      <c r="NOP6" s="86"/>
      <c r="NOQ6" s="86"/>
      <c r="NOR6" s="86"/>
      <c r="NOS6" s="86"/>
      <c r="NOT6" s="86"/>
      <c r="NOU6" s="86"/>
      <c r="NOV6" s="86"/>
      <c r="NOW6" s="86"/>
      <c r="NOX6" s="86"/>
      <c r="NOY6" s="86"/>
      <c r="NOZ6" s="86"/>
      <c r="NPA6" s="86"/>
      <c r="NPB6" s="86"/>
      <c r="NPC6" s="86"/>
      <c r="NPD6" s="86"/>
      <c r="NPE6" s="86"/>
      <c r="NPF6" s="86"/>
      <c r="NPG6" s="86"/>
      <c r="NPH6" s="86"/>
      <c r="NPI6" s="86"/>
      <c r="NPJ6" s="86"/>
      <c r="NPK6" s="86"/>
      <c r="NPL6" s="86"/>
      <c r="NPM6" s="86"/>
      <c r="NPN6" s="86"/>
      <c r="NPO6" s="86"/>
      <c r="NPP6" s="86"/>
      <c r="NPQ6" s="86"/>
      <c r="NPR6" s="86"/>
      <c r="NPS6" s="86"/>
      <c r="NPT6" s="86"/>
      <c r="NPU6" s="86"/>
      <c r="NPV6" s="86"/>
      <c r="NPW6" s="86"/>
      <c r="NPX6" s="86"/>
      <c r="NPY6" s="86"/>
      <c r="NPZ6" s="86"/>
      <c r="NQA6" s="86"/>
      <c r="NQB6" s="86"/>
      <c r="NQC6" s="86"/>
      <c r="NQD6" s="86"/>
      <c r="NQE6" s="86"/>
      <c r="NQF6" s="86"/>
      <c r="NQG6" s="86"/>
      <c r="NQH6" s="86"/>
      <c r="NQI6" s="86"/>
      <c r="NQJ6" s="86"/>
      <c r="NQK6" s="86"/>
      <c r="NQL6" s="86"/>
      <c r="NQM6" s="86"/>
      <c r="NQN6" s="86"/>
      <c r="NQO6" s="86"/>
      <c r="NQP6" s="86"/>
      <c r="NQQ6" s="86"/>
      <c r="NQR6" s="86"/>
      <c r="NQS6" s="86"/>
      <c r="NQT6" s="86"/>
      <c r="NQU6" s="86"/>
      <c r="NQV6" s="86"/>
      <c r="NQW6" s="86"/>
      <c r="NQX6" s="86"/>
      <c r="NQY6" s="86"/>
      <c r="NQZ6" s="86"/>
      <c r="NRA6" s="86"/>
      <c r="NRB6" s="86"/>
      <c r="NRC6" s="86"/>
      <c r="NRD6" s="86"/>
      <c r="NRE6" s="86"/>
      <c r="NRF6" s="86"/>
      <c r="NRG6" s="86"/>
      <c r="NRH6" s="86"/>
      <c r="NRI6" s="86"/>
      <c r="NRJ6" s="86"/>
      <c r="NRK6" s="86"/>
      <c r="NRL6" s="86"/>
      <c r="NRM6" s="86"/>
      <c r="NRN6" s="86"/>
      <c r="NRO6" s="86"/>
      <c r="NRP6" s="86"/>
      <c r="NRQ6" s="86"/>
      <c r="NRR6" s="86"/>
      <c r="NRS6" s="86"/>
      <c r="NRT6" s="86"/>
      <c r="NRU6" s="86"/>
      <c r="NRV6" s="86"/>
      <c r="NRW6" s="86"/>
      <c r="NRX6" s="86"/>
      <c r="NRY6" s="86"/>
      <c r="NRZ6" s="86"/>
      <c r="NSA6" s="86"/>
      <c r="NSB6" s="86"/>
      <c r="NSC6" s="86"/>
      <c r="NSD6" s="86"/>
      <c r="NSE6" s="86"/>
      <c r="NSF6" s="86"/>
      <c r="NSG6" s="86"/>
      <c r="NSH6" s="86"/>
      <c r="NSI6" s="86"/>
      <c r="NSJ6" s="86"/>
      <c r="NSK6" s="86"/>
      <c r="NSL6" s="86"/>
      <c r="NSM6" s="86"/>
      <c r="NSN6" s="86"/>
      <c r="NSO6" s="86"/>
      <c r="NSP6" s="86"/>
      <c r="NSQ6" s="86"/>
      <c r="NSR6" s="86"/>
      <c r="NSS6" s="86"/>
      <c r="NST6" s="86"/>
      <c r="NSU6" s="86"/>
      <c r="NSV6" s="86"/>
      <c r="NSW6" s="86"/>
      <c r="NSX6" s="86"/>
      <c r="NSY6" s="86"/>
      <c r="NSZ6" s="86"/>
      <c r="NTA6" s="86"/>
      <c r="NTB6" s="86"/>
      <c r="NTC6" s="86"/>
      <c r="NTD6" s="86"/>
      <c r="NTE6" s="86"/>
      <c r="NTF6" s="86"/>
      <c r="NTG6" s="86"/>
      <c r="NTH6" s="86"/>
      <c r="NTI6" s="86"/>
      <c r="NTJ6" s="86"/>
      <c r="NTK6" s="86"/>
      <c r="NTL6" s="86"/>
      <c r="NTM6" s="86"/>
      <c r="NTN6" s="86"/>
      <c r="NTO6" s="86"/>
      <c r="NTP6" s="86"/>
      <c r="NTQ6" s="86"/>
      <c r="NTR6" s="86"/>
      <c r="NTS6" s="86"/>
      <c r="NTT6" s="86"/>
      <c r="NTU6" s="86"/>
      <c r="NTV6" s="86"/>
      <c r="NTW6" s="86"/>
      <c r="NTX6" s="86"/>
      <c r="NTY6" s="86"/>
      <c r="NTZ6" s="86"/>
      <c r="NUA6" s="86"/>
      <c r="NUB6" s="86"/>
      <c r="NUC6" s="86"/>
      <c r="NUD6" s="86"/>
      <c r="NUE6" s="86"/>
      <c r="NUF6" s="86"/>
      <c r="NUG6" s="86"/>
      <c r="NUH6" s="86"/>
      <c r="NUI6" s="86"/>
      <c r="NUJ6" s="86"/>
      <c r="NUK6" s="86"/>
      <c r="NUL6" s="86"/>
      <c r="NUM6" s="86"/>
      <c r="NUN6" s="86"/>
      <c r="NUO6" s="86"/>
      <c r="NUP6" s="86"/>
      <c r="NUQ6" s="86"/>
      <c r="NUR6" s="86"/>
      <c r="NUS6" s="86"/>
      <c r="NUT6" s="86"/>
      <c r="NUU6" s="86"/>
      <c r="NUV6" s="86"/>
      <c r="NUW6" s="86"/>
      <c r="NUX6" s="86"/>
      <c r="NUY6" s="86"/>
      <c r="NUZ6" s="86"/>
      <c r="NVA6" s="86"/>
      <c r="NVB6" s="86"/>
      <c r="NVC6" s="86"/>
      <c r="NVD6" s="86"/>
      <c r="NVE6" s="86"/>
      <c r="NVF6" s="86"/>
      <c r="NVG6" s="86"/>
      <c r="NVH6" s="86"/>
      <c r="NVI6" s="86"/>
      <c r="NVJ6" s="86"/>
      <c r="NVK6" s="86"/>
      <c r="NVL6" s="86"/>
      <c r="NVM6" s="86"/>
      <c r="NVN6" s="86"/>
      <c r="NVO6" s="86"/>
      <c r="NVP6" s="86"/>
      <c r="NVQ6" s="86"/>
      <c r="NVR6" s="86"/>
      <c r="NVS6" s="86"/>
      <c r="NVT6" s="86"/>
      <c r="NVU6" s="86"/>
      <c r="NVV6" s="86"/>
      <c r="NVW6" s="86"/>
      <c r="NVX6" s="86"/>
      <c r="NVY6" s="86"/>
      <c r="NVZ6" s="86"/>
      <c r="NWA6" s="86"/>
      <c r="NWB6" s="86"/>
      <c r="NWC6" s="86"/>
      <c r="NWD6" s="86"/>
      <c r="NWE6" s="86"/>
      <c r="NWF6" s="86"/>
      <c r="NWG6" s="86"/>
      <c r="NWH6" s="86"/>
      <c r="NWI6" s="86"/>
      <c r="NWJ6" s="86"/>
      <c r="NWK6" s="86"/>
      <c r="NWL6" s="86"/>
      <c r="NWM6" s="86"/>
      <c r="NWN6" s="86"/>
      <c r="NWO6" s="86"/>
      <c r="NWP6" s="86"/>
      <c r="NWQ6" s="86"/>
      <c r="NWR6" s="86"/>
      <c r="NWS6" s="86"/>
      <c r="NWT6" s="86"/>
      <c r="NWU6" s="86"/>
      <c r="NWV6" s="86"/>
      <c r="NWW6" s="86"/>
      <c r="NWX6" s="86"/>
      <c r="NWY6" s="86"/>
      <c r="NWZ6" s="86"/>
      <c r="NXA6" s="86"/>
      <c r="NXB6" s="86"/>
      <c r="NXC6" s="86"/>
      <c r="NXD6" s="86"/>
      <c r="NXE6" s="86"/>
      <c r="NXF6" s="86"/>
      <c r="NXG6" s="86"/>
      <c r="NXH6" s="86"/>
      <c r="NXI6" s="86"/>
      <c r="NXJ6" s="86"/>
      <c r="NXK6" s="86"/>
      <c r="NXL6" s="86"/>
      <c r="NXM6" s="86"/>
      <c r="NXN6" s="86"/>
      <c r="NXO6" s="86"/>
      <c r="NXP6" s="86"/>
      <c r="NXQ6" s="86"/>
      <c r="NXR6" s="86"/>
      <c r="NXS6" s="86"/>
      <c r="NXT6" s="86"/>
      <c r="NXU6" s="86"/>
      <c r="NXV6" s="86"/>
      <c r="NXW6" s="86"/>
      <c r="NXX6" s="86"/>
      <c r="NXY6" s="86"/>
      <c r="NXZ6" s="86"/>
      <c r="NYA6" s="86"/>
      <c r="NYB6" s="86"/>
      <c r="NYC6" s="86"/>
      <c r="NYD6" s="86"/>
      <c r="NYE6" s="86"/>
      <c r="NYF6" s="86"/>
      <c r="NYG6" s="86"/>
      <c r="NYH6" s="86"/>
      <c r="NYI6" s="86"/>
      <c r="NYJ6" s="86"/>
      <c r="NYK6" s="86"/>
      <c r="NYL6" s="86"/>
      <c r="NYM6" s="86"/>
      <c r="NYN6" s="86"/>
      <c r="NYO6" s="86"/>
      <c r="NYP6" s="86"/>
      <c r="NYQ6" s="86"/>
      <c r="NYR6" s="86"/>
      <c r="NYS6" s="86"/>
      <c r="NYT6" s="86"/>
      <c r="NYU6" s="86"/>
      <c r="NYV6" s="86"/>
      <c r="NYW6" s="86"/>
      <c r="NYX6" s="86"/>
      <c r="NYY6" s="86"/>
      <c r="NYZ6" s="86"/>
      <c r="NZA6" s="86"/>
      <c r="NZB6" s="86"/>
      <c r="NZC6" s="86"/>
      <c r="NZD6" s="86"/>
      <c r="NZE6" s="86"/>
      <c r="NZF6" s="86"/>
      <c r="NZG6" s="86"/>
      <c r="NZH6" s="86"/>
      <c r="NZI6" s="86"/>
      <c r="NZJ6" s="86"/>
      <c r="NZK6" s="86"/>
      <c r="NZL6" s="86"/>
      <c r="NZM6" s="86"/>
      <c r="NZN6" s="86"/>
      <c r="NZO6" s="86"/>
      <c r="NZP6" s="86"/>
      <c r="NZQ6" s="86"/>
      <c r="NZR6" s="86"/>
      <c r="NZS6" s="86"/>
      <c r="NZT6" s="86"/>
      <c r="NZU6" s="86"/>
      <c r="NZV6" s="86"/>
      <c r="NZW6" s="86"/>
      <c r="NZX6" s="86"/>
      <c r="NZY6" s="86"/>
      <c r="NZZ6" s="86"/>
      <c r="OAA6" s="86"/>
      <c r="OAB6" s="86"/>
      <c r="OAC6" s="86"/>
      <c r="OAD6" s="86"/>
      <c r="OAE6" s="86"/>
      <c r="OAF6" s="86"/>
      <c r="OAG6" s="86"/>
      <c r="OAH6" s="86"/>
      <c r="OAI6" s="86"/>
      <c r="OAJ6" s="86"/>
      <c r="OAK6" s="86"/>
      <c r="OAL6" s="86"/>
      <c r="OAM6" s="86"/>
      <c r="OAN6" s="86"/>
      <c r="OAO6" s="86"/>
      <c r="OAP6" s="86"/>
      <c r="OAQ6" s="86"/>
      <c r="OAR6" s="86"/>
      <c r="OAS6" s="86"/>
      <c r="OAT6" s="86"/>
      <c r="OAU6" s="86"/>
      <c r="OAV6" s="86"/>
      <c r="OAW6" s="86"/>
      <c r="OAX6" s="86"/>
      <c r="OAY6" s="86"/>
      <c r="OAZ6" s="86"/>
      <c r="OBA6" s="86"/>
      <c r="OBB6" s="86"/>
      <c r="OBC6" s="86"/>
      <c r="OBD6" s="86"/>
      <c r="OBE6" s="86"/>
      <c r="OBF6" s="86"/>
      <c r="OBG6" s="86"/>
      <c r="OBH6" s="86"/>
      <c r="OBI6" s="86"/>
      <c r="OBJ6" s="86"/>
      <c r="OBK6" s="86"/>
      <c r="OBL6" s="86"/>
      <c r="OBM6" s="86"/>
      <c r="OBN6" s="86"/>
      <c r="OBO6" s="86"/>
      <c r="OBP6" s="86"/>
      <c r="OBQ6" s="86"/>
      <c r="OBR6" s="86"/>
      <c r="OBS6" s="86"/>
      <c r="OBT6" s="86"/>
      <c r="OBU6" s="86"/>
      <c r="OBV6" s="86"/>
      <c r="OBW6" s="86"/>
      <c r="OBX6" s="86"/>
      <c r="OBY6" s="86"/>
      <c r="OBZ6" s="86"/>
      <c r="OCA6" s="86"/>
      <c r="OCB6" s="86"/>
      <c r="OCC6" s="86"/>
      <c r="OCD6" s="86"/>
      <c r="OCE6" s="86"/>
      <c r="OCF6" s="86"/>
      <c r="OCG6" s="86"/>
      <c r="OCH6" s="86"/>
      <c r="OCI6" s="86"/>
      <c r="OCJ6" s="86"/>
      <c r="OCK6" s="86"/>
      <c r="OCL6" s="86"/>
      <c r="OCM6" s="86"/>
      <c r="OCN6" s="86"/>
      <c r="OCO6" s="86"/>
      <c r="OCP6" s="86"/>
      <c r="OCQ6" s="86"/>
      <c r="OCR6" s="86"/>
      <c r="OCS6" s="86"/>
      <c r="OCT6" s="86"/>
      <c r="OCU6" s="86"/>
      <c r="OCV6" s="86"/>
      <c r="OCW6" s="86"/>
      <c r="OCX6" s="86"/>
      <c r="OCY6" s="86"/>
      <c r="OCZ6" s="86"/>
      <c r="ODA6" s="86"/>
      <c r="ODB6" s="86"/>
      <c r="ODC6" s="86"/>
      <c r="ODD6" s="86"/>
      <c r="ODE6" s="86"/>
      <c r="ODF6" s="86"/>
      <c r="ODG6" s="86"/>
      <c r="ODH6" s="86"/>
      <c r="ODI6" s="86"/>
      <c r="ODJ6" s="86"/>
      <c r="ODK6" s="86"/>
      <c r="ODL6" s="86"/>
      <c r="ODM6" s="86"/>
      <c r="ODN6" s="86"/>
      <c r="ODO6" s="86"/>
      <c r="ODP6" s="86"/>
      <c r="ODQ6" s="86"/>
      <c r="ODR6" s="86"/>
      <c r="ODS6" s="86"/>
      <c r="ODT6" s="86"/>
      <c r="ODU6" s="86"/>
      <c r="ODV6" s="86"/>
      <c r="ODW6" s="86"/>
      <c r="ODX6" s="86"/>
      <c r="ODY6" s="86"/>
      <c r="ODZ6" s="86"/>
      <c r="OEA6" s="86"/>
      <c r="OEB6" s="86"/>
      <c r="OEC6" s="86"/>
      <c r="OED6" s="86"/>
      <c r="OEE6" s="86"/>
      <c r="OEF6" s="86"/>
      <c r="OEG6" s="86"/>
      <c r="OEH6" s="86"/>
      <c r="OEI6" s="86"/>
      <c r="OEJ6" s="86"/>
      <c r="OEK6" s="86"/>
      <c r="OEL6" s="86"/>
      <c r="OEM6" s="86"/>
      <c r="OEN6" s="86"/>
      <c r="OEO6" s="86"/>
      <c r="OEP6" s="86"/>
      <c r="OEQ6" s="86"/>
      <c r="OER6" s="86"/>
      <c r="OES6" s="86"/>
      <c r="OET6" s="86"/>
      <c r="OEU6" s="86"/>
      <c r="OEV6" s="86"/>
      <c r="OEW6" s="86"/>
      <c r="OEX6" s="86"/>
      <c r="OEY6" s="86"/>
      <c r="OEZ6" s="86"/>
      <c r="OFA6" s="86"/>
      <c r="OFB6" s="86"/>
      <c r="OFC6" s="86"/>
      <c r="OFD6" s="86"/>
      <c r="OFE6" s="86"/>
      <c r="OFF6" s="86"/>
      <c r="OFG6" s="86"/>
      <c r="OFH6" s="86"/>
      <c r="OFI6" s="86"/>
      <c r="OFJ6" s="86"/>
      <c r="OFK6" s="86"/>
      <c r="OFL6" s="86"/>
      <c r="OFM6" s="86"/>
      <c r="OFN6" s="86"/>
      <c r="OFO6" s="86"/>
      <c r="OFP6" s="86"/>
      <c r="OFQ6" s="86"/>
      <c r="OFR6" s="86"/>
      <c r="OFS6" s="86"/>
      <c r="OFT6" s="86"/>
      <c r="OFU6" s="86"/>
      <c r="OFV6" s="86"/>
      <c r="OFW6" s="86"/>
      <c r="OFX6" s="86"/>
      <c r="OFY6" s="86"/>
      <c r="OFZ6" s="86"/>
      <c r="OGA6" s="86"/>
      <c r="OGB6" s="86"/>
      <c r="OGC6" s="86"/>
      <c r="OGD6" s="86"/>
      <c r="OGE6" s="86"/>
      <c r="OGF6" s="86"/>
      <c r="OGG6" s="86"/>
      <c r="OGH6" s="86"/>
      <c r="OGI6" s="86"/>
      <c r="OGJ6" s="86"/>
      <c r="OGK6" s="86"/>
      <c r="OGL6" s="86"/>
      <c r="OGM6" s="86"/>
      <c r="OGN6" s="86"/>
      <c r="OGO6" s="86"/>
      <c r="OGP6" s="86"/>
      <c r="OGQ6" s="86"/>
      <c r="OGR6" s="86"/>
      <c r="OGS6" s="86"/>
      <c r="OGT6" s="86"/>
      <c r="OGU6" s="86"/>
      <c r="OGV6" s="86"/>
      <c r="OGW6" s="86"/>
      <c r="OGX6" s="86"/>
      <c r="OGY6" s="86"/>
      <c r="OGZ6" s="86"/>
      <c r="OHA6" s="86"/>
      <c r="OHB6" s="86"/>
      <c r="OHC6" s="86"/>
      <c r="OHD6" s="86"/>
      <c r="OHE6" s="86"/>
      <c r="OHF6" s="86"/>
      <c r="OHG6" s="86"/>
      <c r="OHH6" s="86"/>
      <c r="OHI6" s="86"/>
      <c r="OHJ6" s="86"/>
      <c r="OHK6" s="86"/>
      <c r="OHL6" s="86"/>
      <c r="OHM6" s="86"/>
      <c r="OHN6" s="86"/>
      <c r="OHO6" s="86"/>
      <c r="OHP6" s="86"/>
      <c r="OHQ6" s="86"/>
      <c r="OHR6" s="86"/>
      <c r="OHS6" s="86"/>
      <c r="OHT6" s="86"/>
      <c r="OHU6" s="86"/>
      <c r="OHV6" s="86"/>
      <c r="OHW6" s="86"/>
      <c r="OHX6" s="86"/>
      <c r="OHY6" s="86"/>
      <c r="OHZ6" s="86"/>
      <c r="OIA6" s="86"/>
      <c r="OIB6" s="86"/>
      <c r="OIC6" s="86"/>
      <c r="OID6" s="86"/>
      <c r="OIE6" s="86"/>
      <c r="OIF6" s="86"/>
      <c r="OIG6" s="86"/>
      <c r="OIH6" s="86"/>
      <c r="OII6" s="86"/>
      <c r="OIJ6" s="86"/>
      <c r="OIK6" s="86"/>
      <c r="OIL6" s="86"/>
      <c r="OIM6" s="86"/>
      <c r="OIN6" s="86"/>
      <c r="OIO6" s="86"/>
      <c r="OIP6" s="86"/>
      <c r="OIQ6" s="86"/>
      <c r="OIR6" s="86"/>
      <c r="OIS6" s="86"/>
      <c r="OIT6" s="86"/>
      <c r="OIU6" s="86"/>
      <c r="OIV6" s="86"/>
      <c r="OIW6" s="86"/>
      <c r="OIX6" s="86"/>
      <c r="OIY6" s="86"/>
      <c r="OIZ6" s="86"/>
      <c r="OJA6" s="86"/>
      <c r="OJB6" s="86"/>
      <c r="OJC6" s="86"/>
      <c r="OJD6" s="86"/>
      <c r="OJE6" s="86"/>
      <c r="OJF6" s="86"/>
      <c r="OJG6" s="86"/>
      <c r="OJH6" s="86"/>
      <c r="OJI6" s="86"/>
      <c r="OJJ6" s="86"/>
      <c r="OJK6" s="86"/>
      <c r="OJL6" s="86"/>
      <c r="OJM6" s="86"/>
      <c r="OJN6" s="86"/>
      <c r="OJO6" s="86"/>
      <c r="OJP6" s="86"/>
      <c r="OJQ6" s="86"/>
      <c r="OJR6" s="86"/>
      <c r="OJS6" s="86"/>
      <c r="OJT6" s="86"/>
      <c r="OJU6" s="86"/>
      <c r="OJV6" s="86"/>
      <c r="OJW6" s="86"/>
      <c r="OJX6" s="86"/>
      <c r="OJY6" s="86"/>
      <c r="OJZ6" s="86"/>
      <c r="OKA6" s="86"/>
      <c r="OKB6" s="86"/>
      <c r="OKC6" s="86"/>
      <c r="OKD6" s="86"/>
      <c r="OKE6" s="86"/>
      <c r="OKF6" s="86"/>
      <c r="OKG6" s="86"/>
      <c r="OKH6" s="86"/>
      <c r="OKI6" s="86"/>
      <c r="OKJ6" s="86"/>
      <c r="OKK6" s="86"/>
      <c r="OKL6" s="86"/>
      <c r="OKM6" s="86"/>
      <c r="OKN6" s="86"/>
      <c r="OKO6" s="86"/>
      <c r="OKP6" s="86"/>
      <c r="OKQ6" s="86"/>
      <c r="OKR6" s="86"/>
      <c r="OKS6" s="86"/>
      <c r="OKT6" s="86"/>
      <c r="OKU6" s="86"/>
      <c r="OKV6" s="86"/>
      <c r="OKW6" s="86"/>
      <c r="OKX6" s="86"/>
      <c r="OKY6" s="86"/>
      <c r="OKZ6" s="86"/>
      <c r="OLA6" s="86"/>
      <c r="OLB6" s="86"/>
      <c r="OLC6" s="86"/>
      <c r="OLD6" s="86"/>
      <c r="OLE6" s="86"/>
      <c r="OLF6" s="86"/>
      <c r="OLG6" s="86"/>
      <c r="OLH6" s="86"/>
      <c r="OLI6" s="86"/>
      <c r="OLJ6" s="86"/>
      <c r="OLK6" s="86"/>
      <c r="OLL6" s="86"/>
      <c r="OLM6" s="86"/>
      <c r="OLN6" s="86"/>
      <c r="OLO6" s="86"/>
      <c r="OLP6" s="86"/>
      <c r="OLQ6" s="86"/>
      <c r="OLR6" s="86"/>
      <c r="OLS6" s="86"/>
      <c r="OLT6" s="86"/>
      <c r="OLU6" s="86"/>
      <c r="OLV6" s="86"/>
      <c r="OLW6" s="86"/>
      <c r="OLX6" s="86"/>
      <c r="OLY6" s="86"/>
      <c r="OLZ6" s="86"/>
      <c r="OMA6" s="86"/>
      <c r="OMB6" s="86"/>
      <c r="OMC6" s="86"/>
      <c r="OMD6" s="86"/>
      <c r="OME6" s="86"/>
      <c r="OMF6" s="86"/>
      <c r="OMG6" s="86"/>
      <c r="OMH6" s="86"/>
      <c r="OMI6" s="86"/>
      <c r="OMJ6" s="86"/>
      <c r="OMK6" s="86"/>
      <c r="OML6" s="86"/>
      <c r="OMM6" s="86"/>
      <c r="OMN6" s="86"/>
      <c r="OMO6" s="86"/>
      <c r="OMP6" s="86"/>
      <c r="OMQ6" s="86"/>
      <c r="OMR6" s="86"/>
      <c r="OMS6" s="86"/>
      <c r="OMT6" s="86"/>
      <c r="OMU6" s="86"/>
      <c r="OMV6" s="86"/>
      <c r="OMW6" s="86"/>
      <c r="OMX6" s="86"/>
      <c r="OMY6" s="86"/>
      <c r="OMZ6" s="86"/>
      <c r="ONA6" s="86"/>
      <c r="ONB6" s="86"/>
      <c r="ONC6" s="86"/>
      <c r="OND6" s="86"/>
      <c r="ONE6" s="86"/>
      <c r="ONF6" s="86"/>
      <c r="ONG6" s="86"/>
      <c r="ONH6" s="86"/>
      <c r="ONI6" s="86"/>
      <c r="ONJ6" s="86"/>
      <c r="ONK6" s="86"/>
      <c r="ONL6" s="86"/>
      <c r="ONM6" s="86"/>
      <c r="ONN6" s="86"/>
      <c r="ONO6" s="86"/>
      <c r="ONP6" s="86"/>
      <c r="ONQ6" s="86"/>
      <c r="ONR6" s="86"/>
      <c r="ONS6" s="86"/>
      <c r="ONT6" s="86"/>
      <c r="ONU6" s="86"/>
      <c r="ONV6" s="86"/>
      <c r="ONW6" s="86"/>
      <c r="ONX6" s="86"/>
      <c r="ONY6" s="86"/>
      <c r="ONZ6" s="86"/>
      <c r="OOA6" s="86"/>
      <c r="OOB6" s="86"/>
      <c r="OOC6" s="86"/>
      <c r="OOD6" s="86"/>
      <c r="OOE6" s="86"/>
      <c r="OOF6" s="86"/>
      <c r="OOG6" s="86"/>
      <c r="OOH6" s="86"/>
      <c r="OOI6" s="86"/>
      <c r="OOJ6" s="86"/>
      <c r="OOK6" s="86"/>
      <c r="OOL6" s="86"/>
      <c r="OOM6" s="86"/>
      <c r="OON6" s="86"/>
      <c r="OOO6" s="86"/>
      <c r="OOP6" s="86"/>
      <c r="OOQ6" s="86"/>
      <c r="OOR6" s="86"/>
      <c r="OOS6" s="86"/>
      <c r="OOT6" s="86"/>
      <c r="OOU6" s="86"/>
      <c r="OOV6" s="86"/>
      <c r="OOW6" s="86"/>
      <c r="OOX6" s="86"/>
      <c r="OOY6" s="86"/>
      <c r="OOZ6" s="86"/>
      <c r="OPA6" s="86"/>
      <c r="OPB6" s="86"/>
      <c r="OPC6" s="86"/>
      <c r="OPD6" s="86"/>
      <c r="OPE6" s="86"/>
      <c r="OPF6" s="86"/>
      <c r="OPG6" s="86"/>
      <c r="OPH6" s="86"/>
      <c r="OPI6" s="86"/>
      <c r="OPJ6" s="86"/>
      <c r="OPK6" s="86"/>
      <c r="OPL6" s="86"/>
      <c r="OPM6" s="86"/>
      <c r="OPN6" s="86"/>
      <c r="OPO6" s="86"/>
      <c r="OPP6" s="86"/>
      <c r="OPQ6" s="86"/>
      <c r="OPR6" s="86"/>
      <c r="OPS6" s="86"/>
      <c r="OPT6" s="86"/>
      <c r="OPU6" s="86"/>
      <c r="OPV6" s="86"/>
      <c r="OPW6" s="86"/>
      <c r="OPX6" s="86"/>
      <c r="OPY6" s="86"/>
      <c r="OPZ6" s="86"/>
      <c r="OQA6" s="86"/>
      <c r="OQB6" s="86"/>
      <c r="OQC6" s="86"/>
      <c r="OQD6" s="86"/>
      <c r="OQE6" s="86"/>
      <c r="OQF6" s="86"/>
      <c r="OQG6" s="86"/>
      <c r="OQH6" s="86"/>
      <c r="OQI6" s="86"/>
      <c r="OQJ6" s="86"/>
      <c r="OQK6" s="86"/>
      <c r="OQL6" s="86"/>
      <c r="OQM6" s="86"/>
      <c r="OQN6" s="86"/>
      <c r="OQO6" s="86"/>
      <c r="OQP6" s="86"/>
      <c r="OQQ6" s="86"/>
      <c r="OQR6" s="86"/>
      <c r="OQS6" s="86"/>
      <c r="OQT6" s="86"/>
      <c r="OQU6" s="86"/>
      <c r="OQV6" s="86"/>
      <c r="OQW6" s="86"/>
      <c r="OQX6" s="86"/>
      <c r="OQY6" s="86"/>
      <c r="OQZ6" s="86"/>
      <c r="ORA6" s="86"/>
      <c r="ORB6" s="86"/>
      <c r="ORC6" s="86"/>
      <c r="ORD6" s="86"/>
      <c r="ORE6" s="86"/>
      <c r="ORF6" s="86"/>
      <c r="ORG6" s="86"/>
      <c r="ORH6" s="86"/>
      <c r="ORI6" s="86"/>
      <c r="ORJ6" s="86"/>
      <c r="ORK6" s="86"/>
      <c r="ORL6" s="86"/>
      <c r="ORM6" s="86"/>
      <c r="ORN6" s="86"/>
      <c r="ORO6" s="86"/>
      <c r="ORP6" s="86"/>
      <c r="ORQ6" s="86"/>
      <c r="ORR6" s="86"/>
      <c r="ORS6" s="86"/>
      <c r="ORT6" s="86"/>
      <c r="ORU6" s="86"/>
      <c r="ORV6" s="86"/>
      <c r="ORW6" s="86"/>
      <c r="ORX6" s="86"/>
      <c r="ORY6" s="86"/>
      <c r="ORZ6" s="86"/>
      <c r="OSA6" s="86"/>
      <c r="OSB6" s="86"/>
      <c r="OSC6" s="86"/>
      <c r="OSD6" s="86"/>
      <c r="OSE6" s="86"/>
      <c r="OSF6" s="86"/>
      <c r="OSG6" s="86"/>
      <c r="OSH6" s="86"/>
      <c r="OSI6" s="86"/>
      <c r="OSJ6" s="86"/>
      <c r="OSK6" s="86"/>
      <c r="OSL6" s="86"/>
      <c r="OSM6" s="86"/>
      <c r="OSN6" s="86"/>
      <c r="OSO6" s="86"/>
      <c r="OSP6" s="86"/>
      <c r="OSQ6" s="86"/>
      <c r="OSR6" s="86"/>
      <c r="OSS6" s="86"/>
      <c r="OST6" s="86"/>
      <c r="OSU6" s="86"/>
      <c r="OSV6" s="86"/>
      <c r="OSW6" s="86"/>
      <c r="OSX6" s="86"/>
      <c r="OSY6" s="86"/>
      <c r="OSZ6" s="86"/>
      <c r="OTA6" s="86"/>
      <c r="OTB6" s="86"/>
      <c r="OTC6" s="86"/>
      <c r="OTD6" s="86"/>
      <c r="OTE6" s="86"/>
      <c r="OTF6" s="86"/>
      <c r="OTG6" s="86"/>
      <c r="OTH6" s="86"/>
      <c r="OTI6" s="86"/>
      <c r="OTJ6" s="86"/>
      <c r="OTK6" s="86"/>
      <c r="OTL6" s="86"/>
      <c r="OTM6" s="86"/>
      <c r="OTN6" s="86"/>
      <c r="OTO6" s="86"/>
      <c r="OTP6" s="86"/>
      <c r="OTQ6" s="86"/>
      <c r="OTR6" s="86"/>
      <c r="OTS6" s="86"/>
      <c r="OTT6" s="86"/>
      <c r="OTU6" s="86"/>
      <c r="OTV6" s="86"/>
      <c r="OTW6" s="86"/>
      <c r="OTX6" s="86"/>
      <c r="OTY6" s="86"/>
      <c r="OTZ6" s="86"/>
      <c r="OUA6" s="86"/>
      <c r="OUB6" s="86"/>
      <c r="OUC6" s="86"/>
      <c r="OUD6" s="86"/>
      <c r="OUE6" s="86"/>
      <c r="OUF6" s="86"/>
      <c r="OUG6" s="86"/>
      <c r="OUH6" s="86"/>
      <c r="OUI6" s="86"/>
      <c r="OUJ6" s="86"/>
      <c r="OUK6" s="86"/>
      <c r="OUL6" s="86"/>
      <c r="OUM6" s="86"/>
      <c r="OUN6" s="86"/>
      <c r="OUO6" s="86"/>
      <c r="OUP6" s="86"/>
      <c r="OUQ6" s="86"/>
      <c r="OUR6" s="86"/>
      <c r="OUS6" s="86"/>
      <c r="OUT6" s="86"/>
      <c r="OUU6" s="86"/>
      <c r="OUV6" s="86"/>
      <c r="OUW6" s="86"/>
      <c r="OUX6" s="86"/>
      <c r="OUY6" s="86"/>
      <c r="OUZ6" s="86"/>
      <c r="OVA6" s="86"/>
      <c r="OVB6" s="86"/>
      <c r="OVC6" s="86"/>
      <c r="OVD6" s="86"/>
      <c r="OVE6" s="86"/>
      <c r="OVF6" s="86"/>
      <c r="OVG6" s="86"/>
      <c r="OVH6" s="86"/>
      <c r="OVI6" s="86"/>
      <c r="OVJ6" s="86"/>
      <c r="OVK6" s="86"/>
      <c r="OVL6" s="86"/>
      <c r="OVM6" s="86"/>
      <c r="OVN6" s="86"/>
      <c r="OVO6" s="86"/>
      <c r="OVP6" s="86"/>
      <c r="OVQ6" s="86"/>
      <c r="OVR6" s="86"/>
      <c r="OVS6" s="86"/>
      <c r="OVT6" s="86"/>
      <c r="OVU6" s="86"/>
      <c r="OVV6" s="86"/>
      <c r="OVW6" s="86"/>
      <c r="OVX6" s="86"/>
      <c r="OVY6" s="86"/>
      <c r="OVZ6" s="86"/>
      <c r="OWA6" s="86"/>
      <c r="OWB6" s="86"/>
      <c r="OWC6" s="86"/>
      <c r="OWD6" s="86"/>
      <c r="OWE6" s="86"/>
      <c r="OWF6" s="86"/>
      <c r="OWG6" s="86"/>
      <c r="OWH6" s="86"/>
      <c r="OWI6" s="86"/>
      <c r="OWJ6" s="86"/>
      <c r="OWK6" s="86"/>
      <c r="OWL6" s="86"/>
      <c r="OWM6" s="86"/>
      <c r="OWN6" s="86"/>
      <c r="OWO6" s="86"/>
      <c r="OWP6" s="86"/>
      <c r="OWQ6" s="86"/>
      <c r="OWR6" s="86"/>
      <c r="OWS6" s="86"/>
      <c r="OWT6" s="86"/>
      <c r="OWU6" s="86"/>
      <c r="OWV6" s="86"/>
      <c r="OWW6" s="86"/>
      <c r="OWX6" s="86"/>
      <c r="OWY6" s="86"/>
      <c r="OWZ6" s="86"/>
      <c r="OXA6" s="86"/>
      <c r="OXB6" s="86"/>
      <c r="OXC6" s="86"/>
      <c r="OXD6" s="86"/>
      <c r="OXE6" s="86"/>
      <c r="OXF6" s="86"/>
      <c r="OXG6" s="86"/>
      <c r="OXH6" s="86"/>
      <c r="OXI6" s="86"/>
      <c r="OXJ6" s="86"/>
      <c r="OXK6" s="86"/>
      <c r="OXL6" s="86"/>
      <c r="OXM6" s="86"/>
      <c r="OXN6" s="86"/>
      <c r="OXO6" s="86"/>
      <c r="OXP6" s="86"/>
      <c r="OXQ6" s="86"/>
      <c r="OXR6" s="86"/>
      <c r="OXS6" s="86"/>
      <c r="OXT6" s="86"/>
      <c r="OXU6" s="86"/>
      <c r="OXV6" s="86"/>
      <c r="OXW6" s="86"/>
      <c r="OXX6" s="86"/>
      <c r="OXY6" s="86"/>
      <c r="OXZ6" s="86"/>
      <c r="OYA6" s="86"/>
      <c r="OYB6" s="86"/>
      <c r="OYC6" s="86"/>
      <c r="OYD6" s="86"/>
      <c r="OYE6" s="86"/>
      <c r="OYF6" s="86"/>
      <c r="OYG6" s="86"/>
      <c r="OYH6" s="86"/>
      <c r="OYI6" s="86"/>
      <c r="OYJ6" s="86"/>
      <c r="OYK6" s="86"/>
      <c r="OYL6" s="86"/>
      <c r="OYM6" s="86"/>
      <c r="OYN6" s="86"/>
      <c r="OYO6" s="86"/>
      <c r="OYP6" s="86"/>
      <c r="OYQ6" s="86"/>
      <c r="OYR6" s="86"/>
      <c r="OYS6" s="86"/>
      <c r="OYT6" s="86"/>
      <c r="OYU6" s="86"/>
      <c r="OYV6" s="86"/>
      <c r="OYW6" s="86"/>
      <c r="OYX6" s="86"/>
      <c r="OYY6" s="86"/>
      <c r="OYZ6" s="86"/>
      <c r="OZA6" s="86"/>
      <c r="OZB6" s="86"/>
      <c r="OZC6" s="86"/>
      <c r="OZD6" s="86"/>
      <c r="OZE6" s="86"/>
      <c r="OZF6" s="86"/>
      <c r="OZG6" s="86"/>
      <c r="OZH6" s="86"/>
      <c r="OZI6" s="86"/>
      <c r="OZJ6" s="86"/>
      <c r="OZK6" s="86"/>
      <c r="OZL6" s="86"/>
      <c r="OZM6" s="86"/>
      <c r="OZN6" s="86"/>
      <c r="OZO6" s="86"/>
      <c r="OZP6" s="86"/>
      <c r="OZQ6" s="86"/>
      <c r="OZR6" s="86"/>
      <c r="OZS6" s="86"/>
      <c r="OZT6" s="86"/>
      <c r="OZU6" s="86"/>
      <c r="OZV6" s="86"/>
      <c r="OZW6" s="86"/>
      <c r="OZX6" s="86"/>
      <c r="OZY6" s="86"/>
      <c r="OZZ6" s="86"/>
      <c r="PAA6" s="86"/>
      <c r="PAB6" s="86"/>
      <c r="PAC6" s="86"/>
      <c r="PAD6" s="86"/>
      <c r="PAE6" s="86"/>
      <c r="PAF6" s="86"/>
      <c r="PAG6" s="86"/>
      <c r="PAH6" s="86"/>
      <c r="PAI6" s="86"/>
      <c r="PAJ6" s="86"/>
      <c r="PAK6" s="86"/>
      <c r="PAL6" s="86"/>
      <c r="PAM6" s="86"/>
      <c r="PAN6" s="86"/>
      <c r="PAO6" s="86"/>
      <c r="PAP6" s="86"/>
      <c r="PAQ6" s="86"/>
      <c r="PAR6" s="86"/>
      <c r="PAS6" s="86"/>
      <c r="PAT6" s="86"/>
      <c r="PAU6" s="86"/>
      <c r="PAV6" s="86"/>
      <c r="PAW6" s="86"/>
      <c r="PAX6" s="86"/>
      <c r="PAY6" s="86"/>
      <c r="PAZ6" s="86"/>
      <c r="PBA6" s="86"/>
      <c r="PBB6" s="86"/>
      <c r="PBC6" s="86"/>
      <c r="PBD6" s="86"/>
      <c r="PBE6" s="86"/>
      <c r="PBF6" s="86"/>
      <c r="PBG6" s="86"/>
      <c r="PBH6" s="86"/>
      <c r="PBI6" s="86"/>
      <c r="PBJ6" s="86"/>
      <c r="PBK6" s="86"/>
      <c r="PBL6" s="86"/>
      <c r="PBM6" s="86"/>
      <c r="PBN6" s="86"/>
      <c r="PBO6" s="86"/>
      <c r="PBP6" s="86"/>
      <c r="PBQ6" s="86"/>
      <c r="PBR6" s="86"/>
      <c r="PBS6" s="86"/>
      <c r="PBT6" s="86"/>
      <c r="PBU6" s="86"/>
      <c r="PBV6" s="86"/>
      <c r="PBW6" s="86"/>
      <c r="PBX6" s="86"/>
      <c r="PBY6" s="86"/>
      <c r="PBZ6" s="86"/>
      <c r="PCA6" s="86"/>
      <c r="PCB6" s="86"/>
      <c r="PCC6" s="86"/>
      <c r="PCD6" s="86"/>
      <c r="PCE6" s="86"/>
      <c r="PCF6" s="86"/>
      <c r="PCG6" s="86"/>
      <c r="PCH6" s="86"/>
      <c r="PCI6" s="86"/>
      <c r="PCJ6" s="86"/>
      <c r="PCK6" s="86"/>
      <c r="PCL6" s="86"/>
      <c r="PCM6" s="86"/>
      <c r="PCN6" s="86"/>
      <c r="PCO6" s="86"/>
      <c r="PCP6" s="86"/>
      <c r="PCQ6" s="86"/>
      <c r="PCR6" s="86"/>
      <c r="PCS6" s="86"/>
      <c r="PCT6" s="86"/>
      <c r="PCU6" s="86"/>
      <c r="PCV6" s="86"/>
      <c r="PCW6" s="86"/>
      <c r="PCX6" s="86"/>
      <c r="PCY6" s="86"/>
      <c r="PCZ6" s="86"/>
      <c r="PDA6" s="86"/>
      <c r="PDB6" s="86"/>
      <c r="PDC6" s="86"/>
      <c r="PDD6" s="86"/>
      <c r="PDE6" s="86"/>
      <c r="PDF6" s="86"/>
      <c r="PDG6" s="86"/>
      <c r="PDH6" s="86"/>
      <c r="PDI6" s="86"/>
      <c r="PDJ6" s="86"/>
      <c r="PDK6" s="86"/>
      <c r="PDL6" s="86"/>
      <c r="PDM6" s="86"/>
      <c r="PDN6" s="86"/>
      <c r="PDO6" s="86"/>
      <c r="PDP6" s="86"/>
      <c r="PDQ6" s="86"/>
      <c r="PDR6" s="86"/>
      <c r="PDS6" s="86"/>
      <c r="PDT6" s="86"/>
      <c r="PDU6" s="86"/>
      <c r="PDV6" s="86"/>
      <c r="PDW6" s="86"/>
      <c r="PDX6" s="86"/>
      <c r="PDY6" s="86"/>
      <c r="PDZ6" s="86"/>
      <c r="PEA6" s="86"/>
      <c r="PEB6" s="86"/>
      <c r="PEC6" s="86"/>
      <c r="PED6" s="86"/>
      <c r="PEE6" s="86"/>
      <c r="PEF6" s="86"/>
      <c r="PEG6" s="86"/>
      <c r="PEH6" s="86"/>
      <c r="PEI6" s="86"/>
      <c r="PEJ6" s="86"/>
      <c r="PEK6" s="86"/>
      <c r="PEL6" s="86"/>
      <c r="PEM6" s="86"/>
      <c r="PEN6" s="86"/>
      <c r="PEO6" s="86"/>
      <c r="PEP6" s="86"/>
      <c r="PEQ6" s="86"/>
      <c r="PER6" s="86"/>
      <c r="PES6" s="86"/>
      <c r="PET6" s="86"/>
      <c r="PEU6" s="86"/>
      <c r="PEV6" s="86"/>
      <c r="PEW6" s="86"/>
      <c r="PEX6" s="86"/>
      <c r="PEY6" s="86"/>
      <c r="PEZ6" s="86"/>
      <c r="PFA6" s="86"/>
      <c r="PFB6" s="86"/>
      <c r="PFC6" s="86"/>
      <c r="PFD6" s="86"/>
      <c r="PFE6" s="86"/>
      <c r="PFF6" s="86"/>
      <c r="PFG6" s="86"/>
      <c r="PFH6" s="86"/>
      <c r="PFI6" s="86"/>
      <c r="PFJ6" s="86"/>
      <c r="PFK6" s="86"/>
      <c r="PFL6" s="86"/>
      <c r="PFM6" s="86"/>
      <c r="PFN6" s="86"/>
      <c r="PFO6" s="86"/>
      <c r="PFP6" s="86"/>
      <c r="PFQ6" s="86"/>
      <c r="PFR6" s="86"/>
      <c r="PFS6" s="86"/>
      <c r="PFT6" s="86"/>
      <c r="PFU6" s="86"/>
      <c r="PFV6" s="86"/>
      <c r="PFW6" s="86"/>
      <c r="PFX6" s="86"/>
      <c r="PFY6" s="86"/>
      <c r="PFZ6" s="86"/>
      <c r="PGA6" s="86"/>
      <c r="PGB6" s="86"/>
      <c r="PGC6" s="86"/>
      <c r="PGD6" s="86"/>
      <c r="PGE6" s="86"/>
      <c r="PGF6" s="86"/>
      <c r="PGG6" s="86"/>
      <c r="PGH6" s="86"/>
      <c r="PGI6" s="86"/>
      <c r="PGJ6" s="86"/>
      <c r="PGK6" s="86"/>
      <c r="PGL6" s="86"/>
      <c r="PGM6" s="86"/>
      <c r="PGN6" s="86"/>
      <c r="PGO6" s="86"/>
      <c r="PGP6" s="86"/>
      <c r="PGQ6" s="86"/>
      <c r="PGR6" s="86"/>
      <c r="PGS6" s="86"/>
      <c r="PGT6" s="86"/>
      <c r="PGU6" s="86"/>
      <c r="PGV6" s="86"/>
      <c r="PGW6" s="86"/>
      <c r="PGX6" s="86"/>
      <c r="PGY6" s="86"/>
      <c r="PGZ6" s="86"/>
      <c r="PHA6" s="86"/>
      <c r="PHB6" s="86"/>
      <c r="PHC6" s="86"/>
      <c r="PHD6" s="86"/>
      <c r="PHE6" s="86"/>
      <c r="PHF6" s="86"/>
      <c r="PHG6" s="86"/>
      <c r="PHH6" s="86"/>
      <c r="PHI6" s="86"/>
      <c r="PHJ6" s="86"/>
      <c r="PHK6" s="86"/>
      <c r="PHL6" s="86"/>
      <c r="PHM6" s="86"/>
      <c r="PHN6" s="86"/>
      <c r="PHO6" s="86"/>
      <c r="PHP6" s="86"/>
      <c r="PHQ6" s="86"/>
      <c r="PHR6" s="86"/>
      <c r="PHS6" s="86"/>
      <c r="PHT6" s="86"/>
      <c r="PHU6" s="86"/>
      <c r="PHV6" s="86"/>
      <c r="PHW6" s="86"/>
      <c r="PHX6" s="86"/>
      <c r="PHY6" s="86"/>
      <c r="PHZ6" s="86"/>
      <c r="PIA6" s="86"/>
      <c r="PIB6" s="86"/>
      <c r="PIC6" s="86"/>
      <c r="PID6" s="86"/>
      <c r="PIE6" s="86"/>
      <c r="PIF6" s="86"/>
      <c r="PIG6" s="86"/>
      <c r="PIH6" s="86"/>
      <c r="PII6" s="86"/>
      <c r="PIJ6" s="86"/>
      <c r="PIK6" s="86"/>
      <c r="PIL6" s="86"/>
      <c r="PIM6" s="86"/>
      <c r="PIN6" s="86"/>
      <c r="PIO6" s="86"/>
      <c r="PIP6" s="86"/>
      <c r="PIQ6" s="86"/>
      <c r="PIR6" s="86"/>
      <c r="PIS6" s="86"/>
      <c r="PIT6" s="86"/>
      <c r="PIU6" s="86"/>
      <c r="PIV6" s="86"/>
      <c r="PIW6" s="86"/>
      <c r="PIX6" s="86"/>
      <c r="PIY6" s="86"/>
      <c r="PIZ6" s="86"/>
      <c r="PJA6" s="86"/>
      <c r="PJB6" s="86"/>
      <c r="PJC6" s="86"/>
      <c r="PJD6" s="86"/>
      <c r="PJE6" s="86"/>
      <c r="PJF6" s="86"/>
      <c r="PJG6" s="86"/>
      <c r="PJH6" s="86"/>
      <c r="PJI6" s="86"/>
      <c r="PJJ6" s="86"/>
      <c r="PJK6" s="86"/>
      <c r="PJL6" s="86"/>
      <c r="PJM6" s="86"/>
      <c r="PJN6" s="86"/>
      <c r="PJO6" s="86"/>
      <c r="PJP6" s="86"/>
      <c r="PJQ6" s="86"/>
      <c r="PJR6" s="86"/>
      <c r="PJS6" s="86"/>
      <c r="PJT6" s="86"/>
      <c r="PJU6" s="86"/>
      <c r="PJV6" s="86"/>
      <c r="PJW6" s="86"/>
      <c r="PJX6" s="86"/>
      <c r="PJY6" s="86"/>
      <c r="PJZ6" s="86"/>
      <c r="PKA6" s="86"/>
      <c r="PKB6" s="86"/>
      <c r="PKC6" s="86"/>
      <c r="PKD6" s="86"/>
      <c r="PKE6" s="86"/>
      <c r="PKF6" s="86"/>
      <c r="PKG6" s="86"/>
      <c r="PKH6" s="86"/>
      <c r="PKI6" s="86"/>
      <c r="PKJ6" s="86"/>
      <c r="PKK6" s="86"/>
      <c r="PKL6" s="86"/>
      <c r="PKM6" s="86"/>
      <c r="PKN6" s="86"/>
      <c r="PKO6" s="86"/>
      <c r="PKP6" s="86"/>
      <c r="PKQ6" s="86"/>
      <c r="PKR6" s="86"/>
      <c r="PKS6" s="86"/>
      <c r="PKT6" s="86"/>
      <c r="PKU6" s="86"/>
      <c r="PKV6" s="86"/>
      <c r="PKW6" s="86"/>
      <c r="PKX6" s="86"/>
      <c r="PKY6" s="86"/>
      <c r="PKZ6" s="86"/>
      <c r="PLA6" s="86"/>
      <c r="PLB6" s="86"/>
      <c r="PLC6" s="86"/>
      <c r="PLD6" s="86"/>
      <c r="PLE6" s="86"/>
      <c r="PLF6" s="86"/>
      <c r="PLG6" s="86"/>
      <c r="PLH6" s="86"/>
      <c r="PLI6" s="86"/>
      <c r="PLJ6" s="86"/>
      <c r="PLK6" s="86"/>
      <c r="PLL6" s="86"/>
      <c r="PLM6" s="86"/>
      <c r="PLN6" s="86"/>
      <c r="PLO6" s="86"/>
      <c r="PLP6" s="86"/>
      <c r="PLQ6" s="86"/>
      <c r="PLR6" s="86"/>
      <c r="PLS6" s="86"/>
      <c r="PLT6" s="86"/>
      <c r="PLU6" s="86"/>
      <c r="PLV6" s="86"/>
      <c r="PLW6" s="86"/>
      <c r="PLX6" s="86"/>
      <c r="PLY6" s="86"/>
      <c r="PLZ6" s="86"/>
      <c r="PMA6" s="86"/>
      <c r="PMB6" s="86"/>
      <c r="PMC6" s="86"/>
      <c r="PMD6" s="86"/>
      <c r="PME6" s="86"/>
      <c r="PMF6" s="86"/>
      <c r="PMG6" s="86"/>
      <c r="PMH6" s="86"/>
      <c r="PMI6" s="86"/>
      <c r="PMJ6" s="86"/>
      <c r="PMK6" s="86"/>
      <c r="PML6" s="86"/>
      <c r="PMM6" s="86"/>
      <c r="PMN6" s="86"/>
      <c r="PMO6" s="86"/>
      <c r="PMP6" s="86"/>
      <c r="PMQ6" s="86"/>
      <c r="PMR6" s="86"/>
      <c r="PMS6" s="86"/>
      <c r="PMT6" s="86"/>
      <c r="PMU6" s="86"/>
      <c r="PMV6" s="86"/>
      <c r="PMW6" s="86"/>
      <c r="PMX6" s="86"/>
      <c r="PMY6" s="86"/>
      <c r="PMZ6" s="86"/>
      <c r="PNA6" s="86"/>
      <c r="PNB6" s="86"/>
      <c r="PNC6" s="86"/>
      <c r="PND6" s="86"/>
      <c r="PNE6" s="86"/>
      <c r="PNF6" s="86"/>
      <c r="PNG6" s="86"/>
      <c r="PNH6" s="86"/>
      <c r="PNI6" s="86"/>
      <c r="PNJ6" s="86"/>
      <c r="PNK6" s="86"/>
      <c r="PNL6" s="86"/>
      <c r="PNM6" s="86"/>
      <c r="PNN6" s="86"/>
      <c r="PNO6" s="86"/>
      <c r="PNP6" s="86"/>
      <c r="PNQ6" s="86"/>
      <c r="PNR6" s="86"/>
      <c r="PNS6" s="86"/>
      <c r="PNT6" s="86"/>
      <c r="PNU6" s="86"/>
      <c r="PNV6" s="86"/>
      <c r="PNW6" s="86"/>
      <c r="PNX6" s="86"/>
      <c r="PNY6" s="86"/>
      <c r="PNZ6" s="86"/>
      <c r="POA6" s="86"/>
      <c r="POB6" s="86"/>
      <c r="POC6" s="86"/>
      <c r="POD6" s="86"/>
      <c r="POE6" s="86"/>
      <c r="POF6" s="86"/>
      <c r="POG6" s="86"/>
      <c r="POH6" s="86"/>
      <c r="POI6" s="86"/>
      <c r="POJ6" s="86"/>
      <c r="POK6" s="86"/>
      <c r="POL6" s="86"/>
      <c r="POM6" s="86"/>
      <c r="PON6" s="86"/>
      <c r="POO6" s="86"/>
      <c r="POP6" s="86"/>
      <c r="POQ6" s="86"/>
      <c r="POR6" s="86"/>
      <c r="POS6" s="86"/>
      <c r="POT6" s="86"/>
      <c r="POU6" s="86"/>
      <c r="POV6" s="86"/>
      <c r="POW6" s="86"/>
      <c r="POX6" s="86"/>
      <c r="POY6" s="86"/>
      <c r="POZ6" s="86"/>
      <c r="PPA6" s="86"/>
      <c r="PPB6" s="86"/>
      <c r="PPC6" s="86"/>
      <c r="PPD6" s="86"/>
      <c r="PPE6" s="86"/>
      <c r="PPF6" s="86"/>
      <c r="PPG6" s="86"/>
      <c r="PPH6" s="86"/>
      <c r="PPI6" s="86"/>
      <c r="PPJ6" s="86"/>
      <c r="PPK6" s="86"/>
      <c r="PPL6" s="86"/>
      <c r="PPM6" s="86"/>
      <c r="PPN6" s="86"/>
      <c r="PPO6" s="86"/>
      <c r="PPP6" s="86"/>
      <c r="PPQ6" s="86"/>
      <c r="PPR6" s="86"/>
      <c r="PPS6" s="86"/>
      <c r="PPT6" s="86"/>
      <c r="PPU6" s="86"/>
      <c r="PPV6" s="86"/>
      <c r="PPW6" s="86"/>
      <c r="PPX6" s="86"/>
      <c r="PPY6" s="86"/>
      <c r="PPZ6" s="86"/>
      <c r="PQA6" s="86"/>
      <c r="PQB6" s="86"/>
      <c r="PQC6" s="86"/>
      <c r="PQD6" s="86"/>
      <c r="PQE6" s="86"/>
      <c r="PQF6" s="86"/>
      <c r="PQG6" s="86"/>
      <c r="PQH6" s="86"/>
      <c r="PQI6" s="86"/>
      <c r="PQJ6" s="86"/>
      <c r="PQK6" s="86"/>
      <c r="PQL6" s="86"/>
      <c r="PQM6" s="86"/>
      <c r="PQN6" s="86"/>
      <c r="PQO6" s="86"/>
      <c r="PQP6" s="86"/>
      <c r="PQQ6" s="86"/>
      <c r="PQR6" s="86"/>
      <c r="PQS6" s="86"/>
      <c r="PQT6" s="86"/>
      <c r="PQU6" s="86"/>
      <c r="PQV6" s="86"/>
      <c r="PQW6" s="86"/>
      <c r="PQX6" s="86"/>
      <c r="PQY6" s="86"/>
      <c r="PQZ6" s="86"/>
      <c r="PRA6" s="86"/>
      <c r="PRB6" s="86"/>
      <c r="PRC6" s="86"/>
      <c r="PRD6" s="86"/>
      <c r="PRE6" s="86"/>
      <c r="PRF6" s="86"/>
      <c r="PRG6" s="86"/>
      <c r="PRH6" s="86"/>
      <c r="PRI6" s="86"/>
      <c r="PRJ6" s="86"/>
      <c r="PRK6" s="86"/>
      <c r="PRL6" s="86"/>
      <c r="PRM6" s="86"/>
      <c r="PRN6" s="86"/>
      <c r="PRO6" s="86"/>
      <c r="PRP6" s="86"/>
      <c r="PRQ6" s="86"/>
      <c r="PRR6" s="86"/>
      <c r="PRS6" s="86"/>
      <c r="PRT6" s="86"/>
      <c r="PRU6" s="86"/>
      <c r="PRV6" s="86"/>
      <c r="PRW6" s="86"/>
      <c r="PRX6" s="86"/>
      <c r="PRY6" s="86"/>
      <c r="PRZ6" s="86"/>
      <c r="PSA6" s="86"/>
      <c r="PSB6" s="86"/>
      <c r="PSC6" s="86"/>
      <c r="PSD6" s="86"/>
      <c r="PSE6" s="86"/>
      <c r="PSF6" s="86"/>
      <c r="PSG6" s="86"/>
      <c r="PSH6" s="86"/>
      <c r="PSI6" s="86"/>
      <c r="PSJ6" s="86"/>
      <c r="PSK6" s="86"/>
      <c r="PSL6" s="86"/>
      <c r="PSM6" s="86"/>
      <c r="PSN6" s="86"/>
      <c r="PSO6" s="86"/>
      <c r="PSP6" s="86"/>
      <c r="PSQ6" s="86"/>
      <c r="PSR6" s="86"/>
      <c r="PSS6" s="86"/>
      <c r="PST6" s="86"/>
      <c r="PSU6" s="86"/>
      <c r="PSV6" s="86"/>
      <c r="PSW6" s="86"/>
      <c r="PSX6" s="86"/>
      <c r="PSY6" s="86"/>
      <c r="PSZ6" s="86"/>
      <c r="PTA6" s="86"/>
      <c r="PTB6" s="86"/>
      <c r="PTC6" s="86"/>
      <c r="PTD6" s="86"/>
      <c r="PTE6" s="86"/>
      <c r="PTF6" s="86"/>
      <c r="PTG6" s="86"/>
      <c r="PTH6" s="86"/>
      <c r="PTI6" s="86"/>
      <c r="PTJ6" s="86"/>
      <c r="PTK6" s="86"/>
      <c r="PTL6" s="86"/>
      <c r="PTM6" s="86"/>
      <c r="PTN6" s="86"/>
      <c r="PTO6" s="86"/>
      <c r="PTP6" s="86"/>
      <c r="PTQ6" s="86"/>
      <c r="PTR6" s="86"/>
      <c r="PTS6" s="86"/>
      <c r="PTT6" s="86"/>
      <c r="PTU6" s="86"/>
      <c r="PTV6" s="86"/>
      <c r="PTW6" s="86"/>
      <c r="PTX6" s="86"/>
      <c r="PTY6" s="86"/>
      <c r="PTZ6" s="86"/>
      <c r="PUA6" s="86"/>
      <c r="PUB6" s="86"/>
      <c r="PUC6" s="86"/>
      <c r="PUD6" s="86"/>
      <c r="PUE6" s="86"/>
      <c r="PUF6" s="86"/>
      <c r="PUG6" s="86"/>
      <c r="PUH6" s="86"/>
      <c r="PUI6" s="86"/>
      <c r="PUJ6" s="86"/>
      <c r="PUK6" s="86"/>
      <c r="PUL6" s="86"/>
      <c r="PUM6" s="86"/>
      <c r="PUN6" s="86"/>
      <c r="PUO6" s="86"/>
      <c r="PUP6" s="86"/>
      <c r="PUQ6" s="86"/>
      <c r="PUR6" s="86"/>
      <c r="PUS6" s="86"/>
      <c r="PUT6" s="86"/>
      <c r="PUU6" s="86"/>
      <c r="PUV6" s="86"/>
      <c r="PUW6" s="86"/>
      <c r="PUX6" s="86"/>
      <c r="PUY6" s="86"/>
      <c r="PUZ6" s="86"/>
      <c r="PVA6" s="86"/>
      <c r="PVB6" s="86"/>
      <c r="PVC6" s="86"/>
      <c r="PVD6" s="86"/>
      <c r="PVE6" s="86"/>
      <c r="PVF6" s="86"/>
      <c r="PVG6" s="86"/>
      <c r="PVH6" s="86"/>
      <c r="PVI6" s="86"/>
      <c r="PVJ6" s="86"/>
      <c r="PVK6" s="86"/>
      <c r="PVL6" s="86"/>
      <c r="PVM6" s="86"/>
      <c r="PVN6" s="86"/>
      <c r="PVO6" s="86"/>
      <c r="PVP6" s="86"/>
      <c r="PVQ6" s="86"/>
      <c r="PVR6" s="86"/>
      <c r="PVS6" s="86"/>
      <c r="PVT6" s="86"/>
      <c r="PVU6" s="86"/>
      <c r="PVV6" s="86"/>
      <c r="PVW6" s="86"/>
      <c r="PVX6" s="86"/>
      <c r="PVY6" s="86"/>
      <c r="PVZ6" s="86"/>
      <c r="PWA6" s="86"/>
      <c r="PWB6" s="86"/>
      <c r="PWC6" s="86"/>
      <c r="PWD6" s="86"/>
      <c r="PWE6" s="86"/>
      <c r="PWF6" s="86"/>
      <c r="PWG6" s="86"/>
      <c r="PWH6" s="86"/>
      <c r="PWI6" s="86"/>
      <c r="PWJ6" s="86"/>
      <c r="PWK6" s="86"/>
      <c r="PWL6" s="86"/>
      <c r="PWM6" s="86"/>
      <c r="PWN6" s="86"/>
      <c r="PWO6" s="86"/>
      <c r="PWP6" s="86"/>
      <c r="PWQ6" s="86"/>
      <c r="PWR6" s="86"/>
      <c r="PWS6" s="86"/>
      <c r="PWT6" s="86"/>
      <c r="PWU6" s="86"/>
      <c r="PWV6" s="86"/>
      <c r="PWW6" s="86"/>
      <c r="PWX6" s="86"/>
      <c r="PWY6" s="86"/>
      <c r="PWZ6" s="86"/>
      <c r="PXA6" s="86"/>
      <c r="PXB6" s="86"/>
      <c r="PXC6" s="86"/>
      <c r="PXD6" s="86"/>
      <c r="PXE6" s="86"/>
      <c r="PXF6" s="86"/>
      <c r="PXG6" s="86"/>
      <c r="PXH6" s="86"/>
      <c r="PXI6" s="86"/>
      <c r="PXJ6" s="86"/>
      <c r="PXK6" s="86"/>
      <c r="PXL6" s="86"/>
      <c r="PXM6" s="86"/>
      <c r="PXN6" s="86"/>
      <c r="PXO6" s="86"/>
      <c r="PXP6" s="86"/>
      <c r="PXQ6" s="86"/>
      <c r="PXR6" s="86"/>
      <c r="PXS6" s="86"/>
      <c r="PXT6" s="86"/>
      <c r="PXU6" s="86"/>
      <c r="PXV6" s="86"/>
      <c r="PXW6" s="86"/>
      <c r="PXX6" s="86"/>
      <c r="PXY6" s="86"/>
      <c r="PXZ6" s="86"/>
      <c r="PYA6" s="86"/>
      <c r="PYB6" s="86"/>
      <c r="PYC6" s="86"/>
      <c r="PYD6" s="86"/>
      <c r="PYE6" s="86"/>
      <c r="PYF6" s="86"/>
      <c r="PYG6" s="86"/>
      <c r="PYH6" s="86"/>
      <c r="PYI6" s="86"/>
      <c r="PYJ6" s="86"/>
      <c r="PYK6" s="86"/>
      <c r="PYL6" s="86"/>
      <c r="PYM6" s="86"/>
      <c r="PYN6" s="86"/>
      <c r="PYO6" s="86"/>
      <c r="PYP6" s="86"/>
      <c r="PYQ6" s="86"/>
      <c r="PYR6" s="86"/>
      <c r="PYS6" s="86"/>
      <c r="PYT6" s="86"/>
      <c r="PYU6" s="86"/>
      <c r="PYV6" s="86"/>
      <c r="PYW6" s="86"/>
      <c r="PYX6" s="86"/>
      <c r="PYY6" s="86"/>
      <c r="PYZ6" s="86"/>
      <c r="PZA6" s="86"/>
      <c r="PZB6" s="86"/>
      <c r="PZC6" s="86"/>
      <c r="PZD6" s="86"/>
      <c r="PZE6" s="86"/>
      <c r="PZF6" s="86"/>
      <c r="PZG6" s="86"/>
      <c r="PZH6" s="86"/>
      <c r="PZI6" s="86"/>
      <c r="PZJ6" s="86"/>
      <c r="PZK6" s="86"/>
      <c r="PZL6" s="86"/>
      <c r="PZM6" s="86"/>
      <c r="PZN6" s="86"/>
      <c r="PZO6" s="86"/>
      <c r="PZP6" s="86"/>
      <c r="PZQ6" s="86"/>
      <c r="PZR6" s="86"/>
      <c r="PZS6" s="86"/>
      <c r="PZT6" s="86"/>
      <c r="PZU6" s="86"/>
      <c r="PZV6" s="86"/>
      <c r="PZW6" s="86"/>
      <c r="PZX6" s="86"/>
      <c r="PZY6" s="86"/>
      <c r="PZZ6" s="86"/>
      <c r="QAA6" s="86"/>
      <c r="QAB6" s="86"/>
      <c r="QAC6" s="86"/>
      <c r="QAD6" s="86"/>
      <c r="QAE6" s="86"/>
      <c r="QAF6" s="86"/>
      <c r="QAG6" s="86"/>
      <c r="QAH6" s="86"/>
      <c r="QAI6" s="86"/>
      <c r="QAJ6" s="86"/>
      <c r="QAK6" s="86"/>
      <c r="QAL6" s="86"/>
      <c r="QAM6" s="86"/>
      <c r="QAN6" s="86"/>
      <c r="QAO6" s="86"/>
      <c r="QAP6" s="86"/>
      <c r="QAQ6" s="86"/>
      <c r="QAR6" s="86"/>
      <c r="QAS6" s="86"/>
      <c r="QAT6" s="86"/>
      <c r="QAU6" s="86"/>
      <c r="QAV6" s="86"/>
      <c r="QAW6" s="86"/>
      <c r="QAX6" s="86"/>
      <c r="QAY6" s="86"/>
      <c r="QAZ6" s="86"/>
      <c r="QBA6" s="86"/>
      <c r="QBB6" s="86"/>
      <c r="QBC6" s="86"/>
      <c r="QBD6" s="86"/>
      <c r="QBE6" s="86"/>
      <c r="QBF6" s="86"/>
      <c r="QBG6" s="86"/>
      <c r="QBH6" s="86"/>
      <c r="QBI6" s="86"/>
      <c r="QBJ6" s="86"/>
      <c r="QBK6" s="86"/>
      <c r="QBL6" s="86"/>
      <c r="QBM6" s="86"/>
      <c r="QBN6" s="86"/>
      <c r="QBO6" s="86"/>
      <c r="QBP6" s="86"/>
      <c r="QBQ6" s="86"/>
      <c r="QBR6" s="86"/>
      <c r="QBS6" s="86"/>
      <c r="QBT6" s="86"/>
      <c r="QBU6" s="86"/>
      <c r="QBV6" s="86"/>
      <c r="QBW6" s="86"/>
      <c r="QBX6" s="86"/>
      <c r="QBY6" s="86"/>
      <c r="QBZ6" s="86"/>
      <c r="QCA6" s="86"/>
      <c r="QCB6" s="86"/>
      <c r="QCC6" s="86"/>
      <c r="QCD6" s="86"/>
      <c r="QCE6" s="86"/>
      <c r="QCF6" s="86"/>
      <c r="QCG6" s="86"/>
      <c r="QCH6" s="86"/>
      <c r="QCI6" s="86"/>
      <c r="QCJ6" s="86"/>
      <c r="QCK6" s="86"/>
      <c r="QCL6" s="86"/>
      <c r="QCM6" s="86"/>
      <c r="QCN6" s="86"/>
      <c r="QCO6" s="86"/>
      <c r="QCP6" s="86"/>
      <c r="QCQ6" s="86"/>
      <c r="QCR6" s="86"/>
      <c r="QCS6" s="86"/>
      <c r="QCT6" s="86"/>
      <c r="QCU6" s="86"/>
      <c r="QCV6" s="86"/>
      <c r="QCW6" s="86"/>
      <c r="QCX6" s="86"/>
      <c r="QCY6" s="86"/>
      <c r="QCZ6" s="86"/>
      <c r="QDA6" s="86"/>
      <c r="QDB6" s="86"/>
      <c r="QDC6" s="86"/>
      <c r="QDD6" s="86"/>
      <c r="QDE6" s="86"/>
      <c r="QDF6" s="86"/>
      <c r="QDG6" s="86"/>
      <c r="QDH6" s="86"/>
      <c r="QDI6" s="86"/>
      <c r="QDJ6" s="86"/>
      <c r="QDK6" s="86"/>
      <c r="QDL6" s="86"/>
      <c r="QDM6" s="86"/>
      <c r="QDN6" s="86"/>
      <c r="QDO6" s="86"/>
      <c r="QDP6" s="86"/>
      <c r="QDQ6" s="86"/>
      <c r="QDR6" s="86"/>
      <c r="QDS6" s="86"/>
      <c r="QDT6" s="86"/>
      <c r="QDU6" s="86"/>
      <c r="QDV6" s="86"/>
      <c r="QDW6" s="86"/>
      <c r="QDX6" s="86"/>
      <c r="QDY6" s="86"/>
      <c r="QDZ6" s="86"/>
      <c r="QEA6" s="86"/>
      <c r="QEB6" s="86"/>
      <c r="QEC6" s="86"/>
      <c r="QED6" s="86"/>
      <c r="QEE6" s="86"/>
      <c r="QEF6" s="86"/>
      <c r="QEG6" s="86"/>
      <c r="QEH6" s="86"/>
      <c r="QEI6" s="86"/>
      <c r="QEJ6" s="86"/>
      <c r="QEK6" s="86"/>
      <c r="QEL6" s="86"/>
      <c r="QEM6" s="86"/>
      <c r="QEN6" s="86"/>
      <c r="QEO6" s="86"/>
      <c r="QEP6" s="86"/>
      <c r="QEQ6" s="86"/>
      <c r="QER6" s="86"/>
      <c r="QES6" s="86"/>
      <c r="QET6" s="86"/>
      <c r="QEU6" s="86"/>
      <c r="QEV6" s="86"/>
      <c r="QEW6" s="86"/>
      <c r="QEX6" s="86"/>
      <c r="QEY6" s="86"/>
      <c r="QEZ6" s="86"/>
      <c r="QFA6" s="86"/>
      <c r="QFB6" s="86"/>
      <c r="QFC6" s="86"/>
      <c r="QFD6" s="86"/>
      <c r="QFE6" s="86"/>
      <c r="QFF6" s="86"/>
      <c r="QFG6" s="86"/>
      <c r="QFH6" s="86"/>
      <c r="QFI6" s="86"/>
      <c r="QFJ6" s="86"/>
      <c r="QFK6" s="86"/>
      <c r="QFL6" s="86"/>
      <c r="QFM6" s="86"/>
      <c r="QFN6" s="86"/>
      <c r="QFO6" s="86"/>
      <c r="QFP6" s="86"/>
      <c r="QFQ6" s="86"/>
      <c r="QFR6" s="86"/>
      <c r="QFS6" s="86"/>
      <c r="QFT6" s="86"/>
      <c r="QFU6" s="86"/>
      <c r="QFV6" s="86"/>
      <c r="QFW6" s="86"/>
      <c r="QFX6" s="86"/>
      <c r="QFY6" s="86"/>
      <c r="QFZ6" s="86"/>
      <c r="QGA6" s="86"/>
      <c r="QGB6" s="86"/>
      <c r="QGC6" s="86"/>
      <c r="QGD6" s="86"/>
      <c r="QGE6" s="86"/>
      <c r="QGF6" s="86"/>
      <c r="QGG6" s="86"/>
      <c r="QGH6" s="86"/>
      <c r="QGI6" s="86"/>
      <c r="QGJ6" s="86"/>
      <c r="QGK6" s="86"/>
      <c r="QGL6" s="86"/>
      <c r="QGM6" s="86"/>
      <c r="QGN6" s="86"/>
      <c r="QGO6" s="86"/>
      <c r="QGP6" s="86"/>
      <c r="QGQ6" s="86"/>
      <c r="QGR6" s="86"/>
      <c r="QGS6" s="86"/>
      <c r="QGT6" s="86"/>
      <c r="QGU6" s="86"/>
      <c r="QGV6" s="86"/>
      <c r="QGW6" s="86"/>
      <c r="QGX6" s="86"/>
      <c r="QGY6" s="86"/>
      <c r="QGZ6" s="86"/>
      <c r="QHA6" s="86"/>
      <c r="QHB6" s="86"/>
      <c r="QHC6" s="86"/>
      <c r="QHD6" s="86"/>
      <c r="QHE6" s="86"/>
      <c r="QHF6" s="86"/>
      <c r="QHG6" s="86"/>
      <c r="QHH6" s="86"/>
      <c r="QHI6" s="86"/>
      <c r="QHJ6" s="86"/>
      <c r="QHK6" s="86"/>
      <c r="QHL6" s="86"/>
      <c r="QHM6" s="86"/>
      <c r="QHN6" s="86"/>
      <c r="QHO6" s="86"/>
      <c r="QHP6" s="86"/>
      <c r="QHQ6" s="86"/>
      <c r="QHR6" s="86"/>
      <c r="QHS6" s="86"/>
      <c r="QHT6" s="86"/>
      <c r="QHU6" s="86"/>
      <c r="QHV6" s="86"/>
      <c r="QHW6" s="86"/>
      <c r="QHX6" s="86"/>
      <c r="QHY6" s="86"/>
      <c r="QHZ6" s="86"/>
      <c r="QIA6" s="86"/>
      <c r="QIB6" s="86"/>
      <c r="QIC6" s="86"/>
      <c r="QID6" s="86"/>
      <c r="QIE6" s="86"/>
      <c r="QIF6" s="86"/>
      <c r="QIG6" s="86"/>
      <c r="QIH6" s="86"/>
      <c r="QII6" s="86"/>
      <c r="QIJ6" s="86"/>
      <c r="QIK6" s="86"/>
      <c r="QIL6" s="86"/>
      <c r="QIM6" s="86"/>
      <c r="QIN6" s="86"/>
      <c r="QIO6" s="86"/>
      <c r="QIP6" s="86"/>
      <c r="QIQ6" s="86"/>
      <c r="QIR6" s="86"/>
      <c r="QIS6" s="86"/>
      <c r="QIT6" s="86"/>
      <c r="QIU6" s="86"/>
      <c r="QIV6" s="86"/>
      <c r="QIW6" s="86"/>
      <c r="QIX6" s="86"/>
      <c r="QIY6" s="86"/>
      <c r="QIZ6" s="86"/>
      <c r="QJA6" s="86"/>
      <c r="QJB6" s="86"/>
      <c r="QJC6" s="86"/>
      <c r="QJD6" s="86"/>
      <c r="QJE6" s="86"/>
      <c r="QJF6" s="86"/>
      <c r="QJG6" s="86"/>
      <c r="QJH6" s="86"/>
      <c r="QJI6" s="86"/>
      <c r="QJJ6" s="86"/>
      <c r="QJK6" s="86"/>
      <c r="QJL6" s="86"/>
      <c r="QJM6" s="86"/>
      <c r="QJN6" s="86"/>
      <c r="QJO6" s="86"/>
      <c r="QJP6" s="86"/>
      <c r="QJQ6" s="86"/>
      <c r="QJR6" s="86"/>
      <c r="QJS6" s="86"/>
      <c r="QJT6" s="86"/>
      <c r="QJU6" s="86"/>
      <c r="QJV6" s="86"/>
      <c r="QJW6" s="86"/>
      <c r="QJX6" s="86"/>
      <c r="QJY6" s="86"/>
      <c r="QJZ6" s="86"/>
      <c r="QKA6" s="86"/>
      <c r="QKB6" s="86"/>
      <c r="QKC6" s="86"/>
      <c r="QKD6" s="86"/>
      <c r="QKE6" s="86"/>
      <c r="QKF6" s="86"/>
      <c r="QKG6" s="86"/>
      <c r="QKH6" s="86"/>
      <c r="QKI6" s="86"/>
      <c r="QKJ6" s="86"/>
      <c r="QKK6" s="86"/>
      <c r="QKL6" s="86"/>
      <c r="QKM6" s="86"/>
      <c r="QKN6" s="86"/>
      <c r="QKO6" s="86"/>
      <c r="QKP6" s="86"/>
      <c r="QKQ6" s="86"/>
      <c r="QKR6" s="86"/>
      <c r="QKS6" s="86"/>
      <c r="QKT6" s="86"/>
      <c r="QKU6" s="86"/>
      <c r="QKV6" s="86"/>
      <c r="QKW6" s="86"/>
      <c r="QKX6" s="86"/>
      <c r="QKY6" s="86"/>
      <c r="QKZ6" s="86"/>
      <c r="QLA6" s="86"/>
      <c r="QLB6" s="86"/>
      <c r="QLC6" s="86"/>
      <c r="QLD6" s="86"/>
      <c r="QLE6" s="86"/>
      <c r="QLF6" s="86"/>
      <c r="QLG6" s="86"/>
      <c r="QLH6" s="86"/>
      <c r="QLI6" s="86"/>
      <c r="QLJ6" s="86"/>
      <c r="QLK6" s="86"/>
      <c r="QLL6" s="86"/>
      <c r="QLM6" s="86"/>
      <c r="QLN6" s="86"/>
      <c r="QLO6" s="86"/>
      <c r="QLP6" s="86"/>
      <c r="QLQ6" s="86"/>
      <c r="QLR6" s="86"/>
      <c r="QLS6" s="86"/>
      <c r="QLT6" s="86"/>
      <c r="QLU6" s="86"/>
      <c r="QLV6" s="86"/>
      <c r="QLW6" s="86"/>
      <c r="QLX6" s="86"/>
      <c r="QLY6" s="86"/>
      <c r="QLZ6" s="86"/>
      <c r="QMA6" s="86"/>
      <c r="QMB6" s="86"/>
      <c r="QMC6" s="86"/>
      <c r="QMD6" s="86"/>
      <c r="QME6" s="86"/>
      <c r="QMF6" s="86"/>
      <c r="QMG6" s="86"/>
      <c r="QMH6" s="86"/>
      <c r="QMI6" s="86"/>
      <c r="QMJ6" s="86"/>
      <c r="QMK6" s="86"/>
      <c r="QML6" s="86"/>
      <c r="QMM6" s="86"/>
      <c r="QMN6" s="86"/>
      <c r="QMO6" s="86"/>
      <c r="QMP6" s="86"/>
      <c r="QMQ6" s="86"/>
      <c r="QMR6" s="86"/>
      <c r="QMS6" s="86"/>
      <c r="QMT6" s="86"/>
      <c r="QMU6" s="86"/>
      <c r="QMV6" s="86"/>
      <c r="QMW6" s="86"/>
      <c r="QMX6" s="86"/>
      <c r="QMY6" s="86"/>
      <c r="QMZ6" s="86"/>
      <c r="QNA6" s="86"/>
      <c r="QNB6" s="86"/>
      <c r="QNC6" s="86"/>
      <c r="QND6" s="86"/>
      <c r="QNE6" s="86"/>
      <c r="QNF6" s="86"/>
      <c r="QNG6" s="86"/>
      <c r="QNH6" s="86"/>
      <c r="QNI6" s="86"/>
      <c r="QNJ6" s="86"/>
      <c r="QNK6" s="86"/>
      <c r="QNL6" s="86"/>
      <c r="QNM6" s="86"/>
      <c r="QNN6" s="86"/>
      <c r="QNO6" s="86"/>
      <c r="QNP6" s="86"/>
      <c r="QNQ6" s="86"/>
      <c r="QNR6" s="86"/>
      <c r="QNS6" s="86"/>
      <c r="QNT6" s="86"/>
      <c r="QNU6" s="86"/>
      <c r="QNV6" s="86"/>
      <c r="QNW6" s="86"/>
      <c r="QNX6" s="86"/>
      <c r="QNY6" s="86"/>
      <c r="QNZ6" s="86"/>
      <c r="QOA6" s="86"/>
      <c r="QOB6" s="86"/>
      <c r="QOC6" s="86"/>
      <c r="QOD6" s="86"/>
      <c r="QOE6" s="86"/>
      <c r="QOF6" s="86"/>
      <c r="QOG6" s="86"/>
      <c r="QOH6" s="86"/>
      <c r="QOI6" s="86"/>
      <c r="QOJ6" s="86"/>
      <c r="QOK6" s="86"/>
      <c r="QOL6" s="86"/>
      <c r="QOM6" s="86"/>
      <c r="QON6" s="86"/>
      <c r="QOO6" s="86"/>
      <c r="QOP6" s="86"/>
      <c r="QOQ6" s="86"/>
      <c r="QOR6" s="86"/>
      <c r="QOS6" s="86"/>
      <c r="QOT6" s="86"/>
      <c r="QOU6" s="86"/>
      <c r="QOV6" s="86"/>
      <c r="QOW6" s="86"/>
      <c r="QOX6" s="86"/>
      <c r="QOY6" s="86"/>
      <c r="QOZ6" s="86"/>
      <c r="QPA6" s="86"/>
      <c r="QPB6" s="86"/>
      <c r="QPC6" s="86"/>
      <c r="QPD6" s="86"/>
      <c r="QPE6" s="86"/>
      <c r="QPF6" s="86"/>
      <c r="QPG6" s="86"/>
      <c r="QPH6" s="86"/>
      <c r="QPI6" s="86"/>
      <c r="QPJ6" s="86"/>
      <c r="QPK6" s="86"/>
      <c r="QPL6" s="86"/>
      <c r="QPM6" s="86"/>
      <c r="QPN6" s="86"/>
      <c r="QPO6" s="86"/>
      <c r="QPP6" s="86"/>
      <c r="QPQ6" s="86"/>
      <c r="QPR6" s="86"/>
      <c r="QPS6" s="86"/>
      <c r="QPT6" s="86"/>
      <c r="QPU6" s="86"/>
      <c r="QPV6" s="86"/>
      <c r="QPW6" s="86"/>
      <c r="QPX6" s="86"/>
      <c r="QPY6" s="86"/>
      <c r="QPZ6" s="86"/>
      <c r="QQA6" s="86"/>
      <c r="QQB6" s="86"/>
      <c r="QQC6" s="86"/>
      <c r="QQD6" s="86"/>
      <c r="QQE6" s="86"/>
      <c r="QQF6" s="86"/>
      <c r="QQG6" s="86"/>
      <c r="QQH6" s="86"/>
      <c r="QQI6" s="86"/>
      <c r="QQJ6" s="86"/>
      <c r="QQK6" s="86"/>
      <c r="QQL6" s="86"/>
      <c r="QQM6" s="86"/>
      <c r="QQN6" s="86"/>
      <c r="QQO6" s="86"/>
      <c r="QQP6" s="86"/>
      <c r="QQQ6" s="86"/>
      <c r="QQR6" s="86"/>
      <c r="QQS6" s="86"/>
      <c r="QQT6" s="86"/>
      <c r="QQU6" s="86"/>
      <c r="QQV6" s="86"/>
      <c r="QQW6" s="86"/>
      <c r="QQX6" s="86"/>
      <c r="QQY6" s="86"/>
      <c r="QQZ6" s="86"/>
      <c r="QRA6" s="86"/>
      <c r="QRB6" s="86"/>
      <c r="QRC6" s="86"/>
      <c r="QRD6" s="86"/>
      <c r="QRE6" s="86"/>
      <c r="QRF6" s="86"/>
      <c r="QRG6" s="86"/>
      <c r="QRH6" s="86"/>
      <c r="QRI6" s="86"/>
      <c r="QRJ6" s="86"/>
      <c r="QRK6" s="86"/>
      <c r="QRL6" s="86"/>
      <c r="QRM6" s="86"/>
      <c r="QRN6" s="86"/>
      <c r="QRO6" s="86"/>
      <c r="QRP6" s="86"/>
      <c r="QRQ6" s="86"/>
      <c r="QRR6" s="86"/>
      <c r="QRS6" s="86"/>
      <c r="QRT6" s="86"/>
      <c r="QRU6" s="86"/>
      <c r="QRV6" s="86"/>
      <c r="QRW6" s="86"/>
      <c r="QRX6" s="86"/>
      <c r="QRY6" s="86"/>
      <c r="QRZ6" s="86"/>
      <c r="QSA6" s="86"/>
      <c r="QSB6" s="86"/>
      <c r="QSC6" s="86"/>
      <c r="QSD6" s="86"/>
      <c r="QSE6" s="86"/>
      <c r="QSF6" s="86"/>
      <c r="QSG6" s="86"/>
      <c r="QSH6" s="86"/>
      <c r="QSI6" s="86"/>
      <c r="QSJ6" s="86"/>
      <c r="QSK6" s="86"/>
      <c r="QSL6" s="86"/>
      <c r="QSM6" s="86"/>
      <c r="QSN6" s="86"/>
      <c r="QSO6" s="86"/>
      <c r="QSP6" s="86"/>
      <c r="QSQ6" s="86"/>
      <c r="QSR6" s="86"/>
      <c r="QSS6" s="86"/>
      <c r="QST6" s="86"/>
      <c r="QSU6" s="86"/>
      <c r="QSV6" s="86"/>
      <c r="QSW6" s="86"/>
      <c r="QSX6" s="86"/>
      <c r="QSY6" s="86"/>
      <c r="QSZ6" s="86"/>
      <c r="QTA6" s="86"/>
      <c r="QTB6" s="86"/>
      <c r="QTC6" s="86"/>
      <c r="QTD6" s="86"/>
      <c r="QTE6" s="86"/>
      <c r="QTF6" s="86"/>
      <c r="QTG6" s="86"/>
      <c r="QTH6" s="86"/>
      <c r="QTI6" s="86"/>
      <c r="QTJ6" s="86"/>
      <c r="QTK6" s="86"/>
      <c r="QTL6" s="86"/>
      <c r="QTM6" s="86"/>
      <c r="QTN6" s="86"/>
      <c r="QTO6" s="86"/>
      <c r="QTP6" s="86"/>
      <c r="QTQ6" s="86"/>
      <c r="QTR6" s="86"/>
      <c r="QTS6" s="86"/>
      <c r="QTT6" s="86"/>
      <c r="QTU6" s="86"/>
      <c r="QTV6" s="86"/>
      <c r="QTW6" s="86"/>
      <c r="QTX6" s="86"/>
      <c r="QTY6" s="86"/>
      <c r="QTZ6" s="86"/>
      <c r="QUA6" s="86"/>
      <c r="QUB6" s="86"/>
      <c r="QUC6" s="86"/>
      <c r="QUD6" s="86"/>
      <c r="QUE6" s="86"/>
      <c r="QUF6" s="86"/>
      <c r="QUG6" s="86"/>
      <c r="QUH6" s="86"/>
      <c r="QUI6" s="86"/>
      <c r="QUJ6" s="86"/>
      <c r="QUK6" s="86"/>
      <c r="QUL6" s="86"/>
      <c r="QUM6" s="86"/>
      <c r="QUN6" s="86"/>
      <c r="QUO6" s="86"/>
      <c r="QUP6" s="86"/>
      <c r="QUQ6" s="86"/>
      <c r="QUR6" s="86"/>
      <c r="QUS6" s="86"/>
      <c r="QUT6" s="86"/>
      <c r="QUU6" s="86"/>
      <c r="QUV6" s="86"/>
      <c r="QUW6" s="86"/>
      <c r="QUX6" s="86"/>
      <c r="QUY6" s="86"/>
      <c r="QUZ6" s="86"/>
      <c r="QVA6" s="86"/>
      <c r="QVB6" s="86"/>
      <c r="QVC6" s="86"/>
      <c r="QVD6" s="86"/>
      <c r="QVE6" s="86"/>
      <c r="QVF6" s="86"/>
      <c r="QVG6" s="86"/>
      <c r="QVH6" s="86"/>
      <c r="QVI6" s="86"/>
      <c r="QVJ6" s="86"/>
      <c r="QVK6" s="86"/>
      <c r="QVL6" s="86"/>
      <c r="QVM6" s="86"/>
      <c r="QVN6" s="86"/>
      <c r="QVO6" s="86"/>
      <c r="QVP6" s="86"/>
      <c r="QVQ6" s="86"/>
      <c r="QVR6" s="86"/>
      <c r="QVS6" s="86"/>
      <c r="QVT6" s="86"/>
      <c r="QVU6" s="86"/>
      <c r="QVV6" s="86"/>
      <c r="QVW6" s="86"/>
      <c r="QVX6" s="86"/>
      <c r="QVY6" s="86"/>
      <c r="QVZ6" s="86"/>
      <c r="QWA6" s="86"/>
      <c r="QWB6" s="86"/>
      <c r="QWC6" s="86"/>
      <c r="QWD6" s="86"/>
      <c r="QWE6" s="86"/>
      <c r="QWF6" s="86"/>
      <c r="QWG6" s="86"/>
      <c r="QWH6" s="86"/>
      <c r="QWI6" s="86"/>
      <c r="QWJ6" s="86"/>
      <c r="QWK6" s="86"/>
      <c r="QWL6" s="86"/>
      <c r="QWM6" s="86"/>
      <c r="QWN6" s="86"/>
      <c r="QWO6" s="86"/>
      <c r="QWP6" s="86"/>
      <c r="QWQ6" s="86"/>
      <c r="QWR6" s="86"/>
      <c r="QWS6" s="86"/>
      <c r="QWT6" s="86"/>
      <c r="QWU6" s="86"/>
      <c r="QWV6" s="86"/>
      <c r="QWW6" s="86"/>
      <c r="QWX6" s="86"/>
      <c r="QWY6" s="86"/>
      <c r="QWZ6" s="86"/>
      <c r="QXA6" s="86"/>
      <c r="QXB6" s="86"/>
      <c r="QXC6" s="86"/>
      <c r="QXD6" s="86"/>
      <c r="QXE6" s="86"/>
      <c r="QXF6" s="86"/>
      <c r="QXG6" s="86"/>
      <c r="QXH6" s="86"/>
      <c r="QXI6" s="86"/>
      <c r="QXJ6" s="86"/>
      <c r="QXK6" s="86"/>
      <c r="QXL6" s="86"/>
      <c r="QXM6" s="86"/>
      <c r="QXN6" s="86"/>
      <c r="QXO6" s="86"/>
      <c r="QXP6" s="86"/>
      <c r="QXQ6" s="86"/>
      <c r="QXR6" s="86"/>
      <c r="QXS6" s="86"/>
      <c r="QXT6" s="86"/>
      <c r="QXU6" s="86"/>
      <c r="QXV6" s="86"/>
      <c r="QXW6" s="86"/>
      <c r="QXX6" s="86"/>
      <c r="QXY6" s="86"/>
      <c r="QXZ6" s="86"/>
      <c r="QYA6" s="86"/>
      <c r="QYB6" s="86"/>
      <c r="QYC6" s="86"/>
      <c r="QYD6" s="86"/>
      <c r="QYE6" s="86"/>
      <c r="QYF6" s="86"/>
      <c r="QYG6" s="86"/>
      <c r="QYH6" s="86"/>
      <c r="QYI6" s="86"/>
      <c r="QYJ6" s="86"/>
      <c r="QYK6" s="86"/>
      <c r="QYL6" s="86"/>
      <c r="QYM6" s="86"/>
      <c r="QYN6" s="86"/>
      <c r="QYO6" s="86"/>
      <c r="QYP6" s="86"/>
      <c r="QYQ6" s="86"/>
      <c r="QYR6" s="86"/>
      <c r="QYS6" s="86"/>
      <c r="QYT6" s="86"/>
      <c r="QYU6" s="86"/>
      <c r="QYV6" s="86"/>
      <c r="QYW6" s="86"/>
      <c r="QYX6" s="86"/>
      <c r="QYY6" s="86"/>
      <c r="QYZ6" s="86"/>
      <c r="QZA6" s="86"/>
      <c r="QZB6" s="86"/>
      <c r="QZC6" s="86"/>
      <c r="QZD6" s="86"/>
      <c r="QZE6" s="86"/>
      <c r="QZF6" s="86"/>
      <c r="QZG6" s="86"/>
      <c r="QZH6" s="86"/>
      <c r="QZI6" s="86"/>
      <c r="QZJ6" s="86"/>
      <c r="QZK6" s="86"/>
      <c r="QZL6" s="86"/>
      <c r="QZM6" s="86"/>
      <c r="QZN6" s="86"/>
      <c r="QZO6" s="86"/>
      <c r="QZP6" s="86"/>
      <c r="QZQ6" s="86"/>
      <c r="QZR6" s="86"/>
      <c r="QZS6" s="86"/>
      <c r="QZT6" s="86"/>
      <c r="QZU6" s="86"/>
      <c r="QZV6" s="86"/>
      <c r="QZW6" s="86"/>
      <c r="QZX6" s="86"/>
      <c r="QZY6" s="86"/>
      <c r="QZZ6" s="86"/>
      <c r="RAA6" s="86"/>
      <c r="RAB6" s="86"/>
      <c r="RAC6" s="86"/>
      <c r="RAD6" s="86"/>
      <c r="RAE6" s="86"/>
      <c r="RAF6" s="86"/>
      <c r="RAG6" s="86"/>
      <c r="RAH6" s="86"/>
      <c r="RAI6" s="86"/>
      <c r="RAJ6" s="86"/>
      <c r="RAK6" s="86"/>
      <c r="RAL6" s="86"/>
      <c r="RAM6" s="86"/>
      <c r="RAN6" s="86"/>
      <c r="RAO6" s="86"/>
      <c r="RAP6" s="86"/>
      <c r="RAQ6" s="86"/>
      <c r="RAR6" s="86"/>
      <c r="RAS6" s="86"/>
      <c r="RAT6" s="86"/>
      <c r="RAU6" s="86"/>
      <c r="RAV6" s="86"/>
      <c r="RAW6" s="86"/>
      <c r="RAX6" s="86"/>
      <c r="RAY6" s="86"/>
      <c r="RAZ6" s="86"/>
      <c r="RBA6" s="86"/>
      <c r="RBB6" s="86"/>
      <c r="RBC6" s="86"/>
      <c r="RBD6" s="86"/>
      <c r="RBE6" s="86"/>
      <c r="RBF6" s="86"/>
      <c r="RBG6" s="86"/>
      <c r="RBH6" s="86"/>
      <c r="RBI6" s="86"/>
      <c r="RBJ6" s="86"/>
      <c r="RBK6" s="86"/>
      <c r="RBL6" s="86"/>
      <c r="RBM6" s="86"/>
      <c r="RBN6" s="86"/>
      <c r="RBO6" s="86"/>
      <c r="RBP6" s="86"/>
      <c r="RBQ6" s="86"/>
      <c r="RBR6" s="86"/>
      <c r="RBS6" s="86"/>
      <c r="RBT6" s="86"/>
      <c r="RBU6" s="86"/>
      <c r="RBV6" s="86"/>
      <c r="RBW6" s="86"/>
      <c r="RBX6" s="86"/>
      <c r="RBY6" s="86"/>
      <c r="RBZ6" s="86"/>
      <c r="RCA6" s="86"/>
      <c r="RCB6" s="86"/>
      <c r="RCC6" s="86"/>
      <c r="RCD6" s="86"/>
      <c r="RCE6" s="86"/>
      <c r="RCF6" s="86"/>
      <c r="RCG6" s="86"/>
      <c r="RCH6" s="86"/>
      <c r="RCI6" s="86"/>
      <c r="RCJ6" s="86"/>
      <c r="RCK6" s="86"/>
      <c r="RCL6" s="86"/>
      <c r="RCM6" s="86"/>
      <c r="RCN6" s="86"/>
      <c r="RCO6" s="86"/>
      <c r="RCP6" s="86"/>
      <c r="RCQ6" s="86"/>
      <c r="RCR6" s="86"/>
      <c r="RCS6" s="86"/>
      <c r="RCT6" s="86"/>
      <c r="RCU6" s="86"/>
      <c r="RCV6" s="86"/>
      <c r="RCW6" s="86"/>
      <c r="RCX6" s="86"/>
      <c r="RCY6" s="86"/>
      <c r="RCZ6" s="86"/>
      <c r="RDA6" s="86"/>
      <c r="RDB6" s="86"/>
      <c r="RDC6" s="86"/>
      <c r="RDD6" s="86"/>
      <c r="RDE6" s="86"/>
      <c r="RDF6" s="86"/>
      <c r="RDG6" s="86"/>
      <c r="RDH6" s="86"/>
      <c r="RDI6" s="86"/>
      <c r="RDJ6" s="86"/>
      <c r="RDK6" s="86"/>
      <c r="RDL6" s="86"/>
      <c r="RDM6" s="86"/>
      <c r="RDN6" s="86"/>
      <c r="RDO6" s="86"/>
      <c r="RDP6" s="86"/>
      <c r="RDQ6" s="86"/>
      <c r="RDR6" s="86"/>
      <c r="RDS6" s="86"/>
      <c r="RDT6" s="86"/>
      <c r="RDU6" s="86"/>
      <c r="RDV6" s="86"/>
      <c r="RDW6" s="86"/>
      <c r="RDX6" s="86"/>
      <c r="RDY6" s="86"/>
      <c r="RDZ6" s="86"/>
      <c r="REA6" s="86"/>
      <c r="REB6" s="86"/>
      <c r="REC6" s="86"/>
      <c r="RED6" s="86"/>
      <c r="REE6" s="86"/>
      <c r="REF6" s="86"/>
      <c r="REG6" s="86"/>
      <c r="REH6" s="86"/>
      <c r="REI6" s="86"/>
      <c r="REJ6" s="86"/>
      <c r="REK6" s="86"/>
      <c r="REL6" s="86"/>
      <c r="REM6" s="86"/>
      <c r="REN6" s="86"/>
      <c r="REO6" s="86"/>
      <c r="REP6" s="86"/>
      <c r="REQ6" s="86"/>
      <c r="RER6" s="86"/>
      <c r="RES6" s="86"/>
      <c r="RET6" s="86"/>
      <c r="REU6" s="86"/>
      <c r="REV6" s="86"/>
      <c r="REW6" s="86"/>
      <c r="REX6" s="86"/>
      <c r="REY6" s="86"/>
      <c r="REZ6" s="86"/>
      <c r="RFA6" s="86"/>
      <c r="RFB6" s="86"/>
      <c r="RFC6" s="86"/>
      <c r="RFD6" s="86"/>
      <c r="RFE6" s="86"/>
      <c r="RFF6" s="86"/>
      <c r="RFG6" s="86"/>
      <c r="RFH6" s="86"/>
      <c r="RFI6" s="86"/>
      <c r="RFJ6" s="86"/>
      <c r="RFK6" s="86"/>
      <c r="RFL6" s="86"/>
      <c r="RFM6" s="86"/>
      <c r="RFN6" s="86"/>
      <c r="RFO6" s="86"/>
      <c r="RFP6" s="86"/>
      <c r="RFQ6" s="86"/>
      <c r="RFR6" s="86"/>
      <c r="RFS6" s="86"/>
      <c r="RFT6" s="86"/>
      <c r="RFU6" s="86"/>
      <c r="RFV6" s="86"/>
      <c r="RFW6" s="86"/>
      <c r="RFX6" s="86"/>
      <c r="RFY6" s="86"/>
      <c r="RFZ6" s="86"/>
      <c r="RGA6" s="86"/>
      <c r="RGB6" s="86"/>
      <c r="RGC6" s="86"/>
      <c r="RGD6" s="86"/>
      <c r="RGE6" s="86"/>
      <c r="RGF6" s="86"/>
      <c r="RGG6" s="86"/>
      <c r="RGH6" s="86"/>
      <c r="RGI6" s="86"/>
      <c r="RGJ6" s="86"/>
      <c r="RGK6" s="86"/>
      <c r="RGL6" s="86"/>
      <c r="RGM6" s="86"/>
      <c r="RGN6" s="86"/>
      <c r="RGO6" s="86"/>
      <c r="RGP6" s="86"/>
      <c r="RGQ6" s="86"/>
      <c r="RGR6" s="86"/>
      <c r="RGS6" s="86"/>
      <c r="RGT6" s="86"/>
      <c r="RGU6" s="86"/>
      <c r="RGV6" s="86"/>
      <c r="RGW6" s="86"/>
      <c r="RGX6" s="86"/>
      <c r="RGY6" s="86"/>
      <c r="RGZ6" s="86"/>
      <c r="RHA6" s="86"/>
      <c r="RHB6" s="86"/>
      <c r="RHC6" s="86"/>
      <c r="RHD6" s="86"/>
      <c r="RHE6" s="86"/>
      <c r="RHF6" s="86"/>
      <c r="RHG6" s="86"/>
      <c r="RHH6" s="86"/>
      <c r="RHI6" s="86"/>
      <c r="RHJ6" s="86"/>
      <c r="RHK6" s="86"/>
      <c r="RHL6" s="86"/>
      <c r="RHM6" s="86"/>
      <c r="RHN6" s="86"/>
      <c r="RHO6" s="86"/>
      <c r="RHP6" s="86"/>
      <c r="RHQ6" s="86"/>
      <c r="RHR6" s="86"/>
      <c r="RHS6" s="86"/>
      <c r="RHT6" s="86"/>
      <c r="RHU6" s="86"/>
      <c r="RHV6" s="86"/>
      <c r="RHW6" s="86"/>
      <c r="RHX6" s="86"/>
      <c r="RHY6" s="86"/>
      <c r="RHZ6" s="86"/>
      <c r="RIA6" s="86"/>
      <c r="RIB6" s="86"/>
      <c r="RIC6" s="86"/>
      <c r="RID6" s="86"/>
      <c r="RIE6" s="86"/>
      <c r="RIF6" s="86"/>
      <c r="RIG6" s="86"/>
      <c r="RIH6" s="86"/>
      <c r="RII6" s="86"/>
      <c r="RIJ6" s="86"/>
      <c r="RIK6" s="86"/>
      <c r="RIL6" s="86"/>
      <c r="RIM6" s="86"/>
      <c r="RIN6" s="86"/>
      <c r="RIO6" s="86"/>
      <c r="RIP6" s="86"/>
      <c r="RIQ6" s="86"/>
      <c r="RIR6" s="86"/>
      <c r="RIS6" s="86"/>
      <c r="RIT6" s="86"/>
      <c r="RIU6" s="86"/>
      <c r="RIV6" s="86"/>
      <c r="RIW6" s="86"/>
      <c r="RIX6" s="86"/>
      <c r="RIY6" s="86"/>
      <c r="RIZ6" s="86"/>
      <c r="RJA6" s="86"/>
      <c r="RJB6" s="86"/>
      <c r="RJC6" s="86"/>
      <c r="RJD6" s="86"/>
      <c r="RJE6" s="86"/>
      <c r="RJF6" s="86"/>
      <c r="RJG6" s="86"/>
      <c r="RJH6" s="86"/>
      <c r="RJI6" s="86"/>
      <c r="RJJ6" s="86"/>
      <c r="RJK6" s="86"/>
      <c r="RJL6" s="86"/>
      <c r="RJM6" s="86"/>
      <c r="RJN6" s="86"/>
      <c r="RJO6" s="86"/>
      <c r="RJP6" s="86"/>
      <c r="RJQ6" s="86"/>
      <c r="RJR6" s="86"/>
      <c r="RJS6" s="86"/>
      <c r="RJT6" s="86"/>
      <c r="RJU6" s="86"/>
      <c r="RJV6" s="86"/>
      <c r="RJW6" s="86"/>
      <c r="RJX6" s="86"/>
      <c r="RJY6" s="86"/>
      <c r="RJZ6" s="86"/>
      <c r="RKA6" s="86"/>
      <c r="RKB6" s="86"/>
      <c r="RKC6" s="86"/>
      <c r="RKD6" s="86"/>
      <c r="RKE6" s="86"/>
      <c r="RKF6" s="86"/>
      <c r="RKG6" s="86"/>
      <c r="RKH6" s="86"/>
      <c r="RKI6" s="86"/>
      <c r="RKJ6" s="86"/>
      <c r="RKK6" s="86"/>
      <c r="RKL6" s="86"/>
      <c r="RKM6" s="86"/>
      <c r="RKN6" s="86"/>
      <c r="RKO6" s="86"/>
      <c r="RKP6" s="86"/>
      <c r="RKQ6" s="86"/>
      <c r="RKR6" s="86"/>
      <c r="RKS6" s="86"/>
      <c r="RKT6" s="86"/>
      <c r="RKU6" s="86"/>
      <c r="RKV6" s="86"/>
      <c r="RKW6" s="86"/>
      <c r="RKX6" s="86"/>
      <c r="RKY6" s="86"/>
      <c r="RKZ6" s="86"/>
      <c r="RLA6" s="86"/>
      <c r="RLB6" s="86"/>
      <c r="RLC6" s="86"/>
      <c r="RLD6" s="86"/>
      <c r="RLE6" s="86"/>
      <c r="RLF6" s="86"/>
      <c r="RLG6" s="86"/>
      <c r="RLH6" s="86"/>
      <c r="RLI6" s="86"/>
      <c r="RLJ6" s="86"/>
      <c r="RLK6" s="86"/>
      <c r="RLL6" s="86"/>
      <c r="RLM6" s="86"/>
      <c r="RLN6" s="86"/>
      <c r="RLO6" s="86"/>
      <c r="RLP6" s="86"/>
      <c r="RLQ6" s="86"/>
      <c r="RLR6" s="86"/>
      <c r="RLS6" s="86"/>
      <c r="RLT6" s="86"/>
      <c r="RLU6" s="86"/>
      <c r="RLV6" s="86"/>
      <c r="RLW6" s="86"/>
      <c r="RLX6" s="86"/>
      <c r="RLY6" s="86"/>
      <c r="RLZ6" s="86"/>
      <c r="RMA6" s="86"/>
      <c r="RMB6" s="86"/>
      <c r="RMC6" s="86"/>
      <c r="RMD6" s="86"/>
      <c r="RME6" s="86"/>
      <c r="RMF6" s="86"/>
      <c r="RMG6" s="86"/>
      <c r="RMH6" s="86"/>
      <c r="RMI6" s="86"/>
      <c r="RMJ6" s="86"/>
      <c r="RMK6" s="86"/>
      <c r="RML6" s="86"/>
      <c r="RMM6" s="86"/>
      <c r="RMN6" s="86"/>
      <c r="RMO6" s="86"/>
      <c r="RMP6" s="86"/>
      <c r="RMQ6" s="86"/>
      <c r="RMR6" s="86"/>
      <c r="RMS6" s="86"/>
      <c r="RMT6" s="86"/>
      <c r="RMU6" s="86"/>
      <c r="RMV6" s="86"/>
      <c r="RMW6" s="86"/>
      <c r="RMX6" s="86"/>
      <c r="RMY6" s="86"/>
      <c r="RMZ6" s="86"/>
      <c r="RNA6" s="86"/>
      <c r="RNB6" s="86"/>
      <c r="RNC6" s="86"/>
      <c r="RND6" s="86"/>
      <c r="RNE6" s="86"/>
      <c r="RNF6" s="86"/>
      <c r="RNG6" s="86"/>
      <c r="RNH6" s="86"/>
      <c r="RNI6" s="86"/>
      <c r="RNJ6" s="86"/>
      <c r="RNK6" s="86"/>
      <c r="RNL6" s="86"/>
      <c r="RNM6" s="86"/>
      <c r="RNN6" s="86"/>
      <c r="RNO6" s="86"/>
      <c r="RNP6" s="86"/>
      <c r="RNQ6" s="86"/>
      <c r="RNR6" s="86"/>
      <c r="RNS6" s="86"/>
      <c r="RNT6" s="86"/>
      <c r="RNU6" s="86"/>
      <c r="RNV6" s="86"/>
      <c r="RNW6" s="86"/>
      <c r="RNX6" s="86"/>
      <c r="RNY6" s="86"/>
      <c r="RNZ6" s="86"/>
      <c r="ROA6" s="86"/>
      <c r="ROB6" s="86"/>
      <c r="ROC6" s="86"/>
      <c r="ROD6" s="86"/>
      <c r="ROE6" s="86"/>
      <c r="ROF6" s="86"/>
      <c r="ROG6" s="86"/>
      <c r="ROH6" s="86"/>
      <c r="ROI6" s="86"/>
      <c r="ROJ6" s="86"/>
      <c r="ROK6" s="86"/>
      <c r="ROL6" s="86"/>
      <c r="ROM6" s="86"/>
      <c r="RON6" s="86"/>
      <c r="ROO6" s="86"/>
      <c r="ROP6" s="86"/>
      <c r="ROQ6" s="86"/>
      <c r="ROR6" s="86"/>
      <c r="ROS6" s="86"/>
      <c r="ROT6" s="86"/>
      <c r="ROU6" s="86"/>
      <c r="ROV6" s="86"/>
      <c r="ROW6" s="86"/>
      <c r="ROX6" s="86"/>
      <c r="ROY6" s="86"/>
      <c r="ROZ6" s="86"/>
      <c r="RPA6" s="86"/>
      <c r="RPB6" s="86"/>
      <c r="RPC6" s="86"/>
      <c r="RPD6" s="86"/>
      <c r="RPE6" s="86"/>
      <c r="RPF6" s="86"/>
      <c r="RPG6" s="86"/>
      <c r="RPH6" s="86"/>
      <c r="RPI6" s="86"/>
      <c r="RPJ6" s="86"/>
      <c r="RPK6" s="86"/>
      <c r="RPL6" s="86"/>
      <c r="RPM6" s="86"/>
      <c r="RPN6" s="86"/>
      <c r="RPO6" s="86"/>
      <c r="RPP6" s="86"/>
      <c r="RPQ6" s="86"/>
      <c r="RPR6" s="86"/>
      <c r="RPS6" s="86"/>
      <c r="RPT6" s="86"/>
      <c r="RPU6" s="86"/>
      <c r="RPV6" s="86"/>
      <c r="RPW6" s="86"/>
      <c r="RPX6" s="86"/>
      <c r="RPY6" s="86"/>
      <c r="RPZ6" s="86"/>
      <c r="RQA6" s="86"/>
      <c r="RQB6" s="86"/>
      <c r="RQC6" s="86"/>
      <c r="RQD6" s="86"/>
      <c r="RQE6" s="86"/>
      <c r="RQF6" s="86"/>
      <c r="RQG6" s="86"/>
      <c r="RQH6" s="86"/>
      <c r="RQI6" s="86"/>
      <c r="RQJ6" s="86"/>
      <c r="RQK6" s="86"/>
      <c r="RQL6" s="86"/>
      <c r="RQM6" s="86"/>
      <c r="RQN6" s="86"/>
      <c r="RQO6" s="86"/>
      <c r="RQP6" s="86"/>
      <c r="RQQ6" s="86"/>
      <c r="RQR6" s="86"/>
      <c r="RQS6" s="86"/>
      <c r="RQT6" s="86"/>
      <c r="RQU6" s="86"/>
      <c r="RQV6" s="86"/>
      <c r="RQW6" s="86"/>
      <c r="RQX6" s="86"/>
      <c r="RQY6" s="86"/>
      <c r="RQZ6" s="86"/>
      <c r="RRA6" s="86"/>
      <c r="RRB6" s="86"/>
      <c r="RRC6" s="86"/>
      <c r="RRD6" s="86"/>
      <c r="RRE6" s="86"/>
      <c r="RRF6" s="86"/>
      <c r="RRG6" s="86"/>
      <c r="RRH6" s="86"/>
      <c r="RRI6" s="86"/>
      <c r="RRJ6" s="86"/>
      <c r="RRK6" s="86"/>
      <c r="RRL6" s="86"/>
      <c r="RRM6" s="86"/>
      <c r="RRN6" s="86"/>
      <c r="RRO6" s="86"/>
      <c r="RRP6" s="86"/>
      <c r="RRQ6" s="86"/>
      <c r="RRR6" s="86"/>
      <c r="RRS6" s="86"/>
      <c r="RRT6" s="86"/>
      <c r="RRU6" s="86"/>
      <c r="RRV6" s="86"/>
      <c r="RRW6" s="86"/>
      <c r="RRX6" s="86"/>
      <c r="RRY6" s="86"/>
      <c r="RRZ6" s="86"/>
      <c r="RSA6" s="86"/>
      <c r="RSB6" s="86"/>
      <c r="RSC6" s="86"/>
      <c r="RSD6" s="86"/>
      <c r="RSE6" s="86"/>
      <c r="RSF6" s="86"/>
      <c r="RSG6" s="86"/>
      <c r="RSH6" s="86"/>
      <c r="RSI6" s="86"/>
      <c r="RSJ6" s="86"/>
      <c r="RSK6" s="86"/>
      <c r="RSL6" s="86"/>
      <c r="RSM6" s="86"/>
      <c r="RSN6" s="86"/>
      <c r="RSO6" s="86"/>
      <c r="RSP6" s="86"/>
      <c r="RSQ6" s="86"/>
      <c r="RSR6" s="86"/>
      <c r="RSS6" s="86"/>
      <c r="RST6" s="86"/>
      <c r="RSU6" s="86"/>
      <c r="RSV6" s="86"/>
      <c r="RSW6" s="86"/>
      <c r="RSX6" s="86"/>
      <c r="RSY6" s="86"/>
      <c r="RSZ6" s="86"/>
      <c r="RTA6" s="86"/>
      <c r="RTB6" s="86"/>
      <c r="RTC6" s="86"/>
      <c r="RTD6" s="86"/>
      <c r="RTE6" s="86"/>
      <c r="RTF6" s="86"/>
      <c r="RTG6" s="86"/>
      <c r="RTH6" s="86"/>
      <c r="RTI6" s="86"/>
      <c r="RTJ6" s="86"/>
      <c r="RTK6" s="86"/>
      <c r="RTL6" s="86"/>
      <c r="RTM6" s="86"/>
      <c r="RTN6" s="86"/>
      <c r="RTO6" s="86"/>
      <c r="RTP6" s="86"/>
      <c r="RTQ6" s="86"/>
      <c r="RTR6" s="86"/>
      <c r="RTS6" s="86"/>
      <c r="RTT6" s="86"/>
      <c r="RTU6" s="86"/>
      <c r="RTV6" s="86"/>
      <c r="RTW6" s="86"/>
      <c r="RTX6" s="86"/>
      <c r="RTY6" s="86"/>
      <c r="RTZ6" s="86"/>
      <c r="RUA6" s="86"/>
      <c r="RUB6" s="86"/>
      <c r="RUC6" s="86"/>
      <c r="RUD6" s="86"/>
      <c r="RUE6" s="86"/>
      <c r="RUF6" s="86"/>
      <c r="RUG6" s="86"/>
      <c r="RUH6" s="86"/>
      <c r="RUI6" s="86"/>
      <c r="RUJ6" s="86"/>
      <c r="RUK6" s="86"/>
      <c r="RUL6" s="86"/>
      <c r="RUM6" s="86"/>
      <c r="RUN6" s="86"/>
      <c r="RUO6" s="86"/>
      <c r="RUP6" s="86"/>
      <c r="RUQ6" s="86"/>
      <c r="RUR6" s="86"/>
      <c r="RUS6" s="86"/>
      <c r="RUT6" s="86"/>
      <c r="RUU6" s="86"/>
      <c r="RUV6" s="86"/>
      <c r="RUW6" s="86"/>
      <c r="RUX6" s="86"/>
      <c r="RUY6" s="86"/>
      <c r="RUZ6" s="86"/>
      <c r="RVA6" s="86"/>
      <c r="RVB6" s="86"/>
      <c r="RVC6" s="86"/>
      <c r="RVD6" s="86"/>
      <c r="RVE6" s="86"/>
      <c r="RVF6" s="86"/>
      <c r="RVG6" s="86"/>
      <c r="RVH6" s="86"/>
      <c r="RVI6" s="86"/>
      <c r="RVJ6" s="86"/>
      <c r="RVK6" s="86"/>
      <c r="RVL6" s="86"/>
      <c r="RVM6" s="86"/>
      <c r="RVN6" s="86"/>
      <c r="RVO6" s="86"/>
      <c r="RVP6" s="86"/>
      <c r="RVQ6" s="86"/>
      <c r="RVR6" s="86"/>
      <c r="RVS6" s="86"/>
      <c r="RVT6" s="86"/>
      <c r="RVU6" s="86"/>
      <c r="RVV6" s="86"/>
      <c r="RVW6" s="86"/>
      <c r="RVX6" s="86"/>
      <c r="RVY6" s="86"/>
      <c r="RVZ6" s="86"/>
      <c r="RWA6" s="86"/>
      <c r="RWB6" s="86"/>
      <c r="RWC6" s="86"/>
      <c r="RWD6" s="86"/>
      <c r="RWE6" s="86"/>
      <c r="RWF6" s="86"/>
      <c r="RWG6" s="86"/>
      <c r="RWH6" s="86"/>
      <c r="RWI6" s="86"/>
      <c r="RWJ6" s="86"/>
      <c r="RWK6" s="86"/>
      <c r="RWL6" s="86"/>
      <c r="RWM6" s="86"/>
      <c r="RWN6" s="86"/>
      <c r="RWO6" s="86"/>
      <c r="RWP6" s="86"/>
      <c r="RWQ6" s="86"/>
      <c r="RWR6" s="86"/>
      <c r="RWS6" s="86"/>
      <c r="RWT6" s="86"/>
      <c r="RWU6" s="86"/>
      <c r="RWV6" s="86"/>
      <c r="RWW6" s="86"/>
      <c r="RWX6" s="86"/>
      <c r="RWY6" s="86"/>
      <c r="RWZ6" s="86"/>
      <c r="RXA6" s="86"/>
      <c r="RXB6" s="86"/>
      <c r="RXC6" s="86"/>
      <c r="RXD6" s="86"/>
      <c r="RXE6" s="86"/>
      <c r="RXF6" s="86"/>
      <c r="RXG6" s="86"/>
      <c r="RXH6" s="86"/>
      <c r="RXI6" s="86"/>
      <c r="RXJ6" s="86"/>
      <c r="RXK6" s="86"/>
      <c r="RXL6" s="86"/>
      <c r="RXM6" s="86"/>
      <c r="RXN6" s="86"/>
      <c r="RXO6" s="86"/>
      <c r="RXP6" s="86"/>
      <c r="RXQ6" s="86"/>
      <c r="RXR6" s="86"/>
      <c r="RXS6" s="86"/>
      <c r="RXT6" s="86"/>
      <c r="RXU6" s="86"/>
      <c r="RXV6" s="86"/>
      <c r="RXW6" s="86"/>
      <c r="RXX6" s="86"/>
      <c r="RXY6" s="86"/>
      <c r="RXZ6" s="86"/>
      <c r="RYA6" s="86"/>
      <c r="RYB6" s="86"/>
      <c r="RYC6" s="86"/>
      <c r="RYD6" s="86"/>
      <c r="RYE6" s="86"/>
      <c r="RYF6" s="86"/>
      <c r="RYG6" s="86"/>
      <c r="RYH6" s="86"/>
      <c r="RYI6" s="86"/>
      <c r="RYJ6" s="86"/>
      <c r="RYK6" s="86"/>
      <c r="RYL6" s="86"/>
      <c r="RYM6" s="86"/>
      <c r="RYN6" s="86"/>
      <c r="RYO6" s="86"/>
      <c r="RYP6" s="86"/>
      <c r="RYQ6" s="86"/>
      <c r="RYR6" s="86"/>
      <c r="RYS6" s="86"/>
      <c r="RYT6" s="86"/>
      <c r="RYU6" s="86"/>
      <c r="RYV6" s="86"/>
      <c r="RYW6" s="86"/>
      <c r="RYX6" s="86"/>
      <c r="RYY6" s="86"/>
      <c r="RYZ6" s="86"/>
      <c r="RZA6" s="86"/>
      <c r="RZB6" s="86"/>
      <c r="RZC6" s="86"/>
      <c r="RZD6" s="86"/>
      <c r="RZE6" s="86"/>
      <c r="RZF6" s="86"/>
      <c r="RZG6" s="86"/>
      <c r="RZH6" s="86"/>
      <c r="RZI6" s="86"/>
      <c r="RZJ6" s="86"/>
      <c r="RZK6" s="86"/>
      <c r="RZL6" s="86"/>
      <c r="RZM6" s="86"/>
      <c r="RZN6" s="86"/>
      <c r="RZO6" s="86"/>
      <c r="RZP6" s="86"/>
      <c r="RZQ6" s="86"/>
      <c r="RZR6" s="86"/>
      <c r="RZS6" s="86"/>
      <c r="RZT6" s="86"/>
      <c r="RZU6" s="86"/>
      <c r="RZV6" s="86"/>
      <c r="RZW6" s="86"/>
      <c r="RZX6" s="86"/>
      <c r="RZY6" s="86"/>
      <c r="RZZ6" s="86"/>
      <c r="SAA6" s="86"/>
      <c r="SAB6" s="86"/>
      <c r="SAC6" s="86"/>
      <c r="SAD6" s="86"/>
      <c r="SAE6" s="86"/>
      <c r="SAF6" s="86"/>
      <c r="SAG6" s="86"/>
      <c r="SAH6" s="86"/>
      <c r="SAI6" s="86"/>
      <c r="SAJ6" s="86"/>
      <c r="SAK6" s="86"/>
      <c r="SAL6" s="86"/>
      <c r="SAM6" s="86"/>
      <c r="SAN6" s="86"/>
      <c r="SAO6" s="86"/>
      <c r="SAP6" s="86"/>
      <c r="SAQ6" s="86"/>
      <c r="SAR6" s="86"/>
      <c r="SAS6" s="86"/>
      <c r="SAT6" s="86"/>
      <c r="SAU6" s="86"/>
      <c r="SAV6" s="86"/>
      <c r="SAW6" s="86"/>
      <c r="SAX6" s="86"/>
      <c r="SAY6" s="86"/>
      <c r="SAZ6" s="86"/>
      <c r="SBA6" s="86"/>
      <c r="SBB6" s="86"/>
      <c r="SBC6" s="86"/>
      <c r="SBD6" s="86"/>
      <c r="SBE6" s="86"/>
      <c r="SBF6" s="86"/>
      <c r="SBG6" s="86"/>
      <c r="SBH6" s="86"/>
      <c r="SBI6" s="86"/>
      <c r="SBJ6" s="86"/>
      <c r="SBK6" s="86"/>
      <c r="SBL6" s="86"/>
      <c r="SBM6" s="86"/>
      <c r="SBN6" s="86"/>
      <c r="SBO6" s="86"/>
      <c r="SBP6" s="86"/>
      <c r="SBQ6" s="86"/>
      <c r="SBR6" s="86"/>
      <c r="SBS6" s="86"/>
      <c r="SBT6" s="86"/>
      <c r="SBU6" s="86"/>
      <c r="SBV6" s="86"/>
      <c r="SBW6" s="86"/>
      <c r="SBX6" s="86"/>
      <c r="SBY6" s="86"/>
      <c r="SBZ6" s="86"/>
      <c r="SCA6" s="86"/>
      <c r="SCB6" s="86"/>
      <c r="SCC6" s="86"/>
      <c r="SCD6" s="86"/>
      <c r="SCE6" s="86"/>
      <c r="SCF6" s="86"/>
      <c r="SCG6" s="86"/>
      <c r="SCH6" s="86"/>
      <c r="SCI6" s="86"/>
      <c r="SCJ6" s="86"/>
      <c r="SCK6" s="86"/>
      <c r="SCL6" s="86"/>
      <c r="SCM6" s="86"/>
      <c r="SCN6" s="86"/>
      <c r="SCO6" s="86"/>
      <c r="SCP6" s="86"/>
      <c r="SCQ6" s="86"/>
      <c r="SCR6" s="86"/>
      <c r="SCS6" s="86"/>
      <c r="SCT6" s="86"/>
      <c r="SCU6" s="86"/>
      <c r="SCV6" s="86"/>
      <c r="SCW6" s="86"/>
      <c r="SCX6" s="86"/>
      <c r="SCY6" s="86"/>
      <c r="SCZ6" s="86"/>
      <c r="SDA6" s="86"/>
      <c r="SDB6" s="86"/>
      <c r="SDC6" s="86"/>
      <c r="SDD6" s="86"/>
      <c r="SDE6" s="86"/>
      <c r="SDF6" s="86"/>
      <c r="SDG6" s="86"/>
      <c r="SDH6" s="86"/>
      <c r="SDI6" s="86"/>
      <c r="SDJ6" s="86"/>
      <c r="SDK6" s="86"/>
      <c r="SDL6" s="86"/>
      <c r="SDM6" s="86"/>
      <c r="SDN6" s="86"/>
      <c r="SDO6" s="86"/>
      <c r="SDP6" s="86"/>
      <c r="SDQ6" s="86"/>
      <c r="SDR6" s="86"/>
      <c r="SDS6" s="86"/>
      <c r="SDT6" s="86"/>
      <c r="SDU6" s="86"/>
      <c r="SDV6" s="86"/>
      <c r="SDW6" s="86"/>
      <c r="SDX6" s="86"/>
      <c r="SDY6" s="86"/>
      <c r="SDZ6" s="86"/>
      <c r="SEA6" s="86"/>
      <c r="SEB6" s="86"/>
      <c r="SEC6" s="86"/>
      <c r="SED6" s="86"/>
      <c r="SEE6" s="86"/>
      <c r="SEF6" s="86"/>
      <c r="SEG6" s="86"/>
      <c r="SEH6" s="86"/>
      <c r="SEI6" s="86"/>
      <c r="SEJ6" s="86"/>
      <c r="SEK6" s="86"/>
      <c r="SEL6" s="86"/>
      <c r="SEM6" s="86"/>
      <c r="SEN6" s="86"/>
      <c r="SEO6" s="86"/>
      <c r="SEP6" s="86"/>
      <c r="SEQ6" s="86"/>
      <c r="SER6" s="86"/>
      <c r="SES6" s="86"/>
      <c r="SET6" s="86"/>
      <c r="SEU6" s="86"/>
      <c r="SEV6" s="86"/>
      <c r="SEW6" s="86"/>
      <c r="SEX6" s="86"/>
      <c r="SEY6" s="86"/>
      <c r="SEZ6" s="86"/>
      <c r="SFA6" s="86"/>
      <c r="SFB6" s="86"/>
      <c r="SFC6" s="86"/>
      <c r="SFD6" s="86"/>
      <c r="SFE6" s="86"/>
      <c r="SFF6" s="86"/>
      <c r="SFG6" s="86"/>
      <c r="SFH6" s="86"/>
      <c r="SFI6" s="86"/>
      <c r="SFJ6" s="86"/>
      <c r="SFK6" s="86"/>
      <c r="SFL6" s="86"/>
      <c r="SFM6" s="86"/>
      <c r="SFN6" s="86"/>
      <c r="SFO6" s="86"/>
      <c r="SFP6" s="86"/>
      <c r="SFQ6" s="86"/>
      <c r="SFR6" s="86"/>
      <c r="SFS6" s="86"/>
      <c r="SFT6" s="86"/>
      <c r="SFU6" s="86"/>
      <c r="SFV6" s="86"/>
      <c r="SFW6" s="86"/>
      <c r="SFX6" s="86"/>
      <c r="SFY6" s="86"/>
      <c r="SFZ6" s="86"/>
      <c r="SGA6" s="86"/>
      <c r="SGB6" s="86"/>
      <c r="SGC6" s="86"/>
      <c r="SGD6" s="86"/>
      <c r="SGE6" s="86"/>
      <c r="SGF6" s="86"/>
      <c r="SGG6" s="86"/>
      <c r="SGH6" s="86"/>
      <c r="SGI6" s="86"/>
      <c r="SGJ6" s="86"/>
      <c r="SGK6" s="86"/>
      <c r="SGL6" s="86"/>
      <c r="SGM6" s="86"/>
      <c r="SGN6" s="86"/>
      <c r="SGO6" s="86"/>
      <c r="SGP6" s="86"/>
      <c r="SGQ6" s="86"/>
      <c r="SGR6" s="86"/>
      <c r="SGS6" s="86"/>
      <c r="SGT6" s="86"/>
      <c r="SGU6" s="86"/>
      <c r="SGV6" s="86"/>
      <c r="SGW6" s="86"/>
      <c r="SGX6" s="86"/>
      <c r="SGY6" s="86"/>
      <c r="SGZ6" s="86"/>
      <c r="SHA6" s="86"/>
      <c r="SHB6" s="86"/>
      <c r="SHC6" s="86"/>
      <c r="SHD6" s="86"/>
      <c r="SHE6" s="86"/>
      <c r="SHF6" s="86"/>
      <c r="SHG6" s="86"/>
      <c r="SHH6" s="86"/>
      <c r="SHI6" s="86"/>
      <c r="SHJ6" s="86"/>
      <c r="SHK6" s="86"/>
      <c r="SHL6" s="86"/>
      <c r="SHM6" s="86"/>
      <c r="SHN6" s="86"/>
      <c r="SHO6" s="86"/>
      <c r="SHP6" s="86"/>
      <c r="SHQ6" s="86"/>
      <c r="SHR6" s="86"/>
      <c r="SHS6" s="86"/>
      <c r="SHT6" s="86"/>
      <c r="SHU6" s="86"/>
      <c r="SHV6" s="86"/>
      <c r="SHW6" s="86"/>
      <c r="SHX6" s="86"/>
      <c r="SHY6" s="86"/>
      <c r="SHZ6" s="86"/>
      <c r="SIA6" s="86"/>
      <c r="SIB6" s="86"/>
      <c r="SIC6" s="86"/>
      <c r="SID6" s="86"/>
      <c r="SIE6" s="86"/>
      <c r="SIF6" s="86"/>
      <c r="SIG6" s="86"/>
      <c r="SIH6" s="86"/>
      <c r="SII6" s="86"/>
      <c r="SIJ6" s="86"/>
      <c r="SIK6" s="86"/>
      <c r="SIL6" s="86"/>
      <c r="SIM6" s="86"/>
      <c r="SIN6" s="86"/>
      <c r="SIO6" s="86"/>
      <c r="SIP6" s="86"/>
      <c r="SIQ6" s="86"/>
      <c r="SIR6" s="86"/>
      <c r="SIS6" s="86"/>
      <c r="SIT6" s="86"/>
      <c r="SIU6" s="86"/>
      <c r="SIV6" s="86"/>
      <c r="SIW6" s="86"/>
      <c r="SIX6" s="86"/>
      <c r="SIY6" s="86"/>
      <c r="SIZ6" s="86"/>
      <c r="SJA6" s="86"/>
      <c r="SJB6" s="86"/>
      <c r="SJC6" s="86"/>
      <c r="SJD6" s="86"/>
      <c r="SJE6" s="86"/>
      <c r="SJF6" s="86"/>
      <c r="SJG6" s="86"/>
      <c r="SJH6" s="86"/>
      <c r="SJI6" s="86"/>
      <c r="SJJ6" s="86"/>
      <c r="SJK6" s="86"/>
      <c r="SJL6" s="86"/>
      <c r="SJM6" s="86"/>
      <c r="SJN6" s="86"/>
      <c r="SJO6" s="86"/>
      <c r="SJP6" s="86"/>
      <c r="SJQ6" s="86"/>
      <c r="SJR6" s="86"/>
      <c r="SJS6" s="86"/>
      <c r="SJT6" s="86"/>
      <c r="SJU6" s="86"/>
      <c r="SJV6" s="86"/>
      <c r="SJW6" s="86"/>
      <c r="SJX6" s="86"/>
      <c r="SJY6" s="86"/>
      <c r="SJZ6" s="86"/>
      <c r="SKA6" s="86"/>
      <c r="SKB6" s="86"/>
      <c r="SKC6" s="86"/>
      <c r="SKD6" s="86"/>
      <c r="SKE6" s="86"/>
      <c r="SKF6" s="86"/>
      <c r="SKG6" s="86"/>
      <c r="SKH6" s="86"/>
      <c r="SKI6" s="86"/>
      <c r="SKJ6" s="86"/>
      <c r="SKK6" s="86"/>
      <c r="SKL6" s="86"/>
      <c r="SKM6" s="86"/>
      <c r="SKN6" s="86"/>
      <c r="SKO6" s="86"/>
      <c r="SKP6" s="86"/>
      <c r="SKQ6" s="86"/>
      <c r="SKR6" s="86"/>
      <c r="SKS6" s="86"/>
      <c r="SKT6" s="86"/>
      <c r="SKU6" s="86"/>
      <c r="SKV6" s="86"/>
      <c r="SKW6" s="86"/>
      <c r="SKX6" s="86"/>
      <c r="SKY6" s="86"/>
      <c r="SKZ6" s="86"/>
      <c r="SLA6" s="86"/>
      <c r="SLB6" s="86"/>
      <c r="SLC6" s="86"/>
      <c r="SLD6" s="86"/>
      <c r="SLE6" s="86"/>
      <c r="SLF6" s="86"/>
      <c r="SLG6" s="86"/>
      <c r="SLH6" s="86"/>
      <c r="SLI6" s="86"/>
      <c r="SLJ6" s="86"/>
      <c r="SLK6" s="86"/>
      <c r="SLL6" s="86"/>
      <c r="SLM6" s="86"/>
      <c r="SLN6" s="86"/>
      <c r="SLO6" s="86"/>
      <c r="SLP6" s="86"/>
      <c r="SLQ6" s="86"/>
      <c r="SLR6" s="86"/>
      <c r="SLS6" s="86"/>
      <c r="SLT6" s="86"/>
      <c r="SLU6" s="86"/>
      <c r="SLV6" s="86"/>
      <c r="SLW6" s="86"/>
      <c r="SLX6" s="86"/>
      <c r="SLY6" s="86"/>
      <c r="SLZ6" s="86"/>
      <c r="SMA6" s="86"/>
      <c r="SMB6" s="86"/>
      <c r="SMC6" s="86"/>
      <c r="SMD6" s="86"/>
      <c r="SME6" s="86"/>
      <c r="SMF6" s="86"/>
      <c r="SMG6" s="86"/>
      <c r="SMH6" s="86"/>
      <c r="SMI6" s="86"/>
      <c r="SMJ6" s="86"/>
      <c r="SMK6" s="86"/>
      <c r="SML6" s="86"/>
      <c r="SMM6" s="86"/>
      <c r="SMN6" s="86"/>
      <c r="SMO6" s="86"/>
      <c r="SMP6" s="86"/>
      <c r="SMQ6" s="86"/>
      <c r="SMR6" s="86"/>
      <c r="SMS6" s="86"/>
      <c r="SMT6" s="86"/>
      <c r="SMU6" s="86"/>
      <c r="SMV6" s="86"/>
      <c r="SMW6" s="86"/>
      <c r="SMX6" s="86"/>
      <c r="SMY6" s="86"/>
      <c r="SMZ6" s="86"/>
      <c r="SNA6" s="86"/>
      <c r="SNB6" s="86"/>
      <c r="SNC6" s="86"/>
      <c r="SND6" s="86"/>
      <c r="SNE6" s="86"/>
      <c r="SNF6" s="86"/>
      <c r="SNG6" s="86"/>
      <c r="SNH6" s="86"/>
      <c r="SNI6" s="86"/>
      <c r="SNJ6" s="86"/>
      <c r="SNK6" s="86"/>
      <c r="SNL6" s="86"/>
      <c r="SNM6" s="86"/>
      <c r="SNN6" s="86"/>
      <c r="SNO6" s="86"/>
      <c r="SNP6" s="86"/>
      <c r="SNQ6" s="86"/>
      <c r="SNR6" s="86"/>
      <c r="SNS6" s="86"/>
      <c r="SNT6" s="86"/>
      <c r="SNU6" s="86"/>
      <c r="SNV6" s="86"/>
      <c r="SNW6" s="86"/>
      <c r="SNX6" s="86"/>
      <c r="SNY6" s="86"/>
      <c r="SNZ6" s="86"/>
      <c r="SOA6" s="86"/>
      <c r="SOB6" s="86"/>
      <c r="SOC6" s="86"/>
      <c r="SOD6" s="86"/>
      <c r="SOE6" s="86"/>
      <c r="SOF6" s="86"/>
      <c r="SOG6" s="86"/>
      <c r="SOH6" s="86"/>
      <c r="SOI6" s="86"/>
      <c r="SOJ6" s="86"/>
      <c r="SOK6" s="86"/>
      <c r="SOL6" s="86"/>
      <c r="SOM6" s="86"/>
      <c r="SON6" s="86"/>
      <c r="SOO6" s="86"/>
      <c r="SOP6" s="86"/>
      <c r="SOQ6" s="86"/>
      <c r="SOR6" s="86"/>
      <c r="SOS6" s="86"/>
      <c r="SOT6" s="86"/>
      <c r="SOU6" s="86"/>
      <c r="SOV6" s="86"/>
      <c r="SOW6" s="86"/>
      <c r="SOX6" s="86"/>
      <c r="SOY6" s="86"/>
      <c r="SOZ6" s="86"/>
      <c r="SPA6" s="86"/>
      <c r="SPB6" s="86"/>
      <c r="SPC6" s="86"/>
      <c r="SPD6" s="86"/>
      <c r="SPE6" s="86"/>
      <c r="SPF6" s="86"/>
      <c r="SPG6" s="86"/>
      <c r="SPH6" s="86"/>
      <c r="SPI6" s="86"/>
      <c r="SPJ6" s="86"/>
      <c r="SPK6" s="86"/>
      <c r="SPL6" s="86"/>
      <c r="SPM6" s="86"/>
      <c r="SPN6" s="86"/>
      <c r="SPO6" s="86"/>
      <c r="SPP6" s="86"/>
      <c r="SPQ6" s="86"/>
      <c r="SPR6" s="86"/>
      <c r="SPS6" s="86"/>
      <c r="SPT6" s="86"/>
      <c r="SPU6" s="86"/>
      <c r="SPV6" s="86"/>
      <c r="SPW6" s="86"/>
      <c r="SPX6" s="86"/>
      <c r="SPY6" s="86"/>
      <c r="SPZ6" s="86"/>
      <c r="SQA6" s="86"/>
      <c r="SQB6" s="86"/>
      <c r="SQC6" s="86"/>
      <c r="SQD6" s="86"/>
      <c r="SQE6" s="86"/>
      <c r="SQF6" s="86"/>
      <c r="SQG6" s="86"/>
      <c r="SQH6" s="86"/>
      <c r="SQI6" s="86"/>
      <c r="SQJ6" s="86"/>
      <c r="SQK6" s="86"/>
      <c r="SQL6" s="86"/>
      <c r="SQM6" s="86"/>
      <c r="SQN6" s="86"/>
      <c r="SQO6" s="86"/>
      <c r="SQP6" s="86"/>
      <c r="SQQ6" s="86"/>
      <c r="SQR6" s="86"/>
      <c r="SQS6" s="86"/>
      <c r="SQT6" s="86"/>
      <c r="SQU6" s="86"/>
      <c r="SQV6" s="86"/>
      <c r="SQW6" s="86"/>
      <c r="SQX6" s="86"/>
      <c r="SQY6" s="86"/>
      <c r="SQZ6" s="86"/>
      <c r="SRA6" s="86"/>
      <c r="SRB6" s="86"/>
      <c r="SRC6" s="86"/>
      <c r="SRD6" s="86"/>
      <c r="SRE6" s="86"/>
      <c r="SRF6" s="86"/>
      <c r="SRG6" s="86"/>
      <c r="SRH6" s="86"/>
      <c r="SRI6" s="86"/>
      <c r="SRJ6" s="86"/>
      <c r="SRK6" s="86"/>
      <c r="SRL6" s="86"/>
      <c r="SRM6" s="86"/>
      <c r="SRN6" s="86"/>
      <c r="SRO6" s="86"/>
      <c r="SRP6" s="86"/>
      <c r="SRQ6" s="86"/>
      <c r="SRR6" s="86"/>
      <c r="SRS6" s="86"/>
      <c r="SRT6" s="86"/>
      <c r="SRU6" s="86"/>
      <c r="SRV6" s="86"/>
      <c r="SRW6" s="86"/>
      <c r="SRX6" s="86"/>
      <c r="SRY6" s="86"/>
      <c r="SRZ6" s="86"/>
      <c r="SSA6" s="86"/>
      <c r="SSB6" s="86"/>
      <c r="SSC6" s="86"/>
      <c r="SSD6" s="86"/>
      <c r="SSE6" s="86"/>
      <c r="SSF6" s="86"/>
      <c r="SSG6" s="86"/>
      <c r="SSH6" s="86"/>
      <c r="SSI6" s="86"/>
      <c r="SSJ6" s="86"/>
      <c r="SSK6" s="86"/>
      <c r="SSL6" s="86"/>
      <c r="SSM6" s="86"/>
      <c r="SSN6" s="86"/>
      <c r="SSO6" s="86"/>
      <c r="SSP6" s="86"/>
      <c r="SSQ6" s="86"/>
      <c r="SSR6" s="86"/>
      <c r="SSS6" s="86"/>
      <c r="SST6" s="86"/>
      <c r="SSU6" s="86"/>
      <c r="SSV6" s="86"/>
      <c r="SSW6" s="86"/>
      <c r="SSX6" s="86"/>
      <c r="SSY6" s="86"/>
      <c r="SSZ6" s="86"/>
      <c r="STA6" s="86"/>
      <c r="STB6" s="86"/>
      <c r="STC6" s="86"/>
      <c r="STD6" s="86"/>
      <c r="STE6" s="86"/>
      <c r="STF6" s="86"/>
      <c r="STG6" s="86"/>
      <c r="STH6" s="86"/>
      <c r="STI6" s="86"/>
      <c r="STJ6" s="86"/>
      <c r="STK6" s="86"/>
      <c r="STL6" s="86"/>
      <c r="STM6" s="86"/>
      <c r="STN6" s="86"/>
      <c r="STO6" s="86"/>
      <c r="STP6" s="86"/>
      <c r="STQ6" s="86"/>
      <c r="STR6" s="86"/>
      <c r="STS6" s="86"/>
      <c r="STT6" s="86"/>
      <c r="STU6" s="86"/>
      <c r="STV6" s="86"/>
      <c r="STW6" s="86"/>
      <c r="STX6" s="86"/>
      <c r="STY6" s="86"/>
      <c r="STZ6" s="86"/>
      <c r="SUA6" s="86"/>
      <c r="SUB6" s="86"/>
      <c r="SUC6" s="86"/>
      <c r="SUD6" s="86"/>
      <c r="SUE6" s="86"/>
      <c r="SUF6" s="86"/>
      <c r="SUG6" s="86"/>
      <c r="SUH6" s="86"/>
      <c r="SUI6" s="86"/>
      <c r="SUJ6" s="86"/>
      <c r="SUK6" s="86"/>
      <c r="SUL6" s="86"/>
      <c r="SUM6" s="86"/>
      <c r="SUN6" s="86"/>
      <c r="SUO6" s="86"/>
      <c r="SUP6" s="86"/>
      <c r="SUQ6" s="86"/>
      <c r="SUR6" s="86"/>
      <c r="SUS6" s="86"/>
      <c r="SUT6" s="86"/>
      <c r="SUU6" s="86"/>
      <c r="SUV6" s="86"/>
      <c r="SUW6" s="86"/>
      <c r="SUX6" s="86"/>
      <c r="SUY6" s="86"/>
      <c r="SUZ6" s="86"/>
      <c r="SVA6" s="86"/>
      <c r="SVB6" s="86"/>
      <c r="SVC6" s="86"/>
      <c r="SVD6" s="86"/>
      <c r="SVE6" s="86"/>
      <c r="SVF6" s="86"/>
      <c r="SVG6" s="86"/>
      <c r="SVH6" s="86"/>
      <c r="SVI6" s="86"/>
      <c r="SVJ6" s="86"/>
      <c r="SVK6" s="86"/>
      <c r="SVL6" s="86"/>
      <c r="SVM6" s="86"/>
      <c r="SVN6" s="86"/>
      <c r="SVO6" s="86"/>
      <c r="SVP6" s="86"/>
      <c r="SVQ6" s="86"/>
      <c r="SVR6" s="86"/>
      <c r="SVS6" s="86"/>
      <c r="SVT6" s="86"/>
      <c r="SVU6" s="86"/>
      <c r="SVV6" s="86"/>
      <c r="SVW6" s="86"/>
      <c r="SVX6" s="86"/>
      <c r="SVY6" s="86"/>
      <c r="SVZ6" s="86"/>
      <c r="SWA6" s="86"/>
      <c r="SWB6" s="86"/>
      <c r="SWC6" s="86"/>
      <c r="SWD6" s="86"/>
      <c r="SWE6" s="86"/>
      <c r="SWF6" s="86"/>
      <c r="SWG6" s="86"/>
      <c r="SWH6" s="86"/>
      <c r="SWI6" s="86"/>
      <c r="SWJ6" s="86"/>
      <c r="SWK6" s="86"/>
      <c r="SWL6" s="86"/>
      <c r="SWM6" s="86"/>
      <c r="SWN6" s="86"/>
      <c r="SWO6" s="86"/>
      <c r="SWP6" s="86"/>
      <c r="SWQ6" s="86"/>
      <c r="SWR6" s="86"/>
      <c r="SWS6" s="86"/>
      <c r="SWT6" s="86"/>
      <c r="SWU6" s="86"/>
      <c r="SWV6" s="86"/>
      <c r="SWW6" s="86"/>
      <c r="SWX6" s="86"/>
      <c r="SWY6" s="86"/>
      <c r="SWZ6" s="86"/>
      <c r="SXA6" s="86"/>
      <c r="SXB6" s="86"/>
      <c r="SXC6" s="86"/>
      <c r="SXD6" s="86"/>
      <c r="SXE6" s="86"/>
      <c r="SXF6" s="86"/>
      <c r="SXG6" s="86"/>
      <c r="SXH6" s="86"/>
      <c r="SXI6" s="86"/>
      <c r="SXJ6" s="86"/>
      <c r="SXK6" s="86"/>
      <c r="SXL6" s="86"/>
      <c r="SXM6" s="86"/>
      <c r="SXN6" s="86"/>
      <c r="SXO6" s="86"/>
      <c r="SXP6" s="86"/>
      <c r="SXQ6" s="86"/>
      <c r="SXR6" s="86"/>
      <c r="SXS6" s="86"/>
      <c r="SXT6" s="86"/>
      <c r="SXU6" s="86"/>
      <c r="SXV6" s="86"/>
      <c r="SXW6" s="86"/>
      <c r="SXX6" s="86"/>
      <c r="SXY6" s="86"/>
      <c r="SXZ6" s="86"/>
      <c r="SYA6" s="86"/>
      <c r="SYB6" s="86"/>
      <c r="SYC6" s="86"/>
      <c r="SYD6" s="86"/>
      <c r="SYE6" s="86"/>
      <c r="SYF6" s="86"/>
      <c r="SYG6" s="86"/>
      <c r="SYH6" s="86"/>
      <c r="SYI6" s="86"/>
      <c r="SYJ6" s="86"/>
      <c r="SYK6" s="86"/>
      <c r="SYL6" s="86"/>
      <c r="SYM6" s="86"/>
      <c r="SYN6" s="86"/>
      <c r="SYO6" s="86"/>
      <c r="SYP6" s="86"/>
      <c r="SYQ6" s="86"/>
      <c r="SYR6" s="86"/>
      <c r="SYS6" s="86"/>
      <c r="SYT6" s="86"/>
      <c r="SYU6" s="86"/>
      <c r="SYV6" s="86"/>
      <c r="SYW6" s="86"/>
      <c r="SYX6" s="86"/>
      <c r="SYY6" s="86"/>
      <c r="SYZ6" s="86"/>
      <c r="SZA6" s="86"/>
      <c r="SZB6" s="86"/>
      <c r="SZC6" s="86"/>
      <c r="SZD6" s="86"/>
      <c r="SZE6" s="86"/>
      <c r="SZF6" s="86"/>
      <c r="SZG6" s="86"/>
      <c r="SZH6" s="86"/>
      <c r="SZI6" s="86"/>
      <c r="SZJ6" s="86"/>
      <c r="SZK6" s="86"/>
      <c r="SZL6" s="86"/>
      <c r="SZM6" s="86"/>
      <c r="SZN6" s="86"/>
      <c r="SZO6" s="86"/>
      <c r="SZP6" s="86"/>
      <c r="SZQ6" s="86"/>
      <c r="SZR6" s="86"/>
      <c r="SZS6" s="86"/>
      <c r="SZT6" s="86"/>
      <c r="SZU6" s="86"/>
      <c r="SZV6" s="86"/>
      <c r="SZW6" s="86"/>
      <c r="SZX6" s="86"/>
      <c r="SZY6" s="86"/>
      <c r="SZZ6" s="86"/>
      <c r="TAA6" s="86"/>
      <c r="TAB6" s="86"/>
      <c r="TAC6" s="86"/>
      <c r="TAD6" s="86"/>
      <c r="TAE6" s="86"/>
      <c r="TAF6" s="86"/>
      <c r="TAG6" s="86"/>
      <c r="TAH6" s="86"/>
      <c r="TAI6" s="86"/>
      <c r="TAJ6" s="86"/>
      <c r="TAK6" s="86"/>
      <c r="TAL6" s="86"/>
      <c r="TAM6" s="86"/>
      <c r="TAN6" s="86"/>
      <c r="TAO6" s="86"/>
      <c r="TAP6" s="86"/>
      <c r="TAQ6" s="86"/>
      <c r="TAR6" s="86"/>
      <c r="TAS6" s="86"/>
      <c r="TAT6" s="86"/>
      <c r="TAU6" s="86"/>
      <c r="TAV6" s="86"/>
      <c r="TAW6" s="86"/>
      <c r="TAX6" s="86"/>
      <c r="TAY6" s="86"/>
      <c r="TAZ6" s="86"/>
      <c r="TBA6" s="86"/>
      <c r="TBB6" s="86"/>
      <c r="TBC6" s="86"/>
      <c r="TBD6" s="86"/>
      <c r="TBE6" s="86"/>
      <c r="TBF6" s="86"/>
      <c r="TBG6" s="86"/>
      <c r="TBH6" s="86"/>
      <c r="TBI6" s="86"/>
      <c r="TBJ6" s="86"/>
      <c r="TBK6" s="86"/>
      <c r="TBL6" s="86"/>
      <c r="TBM6" s="86"/>
      <c r="TBN6" s="86"/>
      <c r="TBO6" s="86"/>
      <c r="TBP6" s="86"/>
      <c r="TBQ6" s="86"/>
      <c r="TBR6" s="86"/>
      <c r="TBS6" s="86"/>
      <c r="TBT6" s="86"/>
      <c r="TBU6" s="86"/>
      <c r="TBV6" s="86"/>
      <c r="TBW6" s="86"/>
      <c r="TBX6" s="86"/>
      <c r="TBY6" s="86"/>
      <c r="TBZ6" s="86"/>
      <c r="TCA6" s="86"/>
      <c r="TCB6" s="86"/>
      <c r="TCC6" s="86"/>
      <c r="TCD6" s="86"/>
      <c r="TCE6" s="86"/>
      <c r="TCF6" s="86"/>
      <c r="TCG6" s="86"/>
      <c r="TCH6" s="86"/>
      <c r="TCI6" s="86"/>
      <c r="TCJ6" s="86"/>
      <c r="TCK6" s="86"/>
      <c r="TCL6" s="86"/>
      <c r="TCM6" s="86"/>
      <c r="TCN6" s="86"/>
      <c r="TCO6" s="86"/>
      <c r="TCP6" s="86"/>
      <c r="TCQ6" s="86"/>
      <c r="TCR6" s="86"/>
      <c r="TCS6" s="86"/>
      <c r="TCT6" s="86"/>
      <c r="TCU6" s="86"/>
      <c r="TCV6" s="86"/>
      <c r="TCW6" s="86"/>
      <c r="TCX6" s="86"/>
      <c r="TCY6" s="86"/>
      <c r="TCZ6" s="86"/>
      <c r="TDA6" s="86"/>
      <c r="TDB6" s="86"/>
      <c r="TDC6" s="86"/>
      <c r="TDD6" s="86"/>
      <c r="TDE6" s="86"/>
      <c r="TDF6" s="86"/>
      <c r="TDG6" s="86"/>
      <c r="TDH6" s="86"/>
      <c r="TDI6" s="86"/>
      <c r="TDJ6" s="86"/>
      <c r="TDK6" s="86"/>
      <c r="TDL6" s="86"/>
      <c r="TDM6" s="86"/>
      <c r="TDN6" s="86"/>
      <c r="TDO6" s="86"/>
      <c r="TDP6" s="86"/>
      <c r="TDQ6" s="86"/>
      <c r="TDR6" s="86"/>
      <c r="TDS6" s="86"/>
      <c r="TDT6" s="86"/>
      <c r="TDU6" s="86"/>
      <c r="TDV6" s="86"/>
      <c r="TDW6" s="86"/>
      <c r="TDX6" s="86"/>
      <c r="TDY6" s="86"/>
      <c r="TDZ6" s="86"/>
      <c r="TEA6" s="86"/>
      <c r="TEB6" s="86"/>
      <c r="TEC6" s="86"/>
      <c r="TED6" s="86"/>
      <c r="TEE6" s="86"/>
      <c r="TEF6" s="86"/>
      <c r="TEG6" s="86"/>
      <c r="TEH6" s="86"/>
      <c r="TEI6" s="86"/>
      <c r="TEJ6" s="86"/>
      <c r="TEK6" s="86"/>
      <c r="TEL6" s="86"/>
      <c r="TEM6" s="86"/>
      <c r="TEN6" s="86"/>
      <c r="TEO6" s="86"/>
      <c r="TEP6" s="86"/>
      <c r="TEQ6" s="86"/>
      <c r="TER6" s="86"/>
      <c r="TES6" s="86"/>
      <c r="TET6" s="86"/>
      <c r="TEU6" s="86"/>
      <c r="TEV6" s="86"/>
      <c r="TEW6" s="86"/>
      <c r="TEX6" s="86"/>
      <c r="TEY6" s="86"/>
      <c r="TEZ6" s="86"/>
      <c r="TFA6" s="86"/>
      <c r="TFB6" s="86"/>
      <c r="TFC6" s="86"/>
      <c r="TFD6" s="86"/>
      <c r="TFE6" s="86"/>
      <c r="TFF6" s="86"/>
      <c r="TFG6" s="86"/>
      <c r="TFH6" s="86"/>
      <c r="TFI6" s="86"/>
      <c r="TFJ6" s="86"/>
      <c r="TFK6" s="86"/>
      <c r="TFL6" s="86"/>
      <c r="TFM6" s="86"/>
      <c r="TFN6" s="86"/>
      <c r="TFO6" s="86"/>
      <c r="TFP6" s="86"/>
      <c r="TFQ6" s="86"/>
      <c r="TFR6" s="86"/>
      <c r="TFS6" s="86"/>
      <c r="TFT6" s="86"/>
      <c r="TFU6" s="86"/>
      <c r="TFV6" s="86"/>
      <c r="TFW6" s="86"/>
      <c r="TFX6" s="86"/>
      <c r="TFY6" s="86"/>
      <c r="TFZ6" s="86"/>
      <c r="TGA6" s="86"/>
      <c r="TGB6" s="86"/>
      <c r="TGC6" s="86"/>
      <c r="TGD6" s="86"/>
      <c r="TGE6" s="86"/>
      <c r="TGF6" s="86"/>
      <c r="TGG6" s="86"/>
      <c r="TGH6" s="86"/>
      <c r="TGI6" s="86"/>
      <c r="TGJ6" s="86"/>
      <c r="TGK6" s="86"/>
      <c r="TGL6" s="86"/>
      <c r="TGM6" s="86"/>
      <c r="TGN6" s="86"/>
      <c r="TGO6" s="86"/>
      <c r="TGP6" s="86"/>
      <c r="TGQ6" s="86"/>
      <c r="TGR6" s="86"/>
      <c r="TGS6" s="86"/>
      <c r="TGT6" s="86"/>
      <c r="TGU6" s="86"/>
      <c r="TGV6" s="86"/>
      <c r="TGW6" s="86"/>
      <c r="TGX6" s="86"/>
      <c r="TGY6" s="86"/>
      <c r="TGZ6" s="86"/>
      <c r="THA6" s="86"/>
      <c r="THB6" s="86"/>
      <c r="THC6" s="86"/>
      <c r="THD6" s="86"/>
      <c r="THE6" s="86"/>
      <c r="THF6" s="86"/>
      <c r="THG6" s="86"/>
      <c r="THH6" s="86"/>
      <c r="THI6" s="86"/>
      <c r="THJ6" s="86"/>
      <c r="THK6" s="86"/>
      <c r="THL6" s="86"/>
      <c r="THM6" s="86"/>
      <c r="THN6" s="86"/>
      <c r="THO6" s="86"/>
      <c r="THP6" s="86"/>
      <c r="THQ6" s="86"/>
      <c r="THR6" s="86"/>
      <c r="THS6" s="86"/>
      <c r="THT6" s="86"/>
      <c r="THU6" s="86"/>
      <c r="THV6" s="86"/>
      <c r="THW6" s="86"/>
      <c r="THX6" s="86"/>
      <c r="THY6" s="86"/>
      <c r="THZ6" s="86"/>
      <c r="TIA6" s="86"/>
      <c r="TIB6" s="86"/>
      <c r="TIC6" s="86"/>
      <c r="TID6" s="86"/>
      <c r="TIE6" s="86"/>
      <c r="TIF6" s="86"/>
      <c r="TIG6" s="86"/>
      <c r="TIH6" s="86"/>
      <c r="TII6" s="86"/>
      <c r="TIJ6" s="86"/>
      <c r="TIK6" s="86"/>
      <c r="TIL6" s="86"/>
      <c r="TIM6" s="86"/>
      <c r="TIN6" s="86"/>
      <c r="TIO6" s="86"/>
      <c r="TIP6" s="86"/>
      <c r="TIQ6" s="86"/>
      <c r="TIR6" s="86"/>
      <c r="TIS6" s="86"/>
      <c r="TIT6" s="86"/>
      <c r="TIU6" s="86"/>
      <c r="TIV6" s="86"/>
      <c r="TIW6" s="86"/>
      <c r="TIX6" s="86"/>
      <c r="TIY6" s="86"/>
      <c r="TIZ6" s="86"/>
      <c r="TJA6" s="86"/>
      <c r="TJB6" s="86"/>
      <c r="TJC6" s="86"/>
      <c r="TJD6" s="86"/>
      <c r="TJE6" s="86"/>
      <c r="TJF6" s="86"/>
      <c r="TJG6" s="86"/>
      <c r="TJH6" s="86"/>
      <c r="TJI6" s="86"/>
      <c r="TJJ6" s="86"/>
      <c r="TJK6" s="86"/>
      <c r="TJL6" s="86"/>
      <c r="TJM6" s="86"/>
      <c r="TJN6" s="86"/>
      <c r="TJO6" s="86"/>
      <c r="TJP6" s="86"/>
      <c r="TJQ6" s="86"/>
      <c r="TJR6" s="86"/>
      <c r="TJS6" s="86"/>
      <c r="TJT6" s="86"/>
      <c r="TJU6" s="86"/>
      <c r="TJV6" s="86"/>
      <c r="TJW6" s="86"/>
      <c r="TJX6" s="86"/>
      <c r="TJY6" s="86"/>
      <c r="TJZ6" s="86"/>
      <c r="TKA6" s="86"/>
      <c r="TKB6" s="86"/>
      <c r="TKC6" s="86"/>
      <c r="TKD6" s="86"/>
      <c r="TKE6" s="86"/>
      <c r="TKF6" s="86"/>
      <c r="TKG6" s="86"/>
      <c r="TKH6" s="86"/>
      <c r="TKI6" s="86"/>
      <c r="TKJ6" s="86"/>
      <c r="TKK6" s="86"/>
      <c r="TKL6" s="86"/>
      <c r="TKM6" s="86"/>
      <c r="TKN6" s="86"/>
      <c r="TKO6" s="86"/>
      <c r="TKP6" s="86"/>
      <c r="TKQ6" s="86"/>
      <c r="TKR6" s="86"/>
      <c r="TKS6" s="86"/>
      <c r="TKT6" s="86"/>
      <c r="TKU6" s="86"/>
      <c r="TKV6" s="86"/>
      <c r="TKW6" s="86"/>
      <c r="TKX6" s="86"/>
      <c r="TKY6" s="86"/>
      <c r="TKZ6" s="86"/>
      <c r="TLA6" s="86"/>
      <c r="TLB6" s="86"/>
      <c r="TLC6" s="86"/>
      <c r="TLD6" s="86"/>
      <c r="TLE6" s="86"/>
      <c r="TLF6" s="86"/>
      <c r="TLG6" s="86"/>
      <c r="TLH6" s="86"/>
      <c r="TLI6" s="86"/>
      <c r="TLJ6" s="86"/>
      <c r="TLK6" s="86"/>
      <c r="TLL6" s="86"/>
      <c r="TLM6" s="86"/>
      <c r="TLN6" s="86"/>
      <c r="TLO6" s="86"/>
      <c r="TLP6" s="86"/>
      <c r="TLQ6" s="86"/>
      <c r="TLR6" s="86"/>
      <c r="TLS6" s="86"/>
      <c r="TLT6" s="86"/>
      <c r="TLU6" s="86"/>
      <c r="TLV6" s="86"/>
      <c r="TLW6" s="86"/>
      <c r="TLX6" s="86"/>
      <c r="TLY6" s="86"/>
      <c r="TLZ6" s="86"/>
      <c r="TMA6" s="86"/>
      <c r="TMB6" s="86"/>
      <c r="TMC6" s="86"/>
      <c r="TMD6" s="86"/>
      <c r="TME6" s="86"/>
      <c r="TMF6" s="86"/>
      <c r="TMG6" s="86"/>
      <c r="TMH6" s="86"/>
      <c r="TMI6" s="86"/>
      <c r="TMJ6" s="86"/>
      <c r="TMK6" s="86"/>
      <c r="TML6" s="86"/>
      <c r="TMM6" s="86"/>
      <c r="TMN6" s="86"/>
      <c r="TMO6" s="86"/>
      <c r="TMP6" s="86"/>
      <c r="TMQ6" s="86"/>
      <c r="TMR6" s="86"/>
      <c r="TMS6" s="86"/>
      <c r="TMT6" s="86"/>
      <c r="TMU6" s="86"/>
      <c r="TMV6" s="86"/>
      <c r="TMW6" s="86"/>
      <c r="TMX6" s="86"/>
      <c r="TMY6" s="86"/>
      <c r="TMZ6" s="86"/>
      <c r="TNA6" s="86"/>
      <c r="TNB6" s="86"/>
      <c r="TNC6" s="86"/>
      <c r="TND6" s="86"/>
      <c r="TNE6" s="86"/>
      <c r="TNF6" s="86"/>
      <c r="TNG6" s="86"/>
      <c r="TNH6" s="86"/>
      <c r="TNI6" s="86"/>
      <c r="TNJ6" s="86"/>
      <c r="TNK6" s="86"/>
      <c r="TNL6" s="86"/>
      <c r="TNM6" s="86"/>
      <c r="TNN6" s="86"/>
      <c r="TNO6" s="86"/>
      <c r="TNP6" s="86"/>
      <c r="TNQ6" s="86"/>
      <c r="TNR6" s="86"/>
      <c r="TNS6" s="86"/>
      <c r="TNT6" s="86"/>
      <c r="TNU6" s="86"/>
      <c r="TNV6" s="86"/>
      <c r="TNW6" s="86"/>
      <c r="TNX6" s="86"/>
      <c r="TNY6" s="86"/>
      <c r="TNZ6" s="86"/>
      <c r="TOA6" s="86"/>
      <c r="TOB6" s="86"/>
      <c r="TOC6" s="86"/>
      <c r="TOD6" s="86"/>
      <c r="TOE6" s="86"/>
      <c r="TOF6" s="86"/>
      <c r="TOG6" s="86"/>
      <c r="TOH6" s="86"/>
      <c r="TOI6" s="86"/>
      <c r="TOJ6" s="86"/>
      <c r="TOK6" s="86"/>
      <c r="TOL6" s="86"/>
      <c r="TOM6" s="86"/>
      <c r="TON6" s="86"/>
      <c r="TOO6" s="86"/>
      <c r="TOP6" s="86"/>
      <c r="TOQ6" s="86"/>
      <c r="TOR6" s="86"/>
      <c r="TOS6" s="86"/>
      <c r="TOT6" s="86"/>
      <c r="TOU6" s="86"/>
      <c r="TOV6" s="86"/>
      <c r="TOW6" s="86"/>
      <c r="TOX6" s="86"/>
      <c r="TOY6" s="86"/>
      <c r="TOZ6" s="86"/>
      <c r="TPA6" s="86"/>
      <c r="TPB6" s="86"/>
      <c r="TPC6" s="86"/>
      <c r="TPD6" s="86"/>
      <c r="TPE6" s="86"/>
      <c r="TPF6" s="86"/>
      <c r="TPG6" s="86"/>
      <c r="TPH6" s="86"/>
      <c r="TPI6" s="86"/>
      <c r="TPJ6" s="86"/>
      <c r="TPK6" s="86"/>
      <c r="TPL6" s="86"/>
      <c r="TPM6" s="86"/>
      <c r="TPN6" s="86"/>
      <c r="TPO6" s="86"/>
      <c r="TPP6" s="86"/>
      <c r="TPQ6" s="86"/>
      <c r="TPR6" s="86"/>
      <c r="TPS6" s="86"/>
      <c r="TPT6" s="86"/>
      <c r="TPU6" s="86"/>
      <c r="TPV6" s="86"/>
      <c r="TPW6" s="86"/>
      <c r="TPX6" s="86"/>
      <c r="TPY6" s="86"/>
      <c r="TPZ6" s="86"/>
      <c r="TQA6" s="86"/>
      <c r="TQB6" s="86"/>
      <c r="TQC6" s="86"/>
      <c r="TQD6" s="86"/>
      <c r="TQE6" s="86"/>
      <c r="TQF6" s="86"/>
      <c r="TQG6" s="86"/>
      <c r="TQH6" s="86"/>
      <c r="TQI6" s="86"/>
      <c r="TQJ6" s="86"/>
      <c r="TQK6" s="86"/>
      <c r="TQL6" s="86"/>
      <c r="TQM6" s="86"/>
      <c r="TQN6" s="86"/>
      <c r="TQO6" s="86"/>
      <c r="TQP6" s="86"/>
      <c r="TQQ6" s="86"/>
      <c r="TQR6" s="86"/>
      <c r="TQS6" s="86"/>
      <c r="TQT6" s="86"/>
      <c r="TQU6" s="86"/>
      <c r="TQV6" s="86"/>
      <c r="TQW6" s="86"/>
      <c r="TQX6" s="86"/>
      <c r="TQY6" s="86"/>
      <c r="TQZ6" s="86"/>
      <c r="TRA6" s="86"/>
      <c r="TRB6" s="86"/>
      <c r="TRC6" s="86"/>
      <c r="TRD6" s="86"/>
      <c r="TRE6" s="86"/>
      <c r="TRF6" s="86"/>
      <c r="TRG6" s="86"/>
      <c r="TRH6" s="86"/>
      <c r="TRI6" s="86"/>
      <c r="TRJ6" s="86"/>
      <c r="TRK6" s="86"/>
      <c r="TRL6" s="86"/>
      <c r="TRM6" s="86"/>
      <c r="TRN6" s="86"/>
      <c r="TRO6" s="86"/>
      <c r="TRP6" s="86"/>
      <c r="TRQ6" s="86"/>
      <c r="TRR6" s="86"/>
      <c r="TRS6" s="86"/>
      <c r="TRT6" s="86"/>
      <c r="TRU6" s="86"/>
      <c r="TRV6" s="86"/>
      <c r="TRW6" s="86"/>
      <c r="TRX6" s="86"/>
      <c r="TRY6" s="86"/>
      <c r="TRZ6" s="86"/>
      <c r="TSA6" s="86"/>
      <c r="TSB6" s="86"/>
      <c r="TSC6" s="86"/>
      <c r="TSD6" s="86"/>
      <c r="TSE6" s="86"/>
      <c r="TSF6" s="86"/>
      <c r="TSG6" s="86"/>
      <c r="TSH6" s="86"/>
      <c r="TSI6" s="86"/>
      <c r="TSJ6" s="86"/>
      <c r="TSK6" s="86"/>
      <c r="TSL6" s="86"/>
      <c r="TSM6" s="86"/>
      <c r="TSN6" s="86"/>
      <c r="TSO6" s="86"/>
      <c r="TSP6" s="86"/>
      <c r="TSQ6" s="86"/>
      <c r="TSR6" s="86"/>
      <c r="TSS6" s="86"/>
      <c r="TST6" s="86"/>
      <c r="TSU6" s="86"/>
      <c r="TSV6" s="86"/>
      <c r="TSW6" s="86"/>
      <c r="TSX6" s="86"/>
      <c r="TSY6" s="86"/>
      <c r="TSZ6" s="86"/>
      <c r="TTA6" s="86"/>
      <c r="TTB6" s="86"/>
      <c r="TTC6" s="86"/>
      <c r="TTD6" s="86"/>
      <c r="TTE6" s="86"/>
      <c r="TTF6" s="86"/>
      <c r="TTG6" s="86"/>
      <c r="TTH6" s="86"/>
      <c r="TTI6" s="86"/>
      <c r="TTJ6" s="86"/>
      <c r="TTK6" s="86"/>
      <c r="TTL6" s="86"/>
      <c r="TTM6" s="86"/>
      <c r="TTN6" s="86"/>
      <c r="TTO6" s="86"/>
      <c r="TTP6" s="86"/>
      <c r="TTQ6" s="86"/>
      <c r="TTR6" s="86"/>
      <c r="TTS6" s="86"/>
      <c r="TTT6" s="86"/>
      <c r="TTU6" s="86"/>
      <c r="TTV6" s="86"/>
      <c r="TTW6" s="86"/>
      <c r="TTX6" s="86"/>
      <c r="TTY6" s="86"/>
      <c r="TTZ6" s="86"/>
      <c r="TUA6" s="86"/>
      <c r="TUB6" s="86"/>
      <c r="TUC6" s="86"/>
      <c r="TUD6" s="86"/>
      <c r="TUE6" s="86"/>
      <c r="TUF6" s="86"/>
      <c r="TUG6" s="86"/>
      <c r="TUH6" s="86"/>
      <c r="TUI6" s="86"/>
      <c r="TUJ6" s="86"/>
      <c r="TUK6" s="86"/>
      <c r="TUL6" s="86"/>
      <c r="TUM6" s="86"/>
      <c r="TUN6" s="86"/>
      <c r="TUO6" s="86"/>
      <c r="TUP6" s="86"/>
      <c r="TUQ6" s="86"/>
      <c r="TUR6" s="86"/>
      <c r="TUS6" s="86"/>
      <c r="TUT6" s="86"/>
      <c r="TUU6" s="86"/>
      <c r="TUV6" s="86"/>
      <c r="TUW6" s="86"/>
      <c r="TUX6" s="86"/>
      <c r="TUY6" s="86"/>
      <c r="TUZ6" s="86"/>
      <c r="TVA6" s="86"/>
      <c r="TVB6" s="86"/>
      <c r="TVC6" s="86"/>
      <c r="TVD6" s="86"/>
      <c r="TVE6" s="86"/>
      <c r="TVF6" s="86"/>
      <c r="TVG6" s="86"/>
      <c r="TVH6" s="86"/>
      <c r="TVI6" s="86"/>
      <c r="TVJ6" s="86"/>
      <c r="TVK6" s="86"/>
      <c r="TVL6" s="86"/>
      <c r="TVM6" s="86"/>
      <c r="TVN6" s="86"/>
      <c r="TVO6" s="86"/>
      <c r="TVP6" s="86"/>
      <c r="TVQ6" s="86"/>
      <c r="TVR6" s="86"/>
      <c r="TVS6" s="86"/>
      <c r="TVT6" s="86"/>
      <c r="TVU6" s="86"/>
      <c r="TVV6" s="86"/>
      <c r="TVW6" s="86"/>
      <c r="TVX6" s="86"/>
      <c r="TVY6" s="86"/>
      <c r="TVZ6" s="86"/>
      <c r="TWA6" s="86"/>
      <c r="TWB6" s="86"/>
      <c r="TWC6" s="86"/>
      <c r="TWD6" s="86"/>
      <c r="TWE6" s="86"/>
      <c r="TWF6" s="86"/>
      <c r="TWG6" s="86"/>
      <c r="TWH6" s="86"/>
      <c r="TWI6" s="86"/>
      <c r="TWJ6" s="86"/>
      <c r="TWK6" s="86"/>
      <c r="TWL6" s="86"/>
      <c r="TWM6" s="86"/>
      <c r="TWN6" s="86"/>
      <c r="TWO6" s="86"/>
      <c r="TWP6" s="86"/>
      <c r="TWQ6" s="86"/>
      <c r="TWR6" s="86"/>
      <c r="TWS6" s="86"/>
      <c r="TWT6" s="86"/>
      <c r="TWU6" s="86"/>
      <c r="TWV6" s="86"/>
      <c r="TWW6" s="86"/>
      <c r="TWX6" s="86"/>
      <c r="TWY6" s="86"/>
      <c r="TWZ6" s="86"/>
      <c r="TXA6" s="86"/>
      <c r="TXB6" s="86"/>
      <c r="TXC6" s="86"/>
      <c r="TXD6" s="86"/>
      <c r="TXE6" s="86"/>
      <c r="TXF6" s="86"/>
      <c r="TXG6" s="86"/>
      <c r="TXH6" s="86"/>
      <c r="TXI6" s="86"/>
      <c r="TXJ6" s="86"/>
      <c r="TXK6" s="86"/>
      <c r="TXL6" s="86"/>
      <c r="TXM6" s="86"/>
      <c r="TXN6" s="86"/>
      <c r="TXO6" s="86"/>
      <c r="TXP6" s="86"/>
      <c r="TXQ6" s="86"/>
      <c r="TXR6" s="86"/>
      <c r="TXS6" s="86"/>
      <c r="TXT6" s="86"/>
      <c r="TXU6" s="86"/>
      <c r="TXV6" s="86"/>
      <c r="TXW6" s="86"/>
      <c r="TXX6" s="86"/>
      <c r="TXY6" s="86"/>
      <c r="TXZ6" s="86"/>
      <c r="TYA6" s="86"/>
      <c r="TYB6" s="86"/>
      <c r="TYC6" s="86"/>
      <c r="TYD6" s="86"/>
      <c r="TYE6" s="86"/>
      <c r="TYF6" s="86"/>
      <c r="TYG6" s="86"/>
      <c r="TYH6" s="86"/>
      <c r="TYI6" s="86"/>
      <c r="TYJ6" s="86"/>
      <c r="TYK6" s="86"/>
      <c r="TYL6" s="86"/>
      <c r="TYM6" s="86"/>
      <c r="TYN6" s="86"/>
      <c r="TYO6" s="86"/>
      <c r="TYP6" s="86"/>
      <c r="TYQ6" s="86"/>
      <c r="TYR6" s="86"/>
      <c r="TYS6" s="86"/>
      <c r="TYT6" s="86"/>
      <c r="TYU6" s="86"/>
      <c r="TYV6" s="86"/>
      <c r="TYW6" s="86"/>
      <c r="TYX6" s="86"/>
      <c r="TYY6" s="86"/>
      <c r="TYZ6" s="86"/>
      <c r="TZA6" s="86"/>
      <c r="TZB6" s="86"/>
      <c r="TZC6" s="86"/>
      <c r="TZD6" s="86"/>
      <c r="TZE6" s="86"/>
      <c r="TZF6" s="86"/>
      <c r="TZG6" s="86"/>
      <c r="TZH6" s="86"/>
      <c r="TZI6" s="86"/>
      <c r="TZJ6" s="86"/>
      <c r="TZK6" s="86"/>
      <c r="TZL6" s="86"/>
      <c r="TZM6" s="86"/>
      <c r="TZN6" s="86"/>
      <c r="TZO6" s="86"/>
      <c r="TZP6" s="86"/>
      <c r="TZQ6" s="86"/>
      <c r="TZR6" s="86"/>
      <c r="TZS6" s="86"/>
      <c r="TZT6" s="86"/>
      <c r="TZU6" s="86"/>
      <c r="TZV6" s="86"/>
      <c r="TZW6" s="86"/>
      <c r="TZX6" s="86"/>
      <c r="TZY6" s="86"/>
      <c r="TZZ6" s="86"/>
      <c r="UAA6" s="86"/>
      <c r="UAB6" s="86"/>
      <c r="UAC6" s="86"/>
      <c r="UAD6" s="86"/>
      <c r="UAE6" s="86"/>
      <c r="UAF6" s="86"/>
      <c r="UAG6" s="86"/>
      <c r="UAH6" s="86"/>
      <c r="UAI6" s="86"/>
      <c r="UAJ6" s="86"/>
      <c r="UAK6" s="86"/>
      <c r="UAL6" s="86"/>
      <c r="UAM6" s="86"/>
      <c r="UAN6" s="86"/>
      <c r="UAO6" s="86"/>
      <c r="UAP6" s="86"/>
      <c r="UAQ6" s="86"/>
      <c r="UAR6" s="86"/>
      <c r="UAS6" s="86"/>
      <c r="UAT6" s="86"/>
      <c r="UAU6" s="86"/>
      <c r="UAV6" s="86"/>
      <c r="UAW6" s="86"/>
      <c r="UAX6" s="86"/>
      <c r="UAY6" s="86"/>
      <c r="UAZ6" s="86"/>
      <c r="UBA6" s="86"/>
      <c r="UBB6" s="86"/>
      <c r="UBC6" s="86"/>
      <c r="UBD6" s="86"/>
      <c r="UBE6" s="86"/>
      <c r="UBF6" s="86"/>
      <c r="UBG6" s="86"/>
      <c r="UBH6" s="86"/>
      <c r="UBI6" s="86"/>
      <c r="UBJ6" s="86"/>
      <c r="UBK6" s="86"/>
      <c r="UBL6" s="86"/>
      <c r="UBM6" s="86"/>
      <c r="UBN6" s="86"/>
      <c r="UBO6" s="86"/>
      <c r="UBP6" s="86"/>
      <c r="UBQ6" s="86"/>
      <c r="UBR6" s="86"/>
      <c r="UBS6" s="86"/>
      <c r="UBT6" s="86"/>
      <c r="UBU6" s="86"/>
      <c r="UBV6" s="86"/>
      <c r="UBW6" s="86"/>
      <c r="UBX6" s="86"/>
      <c r="UBY6" s="86"/>
      <c r="UBZ6" s="86"/>
      <c r="UCA6" s="86"/>
      <c r="UCB6" s="86"/>
      <c r="UCC6" s="86"/>
      <c r="UCD6" s="86"/>
      <c r="UCE6" s="86"/>
      <c r="UCF6" s="86"/>
      <c r="UCG6" s="86"/>
      <c r="UCH6" s="86"/>
      <c r="UCI6" s="86"/>
      <c r="UCJ6" s="86"/>
      <c r="UCK6" s="86"/>
      <c r="UCL6" s="86"/>
      <c r="UCM6" s="86"/>
      <c r="UCN6" s="86"/>
      <c r="UCO6" s="86"/>
      <c r="UCP6" s="86"/>
      <c r="UCQ6" s="86"/>
      <c r="UCR6" s="86"/>
      <c r="UCS6" s="86"/>
      <c r="UCT6" s="86"/>
      <c r="UCU6" s="86"/>
      <c r="UCV6" s="86"/>
      <c r="UCW6" s="86"/>
      <c r="UCX6" s="86"/>
      <c r="UCY6" s="86"/>
      <c r="UCZ6" s="86"/>
      <c r="UDA6" s="86"/>
      <c r="UDB6" s="86"/>
      <c r="UDC6" s="86"/>
      <c r="UDD6" s="86"/>
      <c r="UDE6" s="86"/>
      <c r="UDF6" s="86"/>
      <c r="UDG6" s="86"/>
      <c r="UDH6" s="86"/>
      <c r="UDI6" s="86"/>
      <c r="UDJ6" s="86"/>
      <c r="UDK6" s="86"/>
      <c r="UDL6" s="86"/>
      <c r="UDM6" s="86"/>
      <c r="UDN6" s="86"/>
      <c r="UDO6" s="86"/>
      <c r="UDP6" s="86"/>
      <c r="UDQ6" s="86"/>
      <c r="UDR6" s="86"/>
      <c r="UDS6" s="86"/>
      <c r="UDT6" s="86"/>
      <c r="UDU6" s="86"/>
      <c r="UDV6" s="86"/>
      <c r="UDW6" s="86"/>
      <c r="UDX6" s="86"/>
      <c r="UDY6" s="86"/>
      <c r="UDZ6" s="86"/>
      <c r="UEA6" s="86"/>
      <c r="UEB6" s="86"/>
      <c r="UEC6" s="86"/>
      <c r="UED6" s="86"/>
      <c r="UEE6" s="86"/>
      <c r="UEF6" s="86"/>
      <c r="UEG6" s="86"/>
      <c r="UEH6" s="86"/>
      <c r="UEI6" s="86"/>
      <c r="UEJ6" s="86"/>
      <c r="UEK6" s="86"/>
      <c r="UEL6" s="86"/>
      <c r="UEM6" s="86"/>
      <c r="UEN6" s="86"/>
      <c r="UEO6" s="86"/>
      <c r="UEP6" s="86"/>
      <c r="UEQ6" s="86"/>
      <c r="UER6" s="86"/>
      <c r="UES6" s="86"/>
      <c r="UET6" s="86"/>
      <c r="UEU6" s="86"/>
      <c r="UEV6" s="86"/>
      <c r="UEW6" s="86"/>
      <c r="UEX6" s="86"/>
      <c r="UEY6" s="86"/>
      <c r="UEZ6" s="86"/>
      <c r="UFA6" s="86"/>
      <c r="UFB6" s="86"/>
      <c r="UFC6" s="86"/>
      <c r="UFD6" s="86"/>
      <c r="UFE6" s="86"/>
      <c r="UFF6" s="86"/>
      <c r="UFG6" s="86"/>
      <c r="UFH6" s="86"/>
      <c r="UFI6" s="86"/>
      <c r="UFJ6" s="86"/>
      <c r="UFK6" s="86"/>
      <c r="UFL6" s="86"/>
      <c r="UFM6" s="86"/>
      <c r="UFN6" s="86"/>
      <c r="UFO6" s="86"/>
      <c r="UFP6" s="86"/>
      <c r="UFQ6" s="86"/>
      <c r="UFR6" s="86"/>
      <c r="UFS6" s="86"/>
      <c r="UFT6" s="86"/>
      <c r="UFU6" s="86"/>
      <c r="UFV6" s="86"/>
      <c r="UFW6" s="86"/>
      <c r="UFX6" s="86"/>
      <c r="UFY6" s="86"/>
      <c r="UFZ6" s="86"/>
      <c r="UGA6" s="86"/>
      <c r="UGB6" s="86"/>
      <c r="UGC6" s="86"/>
      <c r="UGD6" s="86"/>
      <c r="UGE6" s="86"/>
      <c r="UGF6" s="86"/>
      <c r="UGG6" s="86"/>
      <c r="UGH6" s="86"/>
      <c r="UGI6" s="86"/>
      <c r="UGJ6" s="86"/>
      <c r="UGK6" s="86"/>
      <c r="UGL6" s="86"/>
      <c r="UGM6" s="86"/>
      <c r="UGN6" s="86"/>
      <c r="UGO6" s="86"/>
      <c r="UGP6" s="86"/>
      <c r="UGQ6" s="86"/>
      <c r="UGR6" s="86"/>
      <c r="UGS6" s="86"/>
      <c r="UGT6" s="86"/>
      <c r="UGU6" s="86"/>
      <c r="UGV6" s="86"/>
      <c r="UGW6" s="86"/>
      <c r="UGX6" s="86"/>
      <c r="UGY6" s="86"/>
      <c r="UGZ6" s="86"/>
      <c r="UHA6" s="86"/>
      <c r="UHB6" s="86"/>
      <c r="UHC6" s="86"/>
      <c r="UHD6" s="86"/>
      <c r="UHE6" s="86"/>
      <c r="UHF6" s="86"/>
      <c r="UHG6" s="86"/>
      <c r="UHH6" s="86"/>
      <c r="UHI6" s="86"/>
      <c r="UHJ6" s="86"/>
      <c r="UHK6" s="86"/>
      <c r="UHL6" s="86"/>
      <c r="UHM6" s="86"/>
      <c r="UHN6" s="86"/>
      <c r="UHO6" s="86"/>
      <c r="UHP6" s="86"/>
      <c r="UHQ6" s="86"/>
      <c r="UHR6" s="86"/>
      <c r="UHS6" s="86"/>
      <c r="UHT6" s="86"/>
      <c r="UHU6" s="86"/>
      <c r="UHV6" s="86"/>
      <c r="UHW6" s="86"/>
      <c r="UHX6" s="86"/>
      <c r="UHY6" s="86"/>
      <c r="UHZ6" s="86"/>
      <c r="UIA6" s="86"/>
      <c r="UIB6" s="86"/>
      <c r="UIC6" s="86"/>
      <c r="UID6" s="86"/>
      <c r="UIE6" s="86"/>
      <c r="UIF6" s="86"/>
      <c r="UIG6" s="86"/>
      <c r="UIH6" s="86"/>
      <c r="UII6" s="86"/>
      <c r="UIJ6" s="86"/>
      <c r="UIK6" s="86"/>
      <c r="UIL6" s="86"/>
      <c r="UIM6" s="86"/>
      <c r="UIN6" s="86"/>
      <c r="UIO6" s="86"/>
      <c r="UIP6" s="86"/>
      <c r="UIQ6" s="86"/>
      <c r="UIR6" s="86"/>
      <c r="UIS6" s="86"/>
      <c r="UIT6" s="86"/>
      <c r="UIU6" s="86"/>
      <c r="UIV6" s="86"/>
      <c r="UIW6" s="86"/>
      <c r="UIX6" s="86"/>
      <c r="UIY6" s="86"/>
      <c r="UIZ6" s="86"/>
      <c r="UJA6" s="86"/>
      <c r="UJB6" s="86"/>
      <c r="UJC6" s="86"/>
      <c r="UJD6" s="86"/>
      <c r="UJE6" s="86"/>
      <c r="UJF6" s="86"/>
      <c r="UJG6" s="86"/>
      <c r="UJH6" s="86"/>
      <c r="UJI6" s="86"/>
      <c r="UJJ6" s="86"/>
      <c r="UJK6" s="86"/>
      <c r="UJL6" s="86"/>
      <c r="UJM6" s="86"/>
      <c r="UJN6" s="86"/>
      <c r="UJO6" s="86"/>
      <c r="UJP6" s="86"/>
      <c r="UJQ6" s="86"/>
      <c r="UJR6" s="86"/>
      <c r="UJS6" s="86"/>
      <c r="UJT6" s="86"/>
      <c r="UJU6" s="86"/>
      <c r="UJV6" s="86"/>
      <c r="UJW6" s="86"/>
      <c r="UJX6" s="86"/>
      <c r="UJY6" s="86"/>
      <c r="UJZ6" s="86"/>
      <c r="UKA6" s="86"/>
      <c r="UKB6" s="86"/>
      <c r="UKC6" s="86"/>
      <c r="UKD6" s="86"/>
      <c r="UKE6" s="86"/>
      <c r="UKF6" s="86"/>
      <c r="UKG6" s="86"/>
      <c r="UKH6" s="86"/>
      <c r="UKI6" s="86"/>
      <c r="UKJ6" s="86"/>
      <c r="UKK6" s="86"/>
      <c r="UKL6" s="86"/>
      <c r="UKM6" s="86"/>
      <c r="UKN6" s="86"/>
      <c r="UKO6" s="86"/>
      <c r="UKP6" s="86"/>
      <c r="UKQ6" s="86"/>
      <c r="UKR6" s="86"/>
      <c r="UKS6" s="86"/>
      <c r="UKT6" s="86"/>
      <c r="UKU6" s="86"/>
      <c r="UKV6" s="86"/>
      <c r="UKW6" s="86"/>
      <c r="UKX6" s="86"/>
      <c r="UKY6" s="86"/>
      <c r="UKZ6" s="86"/>
      <c r="ULA6" s="86"/>
      <c r="ULB6" s="86"/>
      <c r="ULC6" s="86"/>
      <c r="ULD6" s="86"/>
      <c r="ULE6" s="86"/>
      <c r="ULF6" s="86"/>
      <c r="ULG6" s="86"/>
      <c r="ULH6" s="86"/>
      <c r="ULI6" s="86"/>
      <c r="ULJ6" s="86"/>
      <c r="ULK6" s="86"/>
      <c r="ULL6" s="86"/>
      <c r="ULM6" s="86"/>
      <c r="ULN6" s="86"/>
      <c r="ULO6" s="86"/>
      <c r="ULP6" s="86"/>
      <c r="ULQ6" s="86"/>
      <c r="ULR6" s="86"/>
      <c r="ULS6" s="86"/>
      <c r="ULT6" s="86"/>
      <c r="ULU6" s="86"/>
      <c r="ULV6" s="86"/>
      <c r="ULW6" s="86"/>
      <c r="ULX6" s="86"/>
      <c r="ULY6" s="86"/>
      <c r="ULZ6" s="86"/>
      <c r="UMA6" s="86"/>
      <c r="UMB6" s="86"/>
      <c r="UMC6" s="86"/>
      <c r="UMD6" s="86"/>
      <c r="UME6" s="86"/>
      <c r="UMF6" s="86"/>
      <c r="UMG6" s="86"/>
      <c r="UMH6" s="86"/>
      <c r="UMI6" s="86"/>
      <c r="UMJ6" s="86"/>
      <c r="UMK6" s="86"/>
      <c r="UML6" s="86"/>
      <c r="UMM6" s="86"/>
      <c r="UMN6" s="86"/>
      <c r="UMO6" s="86"/>
      <c r="UMP6" s="86"/>
      <c r="UMQ6" s="86"/>
      <c r="UMR6" s="86"/>
      <c r="UMS6" s="86"/>
      <c r="UMT6" s="86"/>
      <c r="UMU6" s="86"/>
      <c r="UMV6" s="86"/>
      <c r="UMW6" s="86"/>
      <c r="UMX6" s="86"/>
      <c r="UMY6" s="86"/>
      <c r="UMZ6" s="86"/>
      <c r="UNA6" s="86"/>
      <c r="UNB6" s="86"/>
      <c r="UNC6" s="86"/>
      <c r="UND6" s="86"/>
      <c r="UNE6" s="86"/>
      <c r="UNF6" s="86"/>
      <c r="UNG6" s="86"/>
      <c r="UNH6" s="86"/>
      <c r="UNI6" s="86"/>
      <c r="UNJ6" s="86"/>
      <c r="UNK6" s="86"/>
      <c r="UNL6" s="86"/>
      <c r="UNM6" s="86"/>
      <c r="UNN6" s="86"/>
      <c r="UNO6" s="86"/>
      <c r="UNP6" s="86"/>
      <c r="UNQ6" s="86"/>
      <c r="UNR6" s="86"/>
      <c r="UNS6" s="86"/>
      <c r="UNT6" s="86"/>
      <c r="UNU6" s="86"/>
      <c r="UNV6" s="86"/>
      <c r="UNW6" s="86"/>
      <c r="UNX6" s="86"/>
      <c r="UNY6" s="86"/>
      <c r="UNZ6" s="86"/>
      <c r="UOA6" s="86"/>
      <c r="UOB6" s="86"/>
      <c r="UOC6" s="86"/>
      <c r="UOD6" s="86"/>
      <c r="UOE6" s="86"/>
      <c r="UOF6" s="86"/>
      <c r="UOG6" s="86"/>
      <c r="UOH6" s="86"/>
      <c r="UOI6" s="86"/>
      <c r="UOJ6" s="86"/>
      <c r="UOK6" s="86"/>
      <c r="UOL6" s="86"/>
      <c r="UOM6" s="86"/>
      <c r="UON6" s="86"/>
      <c r="UOO6" s="86"/>
      <c r="UOP6" s="86"/>
      <c r="UOQ6" s="86"/>
      <c r="UOR6" s="86"/>
      <c r="UOS6" s="86"/>
      <c r="UOT6" s="86"/>
      <c r="UOU6" s="86"/>
      <c r="UOV6" s="86"/>
      <c r="UOW6" s="86"/>
      <c r="UOX6" s="86"/>
      <c r="UOY6" s="86"/>
      <c r="UOZ6" s="86"/>
      <c r="UPA6" s="86"/>
      <c r="UPB6" s="86"/>
      <c r="UPC6" s="86"/>
      <c r="UPD6" s="86"/>
      <c r="UPE6" s="86"/>
      <c r="UPF6" s="86"/>
      <c r="UPG6" s="86"/>
      <c r="UPH6" s="86"/>
      <c r="UPI6" s="86"/>
      <c r="UPJ6" s="86"/>
      <c r="UPK6" s="86"/>
      <c r="UPL6" s="86"/>
      <c r="UPM6" s="86"/>
      <c r="UPN6" s="86"/>
      <c r="UPO6" s="86"/>
      <c r="UPP6" s="86"/>
      <c r="UPQ6" s="86"/>
      <c r="UPR6" s="86"/>
      <c r="UPS6" s="86"/>
      <c r="UPT6" s="86"/>
      <c r="UPU6" s="86"/>
      <c r="UPV6" s="86"/>
      <c r="UPW6" s="86"/>
      <c r="UPX6" s="86"/>
      <c r="UPY6" s="86"/>
      <c r="UPZ6" s="86"/>
      <c r="UQA6" s="86"/>
      <c r="UQB6" s="86"/>
      <c r="UQC6" s="86"/>
      <c r="UQD6" s="86"/>
      <c r="UQE6" s="86"/>
      <c r="UQF6" s="86"/>
      <c r="UQG6" s="86"/>
      <c r="UQH6" s="86"/>
      <c r="UQI6" s="86"/>
      <c r="UQJ6" s="86"/>
      <c r="UQK6" s="86"/>
      <c r="UQL6" s="86"/>
      <c r="UQM6" s="86"/>
      <c r="UQN6" s="86"/>
      <c r="UQO6" s="86"/>
      <c r="UQP6" s="86"/>
      <c r="UQQ6" s="86"/>
      <c r="UQR6" s="86"/>
      <c r="UQS6" s="86"/>
      <c r="UQT6" s="86"/>
      <c r="UQU6" s="86"/>
      <c r="UQV6" s="86"/>
      <c r="UQW6" s="86"/>
      <c r="UQX6" s="86"/>
      <c r="UQY6" s="86"/>
      <c r="UQZ6" s="86"/>
      <c r="URA6" s="86"/>
      <c r="URB6" s="86"/>
      <c r="URC6" s="86"/>
      <c r="URD6" s="86"/>
      <c r="URE6" s="86"/>
      <c r="URF6" s="86"/>
      <c r="URG6" s="86"/>
      <c r="URH6" s="86"/>
      <c r="URI6" s="86"/>
      <c r="URJ6" s="86"/>
      <c r="URK6" s="86"/>
      <c r="URL6" s="86"/>
      <c r="URM6" s="86"/>
      <c r="URN6" s="86"/>
      <c r="URO6" s="86"/>
      <c r="URP6" s="86"/>
      <c r="URQ6" s="86"/>
      <c r="URR6" s="86"/>
      <c r="URS6" s="86"/>
      <c r="URT6" s="86"/>
      <c r="URU6" s="86"/>
      <c r="URV6" s="86"/>
      <c r="URW6" s="86"/>
      <c r="URX6" s="86"/>
      <c r="URY6" s="86"/>
      <c r="URZ6" s="86"/>
      <c r="USA6" s="86"/>
      <c r="USB6" s="86"/>
      <c r="USC6" s="86"/>
      <c r="USD6" s="86"/>
      <c r="USE6" s="86"/>
      <c r="USF6" s="86"/>
      <c r="USG6" s="86"/>
      <c r="USH6" s="86"/>
      <c r="USI6" s="86"/>
      <c r="USJ6" s="86"/>
      <c r="USK6" s="86"/>
      <c r="USL6" s="86"/>
      <c r="USM6" s="86"/>
      <c r="USN6" s="86"/>
      <c r="USO6" s="86"/>
      <c r="USP6" s="86"/>
      <c r="USQ6" s="86"/>
      <c r="USR6" s="86"/>
      <c r="USS6" s="86"/>
      <c r="UST6" s="86"/>
      <c r="USU6" s="86"/>
      <c r="USV6" s="86"/>
      <c r="USW6" s="86"/>
      <c r="USX6" s="86"/>
      <c r="USY6" s="86"/>
      <c r="USZ6" s="86"/>
      <c r="UTA6" s="86"/>
      <c r="UTB6" s="86"/>
      <c r="UTC6" s="86"/>
      <c r="UTD6" s="86"/>
      <c r="UTE6" s="86"/>
      <c r="UTF6" s="86"/>
      <c r="UTG6" s="86"/>
      <c r="UTH6" s="86"/>
      <c r="UTI6" s="86"/>
      <c r="UTJ6" s="86"/>
      <c r="UTK6" s="86"/>
      <c r="UTL6" s="86"/>
      <c r="UTM6" s="86"/>
      <c r="UTN6" s="86"/>
      <c r="UTO6" s="86"/>
      <c r="UTP6" s="86"/>
      <c r="UTQ6" s="86"/>
      <c r="UTR6" s="86"/>
      <c r="UTS6" s="86"/>
      <c r="UTT6" s="86"/>
      <c r="UTU6" s="86"/>
      <c r="UTV6" s="86"/>
      <c r="UTW6" s="86"/>
      <c r="UTX6" s="86"/>
      <c r="UTY6" s="86"/>
      <c r="UTZ6" s="86"/>
      <c r="UUA6" s="86"/>
      <c r="UUB6" s="86"/>
      <c r="UUC6" s="86"/>
      <c r="UUD6" s="86"/>
      <c r="UUE6" s="86"/>
      <c r="UUF6" s="86"/>
      <c r="UUG6" s="86"/>
      <c r="UUH6" s="86"/>
      <c r="UUI6" s="86"/>
      <c r="UUJ6" s="86"/>
      <c r="UUK6" s="86"/>
      <c r="UUL6" s="86"/>
      <c r="UUM6" s="86"/>
      <c r="UUN6" s="86"/>
      <c r="UUO6" s="86"/>
      <c r="UUP6" s="86"/>
      <c r="UUQ6" s="86"/>
      <c r="UUR6" s="86"/>
      <c r="UUS6" s="86"/>
      <c r="UUT6" s="86"/>
      <c r="UUU6" s="86"/>
      <c r="UUV6" s="86"/>
      <c r="UUW6" s="86"/>
      <c r="UUX6" s="86"/>
      <c r="UUY6" s="86"/>
      <c r="UUZ6" s="86"/>
      <c r="UVA6" s="86"/>
      <c r="UVB6" s="86"/>
      <c r="UVC6" s="86"/>
      <c r="UVD6" s="86"/>
      <c r="UVE6" s="86"/>
      <c r="UVF6" s="86"/>
      <c r="UVG6" s="86"/>
      <c r="UVH6" s="86"/>
      <c r="UVI6" s="86"/>
      <c r="UVJ6" s="86"/>
      <c r="UVK6" s="86"/>
      <c r="UVL6" s="86"/>
      <c r="UVM6" s="86"/>
      <c r="UVN6" s="86"/>
      <c r="UVO6" s="86"/>
      <c r="UVP6" s="86"/>
      <c r="UVQ6" s="86"/>
      <c r="UVR6" s="86"/>
      <c r="UVS6" s="86"/>
      <c r="UVT6" s="86"/>
      <c r="UVU6" s="86"/>
      <c r="UVV6" s="86"/>
      <c r="UVW6" s="86"/>
      <c r="UVX6" s="86"/>
      <c r="UVY6" s="86"/>
      <c r="UVZ6" s="86"/>
      <c r="UWA6" s="86"/>
      <c r="UWB6" s="86"/>
      <c r="UWC6" s="86"/>
      <c r="UWD6" s="86"/>
      <c r="UWE6" s="86"/>
      <c r="UWF6" s="86"/>
      <c r="UWG6" s="86"/>
      <c r="UWH6" s="86"/>
      <c r="UWI6" s="86"/>
      <c r="UWJ6" s="86"/>
      <c r="UWK6" s="86"/>
      <c r="UWL6" s="86"/>
      <c r="UWM6" s="86"/>
      <c r="UWN6" s="86"/>
      <c r="UWO6" s="86"/>
      <c r="UWP6" s="86"/>
      <c r="UWQ6" s="86"/>
      <c r="UWR6" s="86"/>
      <c r="UWS6" s="86"/>
      <c r="UWT6" s="86"/>
      <c r="UWU6" s="86"/>
      <c r="UWV6" s="86"/>
      <c r="UWW6" s="86"/>
      <c r="UWX6" s="86"/>
      <c r="UWY6" s="86"/>
      <c r="UWZ6" s="86"/>
      <c r="UXA6" s="86"/>
      <c r="UXB6" s="86"/>
      <c r="UXC6" s="86"/>
      <c r="UXD6" s="86"/>
      <c r="UXE6" s="86"/>
      <c r="UXF6" s="86"/>
      <c r="UXG6" s="86"/>
      <c r="UXH6" s="86"/>
      <c r="UXI6" s="86"/>
      <c r="UXJ6" s="86"/>
      <c r="UXK6" s="86"/>
      <c r="UXL6" s="86"/>
      <c r="UXM6" s="86"/>
      <c r="UXN6" s="86"/>
      <c r="UXO6" s="86"/>
      <c r="UXP6" s="86"/>
      <c r="UXQ6" s="86"/>
      <c r="UXR6" s="86"/>
      <c r="UXS6" s="86"/>
      <c r="UXT6" s="86"/>
      <c r="UXU6" s="86"/>
      <c r="UXV6" s="86"/>
      <c r="UXW6" s="86"/>
      <c r="UXX6" s="86"/>
      <c r="UXY6" s="86"/>
      <c r="UXZ6" s="86"/>
      <c r="UYA6" s="86"/>
      <c r="UYB6" s="86"/>
      <c r="UYC6" s="86"/>
      <c r="UYD6" s="86"/>
      <c r="UYE6" s="86"/>
      <c r="UYF6" s="86"/>
      <c r="UYG6" s="86"/>
      <c r="UYH6" s="86"/>
      <c r="UYI6" s="86"/>
      <c r="UYJ6" s="86"/>
      <c r="UYK6" s="86"/>
      <c r="UYL6" s="86"/>
      <c r="UYM6" s="86"/>
      <c r="UYN6" s="86"/>
      <c r="UYO6" s="86"/>
      <c r="UYP6" s="86"/>
      <c r="UYQ6" s="86"/>
      <c r="UYR6" s="86"/>
      <c r="UYS6" s="86"/>
      <c r="UYT6" s="86"/>
      <c r="UYU6" s="86"/>
      <c r="UYV6" s="86"/>
      <c r="UYW6" s="86"/>
      <c r="UYX6" s="86"/>
      <c r="UYY6" s="86"/>
      <c r="UYZ6" s="86"/>
      <c r="UZA6" s="86"/>
      <c r="UZB6" s="86"/>
      <c r="UZC6" s="86"/>
      <c r="UZD6" s="86"/>
      <c r="UZE6" s="86"/>
      <c r="UZF6" s="86"/>
      <c r="UZG6" s="86"/>
      <c r="UZH6" s="86"/>
      <c r="UZI6" s="86"/>
      <c r="UZJ6" s="86"/>
      <c r="UZK6" s="86"/>
      <c r="UZL6" s="86"/>
      <c r="UZM6" s="86"/>
      <c r="UZN6" s="86"/>
      <c r="UZO6" s="86"/>
      <c r="UZP6" s="86"/>
      <c r="UZQ6" s="86"/>
      <c r="UZR6" s="86"/>
      <c r="UZS6" s="86"/>
      <c r="UZT6" s="86"/>
      <c r="UZU6" s="86"/>
      <c r="UZV6" s="86"/>
      <c r="UZW6" s="86"/>
      <c r="UZX6" s="86"/>
      <c r="UZY6" s="86"/>
      <c r="UZZ6" s="86"/>
      <c r="VAA6" s="86"/>
      <c r="VAB6" s="86"/>
      <c r="VAC6" s="86"/>
      <c r="VAD6" s="86"/>
      <c r="VAE6" s="86"/>
      <c r="VAF6" s="86"/>
      <c r="VAG6" s="86"/>
      <c r="VAH6" s="86"/>
      <c r="VAI6" s="86"/>
      <c r="VAJ6" s="86"/>
      <c r="VAK6" s="86"/>
      <c r="VAL6" s="86"/>
      <c r="VAM6" s="86"/>
      <c r="VAN6" s="86"/>
      <c r="VAO6" s="86"/>
      <c r="VAP6" s="86"/>
      <c r="VAQ6" s="86"/>
      <c r="VAR6" s="86"/>
      <c r="VAS6" s="86"/>
      <c r="VAT6" s="86"/>
      <c r="VAU6" s="86"/>
      <c r="VAV6" s="86"/>
      <c r="VAW6" s="86"/>
      <c r="VAX6" s="86"/>
      <c r="VAY6" s="86"/>
      <c r="VAZ6" s="86"/>
      <c r="VBA6" s="86"/>
      <c r="VBB6" s="86"/>
      <c r="VBC6" s="86"/>
      <c r="VBD6" s="86"/>
      <c r="VBE6" s="86"/>
      <c r="VBF6" s="86"/>
      <c r="VBG6" s="86"/>
      <c r="VBH6" s="86"/>
      <c r="VBI6" s="86"/>
      <c r="VBJ6" s="86"/>
      <c r="VBK6" s="86"/>
      <c r="VBL6" s="86"/>
      <c r="VBM6" s="86"/>
      <c r="VBN6" s="86"/>
      <c r="VBO6" s="86"/>
      <c r="VBP6" s="86"/>
      <c r="VBQ6" s="86"/>
      <c r="VBR6" s="86"/>
      <c r="VBS6" s="86"/>
      <c r="VBT6" s="86"/>
      <c r="VBU6" s="86"/>
      <c r="VBV6" s="86"/>
      <c r="VBW6" s="86"/>
      <c r="VBX6" s="86"/>
      <c r="VBY6" s="86"/>
      <c r="VBZ6" s="86"/>
      <c r="VCA6" s="86"/>
      <c r="VCB6" s="86"/>
      <c r="VCC6" s="86"/>
      <c r="VCD6" s="86"/>
      <c r="VCE6" s="86"/>
      <c r="VCF6" s="86"/>
      <c r="VCG6" s="86"/>
      <c r="VCH6" s="86"/>
      <c r="VCI6" s="86"/>
      <c r="VCJ6" s="86"/>
      <c r="VCK6" s="86"/>
      <c r="VCL6" s="86"/>
      <c r="VCM6" s="86"/>
      <c r="VCN6" s="86"/>
      <c r="VCO6" s="86"/>
      <c r="VCP6" s="86"/>
      <c r="VCQ6" s="86"/>
      <c r="VCR6" s="86"/>
      <c r="VCS6" s="86"/>
      <c r="VCT6" s="86"/>
      <c r="VCU6" s="86"/>
      <c r="VCV6" s="86"/>
      <c r="VCW6" s="86"/>
      <c r="VCX6" s="86"/>
      <c r="VCY6" s="86"/>
      <c r="VCZ6" s="86"/>
      <c r="VDA6" s="86"/>
      <c r="VDB6" s="86"/>
      <c r="VDC6" s="86"/>
      <c r="VDD6" s="86"/>
      <c r="VDE6" s="86"/>
      <c r="VDF6" s="86"/>
      <c r="VDG6" s="86"/>
      <c r="VDH6" s="86"/>
      <c r="VDI6" s="86"/>
      <c r="VDJ6" s="86"/>
      <c r="VDK6" s="86"/>
      <c r="VDL6" s="86"/>
      <c r="VDM6" s="86"/>
      <c r="VDN6" s="86"/>
      <c r="VDO6" s="86"/>
      <c r="VDP6" s="86"/>
      <c r="VDQ6" s="86"/>
      <c r="VDR6" s="86"/>
      <c r="VDS6" s="86"/>
      <c r="VDT6" s="86"/>
      <c r="VDU6" s="86"/>
      <c r="VDV6" s="86"/>
      <c r="VDW6" s="86"/>
      <c r="VDX6" s="86"/>
      <c r="VDY6" s="86"/>
      <c r="VDZ6" s="86"/>
      <c r="VEA6" s="86"/>
      <c r="VEB6" s="86"/>
      <c r="VEC6" s="86"/>
      <c r="VED6" s="86"/>
      <c r="VEE6" s="86"/>
      <c r="VEF6" s="86"/>
      <c r="VEG6" s="86"/>
      <c r="VEH6" s="86"/>
      <c r="VEI6" s="86"/>
      <c r="VEJ6" s="86"/>
      <c r="VEK6" s="86"/>
      <c r="VEL6" s="86"/>
      <c r="VEM6" s="86"/>
      <c r="VEN6" s="86"/>
      <c r="VEO6" s="86"/>
      <c r="VEP6" s="86"/>
      <c r="VEQ6" s="86"/>
      <c r="VER6" s="86"/>
      <c r="VES6" s="86"/>
      <c r="VET6" s="86"/>
      <c r="VEU6" s="86"/>
      <c r="VEV6" s="86"/>
      <c r="VEW6" s="86"/>
      <c r="VEX6" s="86"/>
      <c r="VEY6" s="86"/>
      <c r="VEZ6" s="86"/>
      <c r="VFA6" s="86"/>
      <c r="VFB6" s="86"/>
      <c r="VFC6" s="86"/>
      <c r="VFD6" s="86"/>
      <c r="VFE6" s="86"/>
      <c r="VFF6" s="86"/>
      <c r="VFG6" s="86"/>
      <c r="VFH6" s="86"/>
      <c r="VFI6" s="86"/>
      <c r="VFJ6" s="86"/>
      <c r="VFK6" s="86"/>
      <c r="VFL6" s="86"/>
      <c r="VFM6" s="86"/>
      <c r="VFN6" s="86"/>
      <c r="VFO6" s="86"/>
      <c r="VFP6" s="86"/>
      <c r="VFQ6" s="86"/>
      <c r="VFR6" s="86"/>
      <c r="VFS6" s="86"/>
      <c r="VFT6" s="86"/>
      <c r="VFU6" s="86"/>
      <c r="VFV6" s="86"/>
      <c r="VFW6" s="86"/>
      <c r="VFX6" s="86"/>
      <c r="VFY6" s="86"/>
      <c r="VFZ6" s="86"/>
      <c r="VGA6" s="86"/>
      <c r="VGB6" s="86"/>
      <c r="VGC6" s="86"/>
      <c r="VGD6" s="86"/>
      <c r="VGE6" s="86"/>
      <c r="VGF6" s="86"/>
      <c r="VGG6" s="86"/>
      <c r="VGH6" s="86"/>
      <c r="VGI6" s="86"/>
      <c r="VGJ6" s="86"/>
      <c r="VGK6" s="86"/>
      <c r="VGL6" s="86"/>
      <c r="VGM6" s="86"/>
      <c r="VGN6" s="86"/>
      <c r="VGO6" s="86"/>
      <c r="VGP6" s="86"/>
      <c r="VGQ6" s="86"/>
      <c r="VGR6" s="86"/>
      <c r="VGS6" s="86"/>
      <c r="VGT6" s="86"/>
      <c r="VGU6" s="86"/>
      <c r="VGV6" s="86"/>
      <c r="VGW6" s="86"/>
      <c r="VGX6" s="86"/>
      <c r="VGY6" s="86"/>
      <c r="VGZ6" s="86"/>
      <c r="VHA6" s="86"/>
      <c r="VHB6" s="86"/>
      <c r="VHC6" s="86"/>
      <c r="VHD6" s="86"/>
      <c r="VHE6" s="86"/>
      <c r="VHF6" s="86"/>
      <c r="VHG6" s="86"/>
      <c r="VHH6" s="86"/>
      <c r="VHI6" s="86"/>
      <c r="VHJ6" s="86"/>
      <c r="VHK6" s="86"/>
      <c r="VHL6" s="86"/>
      <c r="VHM6" s="86"/>
      <c r="VHN6" s="86"/>
      <c r="VHO6" s="86"/>
      <c r="VHP6" s="86"/>
      <c r="VHQ6" s="86"/>
      <c r="VHR6" s="86"/>
      <c r="VHS6" s="86"/>
      <c r="VHT6" s="86"/>
      <c r="VHU6" s="86"/>
      <c r="VHV6" s="86"/>
      <c r="VHW6" s="86"/>
      <c r="VHX6" s="86"/>
      <c r="VHY6" s="86"/>
      <c r="VHZ6" s="86"/>
      <c r="VIA6" s="86"/>
      <c r="VIB6" s="86"/>
      <c r="VIC6" s="86"/>
      <c r="VID6" s="86"/>
      <c r="VIE6" s="86"/>
      <c r="VIF6" s="86"/>
      <c r="VIG6" s="86"/>
      <c r="VIH6" s="86"/>
      <c r="VII6" s="86"/>
      <c r="VIJ6" s="86"/>
      <c r="VIK6" s="86"/>
      <c r="VIL6" s="86"/>
      <c r="VIM6" s="86"/>
      <c r="VIN6" s="86"/>
      <c r="VIO6" s="86"/>
      <c r="VIP6" s="86"/>
      <c r="VIQ6" s="86"/>
      <c r="VIR6" s="86"/>
      <c r="VIS6" s="86"/>
      <c r="VIT6" s="86"/>
      <c r="VIU6" s="86"/>
      <c r="VIV6" s="86"/>
      <c r="VIW6" s="86"/>
      <c r="VIX6" s="86"/>
      <c r="VIY6" s="86"/>
      <c r="VIZ6" s="86"/>
      <c r="VJA6" s="86"/>
      <c r="VJB6" s="86"/>
      <c r="VJC6" s="86"/>
      <c r="VJD6" s="86"/>
      <c r="VJE6" s="86"/>
      <c r="VJF6" s="86"/>
      <c r="VJG6" s="86"/>
      <c r="VJH6" s="86"/>
      <c r="VJI6" s="86"/>
      <c r="VJJ6" s="86"/>
      <c r="VJK6" s="86"/>
      <c r="VJL6" s="86"/>
      <c r="VJM6" s="86"/>
      <c r="VJN6" s="86"/>
      <c r="VJO6" s="86"/>
      <c r="VJP6" s="86"/>
      <c r="VJQ6" s="86"/>
      <c r="VJR6" s="86"/>
      <c r="VJS6" s="86"/>
      <c r="VJT6" s="86"/>
      <c r="VJU6" s="86"/>
      <c r="VJV6" s="86"/>
      <c r="VJW6" s="86"/>
      <c r="VJX6" s="86"/>
      <c r="VJY6" s="86"/>
      <c r="VJZ6" s="86"/>
      <c r="VKA6" s="86"/>
      <c r="VKB6" s="86"/>
      <c r="VKC6" s="86"/>
      <c r="VKD6" s="86"/>
      <c r="VKE6" s="86"/>
      <c r="VKF6" s="86"/>
      <c r="VKG6" s="86"/>
      <c r="VKH6" s="86"/>
      <c r="VKI6" s="86"/>
      <c r="VKJ6" s="86"/>
      <c r="VKK6" s="86"/>
      <c r="VKL6" s="86"/>
      <c r="VKM6" s="86"/>
      <c r="VKN6" s="86"/>
      <c r="VKO6" s="86"/>
      <c r="VKP6" s="86"/>
      <c r="VKQ6" s="86"/>
      <c r="VKR6" s="86"/>
      <c r="VKS6" s="86"/>
      <c r="VKT6" s="86"/>
      <c r="VKU6" s="86"/>
      <c r="VKV6" s="86"/>
      <c r="VKW6" s="86"/>
      <c r="VKX6" s="86"/>
      <c r="VKY6" s="86"/>
      <c r="VKZ6" s="86"/>
      <c r="VLA6" s="86"/>
      <c r="VLB6" s="86"/>
      <c r="VLC6" s="86"/>
      <c r="VLD6" s="86"/>
      <c r="VLE6" s="86"/>
      <c r="VLF6" s="86"/>
      <c r="VLG6" s="86"/>
      <c r="VLH6" s="86"/>
      <c r="VLI6" s="86"/>
      <c r="VLJ6" s="86"/>
      <c r="VLK6" s="86"/>
      <c r="VLL6" s="86"/>
      <c r="VLM6" s="86"/>
      <c r="VLN6" s="86"/>
      <c r="VLO6" s="86"/>
      <c r="VLP6" s="86"/>
      <c r="VLQ6" s="86"/>
      <c r="VLR6" s="86"/>
      <c r="VLS6" s="86"/>
      <c r="VLT6" s="86"/>
      <c r="VLU6" s="86"/>
      <c r="VLV6" s="86"/>
      <c r="VLW6" s="86"/>
      <c r="VLX6" s="86"/>
      <c r="VLY6" s="86"/>
      <c r="VLZ6" s="86"/>
      <c r="VMA6" s="86"/>
      <c r="VMB6" s="86"/>
      <c r="VMC6" s="86"/>
      <c r="VMD6" s="86"/>
      <c r="VME6" s="86"/>
      <c r="VMF6" s="86"/>
      <c r="VMG6" s="86"/>
      <c r="VMH6" s="86"/>
      <c r="VMI6" s="86"/>
      <c r="VMJ6" s="86"/>
      <c r="VMK6" s="86"/>
      <c r="VML6" s="86"/>
      <c r="VMM6" s="86"/>
      <c r="VMN6" s="86"/>
      <c r="VMO6" s="86"/>
      <c r="VMP6" s="86"/>
      <c r="VMQ6" s="86"/>
      <c r="VMR6" s="86"/>
      <c r="VMS6" s="86"/>
      <c r="VMT6" s="86"/>
      <c r="VMU6" s="86"/>
      <c r="VMV6" s="86"/>
      <c r="VMW6" s="86"/>
      <c r="VMX6" s="86"/>
      <c r="VMY6" s="86"/>
      <c r="VMZ6" s="86"/>
      <c r="VNA6" s="86"/>
      <c r="VNB6" s="86"/>
      <c r="VNC6" s="86"/>
      <c r="VND6" s="86"/>
      <c r="VNE6" s="86"/>
      <c r="VNF6" s="86"/>
      <c r="VNG6" s="86"/>
      <c r="VNH6" s="86"/>
      <c r="VNI6" s="86"/>
      <c r="VNJ6" s="86"/>
      <c r="VNK6" s="86"/>
      <c r="VNL6" s="86"/>
      <c r="VNM6" s="86"/>
      <c r="VNN6" s="86"/>
      <c r="VNO6" s="86"/>
      <c r="VNP6" s="86"/>
      <c r="VNQ6" s="86"/>
      <c r="VNR6" s="86"/>
      <c r="VNS6" s="86"/>
      <c r="VNT6" s="86"/>
      <c r="VNU6" s="86"/>
      <c r="VNV6" s="86"/>
      <c r="VNW6" s="86"/>
      <c r="VNX6" s="86"/>
      <c r="VNY6" s="86"/>
      <c r="VNZ6" s="86"/>
      <c r="VOA6" s="86"/>
      <c r="VOB6" s="86"/>
      <c r="VOC6" s="86"/>
      <c r="VOD6" s="86"/>
      <c r="VOE6" s="86"/>
      <c r="VOF6" s="86"/>
      <c r="VOG6" s="86"/>
      <c r="VOH6" s="86"/>
      <c r="VOI6" s="86"/>
      <c r="VOJ6" s="86"/>
      <c r="VOK6" s="86"/>
      <c r="VOL6" s="86"/>
      <c r="VOM6" s="86"/>
      <c r="VON6" s="86"/>
      <c r="VOO6" s="86"/>
      <c r="VOP6" s="86"/>
      <c r="VOQ6" s="86"/>
      <c r="VOR6" s="86"/>
      <c r="VOS6" s="86"/>
      <c r="VOT6" s="86"/>
      <c r="VOU6" s="86"/>
      <c r="VOV6" s="86"/>
      <c r="VOW6" s="86"/>
      <c r="VOX6" s="86"/>
      <c r="VOY6" s="86"/>
      <c r="VOZ6" s="86"/>
      <c r="VPA6" s="86"/>
      <c r="VPB6" s="86"/>
      <c r="VPC6" s="86"/>
      <c r="VPD6" s="86"/>
      <c r="VPE6" s="86"/>
      <c r="VPF6" s="86"/>
      <c r="VPG6" s="86"/>
      <c r="VPH6" s="86"/>
      <c r="VPI6" s="86"/>
      <c r="VPJ6" s="86"/>
      <c r="VPK6" s="86"/>
      <c r="VPL6" s="86"/>
      <c r="VPM6" s="86"/>
      <c r="VPN6" s="86"/>
      <c r="VPO6" s="86"/>
      <c r="VPP6" s="86"/>
      <c r="VPQ6" s="86"/>
      <c r="VPR6" s="86"/>
      <c r="VPS6" s="86"/>
      <c r="VPT6" s="86"/>
      <c r="VPU6" s="86"/>
      <c r="VPV6" s="86"/>
      <c r="VPW6" s="86"/>
      <c r="VPX6" s="86"/>
      <c r="VPY6" s="86"/>
      <c r="VPZ6" s="86"/>
      <c r="VQA6" s="86"/>
      <c r="VQB6" s="86"/>
      <c r="VQC6" s="86"/>
      <c r="VQD6" s="86"/>
      <c r="VQE6" s="86"/>
      <c r="VQF6" s="86"/>
      <c r="VQG6" s="86"/>
      <c r="VQH6" s="86"/>
      <c r="VQI6" s="86"/>
      <c r="VQJ6" s="86"/>
      <c r="VQK6" s="86"/>
      <c r="VQL6" s="86"/>
      <c r="VQM6" s="86"/>
      <c r="VQN6" s="86"/>
      <c r="VQO6" s="86"/>
      <c r="VQP6" s="86"/>
      <c r="VQQ6" s="86"/>
      <c r="VQR6" s="86"/>
      <c r="VQS6" s="86"/>
      <c r="VQT6" s="86"/>
      <c r="VQU6" s="86"/>
      <c r="VQV6" s="86"/>
      <c r="VQW6" s="86"/>
      <c r="VQX6" s="86"/>
      <c r="VQY6" s="86"/>
      <c r="VQZ6" s="86"/>
      <c r="VRA6" s="86"/>
      <c r="VRB6" s="86"/>
      <c r="VRC6" s="86"/>
      <c r="VRD6" s="86"/>
      <c r="VRE6" s="86"/>
      <c r="VRF6" s="86"/>
      <c r="VRG6" s="86"/>
      <c r="VRH6" s="86"/>
      <c r="VRI6" s="86"/>
      <c r="VRJ6" s="86"/>
      <c r="VRK6" s="86"/>
      <c r="VRL6" s="86"/>
      <c r="VRM6" s="86"/>
      <c r="VRN6" s="86"/>
      <c r="VRO6" s="86"/>
      <c r="VRP6" s="86"/>
      <c r="VRQ6" s="86"/>
      <c r="VRR6" s="86"/>
      <c r="VRS6" s="86"/>
      <c r="VRT6" s="86"/>
      <c r="VRU6" s="86"/>
      <c r="VRV6" s="86"/>
      <c r="VRW6" s="86"/>
      <c r="VRX6" s="86"/>
      <c r="VRY6" s="86"/>
      <c r="VRZ6" s="86"/>
      <c r="VSA6" s="86"/>
      <c r="VSB6" s="86"/>
      <c r="VSC6" s="86"/>
      <c r="VSD6" s="86"/>
      <c r="VSE6" s="86"/>
      <c r="VSF6" s="86"/>
      <c r="VSG6" s="86"/>
      <c r="VSH6" s="86"/>
      <c r="VSI6" s="86"/>
      <c r="VSJ6" s="86"/>
      <c r="VSK6" s="86"/>
      <c r="VSL6" s="86"/>
      <c r="VSM6" s="86"/>
      <c r="VSN6" s="86"/>
      <c r="VSO6" s="86"/>
      <c r="VSP6" s="86"/>
      <c r="VSQ6" s="86"/>
      <c r="VSR6" s="86"/>
      <c r="VSS6" s="86"/>
      <c r="VST6" s="86"/>
      <c r="VSU6" s="86"/>
      <c r="VSV6" s="86"/>
      <c r="VSW6" s="86"/>
      <c r="VSX6" s="86"/>
      <c r="VSY6" s="86"/>
      <c r="VSZ6" s="86"/>
      <c r="VTA6" s="86"/>
      <c r="VTB6" s="86"/>
      <c r="VTC6" s="86"/>
      <c r="VTD6" s="86"/>
      <c r="VTE6" s="86"/>
      <c r="VTF6" s="86"/>
      <c r="VTG6" s="86"/>
      <c r="VTH6" s="86"/>
      <c r="VTI6" s="86"/>
      <c r="VTJ6" s="86"/>
      <c r="VTK6" s="86"/>
      <c r="VTL6" s="86"/>
      <c r="VTM6" s="86"/>
      <c r="VTN6" s="86"/>
      <c r="VTO6" s="86"/>
      <c r="VTP6" s="86"/>
      <c r="VTQ6" s="86"/>
      <c r="VTR6" s="86"/>
      <c r="VTS6" s="86"/>
      <c r="VTT6" s="86"/>
      <c r="VTU6" s="86"/>
      <c r="VTV6" s="86"/>
      <c r="VTW6" s="86"/>
      <c r="VTX6" s="86"/>
      <c r="VTY6" s="86"/>
      <c r="VTZ6" s="86"/>
      <c r="VUA6" s="86"/>
      <c r="VUB6" s="86"/>
      <c r="VUC6" s="86"/>
      <c r="VUD6" s="86"/>
      <c r="VUE6" s="86"/>
      <c r="VUF6" s="86"/>
      <c r="VUG6" s="86"/>
      <c r="VUH6" s="86"/>
      <c r="VUI6" s="86"/>
      <c r="VUJ6" s="86"/>
      <c r="VUK6" s="86"/>
      <c r="VUL6" s="86"/>
      <c r="VUM6" s="86"/>
      <c r="VUN6" s="86"/>
      <c r="VUO6" s="86"/>
      <c r="VUP6" s="86"/>
      <c r="VUQ6" s="86"/>
      <c r="VUR6" s="86"/>
      <c r="VUS6" s="86"/>
      <c r="VUT6" s="86"/>
      <c r="VUU6" s="86"/>
      <c r="VUV6" s="86"/>
      <c r="VUW6" s="86"/>
      <c r="VUX6" s="86"/>
      <c r="VUY6" s="86"/>
      <c r="VUZ6" s="86"/>
      <c r="VVA6" s="86"/>
      <c r="VVB6" s="86"/>
      <c r="VVC6" s="86"/>
      <c r="VVD6" s="86"/>
      <c r="VVE6" s="86"/>
      <c r="VVF6" s="86"/>
      <c r="VVG6" s="86"/>
      <c r="VVH6" s="86"/>
      <c r="VVI6" s="86"/>
      <c r="VVJ6" s="86"/>
      <c r="VVK6" s="86"/>
      <c r="VVL6" s="86"/>
      <c r="VVM6" s="86"/>
      <c r="VVN6" s="86"/>
      <c r="VVO6" s="86"/>
      <c r="VVP6" s="86"/>
      <c r="VVQ6" s="86"/>
      <c r="VVR6" s="86"/>
      <c r="VVS6" s="86"/>
      <c r="VVT6" s="86"/>
      <c r="VVU6" s="86"/>
      <c r="VVV6" s="86"/>
      <c r="VVW6" s="86"/>
      <c r="VVX6" s="86"/>
      <c r="VVY6" s="86"/>
      <c r="VVZ6" s="86"/>
      <c r="VWA6" s="86"/>
      <c r="VWB6" s="86"/>
      <c r="VWC6" s="86"/>
      <c r="VWD6" s="86"/>
      <c r="VWE6" s="86"/>
      <c r="VWF6" s="86"/>
      <c r="VWG6" s="86"/>
      <c r="VWH6" s="86"/>
      <c r="VWI6" s="86"/>
      <c r="VWJ6" s="86"/>
      <c r="VWK6" s="86"/>
      <c r="VWL6" s="86"/>
      <c r="VWM6" s="86"/>
      <c r="VWN6" s="86"/>
      <c r="VWO6" s="86"/>
      <c r="VWP6" s="86"/>
      <c r="VWQ6" s="86"/>
      <c r="VWR6" s="86"/>
      <c r="VWS6" s="86"/>
      <c r="VWT6" s="86"/>
      <c r="VWU6" s="86"/>
      <c r="VWV6" s="86"/>
      <c r="VWW6" s="86"/>
      <c r="VWX6" s="86"/>
      <c r="VWY6" s="86"/>
      <c r="VWZ6" s="86"/>
      <c r="VXA6" s="86"/>
      <c r="VXB6" s="86"/>
      <c r="VXC6" s="86"/>
      <c r="VXD6" s="86"/>
      <c r="VXE6" s="86"/>
      <c r="VXF6" s="86"/>
      <c r="VXG6" s="86"/>
      <c r="VXH6" s="86"/>
      <c r="VXI6" s="86"/>
      <c r="VXJ6" s="86"/>
      <c r="VXK6" s="86"/>
      <c r="VXL6" s="86"/>
      <c r="VXM6" s="86"/>
      <c r="VXN6" s="86"/>
      <c r="VXO6" s="86"/>
      <c r="VXP6" s="86"/>
      <c r="VXQ6" s="86"/>
      <c r="VXR6" s="86"/>
      <c r="VXS6" s="86"/>
      <c r="VXT6" s="86"/>
      <c r="VXU6" s="86"/>
      <c r="VXV6" s="86"/>
      <c r="VXW6" s="86"/>
      <c r="VXX6" s="86"/>
      <c r="VXY6" s="86"/>
      <c r="VXZ6" s="86"/>
      <c r="VYA6" s="86"/>
      <c r="VYB6" s="86"/>
      <c r="VYC6" s="86"/>
      <c r="VYD6" s="86"/>
      <c r="VYE6" s="86"/>
      <c r="VYF6" s="86"/>
      <c r="VYG6" s="86"/>
      <c r="VYH6" s="86"/>
      <c r="VYI6" s="86"/>
      <c r="VYJ6" s="86"/>
      <c r="VYK6" s="86"/>
      <c r="VYL6" s="86"/>
      <c r="VYM6" s="86"/>
      <c r="VYN6" s="86"/>
      <c r="VYO6" s="86"/>
      <c r="VYP6" s="86"/>
      <c r="VYQ6" s="86"/>
      <c r="VYR6" s="86"/>
      <c r="VYS6" s="86"/>
      <c r="VYT6" s="86"/>
      <c r="VYU6" s="86"/>
      <c r="VYV6" s="86"/>
      <c r="VYW6" s="86"/>
      <c r="VYX6" s="86"/>
      <c r="VYY6" s="86"/>
      <c r="VYZ6" s="86"/>
      <c r="VZA6" s="86"/>
      <c r="VZB6" s="86"/>
      <c r="VZC6" s="86"/>
      <c r="VZD6" s="86"/>
      <c r="VZE6" s="86"/>
      <c r="VZF6" s="86"/>
      <c r="VZG6" s="86"/>
      <c r="VZH6" s="86"/>
      <c r="VZI6" s="86"/>
      <c r="VZJ6" s="86"/>
      <c r="VZK6" s="86"/>
      <c r="VZL6" s="86"/>
      <c r="VZM6" s="86"/>
      <c r="VZN6" s="86"/>
      <c r="VZO6" s="86"/>
      <c r="VZP6" s="86"/>
      <c r="VZQ6" s="86"/>
      <c r="VZR6" s="86"/>
      <c r="VZS6" s="86"/>
      <c r="VZT6" s="86"/>
      <c r="VZU6" s="86"/>
      <c r="VZV6" s="86"/>
      <c r="VZW6" s="86"/>
      <c r="VZX6" s="86"/>
      <c r="VZY6" s="86"/>
      <c r="VZZ6" s="86"/>
      <c r="WAA6" s="86"/>
      <c r="WAB6" s="86"/>
      <c r="WAC6" s="86"/>
      <c r="WAD6" s="86"/>
      <c r="WAE6" s="86"/>
      <c r="WAF6" s="86"/>
      <c r="WAG6" s="86"/>
      <c r="WAH6" s="86"/>
      <c r="WAI6" s="86"/>
      <c r="WAJ6" s="86"/>
      <c r="WAK6" s="86"/>
      <c r="WAL6" s="86"/>
      <c r="WAM6" s="86"/>
      <c r="WAN6" s="86"/>
      <c r="WAO6" s="86"/>
      <c r="WAP6" s="86"/>
      <c r="WAQ6" s="86"/>
      <c r="WAR6" s="86"/>
      <c r="WAS6" s="86"/>
      <c r="WAT6" s="86"/>
      <c r="WAU6" s="86"/>
      <c r="WAV6" s="86"/>
      <c r="WAW6" s="86"/>
      <c r="WAX6" s="86"/>
      <c r="WAY6" s="86"/>
      <c r="WAZ6" s="86"/>
      <c r="WBA6" s="86"/>
      <c r="WBB6" s="86"/>
      <c r="WBC6" s="86"/>
      <c r="WBD6" s="86"/>
      <c r="WBE6" s="86"/>
      <c r="WBF6" s="86"/>
      <c r="WBG6" s="86"/>
      <c r="WBH6" s="86"/>
      <c r="WBI6" s="86"/>
      <c r="WBJ6" s="86"/>
      <c r="WBK6" s="86"/>
      <c r="WBL6" s="86"/>
      <c r="WBM6" s="86"/>
      <c r="WBN6" s="86"/>
      <c r="WBO6" s="86"/>
      <c r="WBP6" s="86"/>
      <c r="WBQ6" s="86"/>
      <c r="WBR6" s="86"/>
      <c r="WBS6" s="86"/>
      <c r="WBT6" s="86"/>
      <c r="WBU6" s="86"/>
      <c r="WBV6" s="86"/>
      <c r="WBW6" s="86"/>
      <c r="WBX6" s="86"/>
      <c r="WBY6" s="86"/>
      <c r="WBZ6" s="86"/>
      <c r="WCA6" s="86"/>
      <c r="WCB6" s="86"/>
      <c r="WCC6" s="86"/>
      <c r="WCD6" s="86"/>
      <c r="WCE6" s="86"/>
      <c r="WCF6" s="86"/>
      <c r="WCG6" s="86"/>
      <c r="WCH6" s="86"/>
      <c r="WCI6" s="86"/>
      <c r="WCJ6" s="86"/>
      <c r="WCK6" s="86"/>
      <c r="WCL6" s="86"/>
      <c r="WCM6" s="86"/>
      <c r="WCN6" s="86"/>
      <c r="WCO6" s="86"/>
      <c r="WCP6" s="86"/>
      <c r="WCQ6" s="86"/>
      <c r="WCR6" s="86"/>
      <c r="WCS6" s="86"/>
      <c r="WCT6" s="86"/>
      <c r="WCU6" s="86"/>
      <c r="WCV6" s="86"/>
      <c r="WCW6" s="86"/>
      <c r="WCX6" s="86"/>
      <c r="WCY6" s="86"/>
      <c r="WCZ6" s="86"/>
      <c r="WDA6" s="86"/>
      <c r="WDB6" s="86"/>
      <c r="WDC6" s="86"/>
      <c r="WDD6" s="86"/>
      <c r="WDE6" s="86"/>
      <c r="WDF6" s="86"/>
      <c r="WDG6" s="86"/>
      <c r="WDH6" s="86"/>
      <c r="WDI6" s="86"/>
      <c r="WDJ6" s="86"/>
      <c r="WDK6" s="86"/>
      <c r="WDL6" s="86"/>
      <c r="WDM6" s="86"/>
      <c r="WDN6" s="86"/>
      <c r="WDO6" s="86"/>
      <c r="WDP6" s="86"/>
      <c r="WDQ6" s="86"/>
      <c r="WDR6" s="86"/>
      <c r="WDS6" s="86"/>
      <c r="WDT6" s="86"/>
      <c r="WDU6" s="86"/>
      <c r="WDV6" s="86"/>
      <c r="WDW6" s="86"/>
      <c r="WDX6" s="86"/>
      <c r="WDY6" s="86"/>
      <c r="WDZ6" s="86"/>
      <c r="WEA6" s="86"/>
      <c r="WEB6" s="86"/>
      <c r="WEC6" s="86"/>
      <c r="WED6" s="86"/>
      <c r="WEE6" s="86"/>
      <c r="WEF6" s="86"/>
      <c r="WEG6" s="86"/>
      <c r="WEH6" s="86"/>
      <c r="WEI6" s="86"/>
      <c r="WEJ6" s="86"/>
      <c r="WEK6" s="86"/>
      <c r="WEL6" s="86"/>
      <c r="WEM6" s="86"/>
      <c r="WEN6" s="86"/>
      <c r="WEO6" s="86"/>
      <c r="WEP6" s="86"/>
      <c r="WEQ6" s="86"/>
      <c r="WER6" s="86"/>
      <c r="WES6" s="86"/>
      <c r="WET6" s="86"/>
      <c r="WEU6" s="86"/>
      <c r="WEV6" s="86"/>
      <c r="WEW6" s="86"/>
      <c r="WEX6" s="86"/>
      <c r="WEY6" s="86"/>
      <c r="WEZ6" s="86"/>
      <c r="WFA6" s="86"/>
      <c r="WFB6" s="86"/>
      <c r="WFC6" s="86"/>
      <c r="WFD6" s="86"/>
      <c r="WFE6" s="86"/>
      <c r="WFF6" s="86"/>
      <c r="WFG6" s="86"/>
      <c r="WFH6" s="86"/>
      <c r="WFI6" s="86"/>
      <c r="WFJ6" s="86"/>
      <c r="WFK6" s="86"/>
      <c r="WFL6" s="86"/>
      <c r="WFM6" s="86"/>
      <c r="WFN6" s="86"/>
      <c r="WFO6" s="86"/>
      <c r="WFP6" s="86"/>
      <c r="WFQ6" s="86"/>
      <c r="WFR6" s="86"/>
      <c r="WFS6" s="86"/>
      <c r="WFT6" s="86"/>
      <c r="WFU6" s="86"/>
      <c r="WFV6" s="86"/>
      <c r="WFW6" s="86"/>
      <c r="WFX6" s="86"/>
      <c r="WFY6" s="86"/>
      <c r="WFZ6" s="86"/>
      <c r="WGA6" s="86"/>
      <c r="WGB6" s="86"/>
      <c r="WGC6" s="86"/>
      <c r="WGD6" s="86"/>
      <c r="WGE6" s="86"/>
      <c r="WGF6" s="86"/>
      <c r="WGG6" s="86"/>
      <c r="WGH6" s="86"/>
      <c r="WGI6" s="86"/>
      <c r="WGJ6" s="86"/>
      <c r="WGK6" s="86"/>
      <c r="WGL6" s="86"/>
      <c r="WGM6" s="86"/>
      <c r="WGN6" s="86"/>
      <c r="WGO6" s="86"/>
      <c r="WGP6" s="86"/>
      <c r="WGQ6" s="86"/>
      <c r="WGR6" s="86"/>
      <c r="WGS6" s="86"/>
      <c r="WGT6" s="86"/>
      <c r="WGU6" s="86"/>
      <c r="WGV6" s="86"/>
      <c r="WGW6" s="86"/>
      <c r="WGX6" s="86"/>
      <c r="WGY6" s="86"/>
      <c r="WGZ6" s="86"/>
      <c r="WHA6" s="86"/>
      <c r="WHB6" s="86"/>
      <c r="WHC6" s="86"/>
      <c r="WHD6" s="86"/>
      <c r="WHE6" s="86"/>
      <c r="WHF6" s="86"/>
      <c r="WHG6" s="86"/>
      <c r="WHH6" s="86"/>
      <c r="WHI6" s="86"/>
      <c r="WHJ6" s="86"/>
      <c r="WHK6" s="86"/>
      <c r="WHL6" s="86"/>
      <c r="WHM6" s="86"/>
      <c r="WHN6" s="86"/>
      <c r="WHO6" s="86"/>
      <c r="WHP6" s="86"/>
      <c r="WHQ6" s="86"/>
      <c r="WHR6" s="86"/>
      <c r="WHS6" s="86"/>
      <c r="WHT6" s="86"/>
      <c r="WHU6" s="86"/>
      <c r="WHV6" s="86"/>
      <c r="WHW6" s="86"/>
      <c r="WHX6" s="86"/>
      <c r="WHY6" s="86"/>
      <c r="WHZ6" s="86"/>
      <c r="WIA6" s="86"/>
      <c r="WIB6" s="86"/>
      <c r="WIC6" s="86"/>
      <c r="WID6" s="86"/>
      <c r="WIE6" s="86"/>
      <c r="WIF6" s="86"/>
      <c r="WIG6" s="86"/>
      <c r="WIH6" s="86"/>
      <c r="WII6" s="86"/>
      <c r="WIJ6" s="86"/>
      <c r="WIK6" s="86"/>
      <c r="WIL6" s="86"/>
      <c r="WIM6" s="86"/>
      <c r="WIN6" s="86"/>
      <c r="WIO6" s="86"/>
      <c r="WIP6" s="86"/>
      <c r="WIQ6" s="86"/>
      <c r="WIR6" s="86"/>
      <c r="WIS6" s="86"/>
      <c r="WIT6" s="86"/>
      <c r="WIU6" s="86"/>
      <c r="WIV6" s="86"/>
      <c r="WIW6" s="86"/>
      <c r="WIX6" s="86"/>
      <c r="WIY6" s="86"/>
      <c r="WIZ6" s="86"/>
      <c r="WJA6" s="86"/>
      <c r="WJB6" s="86"/>
      <c r="WJC6" s="86"/>
      <c r="WJD6" s="86"/>
      <c r="WJE6" s="86"/>
      <c r="WJF6" s="86"/>
      <c r="WJG6" s="86"/>
      <c r="WJH6" s="86"/>
      <c r="WJI6" s="86"/>
      <c r="WJJ6" s="86"/>
      <c r="WJK6" s="86"/>
      <c r="WJL6" s="86"/>
      <c r="WJM6" s="86"/>
      <c r="WJN6" s="86"/>
      <c r="WJO6" s="86"/>
      <c r="WJP6" s="86"/>
      <c r="WJQ6" s="86"/>
      <c r="WJR6" s="86"/>
      <c r="WJS6" s="86"/>
      <c r="WJT6" s="86"/>
      <c r="WJU6" s="86"/>
      <c r="WJV6" s="86"/>
      <c r="WJW6" s="86"/>
      <c r="WJX6" s="86"/>
      <c r="WJY6" s="86"/>
      <c r="WJZ6" s="86"/>
      <c r="WKA6" s="86"/>
      <c r="WKB6" s="86"/>
      <c r="WKC6" s="86"/>
      <c r="WKD6" s="86"/>
      <c r="WKE6" s="86"/>
      <c r="WKF6" s="86"/>
      <c r="WKG6" s="86"/>
      <c r="WKH6" s="86"/>
      <c r="WKI6" s="86"/>
      <c r="WKJ6" s="86"/>
      <c r="WKK6" s="86"/>
      <c r="WKL6" s="86"/>
      <c r="WKM6" s="86"/>
      <c r="WKN6" s="86"/>
      <c r="WKO6" s="86"/>
      <c r="WKP6" s="86"/>
      <c r="WKQ6" s="86"/>
      <c r="WKR6" s="86"/>
      <c r="WKS6" s="86"/>
      <c r="WKT6" s="86"/>
      <c r="WKU6" s="86"/>
      <c r="WKV6" s="86"/>
      <c r="WKW6" s="86"/>
      <c r="WKX6" s="86"/>
      <c r="WKY6" s="86"/>
      <c r="WKZ6" s="86"/>
      <c r="WLA6" s="86"/>
      <c r="WLB6" s="86"/>
      <c r="WLC6" s="86"/>
      <c r="WLD6" s="86"/>
      <c r="WLE6" s="86"/>
      <c r="WLF6" s="86"/>
      <c r="WLG6" s="86"/>
      <c r="WLH6" s="86"/>
      <c r="WLI6" s="86"/>
      <c r="WLJ6" s="86"/>
      <c r="WLK6" s="86"/>
      <c r="WLL6" s="86"/>
      <c r="WLM6" s="86"/>
      <c r="WLN6" s="86"/>
      <c r="WLO6" s="86"/>
      <c r="WLP6" s="86"/>
      <c r="WLQ6" s="86"/>
      <c r="WLR6" s="86"/>
      <c r="WLS6" s="86"/>
      <c r="WLT6" s="86"/>
      <c r="WLU6" s="86"/>
      <c r="WLV6" s="86"/>
      <c r="WLW6" s="86"/>
      <c r="WLX6" s="86"/>
      <c r="WLY6" s="86"/>
      <c r="WLZ6" s="86"/>
      <c r="WMA6" s="86"/>
      <c r="WMB6" s="86"/>
      <c r="WMC6" s="86"/>
      <c r="WMD6" s="86"/>
      <c r="WME6" s="86"/>
      <c r="WMF6" s="86"/>
      <c r="WMG6" s="86"/>
      <c r="WMH6" s="86"/>
      <c r="WMI6" s="86"/>
      <c r="WMJ6" s="86"/>
      <c r="WMK6" s="86"/>
      <c r="WML6" s="86"/>
      <c r="WMM6" s="86"/>
      <c r="WMN6" s="86"/>
      <c r="WMO6" s="86"/>
      <c r="WMP6" s="86"/>
      <c r="WMQ6" s="86"/>
      <c r="WMR6" s="86"/>
      <c r="WMS6" s="86"/>
      <c r="WMT6" s="86"/>
      <c r="WMU6" s="86"/>
      <c r="WMV6" s="86"/>
      <c r="WMW6" s="86"/>
      <c r="WMX6" s="86"/>
      <c r="WMY6" s="86"/>
      <c r="WMZ6" s="86"/>
      <c r="WNA6" s="86"/>
      <c r="WNB6" s="86"/>
      <c r="WNC6" s="86"/>
      <c r="WND6" s="86"/>
      <c r="WNE6" s="86"/>
      <c r="WNF6" s="86"/>
      <c r="WNG6" s="86"/>
      <c r="WNH6" s="86"/>
      <c r="WNI6" s="86"/>
      <c r="WNJ6" s="86"/>
      <c r="WNK6" s="86"/>
      <c r="WNL6" s="86"/>
      <c r="WNM6" s="86"/>
      <c r="WNN6" s="86"/>
      <c r="WNO6" s="86"/>
      <c r="WNP6" s="86"/>
      <c r="WNQ6" s="86"/>
      <c r="WNR6" s="86"/>
      <c r="WNS6" s="86"/>
      <c r="WNT6" s="86"/>
      <c r="WNU6" s="86"/>
      <c r="WNV6" s="86"/>
      <c r="WNW6" s="86"/>
      <c r="WNX6" s="86"/>
      <c r="WNY6" s="86"/>
      <c r="WNZ6" s="86"/>
      <c r="WOA6" s="86"/>
      <c r="WOB6" s="86"/>
      <c r="WOC6" s="86"/>
      <c r="WOD6" s="86"/>
      <c r="WOE6" s="86"/>
      <c r="WOF6" s="86"/>
      <c r="WOG6" s="86"/>
      <c r="WOH6" s="86"/>
      <c r="WOI6" s="86"/>
      <c r="WOJ6" s="86"/>
      <c r="WOK6" s="86"/>
      <c r="WOL6" s="86"/>
      <c r="WOM6" s="86"/>
      <c r="WON6" s="86"/>
      <c r="WOO6" s="86"/>
      <c r="WOP6" s="86"/>
      <c r="WOQ6" s="86"/>
      <c r="WOR6" s="86"/>
      <c r="WOS6" s="86"/>
      <c r="WOT6" s="86"/>
      <c r="WOU6" s="86"/>
      <c r="WOV6" s="86"/>
      <c r="WOW6" s="86"/>
      <c r="WOX6" s="86"/>
      <c r="WOY6" s="86"/>
      <c r="WOZ6" s="86"/>
      <c r="WPA6" s="86"/>
      <c r="WPB6" s="86"/>
      <c r="WPC6" s="86"/>
      <c r="WPD6" s="86"/>
      <c r="WPE6" s="86"/>
      <c r="WPF6" s="86"/>
      <c r="WPG6" s="86"/>
      <c r="WPH6" s="86"/>
      <c r="WPI6" s="86"/>
      <c r="WPJ6" s="86"/>
      <c r="WPK6" s="86"/>
      <c r="WPL6" s="86"/>
      <c r="WPM6" s="86"/>
      <c r="WPN6" s="86"/>
      <c r="WPO6" s="86"/>
      <c r="WPP6" s="86"/>
      <c r="WPQ6" s="86"/>
      <c r="WPR6" s="86"/>
      <c r="WPS6" s="86"/>
      <c r="WPT6" s="86"/>
      <c r="WPU6" s="86"/>
      <c r="WPV6" s="86"/>
      <c r="WPW6" s="86"/>
      <c r="WPX6" s="86"/>
      <c r="WPY6" s="86"/>
      <c r="WPZ6" s="86"/>
      <c r="WQA6" s="86"/>
      <c r="WQB6" s="86"/>
      <c r="WQC6" s="86"/>
      <c r="WQD6" s="86"/>
      <c r="WQE6" s="86"/>
      <c r="WQF6" s="86"/>
      <c r="WQG6" s="86"/>
      <c r="WQH6" s="86"/>
      <c r="WQI6" s="86"/>
      <c r="WQJ6" s="86"/>
      <c r="WQK6" s="86"/>
      <c r="WQL6" s="86"/>
      <c r="WQM6" s="86"/>
      <c r="WQN6" s="86"/>
      <c r="WQO6" s="86"/>
      <c r="WQP6" s="86"/>
      <c r="WQQ6" s="86"/>
      <c r="WQR6" s="86"/>
      <c r="WQS6" s="86"/>
      <c r="WQT6" s="86"/>
      <c r="WQU6" s="86"/>
      <c r="WQV6" s="86"/>
      <c r="WQW6" s="86"/>
      <c r="WQX6" s="86"/>
      <c r="WQY6" s="86"/>
      <c r="WQZ6" s="86"/>
      <c r="WRA6" s="86"/>
      <c r="WRB6" s="86"/>
      <c r="WRC6" s="86"/>
      <c r="WRD6" s="86"/>
      <c r="WRE6" s="86"/>
      <c r="WRF6" s="86"/>
      <c r="WRG6" s="86"/>
      <c r="WRH6" s="86"/>
      <c r="WRI6" s="86"/>
      <c r="WRJ6" s="86"/>
      <c r="WRK6" s="86"/>
      <c r="WRL6" s="86"/>
      <c r="WRM6" s="86"/>
      <c r="WRN6" s="86"/>
      <c r="WRO6" s="86"/>
      <c r="WRP6" s="86"/>
      <c r="WRQ6" s="86"/>
      <c r="WRR6" s="86"/>
      <c r="WRS6" s="86"/>
      <c r="WRT6" s="86"/>
      <c r="WRU6" s="86"/>
      <c r="WRV6" s="86"/>
      <c r="WRW6" s="86"/>
      <c r="WRX6" s="86"/>
      <c r="WRY6" s="86"/>
      <c r="WRZ6" s="86"/>
      <c r="WSA6" s="86"/>
      <c r="WSB6" s="86"/>
      <c r="WSC6" s="86"/>
      <c r="WSD6" s="86"/>
      <c r="WSE6" s="86"/>
      <c r="WSF6" s="86"/>
      <c r="WSG6" s="86"/>
      <c r="WSH6" s="86"/>
      <c r="WSI6" s="86"/>
      <c r="WSJ6" s="86"/>
      <c r="WSK6" s="86"/>
      <c r="WSL6" s="86"/>
      <c r="WSM6" s="86"/>
      <c r="WSN6" s="86"/>
      <c r="WSO6" s="86"/>
      <c r="WSP6" s="86"/>
      <c r="WSQ6" s="86"/>
      <c r="WSR6" s="86"/>
      <c r="WSS6" s="86"/>
      <c r="WST6" s="86"/>
      <c r="WSU6" s="86"/>
      <c r="WSV6" s="86"/>
      <c r="WSW6" s="86"/>
      <c r="WSX6" s="86"/>
      <c r="WSY6" s="86"/>
      <c r="WSZ6" s="86"/>
      <c r="WTA6" s="86"/>
      <c r="WTB6" s="86"/>
      <c r="WTC6" s="86"/>
      <c r="WTD6" s="86"/>
      <c r="WTE6" s="86"/>
      <c r="WTF6" s="86"/>
      <c r="WTG6" s="86"/>
      <c r="WTH6" s="86"/>
      <c r="WTI6" s="86"/>
      <c r="WTJ6" s="86"/>
      <c r="WTK6" s="86"/>
      <c r="WTL6" s="86"/>
      <c r="WTM6" s="86"/>
      <c r="WTN6" s="86"/>
      <c r="WTO6" s="86"/>
      <c r="WTP6" s="86"/>
      <c r="WTQ6" s="86"/>
      <c r="WTR6" s="86"/>
      <c r="WTS6" s="86"/>
      <c r="WTT6" s="86"/>
      <c r="WTU6" s="86"/>
      <c r="WTV6" s="86"/>
      <c r="WTW6" s="86"/>
      <c r="WTX6" s="86"/>
      <c r="WTY6" s="86"/>
      <c r="WTZ6" s="86"/>
      <c r="WUA6" s="86"/>
      <c r="WUB6" s="86"/>
      <c r="WUC6" s="86"/>
      <c r="WUD6" s="86"/>
      <c r="WUE6" s="86"/>
      <c r="WUF6" s="86"/>
      <c r="WUG6" s="86"/>
      <c r="WUH6" s="86"/>
      <c r="WUI6" s="86"/>
      <c r="WUJ6" s="86"/>
      <c r="WUK6" s="86"/>
      <c r="WUL6" s="86"/>
      <c r="WUM6" s="86"/>
      <c r="WUN6" s="86"/>
      <c r="WUO6" s="86"/>
      <c r="WUP6" s="86"/>
      <c r="WUQ6" s="86"/>
      <c r="WUR6" s="86"/>
      <c r="WUS6" s="86"/>
      <c r="WUT6" s="86"/>
      <c r="WUU6" s="86"/>
      <c r="WUV6" s="86"/>
      <c r="WUW6" s="86"/>
      <c r="WUX6" s="86"/>
      <c r="WUY6" s="86"/>
      <c r="WUZ6" s="86"/>
      <c r="WVA6" s="86"/>
      <c r="WVB6" s="86"/>
      <c r="WVC6" s="86"/>
      <c r="WVD6" s="86"/>
      <c r="WVE6" s="86"/>
      <c r="WVF6" s="86"/>
      <c r="WVG6" s="86"/>
      <c r="WVH6" s="86"/>
      <c r="WVI6" s="86"/>
      <c r="WVJ6" s="86"/>
      <c r="WVK6" s="86"/>
      <c r="WVL6" s="86"/>
      <c r="WVM6" s="86"/>
      <c r="WVN6" s="86"/>
      <c r="WVO6" s="86"/>
      <c r="WVP6" s="86"/>
      <c r="WVQ6" s="86"/>
      <c r="WVR6" s="86"/>
      <c r="WVS6" s="86"/>
      <c r="WVT6" s="86"/>
      <c r="WVU6" s="86"/>
      <c r="WVV6" s="86"/>
      <c r="WVW6" s="86"/>
      <c r="WVX6" s="86"/>
      <c r="WVY6" s="86"/>
      <c r="WVZ6" s="86"/>
      <c r="WWA6" s="86"/>
      <c r="WWB6" s="86"/>
      <c r="WWC6" s="86"/>
      <c r="WWD6" s="86"/>
      <c r="WWE6" s="86"/>
      <c r="WWF6" s="86"/>
      <c r="WWG6" s="86"/>
      <c r="WWH6" s="86"/>
      <c r="WWI6" s="86"/>
      <c r="WWJ6" s="86"/>
      <c r="WWK6" s="86"/>
      <c r="WWL6" s="86"/>
      <c r="WWM6" s="86"/>
      <c r="WWN6" s="86"/>
      <c r="WWO6" s="86"/>
      <c r="WWP6" s="86"/>
      <c r="WWQ6" s="86"/>
      <c r="WWR6" s="86"/>
      <c r="WWS6" s="86"/>
      <c r="WWT6" s="86"/>
      <c r="WWU6" s="86"/>
      <c r="WWV6" s="86"/>
      <c r="WWW6" s="86"/>
      <c r="WWX6" s="86"/>
      <c r="WWY6" s="86"/>
      <c r="WWZ6" s="86"/>
      <c r="WXA6" s="86"/>
      <c r="WXB6" s="86"/>
      <c r="WXC6" s="86"/>
      <c r="WXD6" s="86"/>
      <c r="WXE6" s="86"/>
      <c r="WXF6" s="86"/>
      <c r="WXG6" s="86"/>
      <c r="WXH6" s="86"/>
      <c r="WXI6" s="86"/>
      <c r="WXJ6" s="86"/>
      <c r="WXK6" s="86"/>
      <c r="WXL6" s="86"/>
      <c r="WXM6" s="86"/>
      <c r="WXN6" s="86"/>
      <c r="WXO6" s="86"/>
      <c r="WXP6" s="86"/>
      <c r="WXQ6" s="86"/>
      <c r="WXR6" s="86"/>
      <c r="WXS6" s="86"/>
      <c r="WXT6" s="86"/>
      <c r="WXU6" s="86"/>
      <c r="WXV6" s="86"/>
      <c r="WXW6" s="86"/>
      <c r="WXX6" s="86"/>
      <c r="WXY6" s="86"/>
      <c r="WXZ6" s="86"/>
      <c r="WYA6" s="86"/>
      <c r="WYB6" s="86"/>
      <c r="WYC6" s="86"/>
      <c r="WYD6" s="86"/>
      <c r="WYE6" s="86"/>
      <c r="WYF6" s="86"/>
      <c r="WYG6" s="86"/>
      <c r="WYH6" s="86"/>
      <c r="WYI6" s="86"/>
      <c r="WYJ6" s="86"/>
      <c r="WYK6" s="86"/>
      <c r="WYL6" s="86"/>
      <c r="WYM6" s="86"/>
      <c r="WYN6" s="86"/>
      <c r="WYO6" s="86"/>
      <c r="WYP6" s="86"/>
      <c r="WYQ6" s="86"/>
      <c r="WYR6" s="86"/>
      <c r="WYS6" s="86"/>
      <c r="WYT6" s="86"/>
      <c r="WYU6" s="86"/>
      <c r="WYV6" s="86"/>
      <c r="WYW6" s="86"/>
      <c r="WYX6" s="86"/>
      <c r="WYY6" s="86"/>
      <c r="WYZ6" s="86"/>
      <c r="WZA6" s="86"/>
      <c r="WZB6" s="86"/>
      <c r="WZC6" s="86"/>
      <c r="WZD6" s="86"/>
      <c r="WZE6" s="86"/>
      <c r="WZF6" s="86"/>
      <c r="WZG6" s="86"/>
      <c r="WZH6" s="86"/>
      <c r="WZI6" s="86"/>
      <c r="WZJ6" s="86"/>
      <c r="WZK6" s="86"/>
      <c r="WZL6" s="86"/>
      <c r="WZM6" s="86"/>
      <c r="WZN6" s="86"/>
      <c r="WZO6" s="86"/>
      <c r="WZP6" s="86"/>
      <c r="WZQ6" s="86"/>
      <c r="WZR6" s="86"/>
      <c r="WZS6" s="86"/>
      <c r="WZT6" s="86"/>
      <c r="WZU6" s="86"/>
      <c r="WZV6" s="86"/>
      <c r="WZW6" s="86"/>
      <c r="WZX6" s="86"/>
      <c r="WZY6" s="86"/>
      <c r="WZZ6" s="86"/>
      <c r="XAA6" s="86"/>
      <c r="XAB6" s="86"/>
      <c r="XAC6" s="86"/>
      <c r="XAD6" s="86"/>
      <c r="XAE6" s="86"/>
      <c r="XAF6" s="86"/>
      <c r="XAG6" s="86"/>
      <c r="XAH6" s="86"/>
      <c r="XAI6" s="86"/>
      <c r="XAJ6" s="86"/>
      <c r="XAK6" s="86"/>
      <c r="XAL6" s="86"/>
      <c r="XAM6" s="86"/>
      <c r="XAN6" s="86"/>
      <c r="XAO6" s="86"/>
      <c r="XAP6" s="86"/>
      <c r="XAQ6" s="86"/>
      <c r="XAR6" s="86"/>
      <c r="XAS6" s="86"/>
      <c r="XAT6" s="86"/>
      <c r="XAU6" s="86"/>
      <c r="XAV6" s="86"/>
      <c r="XAW6" s="86"/>
      <c r="XAX6" s="86"/>
      <c r="XAY6" s="86"/>
      <c r="XAZ6" s="86"/>
      <c r="XBA6" s="86"/>
      <c r="XBB6" s="86"/>
      <c r="XBC6" s="86"/>
      <c r="XBD6" s="86"/>
      <c r="XBE6" s="86"/>
      <c r="XBF6" s="86"/>
      <c r="XBG6" s="86"/>
      <c r="XBH6" s="86"/>
      <c r="XBI6" s="86"/>
      <c r="XBJ6" s="86"/>
      <c r="XBK6" s="86"/>
      <c r="XBL6" s="86"/>
      <c r="XBM6" s="86"/>
      <c r="XBN6" s="86"/>
      <c r="XBO6" s="86"/>
      <c r="XBP6" s="86"/>
      <c r="XBQ6" s="86"/>
      <c r="XBR6" s="86"/>
      <c r="XBS6" s="86"/>
      <c r="XBT6" s="86"/>
      <c r="XBU6" s="86"/>
      <c r="XBV6" s="86"/>
      <c r="XBW6" s="86"/>
      <c r="XBX6" s="86"/>
      <c r="XBY6" s="86"/>
      <c r="XBZ6" s="86"/>
      <c r="XCA6" s="86"/>
      <c r="XCB6" s="86"/>
      <c r="XCC6" s="86"/>
      <c r="XCD6" s="86"/>
      <c r="XCE6" s="86"/>
      <c r="XCF6" s="86"/>
      <c r="XCG6" s="86"/>
      <c r="XCH6" s="86"/>
      <c r="XCI6" s="86"/>
      <c r="XCJ6" s="86"/>
      <c r="XCK6" s="86"/>
      <c r="XCL6" s="86"/>
      <c r="XCM6" s="86"/>
      <c r="XCN6" s="86"/>
      <c r="XCO6" s="86"/>
      <c r="XCP6" s="86"/>
      <c r="XCQ6" s="86"/>
      <c r="XCR6" s="86"/>
      <c r="XCS6" s="86"/>
      <c r="XCT6" s="86"/>
      <c r="XCU6" s="86"/>
      <c r="XCV6" s="86"/>
      <c r="XCW6" s="86"/>
      <c r="XCX6" s="86"/>
      <c r="XCY6" s="86"/>
      <c r="XCZ6" s="86"/>
      <c r="XDA6" s="86"/>
      <c r="XDB6" s="86"/>
      <c r="XDC6" s="86"/>
      <c r="XDD6" s="86"/>
      <c r="XDE6" s="86"/>
      <c r="XDF6" s="86"/>
      <c r="XDG6" s="86"/>
      <c r="XDH6" s="86"/>
      <c r="XDI6" s="86"/>
      <c r="XDJ6" s="86"/>
      <c r="XDK6" s="86"/>
      <c r="XDL6" s="86"/>
      <c r="XDM6" s="86"/>
      <c r="XDN6" s="86"/>
      <c r="XDO6" s="86"/>
      <c r="XDP6" s="86"/>
      <c r="XDQ6" s="86"/>
      <c r="XDR6" s="86"/>
      <c r="XDS6" s="86"/>
      <c r="XDT6" s="86"/>
      <c r="XDU6" s="86"/>
      <c r="XDV6" s="86"/>
      <c r="XDW6" s="86"/>
      <c r="XDX6" s="86"/>
      <c r="XDY6" s="86"/>
      <c r="XDZ6" s="86"/>
      <c r="XEA6" s="86"/>
      <c r="XEB6" s="86"/>
      <c r="XEC6" s="86"/>
      <c r="XED6" s="86"/>
      <c r="XEE6" s="86"/>
      <c r="XEF6" s="86"/>
      <c r="XEG6" s="86"/>
      <c r="XEH6" s="86"/>
      <c r="XEI6" s="86"/>
      <c r="XEJ6" s="86"/>
      <c r="XEK6" s="86"/>
      <c r="XEL6" s="86"/>
      <c r="XEM6" s="86"/>
      <c r="XEN6" s="86"/>
      <c r="XEO6" s="86"/>
      <c r="XEP6" s="86"/>
      <c r="XEQ6" s="86"/>
      <c r="XER6" s="86"/>
      <c r="XES6" s="86"/>
      <c r="XET6" s="86"/>
      <c r="XEU6" s="86"/>
      <c r="XEV6" s="86"/>
      <c r="XEW6" s="86"/>
      <c r="XEX6" s="86"/>
      <c r="XEY6" s="86"/>
      <c r="XEZ6" s="86"/>
      <c r="XFA6" s="86"/>
      <c r="XFB6" s="86"/>
      <c r="XFC6" s="86"/>
    </row>
    <row r="7" spans="1:16383" ht="75.75" customHeight="1" x14ac:dyDescent="1.1000000000000001">
      <c r="A7" s="13">
        <f>A6+1</f>
        <v>2</v>
      </c>
      <c r="B7" s="825" t="s">
        <v>344</v>
      </c>
      <c r="C7" s="826" t="s">
        <v>153</v>
      </c>
      <c r="D7" s="826" t="s">
        <v>194</v>
      </c>
      <c r="E7" s="836">
        <f>(E8+E9)/E10</f>
        <v>0.99610894941634243</v>
      </c>
      <c r="F7" s="826">
        <v>0</v>
      </c>
      <c r="G7" s="827">
        <f>Table13146[[#This Row],[اعتبار مورد نیاز  (میلیون ریال)]]/$F$14</f>
        <v>0</v>
      </c>
      <c r="H7" s="826"/>
      <c r="I7" s="828"/>
      <c r="J7" s="829"/>
      <c r="K7" s="830"/>
      <c r="L7" s="837">
        <v>0.99340022234574765</v>
      </c>
      <c r="M7" s="837">
        <v>0.99340022234574765</v>
      </c>
      <c r="N7" s="838" t="s">
        <v>163</v>
      </c>
      <c r="O7" s="839" t="s">
        <v>163</v>
      </c>
      <c r="P7" s="839" t="s">
        <v>163</v>
      </c>
      <c r="Q7" s="840"/>
      <c r="R7" s="162"/>
      <c r="S7" s="841"/>
      <c r="T7" s="842"/>
      <c r="U7" s="841"/>
      <c r="V7" s="842"/>
    </row>
    <row r="8" spans="1:16383" ht="75.75" customHeight="1" x14ac:dyDescent="1.1000000000000001">
      <c r="A8" s="13">
        <f t="shared" ref="A8:A13" si="0">A7+1</f>
        <v>3</v>
      </c>
      <c r="B8" s="825" t="s">
        <v>345</v>
      </c>
      <c r="C8" s="826" t="s">
        <v>81</v>
      </c>
      <c r="D8" s="826" t="s">
        <v>346</v>
      </c>
      <c r="E8" s="826">
        <f>E11</f>
        <v>4</v>
      </c>
      <c r="F8" s="826">
        <v>0</v>
      </c>
      <c r="G8" s="827">
        <f>Table13146[[#This Row],[اعتبار مورد نیاز  (میلیون ریال)]]/$F$14</f>
        <v>0</v>
      </c>
      <c r="H8" s="826"/>
      <c r="I8" s="828"/>
      <c r="J8" s="829"/>
      <c r="K8" s="830"/>
      <c r="L8" s="843">
        <v>0.127</v>
      </c>
      <c r="M8" s="843">
        <v>0.127</v>
      </c>
      <c r="N8" s="838" t="s">
        <v>163</v>
      </c>
      <c r="O8" s="839" t="s">
        <v>347</v>
      </c>
      <c r="P8" s="839" t="s">
        <v>348</v>
      </c>
      <c r="Q8" s="256"/>
      <c r="R8" s="256"/>
      <c r="S8" s="256"/>
      <c r="T8" s="844"/>
      <c r="U8" s="256"/>
      <c r="V8" s="844"/>
    </row>
    <row r="9" spans="1:16383" ht="75.75" customHeight="1" x14ac:dyDescent="1.1000000000000001">
      <c r="A9" s="13">
        <f t="shared" si="0"/>
        <v>4</v>
      </c>
      <c r="B9" s="825" t="s">
        <v>349</v>
      </c>
      <c r="C9" s="826" t="s">
        <v>81</v>
      </c>
      <c r="D9" s="826" t="s">
        <v>346</v>
      </c>
      <c r="E9" s="845">
        <v>1788</v>
      </c>
      <c r="F9" s="826">
        <v>0</v>
      </c>
      <c r="G9" s="827">
        <f>Table13146[[#This Row],[اعتبار مورد نیاز  (میلیون ریال)]]/$F$14</f>
        <v>0</v>
      </c>
      <c r="H9" s="826"/>
      <c r="I9" s="828"/>
      <c r="J9" s="829"/>
      <c r="K9" s="830"/>
      <c r="L9" s="839">
        <v>1787</v>
      </c>
      <c r="M9" s="839">
        <v>1787</v>
      </c>
      <c r="N9" s="838" t="s">
        <v>163</v>
      </c>
      <c r="O9" s="839" t="s">
        <v>163</v>
      </c>
      <c r="P9" s="839" t="s">
        <v>163</v>
      </c>
      <c r="Q9" s="162"/>
      <c r="R9" s="162"/>
      <c r="S9" s="162"/>
      <c r="T9" s="842"/>
      <c r="U9" s="162"/>
      <c r="V9" s="842"/>
    </row>
    <row r="10" spans="1:16383" ht="75.75" customHeight="1" x14ac:dyDescent="1.1000000000000001">
      <c r="A10" s="13">
        <f t="shared" si="0"/>
        <v>5</v>
      </c>
      <c r="B10" s="825" t="s">
        <v>350</v>
      </c>
      <c r="C10" s="826" t="s">
        <v>81</v>
      </c>
      <c r="D10" s="826" t="s">
        <v>346</v>
      </c>
      <c r="E10" s="826">
        <v>1799</v>
      </c>
      <c r="F10" s="826">
        <v>0</v>
      </c>
      <c r="G10" s="827">
        <f>Table13146[[#This Row],[اعتبار مورد نیاز  (میلیون ریال)]]/$F$14</f>
        <v>0</v>
      </c>
      <c r="H10" s="826"/>
      <c r="I10" s="828"/>
      <c r="J10" s="829"/>
      <c r="K10" s="830"/>
      <c r="L10" s="839">
        <v>1799</v>
      </c>
      <c r="M10" s="839">
        <v>1799</v>
      </c>
      <c r="N10" s="838" t="s">
        <v>163</v>
      </c>
      <c r="O10" s="839" t="s">
        <v>163</v>
      </c>
      <c r="P10" s="839" t="s">
        <v>163</v>
      </c>
      <c r="Q10" s="833"/>
      <c r="R10" s="256"/>
      <c r="S10" s="256"/>
      <c r="T10" s="256"/>
      <c r="U10" s="256"/>
      <c r="V10" s="256"/>
    </row>
    <row r="11" spans="1:16383" ht="75.75" customHeight="1" x14ac:dyDescent="1.1000000000000001">
      <c r="A11" s="13">
        <f t="shared" si="0"/>
        <v>6</v>
      </c>
      <c r="B11" s="825" t="s">
        <v>149</v>
      </c>
      <c r="C11" s="826" t="s">
        <v>81</v>
      </c>
      <c r="D11" s="826" t="s">
        <v>203</v>
      </c>
      <c r="E11" s="162">
        <f>'فرم شماره 1'!P97</f>
        <v>4</v>
      </c>
      <c r="F11" s="162">
        <f>R11+T11+V11</f>
        <v>165455.99999999997</v>
      </c>
      <c r="G11" s="841">
        <f>Table13146[[#This Row],[اعتبار مورد نیاز  (میلیون ریال)]]/$F$14</f>
        <v>0.83586263756249168</v>
      </c>
      <c r="H11" s="826"/>
      <c r="I11" s="828"/>
      <c r="J11" s="846"/>
      <c r="K11" s="830"/>
      <c r="L11" s="839"/>
      <c r="M11" s="839"/>
      <c r="N11" s="838"/>
      <c r="O11" s="839"/>
      <c r="P11" s="839"/>
      <c r="Q11" s="826">
        <v>0.5</v>
      </c>
      <c r="R11" s="162">
        <v>20682</v>
      </c>
      <c r="S11" s="826">
        <v>3.3</v>
      </c>
      <c r="T11" s="162">
        <v>136501.19999999998</v>
      </c>
      <c r="U11" s="826">
        <v>0.2</v>
      </c>
      <c r="V11" s="162">
        <v>8272.7999999999993</v>
      </c>
    </row>
    <row r="12" spans="1:16383" ht="75.75" customHeight="1" x14ac:dyDescent="1.1000000000000001">
      <c r="A12" s="13">
        <f t="shared" si="0"/>
        <v>7</v>
      </c>
      <c r="B12" s="847" t="s">
        <v>150</v>
      </c>
      <c r="C12" s="826" t="s">
        <v>208</v>
      </c>
      <c r="D12" s="826" t="s">
        <v>203</v>
      </c>
      <c r="E12" s="833">
        <f>Q12+S12+U12</f>
        <v>164</v>
      </c>
      <c r="F12" s="162">
        <f t="shared" ref="F12:F13" si="1">R12+T12+V12</f>
        <v>11622</v>
      </c>
      <c r="G12" s="841">
        <f>Table13146[[#This Row],[اعتبار مورد نیاز  (میلیون ریال)]]/$F$14</f>
        <v>5.8712863684310508E-2</v>
      </c>
      <c r="H12" s="826"/>
      <c r="I12" s="828"/>
      <c r="J12" s="848"/>
      <c r="K12" s="830"/>
      <c r="L12" s="839"/>
      <c r="M12" s="839"/>
      <c r="N12" s="838"/>
      <c r="O12" s="839"/>
      <c r="P12" s="839"/>
      <c r="Q12" s="833">
        <f>'فرم شماره 1'!H98</f>
        <v>66</v>
      </c>
      <c r="R12" s="833">
        <f>'فرم شماره 1'!I98</f>
        <v>4676</v>
      </c>
      <c r="S12" s="833">
        <f>'فرم شماره 1'!J98</f>
        <v>70</v>
      </c>
      <c r="T12" s="833">
        <f>'فرم شماره 1'!K98</f>
        <v>4962</v>
      </c>
      <c r="U12" s="833">
        <f>'فرم شماره 1'!L98</f>
        <v>28</v>
      </c>
      <c r="V12" s="833">
        <f>'فرم شماره 1'!M98</f>
        <v>1984</v>
      </c>
    </row>
    <row r="13" spans="1:16383" ht="75.75" customHeight="1" x14ac:dyDescent="1.1000000000000001">
      <c r="A13" s="13">
        <f t="shared" si="0"/>
        <v>8</v>
      </c>
      <c r="B13" s="825" t="s">
        <v>351</v>
      </c>
      <c r="C13" s="826" t="s">
        <v>208</v>
      </c>
      <c r="D13" s="826" t="s">
        <v>203</v>
      </c>
      <c r="E13" s="162">
        <f>'فرم شماره 1'!P99</f>
        <v>350</v>
      </c>
      <c r="F13" s="162">
        <f t="shared" si="1"/>
        <v>20868.400000000001</v>
      </c>
      <c r="G13" s="841">
        <f>Table13146[[#This Row],[اعتبار مورد نیاز  (میلیون ریال)]]/$F$14</f>
        <v>0.10542449875319786</v>
      </c>
      <c r="H13" s="826"/>
      <c r="I13" s="828"/>
      <c r="J13" s="848"/>
      <c r="K13" s="830"/>
      <c r="L13" s="843">
        <v>0.127</v>
      </c>
      <c r="M13" s="843">
        <v>0.127</v>
      </c>
      <c r="N13" s="48">
        <v>4445000</v>
      </c>
      <c r="O13" s="849" t="s">
        <v>347</v>
      </c>
      <c r="P13" s="849" t="s">
        <v>348</v>
      </c>
      <c r="Q13" s="826">
        <f>'فرم شماره 1'!H99</f>
        <v>136</v>
      </c>
      <c r="R13" s="162">
        <f>'فرم شماره 1'!I99</f>
        <v>8108.8640000000005</v>
      </c>
      <c r="S13" s="826">
        <f>'فرم شماره 1'!J99</f>
        <v>117</v>
      </c>
      <c r="T13" s="162">
        <f>'فرم شماره 1'!K99</f>
        <v>6976.0080000000007</v>
      </c>
      <c r="U13" s="826">
        <f>'فرم شماره 1'!L99</f>
        <v>97</v>
      </c>
      <c r="V13" s="162">
        <f>'فرم شماره 1'!M99</f>
        <v>5783.5280000000002</v>
      </c>
    </row>
    <row r="14" spans="1:16383" ht="63" customHeight="1" thickBot="1" x14ac:dyDescent="1.1499999999999999">
      <c r="A14" s="153"/>
      <c r="B14" s="850" t="s">
        <v>35</v>
      </c>
      <c r="C14" s="851"/>
      <c r="D14" s="851"/>
      <c r="E14" s="851"/>
      <c r="F14" s="852">
        <f>SUM(F6:F13)</f>
        <v>197946.39999999997</v>
      </c>
      <c r="G14" s="853">
        <f>Table13146[[#This Row],[اعتبار مورد نیاز  (میلیون ریال)]]/$F$14</f>
        <v>1</v>
      </c>
      <c r="H14" s="851"/>
      <c r="I14" s="851"/>
      <c r="J14" s="854"/>
      <c r="K14" s="830"/>
      <c r="L14" s="830"/>
      <c r="M14" s="830"/>
      <c r="N14" s="830"/>
      <c r="O14" s="830"/>
      <c r="P14" s="830"/>
      <c r="Q14" s="855"/>
      <c r="R14" s="855"/>
      <c r="S14" s="855"/>
      <c r="T14" s="855"/>
      <c r="U14" s="855"/>
      <c r="V14" s="855"/>
    </row>
    <row r="15" spans="1:16383" x14ac:dyDescent="1">
      <c r="A15" s="386" t="s">
        <v>454</v>
      </c>
      <c r="B15" s="387"/>
      <c r="C15" s="388"/>
      <c r="D15" s="388"/>
      <c r="E15" s="388"/>
      <c r="F15" s="389"/>
      <c r="G15" s="390"/>
      <c r="H15" s="386"/>
      <c r="I15" s="391">
        <f>SUBTOTAL(103,Table13146[نام و امضای بررسی کننده
تاریخ])</f>
        <v>0</v>
      </c>
      <c r="J15" s="392"/>
    </row>
  </sheetData>
  <mergeCells count="6">
    <mergeCell ref="A1:V1"/>
    <mergeCell ref="A3:B3"/>
    <mergeCell ref="A4:B4"/>
    <mergeCell ref="A2:V2"/>
    <mergeCell ref="C3:V3"/>
    <mergeCell ref="C4:V4"/>
  </mergeCells>
  <pageMargins left="0.7" right="0.7" top="0.75" bottom="0.75" header="0.3" footer="0.3"/>
  <pageSetup paperSize="9" scale="24" fitToHeight="0"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55"/>
  <sheetViews>
    <sheetView rightToLeft="1" view="pageBreakPreview" topLeftCell="A16" zoomScale="40" zoomScaleNormal="40" zoomScaleSheetLayoutView="40" workbookViewId="0">
      <selection activeCell="A29" sqref="A29:AC51"/>
    </sheetView>
  </sheetViews>
  <sheetFormatPr defaultColWidth="9.125" defaultRowHeight="39.75" x14ac:dyDescent="1"/>
  <cols>
    <col min="1" max="1" width="10.125" style="86" customWidth="1"/>
    <col min="2" max="2" width="154.875" style="86" customWidth="1"/>
    <col min="3" max="3" width="19.125" style="86" customWidth="1"/>
    <col min="4" max="4" width="20" style="86" customWidth="1"/>
    <col min="5" max="5" width="21.375" style="86" customWidth="1"/>
    <col min="6" max="6" width="29.75" style="138" customWidth="1"/>
    <col min="7" max="7" width="57.25" style="155" bestFit="1" customWidth="1"/>
    <col min="8" max="8" width="44.625" style="155" hidden="1" customWidth="1"/>
    <col min="9" max="9" width="40.125" style="86" hidden="1" customWidth="1"/>
    <col min="10" max="10" width="9.125" style="86" hidden="1" customWidth="1"/>
    <col min="11" max="11" width="39.375" style="86" hidden="1" customWidth="1"/>
    <col min="12" max="15" width="9.125" style="86" hidden="1" customWidth="1"/>
    <col min="16" max="16" width="71.125" style="86" hidden="1" customWidth="1"/>
    <col min="17" max="17" width="20.375" style="86" hidden="1" customWidth="1"/>
    <col min="18" max="18" width="9.125" style="86" hidden="1" customWidth="1"/>
    <col min="19" max="22" width="21.625" style="86" hidden="1" customWidth="1"/>
    <col min="23" max="23" width="41.25" style="86" hidden="1" customWidth="1"/>
    <col min="24" max="28" width="41.25" style="86" customWidth="1"/>
    <col min="29" max="29" width="32.875" style="86" customWidth="1"/>
    <col min="30" max="16384" width="9.125" style="86"/>
  </cols>
  <sheetData>
    <row r="1" spans="1:29" ht="40.5" customHeight="1" x14ac:dyDescent="1">
      <c r="A1" s="802" t="s">
        <v>182</v>
      </c>
      <c r="B1" s="803"/>
      <c r="C1" s="803"/>
      <c r="D1" s="803"/>
      <c r="E1" s="803"/>
      <c r="F1" s="803"/>
      <c r="G1" s="803"/>
      <c r="H1" s="803"/>
      <c r="I1" s="803"/>
      <c r="J1" s="803"/>
      <c r="K1" s="803"/>
      <c r="L1" s="803"/>
      <c r="M1" s="803"/>
      <c r="N1" s="803"/>
      <c r="O1" s="803"/>
      <c r="P1" s="803"/>
      <c r="Q1" s="803"/>
      <c r="R1" s="803"/>
      <c r="S1" s="803"/>
      <c r="T1" s="803"/>
      <c r="U1" s="803"/>
      <c r="V1" s="803"/>
      <c r="W1" s="803"/>
      <c r="X1" s="803"/>
      <c r="Y1" s="803"/>
      <c r="Z1" s="803"/>
      <c r="AA1" s="803"/>
      <c r="AB1" s="803"/>
    </row>
    <row r="2" spans="1:29" s="134" customFormat="1" ht="146.25" customHeight="1" x14ac:dyDescent="0.2">
      <c r="A2" s="823" t="s">
        <v>182</v>
      </c>
      <c r="B2" s="803"/>
      <c r="C2" s="803"/>
      <c r="D2" s="803"/>
      <c r="E2" s="803"/>
      <c r="F2" s="803"/>
      <c r="G2" s="803"/>
      <c r="H2" s="803"/>
      <c r="I2" s="803"/>
      <c r="J2" s="803"/>
      <c r="K2" s="803"/>
      <c r="L2" s="803"/>
      <c r="M2" s="803"/>
      <c r="N2" s="803"/>
      <c r="O2" s="803"/>
      <c r="P2" s="803"/>
      <c r="Q2" s="803"/>
      <c r="R2" s="803"/>
      <c r="S2" s="803"/>
      <c r="T2" s="803"/>
      <c r="U2" s="803"/>
      <c r="V2" s="803"/>
      <c r="W2" s="803"/>
      <c r="X2" s="803"/>
      <c r="Y2" s="803"/>
      <c r="Z2" s="803"/>
      <c r="AA2" s="803"/>
      <c r="AB2" s="803"/>
    </row>
    <row r="3" spans="1:29" ht="43.5" customHeight="1" x14ac:dyDescent="1">
      <c r="A3" s="821" t="s">
        <v>406</v>
      </c>
      <c r="B3" s="822"/>
      <c r="C3" s="822"/>
      <c r="D3" s="822"/>
      <c r="E3" s="822"/>
      <c r="F3" s="822"/>
      <c r="G3" s="822"/>
      <c r="H3" s="822"/>
      <c r="I3" s="822"/>
      <c r="J3" s="822"/>
      <c r="K3" s="822"/>
      <c r="L3" s="822"/>
      <c r="M3" s="822"/>
      <c r="N3" s="822"/>
      <c r="O3" s="822"/>
      <c r="P3" s="822"/>
      <c r="Q3" s="822"/>
      <c r="R3" s="822"/>
      <c r="S3" s="822"/>
      <c r="T3" s="822"/>
      <c r="U3" s="822"/>
      <c r="V3" s="822"/>
      <c r="W3" s="822"/>
      <c r="X3" s="822"/>
      <c r="Y3" s="822"/>
      <c r="Z3" s="822"/>
      <c r="AA3" s="822"/>
      <c r="AB3" s="822"/>
    </row>
    <row r="4" spans="1:29" s="138" customFormat="1" ht="143.25" customHeight="1" thickBot="1" x14ac:dyDescent="0.25">
      <c r="A4" s="180" t="s">
        <v>0</v>
      </c>
      <c r="B4" s="181" t="s">
        <v>29</v>
      </c>
      <c r="C4" s="181" t="s">
        <v>30</v>
      </c>
      <c r="D4" s="181" t="s">
        <v>42</v>
      </c>
      <c r="E4" s="181" t="s">
        <v>31</v>
      </c>
      <c r="F4" s="181" t="s">
        <v>32</v>
      </c>
      <c r="G4" s="181" t="s">
        <v>352</v>
      </c>
      <c r="H4" s="182" t="s">
        <v>353</v>
      </c>
      <c r="I4" s="183" t="s">
        <v>34</v>
      </c>
      <c r="J4" s="181" t="s">
        <v>184</v>
      </c>
      <c r="T4" s="184" t="s">
        <v>187</v>
      </c>
      <c r="U4" s="185" t="s">
        <v>229</v>
      </c>
      <c r="V4" s="186" t="s">
        <v>354</v>
      </c>
      <c r="W4" s="186" t="s">
        <v>190</v>
      </c>
      <c r="X4" s="248" t="s">
        <v>424</v>
      </c>
      <c r="Y4" s="248" t="s">
        <v>423</v>
      </c>
      <c r="Z4" s="249" t="s">
        <v>419</v>
      </c>
      <c r="AA4" s="249" t="s">
        <v>420</v>
      </c>
      <c r="AB4" s="221" t="s">
        <v>421</v>
      </c>
      <c r="AC4" s="221" t="s">
        <v>422</v>
      </c>
    </row>
    <row r="5" spans="1:29" ht="38.25" customHeight="1" thickBot="1" x14ac:dyDescent="1.05">
      <c r="A5" s="161">
        <v>1</v>
      </c>
      <c r="B5" s="91" t="s">
        <v>61</v>
      </c>
      <c r="C5" s="15"/>
      <c r="D5" s="15" t="s">
        <v>221</v>
      </c>
      <c r="E5" s="15"/>
      <c r="F5" s="882">
        <v>23542</v>
      </c>
      <c r="G5" s="120">
        <f>Table136254[[#This Row],[اعتبار مورد نیاز  (میلیون ریال)]]/$F$51</f>
        <v>5.7635870928700025E-2</v>
      </c>
      <c r="H5" s="139" t="s">
        <v>355</v>
      </c>
      <c r="I5" s="187">
        <f>Table136254[[#This Row],[اعتبار مورد نیاز  (میلیون ریال)]]+F10+F11+F12</f>
        <v>49048</v>
      </c>
      <c r="J5" s="11">
        <f>Table136254[[#This Row],[تاریخ]]-12257478</f>
        <v>-12208430</v>
      </c>
      <c r="Q5" s="86" t="s">
        <v>61</v>
      </c>
      <c r="R5" s="86" t="b">
        <f>Q5=Table136254[[#This Row],[شرح ]]</f>
        <v>1</v>
      </c>
      <c r="S5" s="188"/>
      <c r="T5" s="189">
        <v>37581000</v>
      </c>
      <c r="U5" s="189">
        <v>22936000</v>
      </c>
      <c r="V5" s="190"/>
      <c r="W5" s="190"/>
      <c r="X5" s="257"/>
      <c r="Y5" s="257"/>
      <c r="Z5" s="257"/>
      <c r="AA5" s="257"/>
      <c r="AB5" s="257"/>
      <c r="AC5" s="257"/>
    </row>
    <row r="6" spans="1:29" ht="38.25" customHeight="1" thickTop="1" thickBot="1" x14ac:dyDescent="1.05">
      <c r="A6" s="161">
        <f>A5+1</f>
        <v>2</v>
      </c>
      <c r="B6" s="91" t="s">
        <v>62</v>
      </c>
      <c r="C6" s="15"/>
      <c r="D6" s="15" t="s">
        <v>221</v>
      </c>
      <c r="E6" s="15"/>
      <c r="F6" s="882">
        <v>17680.244999999999</v>
      </c>
      <c r="G6" s="120">
        <f>Table136254[[#This Row],[اعتبار مورد نیاز  (میلیون ریال)]]/$F$51</f>
        <v>4.328503605504179E-2</v>
      </c>
      <c r="H6" s="139" t="s">
        <v>355</v>
      </c>
      <c r="I6" s="187">
        <f>Table136254[[#This Row],[اعتبار مورد نیاز  (میلیون ریال)]]+F11+F12+F13</f>
        <v>44504.244999999995</v>
      </c>
      <c r="J6" s="11">
        <f>Table136254[[#This Row],[تاریخ]]-12257478</f>
        <v>-12212973.755000001</v>
      </c>
      <c r="Q6" s="86" t="s">
        <v>62</v>
      </c>
      <c r="R6" s="86" t="b">
        <f>Q6=Table136254[[#This Row],[شرح ]]</f>
        <v>1</v>
      </c>
      <c r="T6" s="191">
        <v>5734220</v>
      </c>
      <c r="U6" s="192">
        <v>340000</v>
      </c>
      <c r="V6" s="193"/>
      <c r="W6" s="194" t="s">
        <v>356</v>
      </c>
      <c r="X6" s="258"/>
      <c r="Y6" s="258"/>
      <c r="Z6" s="258"/>
      <c r="AA6" s="258"/>
      <c r="AB6" s="258"/>
      <c r="AC6" s="258"/>
    </row>
    <row r="7" spans="1:29" ht="38.25" customHeight="1" thickTop="1" thickBot="1" x14ac:dyDescent="1.05">
      <c r="A7" s="161">
        <f t="shared" ref="A7:A50" si="0">A6+1</f>
        <v>3</v>
      </c>
      <c r="B7" s="91" t="s">
        <v>63</v>
      </c>
      <c r="C7" s="115"/>
      <c r="D7" s="115" t="s">
        <v>221</v>
      </c>
      <c r="E7" s="115"/>
      <c r="F7" s="882">
        <v>15000</v>
      </c>
      <c r="G7" s="120">
        <f>Table136254[[#This Row],[اعتبار مورد نیاز  (میلیون ریال)]]/$F$51</f>
        <v>3.672322079392152E-2</v>
      </c>
      <c r="H7" s="139" t="s">
        <v>355</v>
      </c>
      <c r="I7" s="187" t="e">
        <f>Table136254[[#This Row],[اعتبار مورد نیاز  (میلیون ریال)]]+F12+F13+#REF!</f>
        <v>#REF!</v>
      </c>
      <c r="J7" s="11" t="e">
        <f>Table136254[[#This Row],[تاریخ]]-12257478</f>
        <v>#REF!</v>
      </c>
      <c r="Q7" s="86" t="s">
        <v>63</v>
      </c>
      <c r="R7" s="86" t="b">
        <f>Q7=Table136254[[#This Row],[شرح ]]</f>
        <v>1</v>
      </c>
      <c r="S7" s="188"/>
      <c r="T7" s="189">
        <v>9541990</v>
      </c>
      <c r="U7" s="189">
        <v>7262000</v>
      </c>
      <c r="V7" s="190"/>
      <c r="W7" s="190" t="s">
        <v>356</v>
      </c>
      <c r="X7" s="257"/>
      <c r="Y7" s="257"/>
      <c r="Z7" s="257"/>
      <c r="AA7" s="257"/>
      <c r="AB7" s="257"/>
      <c r="AC7" s="257"/>
    </row>
    <row r="8" spans="1:29" ht="38.25" customHeight="1" thickTop="1" thickBot="1" x14ac:dyDescent="1.05">
      <c r="A8" s="161">
        <f t="shared" si="0"/>
        <v>4</v>
      </c>
      <c r="B8" s="91" t="s">
        <v>455</v>
      </c>
      <c r="C8" s="115"/>
      <c r="D8" s="115" t="s">
        <v>221</v>
      </c>
      <c r="E8" s="886">
        <v>4</v>
      </c>
      <c r="F8" s="882">
        <v>5000</v>
      </c>
      <c r="G8" s="120">
        <v>9.0106466212118725E-3</v>
      </c>
      <c r="H8" s="139"/>
      <c r="I8" s="187">
        <v>9640</v>
      </c>
      <c r="J8" s="11">
        <v>-12247838</v>
      </c>
      <c r="T8" s="191"/>
      <c r="U8" s="192"/>
      <c r="V8" s="193"/>
      <c r="W8" s="194"/>
      <c r="X8" s="258">
        <v>1</v>
      </c>
      <c r="Y8" s="258">
        <v>2000</v>
      </c>
      <c r="Z8" s="258">
        <v>1</v>
      </c>
      <c r="AA8" s="258">
        <v>1000</v>
      </c>
      <c r="AB8" s="258">
        <v>1</v>
      </c>
      <c r="AC8" s="258">
        <v>2000</v>
      </c>
    </row>
    <row r="9" spans="1:29" ht="38.25" customHeight="1" thickTop="1" thickBot="1" x14ac:dyDescent="1.05">
      <c r="A9" s="161">
        <f t="shared" si="0"/>
        <v>5</v>
      </c>
      <c r="B9" s="91" t="s">
        <v>64</v>
      </c>
      <c r="C9" s="15"/>
      <c r="D9" s="15" t="s">
        <v>221</v>
      </c>
      <c r="E9" s="15"/>
      <c r="F9" s="882">
        <v>10000</v>
      </c>
      <c r="G9" s="120">
        <f>Table136254[[#This Row],[اعتبار مورد نیاز  (میلیون ریال)]]/$F$51</f>
        <v>2.4482147195947677E-2</v>
      </c>
      <c r="H9" s="139" t="s">
        <v>355</v>
      </c>
      <c r="I9" s="187" t="e">
        <f>Table136254[[#This Row],[اعتبار مورد نیاز  (میلیون ریال)]]+F13+#REF!+#REF!</f>
        <v>#REF!</v>
      </c>
      <c r="J9" s="11" t="e">
        <f>Table136254[[#This Row],[تاریخ]]-12257478</f>
        <v>#REF!</v>
      </c>
      <c r="Q9" s="86" t="s">
        <v>64</v>
      </c>
      <c r="R9" s="86" t="b">
        <f>Q9=Table136254[[#This Row],[شرح ]]</f>
        <v>1</v>
      </c>
      <c r="S9" s="188"/>
      <c r="T9" s="189">
        <v>3319486</v>
      </c>
      <c r="U9" s="189">
        <v>2821000</v>
      </c>
      <c r="V9" s="190"/>
      <c r="W9" s="190"/>
      <c r="X9" s="257"/>
      <c r="Y9" s="257"/>
      <c r="Z9" s="257"/>
      <c r="AA9" s="257"/>
      <c r="AB9" s="257"/>
      <c r="AC9" s="257"/>
    </row>
    <row r="10" spans="1:29" ht="38.25" customHeight="1" thickTop="1" thickBot="1" x14ac:dyDescent="1.05">
      <c r="A10" s="161">
        <f t="shared" si="0"/>
        <v>6</v>
      </c>
      <c r="B10" s="91" t="s">
        <v>65</v>
      </c>
      <c r="C10" s="15"/>
      <c r="D10" s="15" t="s">
        <v>221</v>
      </c>
      <c r="E10" s="15">
        <v>1</v>
      </c>
      <c r="F10" s="882">
        <v>12920</v>
      </c>
      <c r="G10" s="120">
        <f>Table136254[[#This Row],[اعتبار مورد نیاز  (میلیون ریال)]]/$F$51</f>
        <v>3.1630934177164401E-2</v>
      </c>
      <c r="H10" s="139" t="s">
        <v>357</v>
      </c>
      <c r="I10" s="187" t="e">
        <f>Table136254[[#This Row],[اعتبار مورد نیاز  (میلیون ریال)]]+#REF!+#REF!+#REF!</f>
        <v>#REF!</v>
      </c>
      <c r="J10" s="11" t="e">
        <f>Table136254[[#This Row],[تاریخ]]-12257478</f>
        <v>#REF!</v>
      </c>
      <c r="Q10" s="86" t="s">
        <v>65</v>
      </c>
      <c r="R10" s="86" t="b">
        <f>Q10=Table136254[[#This Row],[شرح ]]</f>
        <v>1</v>
      </c>
      <c r="T10" s="191">
        <v>0</v>
      </c>
      <c r="U10" s="192">
        <v>0</v>
      </c>
      <c r="V10" s="193"/>
      <c r="W10" s="194"/>
      <c r="X10" s="258"/>
      <c r="Y10" s="258"/>
      <c r="Z10" s="258"/>
      <c r="AA10" s="258"/>
      <c r="AB10" s="258"/>
      <c r="AC10" s="258"/>
    </row>
    <row r="11" spans="1:29" ht="38.25" customHeight="1" thickTop="1" thickBot="1" x14ac:dyDescent="1.05">
      <c r="A11" s="161">
        <f t="shared" si="0"/>
        <v>7</v>
      </c>
      <c r="B11" s="91" t="s">
        <v>66</v>
      </c>
      <c r="C11" s="15"/>
      <c r="D11" s="15" t="s">
        <v>221</v>
      </c>
      <c r="E11" s="15"/>
      <c r="F11" s="882">
        <v>156</v>
      </c>
      <c r="G11" s="120">
        <f>Table136254[[#This Row],[اعتبار مورد نیاز  (میلیون ریال)]]/$F$51</f>
        <v>3.8192149625678379E-4</v>
      </c>
      <c r="H11" s="139" t="s">
        <v>357</v>
      </c>
      <c r="I11" s="187" t="e">
        <f>Table136254[[#This Row],[اعتبار مورد نیاز  (میلیون ریال)]]+#REF!+#REF!+#REF!</f>
        <v>#REF!</v>
      </c>
      <c r="J11" s="11" t="e">
        <f>Table136254[[#This Row],[تاریخ]]-12257478</f>
        <v>#REF!</v>
      </c>
      <c r="Q11" s="86" t="s">
        <v>66</v>
      </c>
      <c r="R11" s="86" t="b">
        <f>Q11=Table136254[[#This Row],[شرح ]]</f>
        <v>1</v>
      </c>
      <c r="S11" s="188"/>
      <c r="T11" s="189">
        <v>566000</v>
      </c>
      <c r="U11" s="189">
        <v>566000</v>
      </c>
      <c r="V11" s="190"/>
      <c r="W11" s="190" t="s">
        <v>358</v>
      </c>
      <c r="X11" s="257"/>
      <c r="Y11" s="257"/>
      <c r="Z11" s="257"/>
      <c r="AA11" s="257"/>
      <c r="AB11" s="257"/>
      <c r="AC11" s="257"/>
    </row>
    <row r="12" spans="1:29" ht="38.25" customHeight="1" thickTop="1" thickBot="1" x14ac:dyDescent="1.05">
      <c r="A12" s="161">
        <f t="shared" si="0"/>
        <v>8</v>
      </c>
      <c r="B12" s="91" t="s">
        <v>67</v>
      </c>
      <c r="C12" s="15"/>
      <c r="D12" s="15" t="s">
        <v>221</v>
      </c>
      <c r="E12" s="15"/>
      <c r="F12" s="882">
        <v>12430</v>
      </c>
      <c r="G12" s="120">
        <f>Table136254[[#This Row],[اعتبار مورد نیاز  (میلیون ریال)]]/$F$51</f>
        <v>3.0431308964562965E-2</v>
      </c>
      <c r="H12" s="139" t="s">
        <v>359</v>
      </c>
      <c r="I12" s="187" t="e">
        <f>Table136254[[#This Row],[اعتبار مورد نیاز  (میلیون ریال)]]+#REF!+#REF!+F15</f>
        <v>#REF!</v>
      </c>
      <c r="J12" s="11" t="e">
        <f>Table136254[[#This Row],[تاریخ]]-12257478</f>
        <v>#REF!</v>
      </c>
      <c r="Q12" s="86" t="s">
        <v>67</v>
      </c>
      <c r="R12" s="86" t="b">
        <f>Q12=Table136254[[#This Row],[شرح ]]</f>
        <v>1</v>
      </c>
      <c r="T12" s="191"/>
      <c r="U12" s="192">
        <v>0</v>
      </c>
      <c r="V12" s="193"/>
      <c r="W12" s="194" t="s">
        <v>356</v>
      </c>
      <c r="X12" s="258">
        <f>20868+33802+33802+10000+3600+6240+180+83586</f>
        <v>192078</v>
      </c>
      <c r="Y12" s="258"/>
      <c r="Z12" s="258"/>
      <c r="AA12" s="258"/>
      <c r="AB12" s="258"/>
      <c r="AC12" s="258"/>
    </row>
    <row r="13" spans="1:29" ht="38.25" customHeight="1" thickTop="1" thickBot="1" x14ac:dyDescent="1.05">
      <c r="A13" s="161">
        <f t="shared" si="0"/>
        <v>9</v>
      </c>
      <c r="B13" s="91" t="s">
        <v>68</v>
      </c>
      <c r="C13" s="15"/>
      <c r="D13" s="15" t="s">
        <v>221</v>
      </c>
      <c r="E13" s="15"/>
      <c r="F13" s="882">
        <f>'فرم شماره 1'!O110</f>
        <v>14238</v>
      </c>
      <c r="G13" s="120">
        <f>Table136254[[#This Row],[اعتبار مورد نیاز  (میلیون ریال)]]/$F$51</f>
        <v>3.4857681177590305E-2</v>
      </c>
      <c r="H13" s="139"/>
      <c r="I13" s="187" t="e">
        <f>Table136254[[#This Row],[اعتبار مورد نیاز  (میلیون ریال)]]+#REF!+F15+F16</f>
        <v>#REF!</v>
      </c>
      <c r="J13" s="11" t="e">
        <f>Table136254[[#This Row],[تاریخ]]-12257478</f>
        <v>#REF!</v>
      </c>
      <c r="Q13" s="86" t="s">
        <v>68</v>
      </c>
      <c r="R13" s="86" t="b">
        <f>Q13=Table136254[[#This Row],[شرح ]]</f>
        <v>1</v>
      </c>
      <c r="S13" s="188"/>
      <c r="T13" s="189">
        <v>8000</v>
      </c>
      <c r="U13" s="189" t="s">
        <v>163</v>
      </c>
      <c r="V13" s="190"/>
      <c r="W13" s="190"/>
      <c r="X13" s="257"/>
      <c r="Y13" s="257"/>
      <c r="Z13" s="257"/>
      <c r="AA13" s="257"/>
      <c r="AB13" s="257"/>
      <c r="AC13" s="257"/>
    </row>
    <row r="14" spans="1:29" ht="38.25" customHeight="1" thickTop="1" thickBot="1" x14ac:dyDescent="1.05">
      <c r="A14" s="161">
        <f t="shared" si="0"/>
        <v>10</v>
      </c>
      <c r="B14" s="91" t="s">
        <v>547</v>
      </c>
      <c r="C14" s="15"/>
      <c r="D14" s="15" t="s">
        <v>221</v>
      </c>
      <c r="E14" s="139">
        <f>X14+Z14+AB14</f>
        <v>5000</v>
      </c>
      <c r="F14" s="882">
        <f>AC14+AA14+Y14</f>
        <v>875</v>
      </c>
      <c r="G14" s="120">
        <f>Table136254[[#This Row],[اعتبار مورد نیاز  (میلیون ریال)]]/$F$51</f>
        <v>2.1421878796454219E-3</v>
      </c>
      <c r="H14" s="139"/>
      <c r="I14" s="187">
        <f>Table136254[[#This Row],[اعتبار مورد نیاز  (میلیون ریال)]]+F19+F20+F21</f>
        <v>47555</v>
      </c>
      <c r="J14" s="11">
        <f>Table136254[[#This Row],[تاریخ]]-12257478</f>
        <v>-12209923</v>
      </c>
      <c r="S14" s="188"/>
      <c r="T14" s="189"/>
      <c r="U14" s="189"/>
      <c r="V14" s="190"/>
      <c r="W14" s="190"/>
      <c r="X14" s="257">
        <f>'فرم شماره 1'!H111</f>
        <v>2100</v>
      </c>
      <c r="Y14" s="257">
        <f>'فرم شماره 1'!I111</f>
        <v>367.5</v>
      </c>
      <c r="Z14" s="257">
        <f>'فرم شماره 1'!J111</f>
        <v>1600</v>
      </c>
      <c r="AA14" s="257">
        <f>'فرم شماره 1'!K111</f>
        <v>280</v>
      </c>
      <c r="AB14" s="257">
        <f>'فرم شماره 1'!L111</f>
        <v>1300</v>
      </c>
      <c r="AC14" s="257">
        <f>'فرم شماره 1'!M111</f>
        <v>227.5</v>
      </c>
    </row>
    <row r="15" spans="1:29" s="529" customFormat="1" ht="38.25" customHeight="1" thickTop="1" thickBot="1" x14ac:dyDescent="1.05">
      <c r="A15" s="635">
        <f t="shared" si="0"/>
        <v>11</v>
      </c>
      <c r="B15" s="339" t="s">
        <v>69</v>
      </c>
      <c r="C15" s="338"/>
      <c r="D15" s="338" t="s">
        <v>231</v>
      </c>
      <c r="E15" s="338">
        <v>100</v>
      </c>
      <c r="F15" s="882">
        <v>6240</v>
      </c>
      <c r="G15" s="341">
        <f>Table136254[[#This Row],[اعتبار مورد نیاز  (میلیون ریال)]]/$F$51</f>
        <v>1.527685985027135E-2</v>
      </c>
      <c r="H15" s="856" t="s">
        <v>360</v>
      </c>
      <c r="I15" s="857">
        <f>Table136254[[#This Row],[اعتبار مورد نیاز  (میلیون ریال)]]+F19+F20+F21</f>
        <v>52920</v>
      </c>
      <c r="J15" s="858">
        <f>Table136254[[#This Row],[تاریخ]]-12257478</f>
        <v>-12204558</v>
      </c>
      <c r="K15" s="348"/>
      <c r="L15" s="348"/>
      <c r="M15" s="348"/>
      <c r="N15" s="348"/>
      <c r="O15" s="348"/>
      <c r="P15" s="348"/>
      <c r="Q15" s="348" t="s">
        <v>69</v>
      </c>
      <c r="R15" s="348" t="b">
        <f>Q15=Table136254[[#This Row],[شرح ]]</f>
        <v>1</v>
      </c>
      <c r="S15" s="348"/>
      <c r="T15" s="859">
        <v>0.97368421052631582</v>
      </c>
      <c r="U15" s="860" t="s">
        <v>163</v>
      </c>
      <c r="V15" s="861"/>
      <c r="W15" s="861"/>
      <c r="X15" s="257"/>
      <c r="Y15" s="257"/>
      <c r="Z15" s="257"/>
      <c r="AA15" s="257"/>
      <c r="AB15" s="257"/>
      <c r="AC15" s="257"/>
    </row>
    <row r="16" spans="1:29" s="331" customFormat="1" ht="38.25" customHeight="1" thickTop="1" thickBot="1" x14ac:dyDescent="1.05">
      <c r="A16" s="315">
        <f t="shared" si="0"/>
        <v>12</v>
      </c>
      <c r="B16" s="316" t="s">
        <v>361</v>
      </c>
      <c r="C16" s="317" t="s">
        <v>147</v>
      </c>
      <c r="D16" s="317" t="s">
        <v>221</v>
      </c>
      <c r="E16" s="317">
        <v>55</v>
      </c>
      <c r="F16" s="882"/>
      <c r="G16" s="319">
        <f>Table136254[[#This Row],[اعتبار مورد نیاز  (میلیون ریال)]]/$F$51</f>
        <v>0</v>
      </c>
      <c r="H16" s="869" t="s">
        <v>360</v>
      </c>
      <c r="I16" s="870">
        <f>Table136254[[#This Row],[اعتبار مورد نیاز  (میلیون ریال)]]+F20+F21+F22</f>
        <v>51000</v>
      </c>
      <c r="J16" s="322">
        <f>Table136254[[#This Row],[تاریخ]]-12257478</f>
        <v>-12206478</v>
      </c>
      <c r="Q16" s="331" t="s">
        <v>361</v>
      </c>
      <c r="R16" s="331" t="b">
        <f>Q16=Table136254[[#This Row],[شرح ]]</f>
        <v>1</v>
      </c>
      <c r="T16" s="871">
        <v>74</v>
      </c>
      <c r="U16" s="872">
        <v>2700000</v>
      </c>
      <c r="V16" s="873"/>
      <c r="W16" s="873"/>
      <c r="X16" s="874"/>
      <c r="Y16" s="874"/>
      <c r="Z16" s="874"/>
      <c r="AA16" s="874"/>
      <c r="AB16" s="874"/>
      <c r="AC16" s="874"/>
    </row>
    <row r="17" spans="1:29" s="348" customFormat="1" ht="38.25" customHeight="1" thickTop="1" thickBot="1" x14ac:dyDescent="1.05">
      <c r="A17" s="635">
        <f t="shared" si="0"/>
        <v>13</v>
      </c>
      <c r="B17" s="339" t="s">
        <v>362</v>
      </c>
      <c r="C17" s="338" t="s">
        <v>147</v>
      </c>
      <c r="D17" s="338" t="s">
        <v>221</v>
      </c>
      <c r="E17" s="338">
        <v>55</v>
      </c>
      <c r="F17" s="882"/>
      <c r="G17" s="341">
        <f>Table136254[[#This Row],[اعتبار مورد نیاز  (میلیون ریال)]]/$F$51</f>
        <v>0</v>
      </c>
      <c r="H17" s="856" t="s">
        <v>360</v>
      </c>
      <c r="I17" s="857">
        <f>Table136254[[#This Row],[اعتبار مورد نیاز  (میلیون ریال)]]+F21+F22+F23</f>
        <v>54000</v>
      </c>
      <c r="J17" s="858">
        <f>Table136254[[#This Row],[تاریخ]]-12257478</f>
        <v>-12203478</v>
      </c>
      <c r="Q17" s="348" t="s">
        <v>362</v>
      </c>
      <c r="R17" s="348" t="b">
        <f>Q17=Table136254[[#This Row],[شرح ]]</f>
        <v>1</v>
      </c>
      <c r="T17" s="862">
        <v>76</v>
      </c>
      <c r="U17" s="863">
        <v>0</v>
      </c>
      <c r="V17" s="861"/>
      <c r="W17" s="861"/>
      <c r="X17" s="257"/>
      <c r="Y17" s="257"/>
      <c r="Z17" s="257"/>
      <c r="AA17" s="257"/>
      <c r="AB17" s="257"/>
      <c r="AC17" s="257"/>
    </row>
    <row r="18" spans="1:29" ht="38.25" customHeight="1" thickTop="1" thickBot="1" x14ac:dyDescent="1.05">
      <c r="A18" s="161">
        <f t="shared" si="0"/>
        <v>14</v>
      </c>
      <c r="B18" s="91" t="s">
        <v>363</v>
      </c>
      <c r="C18" s="15"/>
      <c r="D18" s="15" t="s">
        <v>231</v>
      </c>
      <c r="E18" s="15"/>
      <c r="F18" s="882">
        <v>0</v>
      </c>
      <c r="G18" s="120">
        <f>Table136254[[#This Row],[اعتبار مورد نیاز  (میلیون ریال)]]/$F$51</f>
        <v>0</v>
      </c>
      <c r="H18" s="139" t="s">
        <v>364</v>
      </c>
      <c r="I18" s="187">
        <f>Table136254[[#This Row],[اعتبار مورد نیاز  (میلیون ریال)]]+F22+F23+F24</f>
        <v>18000</v>
      </c>
      <c r="J18" s="11">
        <f>Table136254[[#This Row],[تاریخ]]-12257478</f>
        <v>-12239478</v>
      </c>
      <c r="Q18" s="86" t="s">
        <v>363</v>
      </c>
      <c r="R18" s="86" t="b">
        <f>Q18=Table136254[[#This Row],[شرح ]]</f>
        <v>1</v>
      </c>
      <c r="S18" s="188"/>
      <c r="T18" s="189">
        <v>174</v>
      </c>
      <c r="U18" s="189" t="s">
        <v>163</v>
      </c>
      <c r="V18" s="190"/>
      <c r="W18" s="190"/>
      <c r="X18" s="257"/>
      <c r="Y18" s="257"/>
      <c r="Z18" s="257"/>
      <c r="AA18" s="257"/>
      <c r="AB18" s="257"/>
      <c r="AC18" s="257"/>
    </row>
    <row r="19" spans="1:29" ht="38.25" customHeight="1" thickTop="1" thickBot="1" x14ac:dyDescent="1.05">
      <c r="A19" s="161">
        <f t="shared" si="0"/>
        <v>15</v>
      </c>
      <c r="B19" s="91" t="s">
        <v>157</v>
      </c>
      <c r="C19" s="15" t="s">
        <v>117</v>
      </c>
      <c r="D19" s="15" t="s">
        <v>221</v>
      </c>
      <c r="E19" s="15">
        <v>90</v>
      </c>
      <c r="F19" s="882">
        <v>180</v>
      </c>
      <c r="G19" s="120">
        <f>Table136254[[#This Row],[اعتبار مورد نیاز  (میلیون ریال)]]/$F$51</f>
        <v>4.4067864952705818E-4</v>
      </c>
      <c r="H19" s="139" t="s">
        <v>364</v>
      </c>
      <c r="I19" s="187">
        <f>Table136254[[#This Row],[اعتبار مورد نیاز  (میلیون ریال)]]+F23+F24+F25</f>
        <v>28680</v>
      </c>
      <c r="J19" s="11">
        <f>Table136254[[#This Row],[تاریخ]]-12257478</f>
        <v>-12228798</v>
      </c>
      <c r="Q19" s="86" t="s">
        <v>157</v>
      </c>
      <c r="R19" s="86" t="b">
        <f>Q19=Table136254[[#This Row],[شرح ]]</f>
        <v>1</v>
      </c>
      <c r="T19" s="191">
        <v>52</v>
      </c>
      <c r="U19" s="192">
        <v>69876.444444444453</v>
      </c>
      <c r="V19" s="193" t="s">
        <v>365</v>
      </c>
      <c r="W19" s="194" t="s">
        <v>294</v>
      </c>
      <c r="X19" s="258">
        <f>'[3]فرم شماره 1'!J120</f>
        <v>30</v>
      </c>
      <c r="Y19" s="258">
        <f>'[3]فرم شماره 1'!K120</f>
        <v>60</v>
      </c>
      <c r="Z19" s="258">
        <f>'[3]فرم شماره 1'!L120</f>
        <v>30</v>
      </c>
      <c r="AA19" s="258">
        <f>'[3]فرم شماره 1'!M120</f>
        <v>60</v>
      </c>
      <c r="AB19" s="258">
        <f>'[3]فرم شماره 1'!N120</f>
        <v>30</v>
      </c>
      <c r="AC19" s="258">
        <f>'[3]فرم شماره 1'!O120</f>
        <v>60</v>
      </c>
    </row>
    <row r="20" spans="1:29" ht="38.25" customHeight="1" thickTop="1" thickBot="1" x14ac:dyDescent="1.05">
      <c r="A20" s="161">
        <f t="shared" si="0"/>
        <v>16</v>
      </c>
      <c r="B20" s="91" t="s">
        <v>366</v>
      </c>
      <c r="C20" s="15" t="s">
        <v>367</v>
      </c>
      <c r="D20" s="15" t="s">
        <v>221</v>
      </c>
      <c r="E20" s="15">
        <v>5000</v>
      </c>
      <c r="F20" s="883">
        <v>1500</v>
      </c>
      <c r="G20" s="120">
        <f>Table136254[[#This Row],[اعتبار مورد نیاز  (میلیون ریال)]]/$F$51</f>
        <v>3.6723220793921517E-3</v>
      </c>
      <c r="H20" s="139" t="s">
        <v>364</v>
      </c>
      <c r="I20" s="187">
        <f>Table136254[[#This Row],[اعتبار مورد نیاز  (میلیون ریال)]]+F24+F25+F26</f>
        <v>26580</v>
      </c>
      <c r="J20" s="11">
        <f>Table136254[[#This Row],[تاریخ]]-12257478</f>
        <v>-12230898</v>
      </c>
      <c r="L20" s="86">
        <f>F19+F27+F31+F32</f>
        <v>14680</v>
      </c>
      <c r="Q20" s="86" t="s">
        <v>366</v>
      </c>
      <c r="R20" s="86" t="b">
        <f>Q20=Table136254[[#This Row],[شرح ]]</f>
        <v>1</v>
      </c>
      <c r="S20" s="188"/>
      <c r="T20" s="189">
        <v>3000</v>
      </c>
      <c r="U20" s="189">
        <v>810000</v>
      </c>
      <c r="V20" s="190" t="s">
        <v>263</v>
      </c>
      <c r="W20" s="190"/>
      <c r="X20" s="257">
        <f>'[3]فرم شماره 1'!J121</f>
        <v>1000</v>
      </c>
      <c r="Y20" s="257">
        <f>'[3]فرم شماره 1'!K121</f>
        <v>500</v>
      </c>
      <c r="Z20" s="257">
        <f>'[3]فرم شماره 1'!L121</f>
        <v>1000</v>
      </c>
      <c r="AA20" s="257">
        <f>'[3]فرم شماره 1'!M121</f>
        <v>500</v>
      </c>
      <c r="AB20" s="257">
        <f>'[3]فرم شماره 1'!N121</f>
        <v>1000</v>
      </c>
      <c r="AC20" s="257">
        <f>'[3]فرم شماره 1'!O121</f>
        <v>500</v>
      </c>
    </row>
    <row r="21" spans="1:29" ht="38.25" customHeight="1" thickTop="1" thickBot="1" x14ac:dyDescent="1.05">
      <c r="A21" s="161">
        <f t="shared" si="0"/>
        <v>17</v>
      </c>
      <c r="B21" s="91" t="s">
        <v>159</v>
      </c>
      <c r="C21" s="15" t="s">
        <v>117</v>
      </c>
      <c r="D21" s="15" t="s">
        <v>221</v>
      </c>
      <c r="E21" s="15">
        <v>18500</v>
      </c>
      <c r="F21" s="883">
        <v>45000</v>
      </c>
      <c r="G21" s="120">
        <f>Table136254[[#This Row],[اعتبار مورد نیاز  (میلیون ریال)]]/$F$51</f>
        <v>0.11016966238176455</v>
      </c>
      <c r="H21" s="139" t="s">
        <v>364</v>
      </c>
      <c r="I21" s="187" t="e">
        <f>Table136254[[#This Row],[اعتبار مورد نیاز  (میلیون ریال)]]+F25+F26+#REF!</f>
        <v>#REF!</v>
      </c>
      <c r="J21" s="11" t="e">
        <f>Table136254[[#This Row],[تاریخ]]-12257478</f>
        <v>#REF!</v>
      </c>
      <c r="L21" s="86">
        <v>60080568</v>
      </c>
      <c r="Q21" s="86" t="s">
        <v>159</v>
      </c>
      <c r="R21" s="86" t="b">
        <f>Q21=Table136254[[#This Row],[شرح ]]</f>
        <v>1</v>
      </c>
      <c r="T21" s="191">
        <v>2000</v>
      </c>
      <c r="U21" s="192">
        <v>4756756.7567567565</v>
      </c>
      <c r="V21" s="193" t="s">
        <v>263</v>
      </c>
      <c r="W21" s="194"/>
      <c r="X21" s="258">
        <f>'[3]فرم شماره 1'!J122</f>
        <v>6000</v>
      </c>
      <c r="Y21" s="258">
        <f>'[3]فرم شماره 1'!K122</f>
        <v>15000</v>
      </c>
      <c r="Z21" s="258">
        <f>'[3]فرم شماره 1'!L122</f>
        <v>6000</v>
      </c>
      <c r="AA21" s="258">
        <f>'[3]فرم شماره 1'!M122</f>
        <v>15000</v>
      </c>
      <c r="AB21" s="258">
        <f>'[3]فرم شماره 1'!N122</f>
        <v>6000</v>
      </c>
      <c r="AC21" s="258">
        <f>'[3]فرم شماره 1'!O122</f>
        <v>15000</v>
      </c>
    </row>
    <row r="22" spans="1:29" ht="38.25" customHeight="1" thickTop="1" thickBot="1" x14ac:dyDescent="1.05">
      <c r="A22" s="161">
        <f t="shared" si="0"/>
        <v>18</v>
      </c>
      <c r="B22" s="91" t="s">
        <v>368</v>
      </c>
      <c r="C22" s="15" t="s">
        <v>367</v>
      </c>
      <c r="D22" s="15" t="s">
        <v>221</v>
      </c>
      <c r="E22" s="15">
        <v>900</v>
      </c>
      <c r="F22" s="883">
        <v>4500</v>
      </c>
      <c r="G22" s="120">
        <f>Table136254[[#This Row],[اعتبار مورد نیاز  (میلیون ریال)]]/$F$51</f>
        <v>1.1016966238176456E-2</v>
      </c>
      <c r="H22" s="139" t="s">
        <v>364</v>
      </c>
      <c r="I22" s="187" t="e">
        <f>Table136254[[#This Row],[اعتبار مورد نیاز  (میلیون ریال)]]+F26+#REF!+F27</f>
        <v>#REF!</v>
      </c>
      <c r="J22" s="11" t="e">
        <f>Table136254[[#This Row],[تاریخ]]-12257478</f>
        <v>#REF!</v>
      </c>
      <c r="L22" s="86">
        <v>52124747</v>
      </c>
      <c r="Q22" s="86" t="s">
        <v>368</v>
      </c>
      <c r="R22" s="86" t="b">
        <f>Q22=Table136254[[#This Row],[شرح ]]</f>
        <v>1</v>
      </c>
      <c r="S22" s="188"/>
      <c r="T22" s="189">
        <v>433</v>
      </c>
      <c r="U22" s="189">
        <v>2159996.4444444445</v>
      </c>
      <c r="V22" s="190" t="s">
        <v>369</v>
      </c>
      <c r="W22" s="190" t="s">
        <v>370</v>
      </c>
      <c r="X22" s="257">
        <f>'[3]فرم شماره 1'!J123</f>
        <v>300</v>
      </c>
      <c r="Y22" s="257">
        <f>'[3]فرم شماره 1'!K123</f>
        <v>1500</v>
      </c>
      <c r="Z22" s="257">
        <f>'[3]فرم شماره 1'!L123</f>
        <v>300</v>
      </c>
      <c r="AA22" s="257">
        <f>'[3]فرم شماره 1'!M123</f>
        <v>1500</v>
      </c>
      <c r="AB22" s="257">
        <f>'[3]فرم شماره 1'!N123</f>
        <v>300</v>
      </c>
      <c r="AC22" s="257">
        <f>'[3]فرم شماره 1'!O123</f>
        <v>1500</v>
      </c>
    </row>
    <row r="23" spans="1:29" ht="38.25" customHeight="1" thickTop="1" thickBot="1" x14ac:dyDescent="1.05">
      <c r="A23" s="161">
        <f t="shared" si="0"/>
        <v>19</v>
      </c>
      <c r="B23" s="91" t="s">
        <v>371</v>
      </c>
      <c r="C23" s="15" t="s">
        <v>367</v>
      </c>
      <c r="D23" s="15" t="s">
        <v>221</v>
      </c>
      <c r="E23" s="15">
        <v>750</v>
      </c>
      <c r="F23" s="883">
        <v>4500</v>
      </c>
      <c r="G23" s="120">
        <f>Table136254[[#This Row],[اعتبار مورد نیاز  (میلیون ریال)]]/$F$51</f>
        <v>1.1016966238176456E-2</v>
      </c>
      <c r="H23" s="139" t="s">
        <v>364</v>
      </c>
      <c r="I23" s="187" t="e">
        <f>Table136254[[#This Row],[اعتبار مورد نیاز  (میلیون ریال)]]+#REF!+F27+F28</f>
        <v>#REF!</v>
      </c>
      <c r="J23" s="11" t="e">
        <f>Table136254[[#This Row],[تاریخ]]-12257478</f>
        <v>#REF!</v>
      </c>
      <c r="L23" s="86">
        <v>2700000</v>
      </c>
      <c r="Q23" s="86" t="s">
        <v>371</v>
      </c>
      <c r="R23" s="86" t="b">
        <f>Q23=Table136254[[#This Row],[شرح ]]</f>
        <v>1</v>
      </c>
      <c r="T23" s="191">
        <v>351</v>
      </c>
      <c r="U23" s="192">
        <v>2383570.8000000003</v>
      </c>
      <c r="V23" s="193" t="s">
        <v>369</v>
      </c>
      <c r="W23" s="194" t="s">
        <v>370</v>
      </c>
      <c r="X23" s="258">
        <f>'[3]فرم شماره 1'!J124</f>
        <v>250</v>
      </c>
      <c r="Y23" s="258">
        <f>'[3]فرم شماره 1'!K124</f>
        <v>1500</v>
      </c>
      <c r="Z23" s="258">
        <f>'[3]فرم شماره 1'!L124</f>
        <v>250</v>
      </c>
      <c r="AA23" s="258">
        <f>'[3]فرم شماره 1'!M124</f>
        <v>1500</v>
      </c>
      <c r="AB23" s="258">
        <f>'[3]فرم شماره 1'!N124</f>
        <v>250</v>
      </c>
      <c r="AC23" s="258">
        <f>'[3]فرم شماره 1'!O124</f>
        <v>1500</v>
      </c>
    </row>
    <row r="24" spans="1:29" ht="38.25" customHeight="1" thickTop="1" thickBot="1" x14ac:dyDescent="1.05">
      <c r="A24" s="161">
        <f t="shared" si="0"/>
        <v>20</v>
      </c>
      <c r="B24" s="91" t="s">
        <v>372</v>
      </c>
      <c r="C24" s="15" t="s">
        <v>117</v>
      </c>
      <c r="D24" s="15" t="s">
        <v>221</v>
      </c>
      <c r="E24" s="15">
        <v>1100</v>
      </c>
      <c r="F24" s="883">
        <v>9000</v>
      </c>
      <c r="G24" s="120">
        <f>Table136254[[#This Row],[اعتبار مورد نیاز  (میلیون ریال)]]/$F$51</f>
        <v>2.2033932476352911E-2</v>
      </c>
      <c r="H24" s="139" t="s">
        <v>364</v>
      </c>
      <c r="I24" s="187">
        <f>Table136254[[#This Row],[اعتبار مورد نیاز  (میلیون ریال)]]+F27+F28+F29</f>
        <v>47600</v>
      </c>
      <c r="J24" s="11">
        <f>Table136254[[#This Row],[تاریخ]]-12257478</f>
        <v>-12209878</v>
      </c>
      <c r="L24" s="86">
        <v>29273500</v>
      </c>
      <c r="Q24" s="86" t="s">
        <v>372</v>
      </c>
      <c r="R24" s="86" t="b">
        <f>Q24=Table136254[[#This Row],[شرح ]]</f>
        <v>1</v>
      </c>
      <c r="S24" s="188"/>
      <c r="T24" s="189">
        <v>400</v>
      </c>
      <c r="U24" s="189">
        <v>2601600</v>
      </c>
      <c r="V24" s="190" t="s">
        <v>263</v>
      </c>
      <c r="W24" s="190"/>
      <c r="X24" s="257">
        <f>'[3]فرم شماره 1'!J125</f>
        <v>100</v>
      </c>
      <c r="Y24" s="257">
        <f>'[3]فرم شماره 1'!K125</f>
        <v>3000</v>
      </c>
      <c r="Z24" s="257">
        <f>'[3]فرم شماره 1'!L125</f>
        <v>100</v>
      </c>
      <c r="AA24" s="257">
        <f>'[3]فرم شماره 1'!M125</f>
        <v>3000</v>
      </c>
      <c r="AB24" s="257">
        <f>'[3]فرم شماره 1'!N125</f>
        <v>100</v>
      </c>
      <c r="AC24" s="257">
        <f>'[3]فرم شماره 1'!O125</f>
        <v>3000</v>
      </c>
    </row>
    <row r="25" spans="1:29" s="348" customFormat="1" ht="38.25" customHeight="1" thickTop="1" thickBot="1" x14ac:dyDescent="1.05">
      <c r="A25" s="635">
        <f t="shared" si="0"/>
        <v>21</v>
      </c>
      <c r="B25" s="339" t="s">
        <v>161</v>
      </c>
      <c r="C25" s="338" t="s">
        <v>367</v>
      </c>
      <c r="D25" s="338" t="s">
        <v>221</v>
      </c>
      <c r="E25" s="338">
        <v>30000</v>
      </c>
      <c r="F25" s="883">
        <v>15000</v>
      </c>
      <c r="G25" s="341">
        <f>Table136254[[#This Row],[اعتبار مورد نیاز  (میلیون ریال)]]/$F$51</f>
        <v>3.672322079392152E-2</v>
      </c>
      <c r="H25" s="856" t="s">
        <v>364</v>
      </c>
      <c r="I25" s="857">
        <f>Table136254[[#This Row],[اعتبار مورد نیاز  (میلیون ریال)]]+F28+F29+F30</f>
        <v>50000</v>
      </c>
      <c r="J25" s="858">
        <f>Table136254[[#This Row],[تاریخ]]-12257478</f>
        <v>-12207478</v>
      </c>
      <c r="L25" s="348">
        <f>SUM(L20:L24)</f>
        <v>144193495</v>
      </c>
      <c r="Q25" s="348" t="s">
        <v>161</v>
      </c>
      <c r="R25" s="348" t="b">
        <f>Q25=Table136254[[#This Row],[شرح ]]</f>
        <v>1</v>
      </c>
      <c r="T25" s="864">
        <v>11319</v>
      </c>
      <c r="U25" s="864">
        <v>3124044</v>
      </c>
      <c r="V25" s="861" t="s">
        <v>369</v>
      </c>
      <c r="W25" s="865" t="s">
        <v>370</v>
      </c>
      <c r="X25" s="866">
        <f>'[3]فرم شماره 1'!J126</f>
        <v>11000</v>
      </c>
      <c r="Y25" s="866">
        <f>'[3]فرم شماره 1'!K126</f>
        <v>5500</v>
      </c>
      <c r="Z25" s="866">
        <f>'[3]فرم شماره 1'!L126</f>
        <v>11000</v>
      </c>
      <c r="AA25" s="866">
        <f>'[3]فرم شماره 1'!M126</f>
        <v>5500</v>
      </c>
      <c r="AB25" s="866">
        <f>'[3]فرم شماره 1'!N126</f>
        <v>8000</v>
      </c>
      <c r="AC25" s="866">
        <f>'[3]فرم شماره 1'!O126</f>
        <v>4000</v>
      </c>
    </row>
    <row r="26" spans="1:29" ht="38.25" customHeight="1" thickTop="1" thickBot="1" x14ac:dyDescent="1.05">
      <c r="A26" s="161">
        <f t="shared" si="0"/>
        <v>22</v>
      </c>
      <c r="B26" s="91" t="s">
        <v>373</v>
      </c>
      <c r="C26" s="15" t="s">
        <v>117</v>
      </c>
      <c r="D26" s="15" t="s">
        <v>221</v>
      </c>
      <c r="E26" s="15">
        <v>180</v>
      </c>
      <c r="F26" s="883">
        <v>1080</v>
      </c>
      <c r="G26" s="120">
        <f>Table136254[[#This Row],[اعتبار مورد نیاز  (میلیون ریال)]]/$F$51</f>
        <v>2.6440718971623492E-3</v>
      </c>
      <c r="H26" s="139" t="s">
        <v>364</v>
      </c>
      <c r="I26" s="187">
        <f>Table136254[[#This Row],[اعتبار مورد نیاز  (میلیون ریال)]]+F29+F30+F31</f>
        <v>46080</v>
      </c>
      <c r="J26" s="11">
        <f>Table136254[[#This Row],[تاریخ]]-12257478</f>
        <v>-12211398</v>
      </c>
      <c r="L26" s="86">
        <v>170498108</v>
      </c>
      <c r="Q26" s="86" t="s">
        <v>373</v>
      </c>
      <c r="R26" s="86" t="b">
        <f>Q26=Table136254[[#This Row],[شرح ]]</f>
        <v>1</v>
      </c>
      <c r="S26" s="188"/>
      <c r="T26" s="189">
        <v>92</v>
      </c>
      <c r="U26" s="189">
        <v>412671.11111111112</v>
      </c>
      <c r="V26" s="190"/>
      <c r="W26" s="190"/>
      <c r="X26" s="257">
        <f>'[3]فرم شماره 1'!J127</f>
        <v>60</v>
      </c>
      <c r="Y26" s="257">
        <f>'[3]فرم شماره 1'!K127</f>
        <v>360</v>
      </c>
      <c r="Z26" s="257">
        <f>'[3]فرم شماره 1'!L127</f>
        <v>60</v>
      </c>
      <c r="AA26" s="257">
        <f>'[3]فرم شماره 1'!M127</f>
        <v>360</v>
      </c>
      <c r="AB26" s="257">
        <f>'[3]فرم شماره 1'!N127</f>
        <v>60</v>
      </c>
      <c r="AC26" s="257">
        <f>'[3]فرم شماره 1'!O127</f>
        <v>360</v>
      </c>
    </row>
    <row r="27" spans="1:29" ht="38.25" customHeight="1" thickTop="1" thickBot="1" x14ac:dyDescent="1.05">
      <c r="A27" s="161">
        <f t="shared" si="0"/>
        <v>23</v>
      </c>
      <c r="B27" s="91" t="s">
        <v>160</v>
      </c>
      <c r="C27" s="15" t="s">
        <v>117</v>
      </c>
      <c r="D27" s="15" t="s">
        <v>221</v>
      </c>
      <c r="E27" s="15">
        <v>180</v>
      </c>
      <c r="F27" s="884">
        <v>3600</v>
      </c>
      <c r="G27" s="120">
        <f>Table136254[[#This Row],[اعتبار مورد نیاز  (میلیون ریال)]]/$F$51</f>
        <v>8.8135729905411634E-3</v>
      </c>
      <c r="H27" s="139" t="s">
        <v>364</v>
      </c>
      <c r="I27" s="187">
        <f>Table136254[[#This Row],[اعتبار مورد نیاز  (میلیون ریال)]]+F31+F32+F33</f>
        <v>14950</v>
      </c>
      <c r="J27" s="11">
        <f>Table136254[[#This Row],[تاریخ]]-12257478</f>
        <v>-12242528</v>
      </c>
      <c r="Q27" s="86" t="s">
        <v>160</v>
      </c>
      <c r="R27" s="86" t="b">
        <f>Q27=Table136254[[#This Row],[شرح ]]</f>
        <v>1</v>
      </c>
      <c r="T27" s="191">
        <v>216</v>
      </c>
      <c r="U27" s="192">
        <v>3121824</v>
      </c>
      <c r="V27" s="193" t="s">
        <v>365</v>
      </c>
      <c r="W27" s="194" t="s">
        <v>294</v>
      </c>
      <c r="X27" s="258">
        <f>'[3]فرم شماره 1'!J128</f>
        <v>60</v>
      </c>
      <c r="Y27" s="258">
        <f>'[3]فرم شماره 1'!K128</f>
        <v>1200</v>
      </c>
      <c r="Z27" s="258">
        <f>'[3]فرم شماره 1'!L128</f>
        <v>60</v>
      </c>
      <c r="AA27" s="258">
        <f>'[3]فرم شماره 1'!M128</f>
        <v>1200</v>
      </c>
      <c r="AB27" s="258">
        <f>'[3]فرم شماره 1'!N128</f>
        <v>60</v>
      </c>
      <c r="AC27" s="258">
        <f>'[3]فرم شماره 1'!O128</f>
        <v>1200</v>
      </c>
    </row>
    <row r="28" spans="1:29" s="331" customFormat="1" ht="38.25" customHeight="1" thickTop="1" thickBot="1" x14ac:dyDescent="1.05">
      <c r="A28" s="315">
        <f t="shared" si="0"/>
        <v>24</v>
      </c>
      <c r="B28" s="316" t="s">
        <v>374</v>
      </c>
      <c r="C28" s="317"/>
      <c r="D28" s="317" t="s">
        <v>231</v>
      </c>
      <c r="E28" s="317"/>
      <c r="F28" s="882">
        <v>0</v>
      </c>
      <c r="G28" s="319">
        <f>Table136254[[#This Row],[اعتبار مورد نیاز  (میلیون ریال)]]/$F$51</f>
        <v>0</v>
      </c>
      <c r="H28" s="869" t="s">
        <v>364</v>
      </c>
      <c r="I28" s="870">
        <f>Table136254[[#This Row],[اعتبار مورد نیاز  (میلیون ریال)]]+F32+F33+F34</f>
        <v>1350</v>
      </c>
      <c r="J28" s="322">
        <f>Table136254[[#This Row],[تاریخ]]-12257478</f>
        <v>-12256128</v>
      </c>
      <c r="Q28" s="331" t="s">
        <v>374</v>
      </c>
      <c r="R28" s="331" t="b">
        <f>Q28=Table136254[[#This Row],[شرح ]]</f>
        <v>1</v>
      </c>
      <c r="T28" s="875">
        <v>3.6234467983641905E-4</v>
      </c>
      <c r="U28" s="876" t="s">
        <v>163</v>
      </c>
      <c r="V28" s="877"/>
      <c r="W28" s="873"/>
      <c r="X28" s="878"/>
      <c r="Y28" s="878"/>
      <c r="Z28" s="878"/>
      <c r="AA28" s="878"/>
      <c r="AB28" s="878"/>
      <c r="AC28" s="878"/>
    </row>
    <row r="29" spans="1:29" s="348" customFormat="1" ht="38.25" customHeight="1" thickTop="1" thickBot="1" x14ac:dyDescent="1.05">
      <c r="A29" s="635">
        <f t="shared" si="0"/>
        <v>25</v>
      </c>
      <c r="B29" s="339" t="s">
        <v>162</v>
      </c>
      <c r="C29" s="338" t="s">
        <v>154</v>
      </c>
      <c r="D29" s="338" t="s">
        <v>221</v>
      </c>
      <c r="E29" s="338">
        <v>1400</v>
      </c>
      <c r="F29" s="882">
        <v>35000</v>
      </c>
      <c r="G29" s="341">
        <f>Table136254[[#This Row],[اعتبار مورد نیاز  (میلیون ریال)]]/$F$51</f>
        <v>8.5687515185816868E-2</v>
      </c>
      <c r="H29" s="856" t="s">
        <v>364</v>
      </c>
      <c r="I29" s="857">
        <f>Table136254[[#This Row],[اعتبار مورد نیاز  (میلیون ریال)]]+F33+F34+F35</f>
        <v>59450</v>
      </c>
      <c r="J29" s="858">
        <f>Table136254[[#This Row],[تاریخ]]-12257478</f>
        <v>-12198028</v>
      </c>
      <c r="Q29" s="348" t="s">
        <v>162</v>
      </c>
      <c r="R29" s="348" t="b">
        <f>Q29=Table136254[[#This Row],[شرح ]]</f>
        <v>1</v>
      </c>
      <c r="T29" s="867">
        <v>503</v>
      </c>
      <c r="U29" s="863">
        <v>6681241.5735714277</v>
      </c>
      <c r="V29" s="867"/>
      <c r="W29" s="867"/>
      <c r="X29" s="866">
        <f>'[3]فرم شماره 1'!J129</f>
        <v>500</v>
      </c>
      <c r="Y29" s="866">
        <f>'[3]فرم شماره 1'!K129</f>
        <v>12500</v>
      </c>
      <c r="Z29" s="866">
        <f>'[3]فرم شماره 1'!L129</f>
        <v>450</v>
      </c>
      <c r="AA29" s="866">
        <f>'[3]فرم شماره 1'!M129</f>
        <v>11250</v>
      </c>
      <c r="AB29" s="866">
        <f>'[3]فرم شماره 1'!N129</f>
        <v>450</v>
      </c>
      <c r="AC29" s="866">
        <f>'[3]فرم شماره 1'!O129</f>
        <v>11250</v>
      </c>
    </row>
    <row r="30" spans="1:29" s="331" customFormat="1" ht="38.25" customHeight="1" thickTop="1" thickBot="1" x14ac:dyDescent="1.05">
      <c r="A30" s="315">
        <f t="shared" si="0"/>
        <v>26</v>
      </c>
      <c r="B30" s="316" t="s">
        <v>375</v>
      </c>
      <c r="C30" s="317" t="s">
        <v>153</v>
      </c>
      <c r="D30" s="317" t="s">
        <v>231</v>
      </c>
      <c r="E30" s="317"/>
      <c r="F30" s="882">
        <v>0</v>
      </c>
      <c r="G30" s="319">
        <f>Table136254[[#This Row],[اعتبار مورد نیاز  (میلیون ریال)]]/$F$51</f>
        <v>0</v>
      </c>
      <c r="H30" s="869" t="s">
        <v>364</v>
      </c>
      <c r="I30" s="870">
        <f>Table136254[[#This Row],[اعتبار مورد نیاز  (میلیون ریال)]]+F34+F35+F36</f>
        <v>24000</v>
      </c>
      <c r="J30" s="322">
        <f>Table136254[[#This Row],[تاریخ]]-12257478</f>
        <v>-12233478</v>
      </c>
      <c r="Q30" s="331" t="s">
        <v>375</v>
      </c>
      <c r="R30" s="331" t="b">
        <f>Q30=Table136254[[#This Row],[شرح ]]</f>
        <v>1</v>
      </c>
      <c r="S30" s="879" t="s">
        <v>376</v>
      </c>
      <c r="T30" s="880">
        <v>471</v>
      </c>
      <c r="U30" s="876" t="s">
        <v>163</v>
      </c>
      <c r="V30" s="873"/>
      <c r="W30" s="873"/>
      <c r="X30" s="878"/>
      <c r="Y30" s="878"/>
      <c r="Z30" s="878"/>
      <c r="AA30" s="878"/>
      <c r="AB30" s="878"/>
      <c r="AC30" s="878"/>
    </row>
    <row r="31" spans="1:29" s="348" customFormat="1" ht="38.25" customHeight="1" thickTop="1" thickBot="1" x14ac:dyDescent="1.05">
      <c r="A31" s="635">
        <f t="shared" si="0"/>
        <v>27</v>
      </c>
      <c r="B31" s="339" t="s">
        <v>158</v>
      </c>
      <c r="C31" s="338" t="s">
        <v>117</v>
      </c>
      <c r="D31" s="338" t="s">
        <v>221</v>
      </c>
      <c r="E31" s="338">
        <v>500</v>
      </c>
      <c r="F31" s="884">
        <v>10000</v>
      </c>
      <c r="G31" s="341">
        <f>Table136254[[#This Row],[اعتبار مورد نیاز  (میلیون ریال)]]/$F$51</f>
        <v>2.4482147195947677E-2</v>
      </c>
      <c r="H31" s="856" t="s">
        <v>364</v>
      </c>
      <c r="I31" s="857">
        <f>Table136254[[#This Row],[اعتبار مورد نیاز  (میلیون ریال)]]+F35+F36+F37</f>
        <v>34000</v>
      </c>
      <c r="J31" s="858">
        <f>Table136254[[#This Row],[تاریخ]]-12257478</f>
        <v>-12223478</v>
      </c>
      <c r="Q31" s="348" t="s">
        <v>158</v>
      </c>
      <c r="R31" s="348" t="b">
        <f>Q31=Table136254[[#This Row],[شرح ]]</f>
        <v>1</v>
      </c>
      <c r="T31" s="867">
        <v>200</v>
      </c>
      <c r="U31" s="863">
        <v>1895536</v>
      </c>
      <c r="V31" s="867">
        <v>0</v>
      </c>
      <c r="W31" s="867"/>
      <c r="X31" s="866">
        <f>'[3]فرم شماره 1'!J130</f>
        <v>175</v>
      </c>
      <c r="Y31" s="866">
        <f>'[3]فرم شماره 1'!K130</f>
        <v>3500</v>
      </c>
      <c r="Z31" s="866">
        <f>'[3]فرم شماره 1'!L130</f>
        <v>175</v>
      </c>
      <c r="AA31" s="866">
        <f>'[3]فرم شماره 1'!M130</f>
        <v>3500</v>
      </c>
      <c r="AB31" s="866">
        <f>'[3]فرم شماره 1'!N130</f>
        <v>150</v>
      </c>
      <c r="AC31" s="866">
        <f>'[3]فرم شماره 1'!O130</f>
        <v>3000</v>
      </c>
    </row>
    <row r="32" spans="1:29" ht="38.25" customHeight="1" thickTop="1" thickBot="1" x14ac:dyDescent="1.05">
      <c r="A32" s="161">
        <f t="shared" si="0"/>
        <v>28</v>
      </c>
      <c r="B32" s="91" t="s">
        <v>377</v>
      </c>
      <c r="C32" s="15" t="s">
        <v>155</v>
      </c>
      <c r="D32" s="15" t="s">
        <v>221</v>
      </c>
      <c r="E32" s="15">
        <v>45</v>
      </c>
      <c r="F32" s="882">
        <v>900</v>
      </c>
      <c r="G32" s="120">
        <f>Table136254[[#This Row],[اعتبار مورد نیاز  (میلیون ریال)]]/$F$51</f>
        <v>2.2033932476352909E-3</v>
      </c>
      <c r="H32" s="139" t="s">
        <v>364</v>
      </c>
      <c r="I32" s="187">
        <f>Table136254[[#This Row],[اعتبار مورد نیاز  (میلیون ریال)]]+F36+F37+F38</f>
        <v>118925</v>
      </c>
      <c r="J32" s="11">
        <f>Table136254[[#This Row],[تاریخ]]-12257478</f>
        <v>-12138553</v>
      </c>
      <c r="Q32" s="86" t="s">
        <v>377</v>
      </c>
      <c r="R32" s="86" t="b">
        <f>Q32=Table136254[[#This Row],[شرح ]]</f>
        <v>1</v>
      </c>
      <c r="T32" s="197">
        <v>40</v>
      </c>
      <c r="U32" s="196">
        <v>794577.77777777775</v>
      </c>
      <c r="V32" s="197">
        <v>0</v>
      </c>
      <c r="W32" s="197"/>
      <c r="X32" s="257">
        <f>'[3]فرم شماره 1'!J131</f>
        <v>15</v>
      </c>
      <c r="Y32" s="257">
        <f>'[3]فرم شماره 1'!K131</f>
        <v>300</v>
      </c>
      <c r="Z32" s="257">
        <f>'[3]فرم شماره 1'!L131</f>
        <v>15</v>
      </c>
      <c r="AA32" s="257">
        <f>'[3]فرم شماره 1'!M131</f>
        <v>300</v>
      </c>
      <c r="AB32" s="257">
        <f>'[3]فرم شماره 1'!N131</f>
        <v>15</v>
      </c>
      <c r="AC32" s="257">
        <f>'[3]فرم شماره 1'!O131</f>
        <v>300</v>
      </c>
    </row>
    <row r="33" spans="1:29" ht="38.25" customHeight="1" thickTop="1" thickBot="1" x14ac:dyDescent="1.05">
      <c r="A33" s="161">
        <f t="shared" si="0"/>
        <v>29</v>
      </c>
      <c r="B33" s="91" t="s">
        <v>378</v>
      </c>
      <c r="C33" s="15" t="s">
        <v>117</v>
      </c>
      <c r="D33" s="15" t="s">
        <v>221</v>
      </c>
      <c r="E33" s="15">
        <v>450</v>
      </c>
      <c r="F33" s="883">
        <v>450</v>
      </c>
      <c r="G33" s="120">
        <f>Table136254[[#This Row],[اعتبار مورد نیاز  (میلیون ریال)]]/$F$51</f>
        <v>1.1016966238176454E-3</v>
      </c>
      <c r="H33" s="139" t="s">
        <v>364</v>
      </c>
      <c r="I33" s="187">
        <f>Table136254[[#This Row],[اعتبار مورد نیاز  (میلیون ریال)]]+F37+F38+F39</f>
        <v>118475</v>
      </c>
      <c r="J33" s="11">
        <f>Table136254[[#This Row],[تاریخ]]-12257478</f>
        <v>-12139003</v>
      </c>
      <c r="Q33" s="86" t="s">
        <v>378</v>
      </c>
      <c r="R33" s="86" t="b">
        <f>Q33=Table136254[[#This Row],[شرح ]]</f>
        <v>1</v>
      </c>
      <c r="T33" s="197">
        <v>108</v>
      </c>
      <c r="U33" s="196">
        <v>20745.600000000002</v>
      </c>
      <c r="V33" s="197" t="s">
        <v>365</v>
      </c>
      <c r="W33" s="193" t="s">
        <v>294</v>
      </c>
      <c r="X33" s="258">
        <f>'[3]فرم شماره 1'!J132</f>
        <v>150</v>
      </c>
      <c r="Y33" s="258">
        <f>'[3]فرم شماره 1'!K132</f>
        <v>150</v>
      </c>
      <c r="Z33" s="258">
        <f>'[3]فرم شماره 1'!L132</f>
        <v>150</v>
      </c>
      <c r="AA33" s="258">
        <f>'[3]فرم شماره 1'!M132</f>
        <v>150</v>
      </c>
      <c r="AB33" s="258">
        <f>'[3]فرم شماره 1'!N132</f>
        <v>150</v>
      </c>
      <c r="AC33" s="258">
        <f>'[3]فرم شماره 1'!O132</f>
        <v>150</v>
      </c>
    </row>
    <row r="34" spans="1:29" s="331" customFormat="1" ht="38.25" customHeight="1" thickTop="1" thickBot="1" x14ac:dyDescent="1.05">
      <c r="A34" s="315">
        <f t="shared" si="0"/>
        <v>30</v>
      </c>
      <c r="B34" s="316" t="s">
        <v>379</v>
      </c>
      <c r="C34" s="317"/>
      <c r="D34" s="317" t="s">
        <v>231</v>
      </c>
      <c r="E34" s="317"/>
      <c r="F34" s="882">
        <v>0</v>
      </c>
      <c r="G34" s="319">
        <f>Table136254[[#This Row],[اعتبار مورد نیاز  (میلیون ریال)]]/$F$51</f>
        <v>0</v>
      </c>
      <c r="H34" s="869" t="s">
        <v>364</v>
      </c>
      <c r="I34" s="870">
        <f>Table136254[[#This Row],[اعتبار مورد نیاز  (میلیون ریال)]]+F38+F39+F40</f>
        <v>121291.66</v>
      </c>
      <c r="J34" s="322">
        <f>Table136254[[#This Row],[تاریخ]]-12257478</f>
        <v>-12136186.34</v>
      </c>
      <c r="Q34" s="331" t="s">
        <v>379</v>
      </c>
      <c r="R34" s="331" t="b">
        <f>Q34=Table136254[[#This Row],[شرح ]]</f>
        <v>1</v>
      </c>
      <c r="T34" s="872"/>
      <c r="U34" s="876" t="s">
        <v>163</v>
      </c>
      <c r="V34" s="880"/>
      <c r="W34" s="873"/>
      <c r="X34" s="878"/>
      <c r="Y34" s="878"/>
      <c r="Z34" s="878"/>
      <c r="AA34" s="878"/>
      <c r="AB34" s="878"/>
      <c r="AC34" s="878"/>
    </row>
    <row r="35" spans="1:29" ht="38.25" customHeight="1" thickTop="1" thickBot="1" x14ac:dyDescent="1.05">
      <c r="A35" s="161">
        <f t="shared" si="0"/>
        <v>31</v>
      </c>
      <c r="B35" s="91" t="s">
        <v>156</v>
      </c>
      <c r="C35" s="15" t="s">
        <v>81</v>
      </c>
      <c r="D35" s="15" t="s">
        <v>221</v>
      </c>
      <c r="E35" s="15">
        <v>120</v>
      </c>
      <c r="F35" s="883">
        <v>24000</v>
      </c>
      <c r="G35" s="120">
        <f>Table136254[[#This Row],[اعتبار مورد نیاز  (میلیون ریال)]]/$F$51</f>
        <v>5.8757153270274427E-2</v>
      </c>
      <c r="H35" s="139" t="s">
        <v>364</v>
      </c>
      <c r="I35" s="187">
        <f>Table136254[[#This Row],[اعتبار مورد نیاز  (میلیون ریال)]]+F39+F40+F41</f>
        <v>30224.66</v>
      </c>
      <c r="J35" s="11">
        <f>Table136254[[#This Row],[تاریخ]]-12257478</f>
        <v>-12227253.34</v>
      </c>
      <c r="Q35" s="86" t="s">
        <v>156</v>
      </c>
      <c r="R35" s="86" t="b">
        <f>Q35=Table136254[[#This Row],[شرح ]]</f>
        <v>1</v>
      </c>
      <c r="T35" s="198">
        <v>31.84</v>
      </c>
      <c r="U35" s="196">
        <v>5094400</v>
      </c>
      <c r="V35" s="197" t="s">
        <v>380</v>
      </c>
      <c r="W35" s="197" t="s">
        <v>381</v>
      </c>
      <c r="X35" s="258">
        <f>'[3]فرم شماره 1'!J133</f>
        <v>40</v>
      </c>
      <c r="Y35" s="258">
        <f>'[3]فرم شماره 1'!K133</f>
        <v>8000</v>
      </c>
      <c r="Z35" s="258">
        <f>'[3]فرم شماره 1'!L133</f>
        <v>40</v>
      </c>
      <c r="AA35" s="258">
        <f>'[3]فرم شماره 1'!M133</f>
        <v>8000</v>
      </c>
      <c r="AB35" s="258">
        <f>'[3]فرم شماره 1'!N133</f>
        <v>40</v>
      </c>
      <c r="AC35" s="258">
        <f>'[3]فرم شماره 1'!O133</f>
        <v>8000</v>
      </c>
    </row>
    <row r="36" spans="1:29" s="331" customFormat="1" ht="38.25" customHeight="1" thickTop="1" thickBot="1" x14ac:dyDescent="1.05">
      <c r="A36" s="315">
        <f t="shared" si="0"/>
        <v>32</v>
      </c>
      <c r="B36" s="316" t="s">
        <v>480</v>
      </c>
      <c r="C36" s="317"/>
      <c r="D36" s="317" t="s">
        <v>192</v>
      </c>
      <c r="E36" s="317"/>
      <c r="F36" s="882">
        <v>0</v>
      </c>
      <c r="G36" s="319">
        <f>Table136254[[#This Row],[اعتبار مورد نیاز  (میلیون ریال)]]/$F$51</f>
        <v>0</v>
      </c>
      <c r="H36" s="869" t="s">
        <v>383</v>
      </c>
      <c r="I36" s="870">
        <f>Table136254[[#This Row],[اعتبار مورد نیاز  (میلیون ریال)]]+F40+F41+F42</f>
        <v>6284.66</v>
      </c>
      <c r="J36" s="322">
        <f>Table136254[[#This Row],[تاریخ]]-12257478</f>
        <v>-12251193.34</v>
      </c>
      <c r="Q36" s="331" t="s">
        <v>382</v>
      </c>
      <c r="R36" s="331" t="b">
        <f>Q36=Table136254[[#This Row],[شرح ]]</f>
        <v>0</v>
      </c>
      <c r="T36" s="881"/>
      <c r="U36" s="876" t="s">
        <v>163</v>
      </c>
      <c r="V36" s="873"/>
      <c r="W36" s="873"/>
      <c r="X36" s="878"/>
      <c r="Y36" s="878"/>
      <c r="Z36" s="878"/>
      <c r="AA36" s="878"/>
      <c r="AB36" s="878"/>
      <c r="AC36" s="878"/>
    </row>
    <row r="37" spans="1:29" ht="38.25" customHeight="1" thickTop="1" thickBot="1" x14ac:dyDescent="1.05">
      <c r="A37" s="161">
        <f t="shared" si="0"/>
        <v>33</v>
      </c>
      <c r="B37" s="91" t="s">
        <v>384</v>
      </c>
      <c r="C37" s="15" t="s">
        <v>385</v>
      </c>
      <c r="D37" s="15" t="s">
        <v>221</v>
      </c>
      <c r="E37" s="15"/>
      <c r="F37" s="882">
        <v>0</v>
      </c>
      <c r="G37" s="120">
        <f>Table136254[[#This Row],[اعتبار مورد نیاز  (میلیون ریال)]]/$F$51</f>
        <v>0</v>
      </c>
      <c r="H37" s="139" t="s">
        <v>383</v>
      </c>
      <c r="I37" s="187">
        <f>Table136254[[#This Row],[اعتبار مورد نیاز  (میلیون ریال)]]+F41+F42+F43</f>
        <v>3018</v>
      </c>
      <c r="J37" s="11">
        <f>Table136254[[#This Row],[تاریخ]]-12257478</f>
        <v>-12254460</v>
      </c>
      <c r="Q37" s="86" t="s">
        <v>384</v>
      </c>
      <c r="R37" s="86" t="b">
        <f>Q37=Table136254[[#This Row],[شرح ]]</f>
        <v>1</v>
      </c>
      <c r="T37" s="198"/>
      <c r="U37" s="195" t="s">
        <v>163</v>
      </c>
      <c r="V37" s="193"/>
      <c r="W37" s="193"/>
      <c r="X37" s="258"/>
      <c r="Y37" s="258"/>
      <c r="Z37" s="258"/>
      <c r="AA37" s="258"/>
      <c r="AB37" s="258"/>
      <c r="AC37" s="258"/>
    </row>
    <row r="38" spans="1:29" ht="38.25" customHeight="1" thickTop="1" thickBot="1" x14ac:dyDescent="1.05">
      <c r="A38" s="161">
        <f t="shared" si="0"/>
        <v>34</v>
      </c>
      <c r="B38" s="91" t="s">
        <v>70</v>
      </c>
      <c r="C38" s="15" t="s">
        <v>385</v>
      </c>
      <c r="D38" s="15" t="s">
        <v>221</v>
      </c>
      <c r="E38" s="15">
        <v>48</v>
      </c>
      <c r="F38" s="883">
        <f>'فرم شماره 1'!Q130</f>
        <v>118025</v>
      </c>
      <c r="G38" s="120">
        <f>Table136254[[#This Row],[اعتبار مورد نیاز  (میلیون ریال)]]/$F$51</f>
        <v>0.28895054228017247</v>
      </c>
      <c r="H38" s="139" t="s">
        <v>383</v>
      </c>
      <c r="I38" s="187">
        <f>Table136254[[#This Row],[اعتبار مورد نیاز  (میلیون ریال)]]+F42+F43+F45</f>
        <v>118085</v>
      </c>
      <c r="J38" s="11">
        <f>Table136254[[#This Row],[تاریخ]]-12257478</f>
        <v>-12139393</v>
      </c>
      <c r="Q38" s="86" t="s">
        <v>70</v>
      </c>
      <c r="R38" s="86" t="b">
        <f>Q38=Table136254[[#This Row],[شرح ]]</f>
        <v>1</v>
      </c>
      <c r="T38" s="198">
        <v>11</v>
      </c>
      <c r="U38" s="195">
        <v>29953846.153846152</v>
      </c>
      <c r="V38" s="193"/>
      <c r="W38" s="193"/>
      <c r="X38" s="257"/>
      <c r="Y38" s="257"/>
      <c r="Z38" s="257"/>
      <c r="AA38" s="257"/>
      <c r="AB38" s="257"/>
      <c r="AC38" s="257"/>
    </row>
    <row r="39" spans="1:29" s="348" customFormat="1" ht="38.25" customHeight="1" thickTop="1" thickBot="1" x14ac:dyDescent="1.05">
      <c r="A39" s="635">
        <f t="shared" si="0"/>
        <v>35</v>
      </c>
      <c r="B39" s="339" t="s">
        <v>386</v>
      </c>
      <c r="C39" s="338"/>
      <c r="D39" s="338" t="s">
        <v>192</v>
      </c>
      <c r="E39" s="338"/>
      <c r="F39" s="882">
        <v>0</v>
      </c>
      <c r="G39" s="341">
        <f>Table136254[[#This Row],[اعتبار مورد نیاز  (میلیون ریال)]]/$F$51</f>
        <v>0</v>
      </c>
      <c r="H39" s="856" t="s">
        <v>387</v>
      </c>
      <c r="I39" s="857">
        <f>Table136254[[#This Row],[اعتبار مورد نیاز  (میلیون ریال)]]+F43+F45+F46</f>
        <v>1560</v>
      </c>
      <c r="J39" s="858">
        <f>Table136254[[#This Row],[تاریخ]]-12257478</f>
        <v>-12255918</v>
      </c>
      <c r="Q39" s="348" t="s">
        <v>386</v>
      </c>
      <c r="R39" s="348" t="b">
        <f>Q39=Table136254[[#This Row],[شرح ]]</f>
        <v>1</v>
      </c>
      <c r="T39" s="868"/>
      <c r="U39" s="860" t="s">
        <v>163</v>
      </c>
      <c r="V39" s="861"/>
      <c r="W39" s="861"/>
      <c r="X39" s="866"/>
      <c r="Y39" s="866"/>
      <c r="Z39" s="866"/>
      <c r="AA39" s="866"/>
      <c r="AB39" s="866"/>
      <c r="AC39" s="866"/>
    </row>
    <row r="40" spans="1:29" ht="38.25" customHeight="1" thickTop="1" thickBot="1" x14ac:dyDescent="1.05">
      <c r="A40" s="161">
        <f t="shared" si="0"/>
        <v>36</v>
      </c>
      <c r="B40" s="91" t="s">
        <v>449</v>
      </c>
      <c r="C40" s="15" t="s">
        <v>208</v>
      </c>
      <c r="D40" s="15" t="s">
        <v>203</v>
      </c>
      <c r="E40" s="15">
        <v>3366</v>
      </c>
      <c r="F40" s="882">
        <f>Y40+AA40+AC40</f>
        <v>3266.66</v>
      </c>
      <c r="G40" s="120">
        <f>Table136254[[#This Row],[اعتبار مورد نیاز  (میلیون ریال)]]/$F$51</f>
        <v>7.9974850959114441E-3</v>
      </c>
      <c r="H40" s="139" t="s">
        <v>387</v>
      </c>
      <c r="I40" s="187">
        <f>Table136254[[#This Row],[اعتبار مورد نیاز  (میلیون ریال)]]+F45+F46+F47</f>
        <v>8326.66</v>
      </c>
      <c r="J40" s="11">
        <f>Table136254[[#This Row],[تاریخ]]-12257478</f>
        <v>-12249151.34</v>
      </c>
      <c r="Q40" s="86" t="s">
        <v>388</v>
      </c>
      <c r="R40" s="86" t="b">
        <f>Q40=Table136254[[#This Row],[شرح ]]</f>
        <v>0</v>
      </c>
      <c r="T40" s="198">
        <v>1550</v>
      </c>
      <c r="U40" s="195">
        <v>1410500</v>
      </c>
      <c r="V40" s="193"/>
      <c r="W40" s="193"/>
      <c r="X40" s="257">
        <v>1178</v>
      </c>
      <c r="Y40" s="257">
        <v>1143.2339512774806</v>
      </c>
      <c r="Z40" s="257">
        <v>1347</v>
      </c>
      <c r="AA40" s="257">
        <v>1307.2462923351159</v>
      </c>
      <c r="AB40" s="257">
        <v>841</v>
      </c>
      <c r="AC40" s="257">
        <v>816.17975638740347</v>
      </c>
    </row>
    <row r="41" spans="1:29" ht="38.25" customHeight="1" thickTop="1" thickBot="1" x14ac:dyDescent="1.05">
      <c r="A41" s="161">
        <f t="shared" si="0"/>
        <v>37</v>
      </c>
      <c r="B41" s="91" t="s">
        <v>450</v>
      </c>
      <c r="C41" s="15" t="s">
        <v>208</v>
      </c>
      <c r="D41" s="15" t="s">
        <v>203</v>
      </c>
      <c r="E41" s="15">
        <v>23580</v>
      </c>
      <c r="F41" s="882">
        <v>2958</v>
      </c>
      <c r="G41" s="120">
        <f>Table136254[[#This Row],[اعتبار مورد نیاز  (میلیون ریال)]]/$F$51</f>
        <v>7.241819140561323E-3</v>
      </c>
      <c r="H41" s="139" t="s">
        <v>387</v>
      </c>
      <c r="I41" s="187">
        <f>Table136254[[#This Row],[اعتبار مورد نیاز  (میلیون ریال)]]+F46+F47+F48</f>
        <v>10218</v>
      </c>
      <c r="J41" s="11">
        <f>Table136254[[#This Row],[تاریخ]]-12257478</f>
        <v>-12247260</v>
      </c>
      <c r="Q41" s="86" t="s">
        <v>389</v>
      </c>
      <c r="R41" s="86" t="b">
        <f>Q41=Table136254[[#This Row],[شرح ]]</f>
        <v>0</v>
      </c>
      <c r="T41" s="198">
        <v>700</v>
      </c>
      <c r="U41" s="195">
        <v>73787.878787878784</v>
      </c>
      <c r="V41" s="193" t="s">
        <v>390</v>
      </c>
      <c r="W41" s="193" t="s">
        <v>391</v>
      </c>
      <c r="X41" s="258">
        <v>8253</v>
      </c>
      <c r="Y41" s="258">
        <v>1035.3</v>
      </c>
      <c r="Z41" s="258">
        <v>9432</v>
      </c>
      <c r="AA41" s="258">
        <v>1183.2</v>
      </c>
      <c r="AB41" s="258">
        <v>5895</v>
      </c>
      <c r="AC41" s="258">
        <v>739.5</v>
      </c>
    </row>
    <row r="42" spans="1:29" ht="38.25" customHeight="1" thickTop="1" thickBot="1" x14ac:dyDescent="1.05">
      <c r="A42" s="161">
        <f t="shared" si="0"/>
        <v>38</v>
      </c>
      <c r="B42" s="91" t="s">
        <v>458</v>
      </c>
      <c r="C42" s="15" t="s">
        <v>208</v>
      </c>
      <c r="D42" s="15" t="s">
        <v>203</v>
      </c>
      <c r="E42" s="15">
        <v>600</v>
      </c>
      <c r="F42" s="882">
        <v>60</v>
      </c>
      <c r="G42" s="120">
        <f>Table136254[[#This Row],[اعتبار مورد نیاز  (میلیون ریال)]]/$F$51</f>
        <v>1.4689288317568607E-4</v>
      </c>
      <c r="H42" s="139" t="s">
        <v>387</v>
      </c>
      <c r="I42" s="187">
        <f>Table136254[[#This Row],[اعتبار مورد نیاز  (میلیون ریال)]]+F47+F48+F49</f>
        <v>6960</v>
      </c>
      <c r="J42" s="11">
        <f>Table136254[[#This Row],[تاریخ]]-12257478</f>
        <v>-12250518</v>
      </c>
      <c r="Q42" s="86" t="s">
        <v>392</v>
      </c>
      <c r="R42" s="86" t="b">
        <f>Q42=Table136254[[#This Row],[شرح ]]</f>
        <v>0</v>
      </c>
      <c r="T42" s="198">
        <v>7500</v>
      </c>
      <c r="U42" s="195">
        <v>750000</v>
      </c>
      <c r="V42" s="193"/>
      <c r="W42" s="193"/>
      <c r="X42" s="257">
        <v>210</v>
      </c>
      <c r="Y42" s="257">
        <v>21</v>
      </c>
      <c r="Z42" s="257">
        <v>240</v>
      </c>
      <c r="AA42" s="257">
        <v>24</v>
      </c>
      <c r="AB42" s="257">
        <v>150</v>
      </c>
      <c r="AC42" s="257">
        <v>15</v>
      </c>
    </row>
    <row r="43" spans="1:29" ht="38.25" customHeight="1" thickTop="1" thickBot="1" x14ac:dyDescent="1.05">
      <c r="A43" s="161">
        <f t="shared" si="0"/>
        <v>39</v>
      </c>
      <c r="B43" s="91" t="s">
        <v>452</v>
      </c>
      <c r="C43" s="15" t="s">
        <v>206</v>
      </c>
      <c r="D43" s="15" t="s">
        <v>203</v>
      </c>
      <c r="E43" s="15"/>
      <c r="F43" s="882"/>
      <c r="G43" s="120">
        <f>Table136254[[#This Row],[اعتبار مورد نیاز  (میلیون ریال)]]/$F$51</f>
        <v>0</v>
      </c>
      <c r="H43" s="139" t="s">
        <v>387</v>
      </c>
      <c r="I43" s="187">
        <f>Table136254[[#This Row],[اعتبار مورد نیاز  (میلیون ریال)]]+F48+F49+F51</f>
        <v>411860.90499999997</v>
      </c>
      <c r="J43" s="11">
        <f>Table136254[[#This Row],[تاریخ]]-12257478</f>
        <v>-11845617.095000001</v>
      </c>
      <c r="Q43" s="86" t="s">
        <v>393</v>
      </c>
      <c r="R43" s="86" t="b">
        <f>Q43=Table136254[[#This Row],[شرح ]]</f>
        <v>0</v>
      </c>
      <c r="T43" s="198">
        <v>200</v>
      </c>
      <c r="U43" s="195">
        <v>93894.53125</v>
      </c>
      <c r="V43" s="193" t="s">
        <v>390</v>
      </c>
      <c r="W43" s="193" t="s">
        <v>391</v>
      </c>
      <c r="X43" s="258">
        <v>9</v>
      </c>
      <c r="Y43" s="258"/>
      <c r="Z43" s="258">
        <v>2</v>
      </c>
      <c r="AA43" s="258"/>
      <c r="AB43" s="258">
        <v>5</v>
      </c>
      <c r="AC43" s="258"/>
    </row>
    <row r="44" spans="1:29" ht="38.25" customHeight="1" thickTop="1" thickBot="1" x14ac:dyDescent="1.05">
      <c r="A44" s="161">
        <f t="shared" si="0"/>
        <v>40</v>
      </c>
      <c r="B44" s="91" t="s">
        <v>441</v>
      </c>
      <c r="C44" s="15" t="s">
        <v>143</v>
      </c>
      <c r="D44" s="15" t="s">
        <v>203</v>
      </c>
      <c r="E44" s="15">
        <v>2</v>
      </c>
      <c r="F44" s="883">
        <v>900</v>
      </c>
      <c r="G44" s="120">
        <f>Table136254[[#This Row],[اعتبار مورد نیاز  (میلیون ریال)]]/$F$51</f>
        <v>2.2033932476352909E-3</v>
      </c>
      <c r="H44" s="139" t="s">
        <v>394</v>
      </c>
      <c r="I44" s="187"/>
      <c r="J44" s="11"/>
      <c r="Q44" s="86" t="s">
        <v>395</v>
      </c>
      <c r="R44" s="86" t="b">
        <f>Q44=Table136254[[#This Row],[شرح ]]</f>
        <v>0</v>
      </c>
      <c r="T44" s="198">
        <v>0.33</v>
      </c>
      <c r="U44" s="195">
        <v>407550</v>
      </c>
      <c r="V44" s="193" t="s">
        <v>396</v>
      </c>
      <c r="W44" s="193"/>
      <c r="X44" s="257"/>
      <c r="Y44" s="257"/>
      <c r="Z44" s="257"/>
      <c r="AA44" s="257"/>
      <c r="AB44" s="257"/>
      <c r="AC44" s="257"/>
    </row>
    <row r="45" spans="1:29" s="348" customFormat="1" ht="38.25" customHeight="1" thickTop="1" thickBot="1" x14ac:dyDescent="1.05">
      <c r="A45" s="635">
        <f t="shared" si="0"/>
        <v>41</v>
      </c>
      <c r="B45" s="339" t="s">
        <v>397</v>
      </c>
      <c r="C45" s="338"/>
      <c r="D45" s="338" t="s">
        <v>231</v>
      </c>
      <c r="E45" s="856"/>
      <c r="F45" s="882"/>
      <c r="G45" s="341"/>
      <c r="H45" s="856" t="s">
        <v>398</v>
      </c>
      <c r="I45" s="857">
        <f>Table136254[[#This Row],[اعتبار مورد نیاز  (میلیون ریال)]]+F49+F51+F52</f>
        <v>409660.90499999997</v>
      </c>
      <c r="J45" s="858">
        <f>Table136254[[#This Row],[تاریخ]]-12257478</f>
        <v>-11847817.095000001</v>
      </c>
      <c r="Q45" s="348" t="s">
        <v>397</v>
      </c>
      <c r="R45" s="348" t="b">
        <f>Q45=Table136254[[#This Row],[شرح ]]</f>
        <v>1</v>
      </c>
      <c r="T45" s="868"/>
      <c r="U45" s="863" t="s">
        <v>163</v>
      </c>
      <c r="V45" s="861"/>
      <c r="W45" s="861"/>
      <c r="X45" s="866"/>
      <c r="Y45" s="866"/>
      <c r="Z45" s="866"/>
      <c r="AA45" s="866"/>
      <c r="AB45" s="866"/>
      <c r="AC45" s="866"/>
    </row>
    <row r="46" spans="1:29" ht="38.25" customHeight="1" thickTop="1" thickBot="1" x14ac:dyDescent="1.05">
      <c r="A46" s="161">
        <f t="shared" si="0"/>
        <v>42</v>
      </c>
      <c r="B46" s="91" t="s">
        <v>71</v>
      </c>
      <c r="C46" s="15" t="s">
        <v>153</v>
      </c>
      <c r="D46" s="178" t="s">
        <v>203</v>
      </c>
      <c r="E46" s="108"/>
      <c r="F46" s="882">
        <f>'[3]فرم شماره 1'!Q140</f>
        <v>1560</v>
      </c>
      <c r="G46" s="120">
        <f>Table136254[[#This Row],[اعتبار مورد نیاز  (میلیون ریال)]]/$F$51</f>
        <v>3.8192149625678375E-3</v>
      </c>
      <c r="H46" s="139" t="s">
        <v>398</v>
      </c>
      <c r="I46" s="187">
        <f>Table136254[[#This Row],[اعتبار مورد نیاز  (میلیون ریال)]]+F51+F52+F53</f>
        <v>813224.80999999994</v>
      </c>
      <c r="J46" s="11">
        <f>Table136254[[#This Row],[تاریخ]]-12257478</f>
        <v>-11444253.189999999</v>
      </c>
      <c r="Q46" s="86" t="s">
        <v>71</v>
      </c>
      <c r="R46" s="86" t="b">
        <f>Q46=Table136254[[#This Row],[شرح ]]</f>
        <v>1</v>
      </c>
      <c r="T46" s="198">
        <v>495000.00000000006</v>
      </c>
      <c r="U46" s="196">
        <v>145000</v>
      </c>
      <c r="V46" s="197" t="s">
        <v>399</v>
      </c>
      <c r="W46" s="197" t="s">
        <v>400</v>
      </c>
      <c r="X46" s="257"/>
      <c r="Y46" s="257"/>
      <c r="Z46" s="257"/>
      <c r="AA46" s="257"/>
      <c r="AB46" s="257"/>
      <c r="AC46" s="257"/>
    </row>
    <row r="47" spans="1:29" ht="38.25" customHeight="1" thickTop="1" thickBot="1" x14ac:dyDescent="1.05">
      <c r="A47" s="161">
        <f t="shared" si="0"/>
        <v>43</v>
      </c>
      <c r="B47" s="91" t="s">
        <v>72</v>
      </c>
      <c r="C47" s="15" t="s">
        <v>153</v>
      </c>
      <c r="D47" s="178" t="s">
        <v>203</v>
      </c>
      <c r="E47" s="108"/>
      <c r="F47" s="882">
        <f>'[3]فرم شماره 1'!Q141</f>
        <v>3500</v>
      </c>
      <c r="G47" s="120">
        <f>Table136254[[#This Row],[اعتبار مورد نیاز  (میلیون ریال)]]/$F$51</f>
        <v>8.5687515185816875E-3</v>
      </c>
      <c r="H47" s="139" t="s">
        <v>398</v>
      </c>
      <c r="I47" s="187">
        <f>Table136254[[#This Row],[اعتبار مورد نیاز  (میلیون ریال)]]+F52+F53+F54</f>
        <v>406703.90499999997</v>
      </c>
      <c r="J47" s="11">
        <f>Table136254[[#This Row],[تاریخ]]-12257478</f>
        <v>-11850774.095000001</v>
      </c>
      <c r="Q47" s="86" t="s">
        <v>72</v>
      </c>
      <c r="R47" s="86" t="b">
        <f>Q47=Table136254[[#This Row],[شرح ]]</f>
        <v>1</v>
      </c>
      <c r="T47" s="198">
        <v>2527910</v>
      </c>
      <c r="U47" s="196">
        <v>847500</v>
      </c>
      <c r="V47" s="197" t="s">
        <v>401</v>
      </c>
      <c r="W47" s="197" t="s">
        <v>402</v>
      </c>
      <c r="X47" s="258"/>
      <c r="Y47" s="258"/>
      <c r="Z47" s="258"/>
      <c r="AA47" s="258"/>
      <c r="AB47" s="258"/>
      <c r="AC47" s="258"/>
    </row>
    <row r="48" spans="1:29" ht="38.25" customHeight="1" thickTop="1" thickBot="1" x14ac:dyDescent="1.05">
      <c r="A48" s="161">
        <f t="shared" si="0"/>
        <v>44</v>
      </c>
      <c r="B48" s="91" t="s">
        <v>73</v>
      </c>
      <c r="C48" s="15" t="s">
        <v>153</v>
      </c>
      <c r="D48" s="178" t="s">
        <v>203</v>
      </c>
      <c r="E48" s="108"/>
      <c r="F48" s="882">
        <f>'[3]فرم شماره 1'!Q142</f>
        <v>2200</v>
      </c>
      <c r="G48" s="120">
        <f>Table136254[[#This Row],[اعتبار مورد نیاز  (میلیون ریال)]]/$F$51</f>
        <v>5.3860723831084889E-3</v>
      </c>
      <c r="H48" s="139" t="s">
        <v>398</v>
      </c>
      <c r="I48" s="187">
        <f>Table136254[[#This Row],[اعتبار مورد نیاز  (میلیون ریال)]]+F53+F54+F55</f>
        <v>812989.80999999994</v>
      </c>
      <c r="J48" s="11">
        <f>Table136254[[#This Row],[تاریخ]]-12257478</f>
        <v>-11444488.189999999</v>
      </c>
      <c r="Q48" s="86" t="s">
        <v>73</v>
      </c>
      <c r="R48" s="86" t="b">
        <f>Q48=Table136254[[#This Row],[شرح ]]</f>
        <v>1</v>
      </c>
      <c r="T48" s="198">
        <v>537500</v>
      </c>
      <c r="U48" s="196" t="s">
        <v>163</v>
      </c>
      <c r="V48" s="197"/>
      <c r="W48" s="197"/>
      <c r="X48" s="257"/>
      <c r="Y48" s="257"/>
      <c r="Z48" s="257"/>
      <c r="AA48" s="257"/>
      <c r="AB48" s="257"/>
      <c r="AC48" s="257"/>
    </row>
    <row r="49" spans="1:29" ht="38.25" customHeight="1" thickTop="1" thickBot="1" x14ac:dyDescent="1.05">
      <c r="A49" s="161">
        <f t="shared" si="0"/>
        <v>45</v>
      </c>
      <c r="B49" s="91" t="s">
        <v>165</v>
      </c>
      <c r="C49" s="15" t="s">
        <v>153</v>
      </c>
      <c r="D49" s="178" t="s">
        <v>203</v>
      </c>
      <c r="E49" s="108"/>
      <c r="F49" s="882">
        <f>'[3]فرم شماره 1'!Q143</f>
        <v>1200</v>
      </c>
      <c r="G49" s="120">
        <f>Table136254[[#This Row],[اعتبار مورد نیاز  (میلیون ریال)]]/$F$51</f>
        <v>2.9378576635137213E-3</v>
      </c>
      <c r="H49" s="139" t="s">
        <v>398</v>
      </c>
      <c r="I49" s="187">
        <f>Table136254[[#This Row],[اعتبار مورد نیاز  (میلیون ریال)]]+F54+F55+F56</f>
        <v>408785.90499999997</v>
      </c>
      <c r="J49" s="11">
        <f>Table136254[[#This Row],[تاریخ]]-12257478</f>
        <v>-11848692.095000001</v>
      </c>
      <c r="Q49" s="86" t="s">
        <v>74</v>
      </c>
      <c r="R49" s="86" t="b">
        <f>Q49=Table136254[[#This Row],[شرح ]]</f>
        <v>0</v>
      </c>
      <c r="T49" s="198">
        <v>3630.0000000000005</v>
      </c>
      <c r="U49" s="196">
        <v>3200</v>
      </c>
      <c r="V49" s="197" t="s">
        <v>403</v>
      </c>
      <c r="W49" s="197" t="s">
        <v>404</v>
      </c>
      <c r="X49" s="258"/>
      <c r="Y49" s="258"/>
      <c r="Z49" s="258"/>
      <c r="AA49" s="258"/>
      <c r="AB49" s="258"/>
      <c r="AC49" s="258"/>
    </row>
    <row r="50" spans="1:29" ht="45.75" thickTop="1" x14ac:dyDescent="1">
      <c r="A50" s="161">
        <f t="shared" si="0"/>
        <v>46</v>
      </c>
      <c r="B50" s="91" t="s">
        <v>74</v>
      </c>
      <c r="C50" s="15"/>
      <c r="D50" s="178"/>
      <c r="E50" s="210"/>
      <c r="F50" s="882">
        <f>'[3]فرم شماره 1'!Q144</f>
        <v>2000</v>
      </c>
      <c r="G50" s="296">
        <f>Table136254[[#This Row],[اعتبار مورد نیاز  (میلیون ریال)]]/$F$51</f>
        <v>4.8964294391895353E-3</v>
      </c>
      <c r="H50" s="599"/>
      <c r="I50" s="187">
        <f>Table136254[[#This Row],[اعتبار مورد نیاز  (میلیون ریال)]]+F54+F55+F56</f>
        <v>409585.90499999997</v>
      </c>
      <c r="J50" s="172">
        <f>Table136254[[#This Row],[تاریخ]]-12257478</f>
        <v>-11847892.095000001</v>
      </c>
      <c r="T50" s="206"/>
      <c r="U50" s="207"/>
      <c r="V50" s="208"/>
      <c r="W50" s="208"/>
      <c r="X50" s="257"/>
      <c r="Y50" s="257"/>
      <c r="Z50" s="257"/>
      <c r="AA50" s="257"/>
      <c r="AB50" s="257"/>
      <c r="AC50" s="257"/>
    </row>
    <row r="51" spans="1:29" x14ac:dyDescent="1">
      <c r="A51" s="199"/>
      <c r="B51" s="200" t="s">
        <v>35</v>
      </c>
      <c r="C51" s="201"/>
      <c r="D51" s="201"/>
      <c r="E51" s="202">
        <f>SUM(E5:E13)</f>
        <v>5</v>
      </c>
      <c r="F51" s="885">
        <f>SUM(F5:F50)</f>
        <v>408460.90499999997</v>
      </c>
      <c r="G51" s="202">
        <f>Table136254[[#This Row],[اعتبار مورد نیاز  (میلیون ریال)]]/$F$51</f>
        <v>1</v>
      </c>
      <c r="H51" s="201"/>
      <c r="I51" s="203">
        <f>Table136254[[#This Row],[اعتبار مورد نیاز  (میلیون ریال)]]+F55+F56+F57</f>
        <v>816046.80999999994</v>
      </c>
      <c r="J51" s="11">
        <f>Table136254[[#This Row],[تاریخ]]-12257478</f>
        <v>-11441431.189999999</v>
      </c>
      <c r="R51" s="86" t="b">
        <f>Q51=Table136254[[#This Row],[شرح ]]</f>
        <v>0</v>
      </c>
    </row>
    <row r="52" spans="1:29" hidden="1" x14ac:dyDescent="1">
      <c r="A52" s="620" t="s">
        <v>454</v>
      </c>
      <c r="B52" s="621"/>
      <c r="C52" s="622"/>
      <c r="D52" s="622"/>
      <c r="E52" s="623"/>
      <c r="F52" s="624">
        <f>'[3]فرم شماره 1'!S145-'[3]سایر هزینه ها'!F50</f>
        <v>0</v>
      </c>
      <c r="G52" s="625"/>
      <c r="H52" s="626">
        <f>SUBTOTAL(103,Table136254[واحد مرتبط])</f>
        <v>42</v>
      </c>
      <c r="I52" s="627"/>
      <c r="J52" s="628"/>
    </row>
    <row r="53" spans="1:29" hidden="1" x14ac:dyDescent="1">
      <c r="F53" s="209">
        <f>'[3]فرم شماره 1'!S145</f>
        <v>403203.90499999997</v>
      </c>
    </row>
    <row r="54" spans="1:29" hidden="1" x14ac:dyDescent="1">
      <c r="F54" s="209"/>
    </row>
    <row r="55" spans="1:29" x14ac:dyDescent="1">
      <c r="F55" s="209">
        <f>F51-875</f>
        <v>407585.90499999997</v>
      </c>
    </row>
  </sheetData>
  <mergeCells count="3">
    <mergeCell ref="A3:AB3"/>
    <mergeCell ref="A2:AB2"/>
    <mergeCell ref="A1:AB1"/>
  </mergeCells>
  <pageMargins left="0.7" right="0.7" top="0.75" bottom="0.75" header="0.3" footer="0.3"/>
  <pageSetup paperSize="9" scale="23" fitToHeight="0" orientation="landscape" r:id="rId1"/>
  <colBreaks count="1" manualBreakCount="1">
    <brk id="1" max="50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77"/>
  <sheetViews>
    <sheetView rightToLeft="1" view="pageBreakPreview" zoomScaleNormal="100" zoomScaleSheetLayoutView="100" workbookViewId="0">
      <selection activeCell="A2" sqref="A2:J58"/>
    </sheetView>
  </sheetViews>
  <sheetFormatPr defaultRowHeight="18.75" customHeight="1" x14ac:dyDescent="0.2"/>
  <cols>
    <col min="1" max="1" width="5.875" style="610" customWidth="1"/>
    <col min="2" max="2" width="29.875" style="610" customWidth="1"/>
    <col min="3" max="3" width="13.5" style="610" customWidth="1"/>
    <col min="4" max="4" width="9" style="610"/>
    <col min="5" max="5" width="17" style="610" customWidth="1"/>
    <col min="6" max="6" width="9" style="610"/>
    <col min="7" max="7" width="17.875" style="610" customWidth="1"/>
    <col min="8" max="8" width="15" style="610" customWidth="1"/>
    <col min="9" max="9" width="13.125" style="610" customWidth="1"/>
    <col min="10" max="10" width="15.875" style="610" customWidth="1"/>
    <col min="11" max="11" width="9" hidden="1" customWidth="1"/>
    <col min="12" max="12" width="19" hidden="1" customWidth="1"/>
    <col min="13" max="13" width="0" hidden="1" customWidth="1"/>
    <col min="14" max="14" width="12.875" hidden="1" customWidth="1"/>
    <col min="15" max="15" width="12.5" hidden="1" customWidth="1"/>
    <col min="16" max="16" width="0" hidden="1" customWidth="1"/>
    <col min="17" max="17" width="12.375" hidden="1" customWidth="1"/>
    <col min="18" max="18" width="13.25" hidden="1" customWidth="1"/>
    <col min="19" max="19" width="0" hidden="1" customWidth="1"/>
  </cols>
  <sheetData>
    <row r="1" spans="1:17" ht="13.5" customHeight="1" x14ac:dyDescent="0.2">
      <c r="A1" s="704" t="s">
        <v>569</v>
      </c>
      <c r="B1" s="705"/>
      <c r="C1" s="705"/>
      <c r="D1" s="705"/>
      <c r="E1" s="705"/>
      <c r="F1" s="705"/>
      <c r="G1" s="705"/>
      <c r="H1" s="705"/>
      <c r="I1" s="705"/>
      <c r="J1" s="706"/>
    </row>
    <row r="2" spans="1:17" ht="25.5" customHeight="1" x14ac:dyDescent="0.6">
      <c r="A2" s="742" t="s">
        <v>181</v>
      </c>
      <c r="B2" s="743"/>
      <c r="C2" s="743"/>
      <c r="D2" s="743"/>
      <c r="E2" s="743"/>
      <c r="F2" s="743"/>
      <c r="G2" s="743"/>
      <c r="H2" s="743"/>
      <c r="I2" s="743"/>
      <c r="J2" s="744"/>
    </row>
    <row r="3" spans="1:17" ht="27.6" customHeight="1" x14ac:dyDescent="0.2">
      <c r="A3" s="686" t="s">
        <v>0</v>
      </c>
      <c r="B3" s="745" t="s">
        <v>1</v>
      </c>
      <c r="C3" s="745"/>
      <c r="D3" s="745"/>
      <c r="E3" s="745"/>
      <c r="F3" s="745"/>
      <c r="G3" s="745"/>
      <c r="H3" s="745"/>
      <c r="I3" s="679" t="s">
        <v>32</v>
      </c>
      <c r="J3" s="687" t="s">
        <v>2</v>
      </c>
    </row>
    <row r="4" spans="1:17" ht="18.75" customHeight="1" x14ac:dyDescent="0.2">
      <c r="A4" s="688">
        <v>1</v>
      </c>
      <c r="B4" s="746" t="str">
        <f>'رفع انفصال شبکه'!C3</f>
        <v xml:space="preserve"> افزایش جمعیت تحت پوشش فاضلاب به میزان 1/5 درصد  ( از 86 درصد به 87/5 درصد ) </v>
      </c>
      <c r="C4" s="747"/>
      <c r="D4" s="747"/>
      <c r="E4" s="747"/>
      <c r="F4" s="747"/>
      <c r="G4" s="747"/>
      <c r="H4" s="747"/>
      <c r="I4" s="667">
        <f>'فرم شماره 1'!Q12</f>
        <v>286933.25</v>
      </c>
      <c r="J4" s="689">
        <f t="shared" ref="J4:J10" si="0">K4</f>
        <v>0.11481612706722026</v>
      </c>
      <c r="K4" s="7">
        <f>I4/$H$12</f>
        <v>0.11481612706722026</v>
      </c>
      <c r="L4" s="595"/>
    </row>
    <row r="5" spans="1:17" ht="41.25" customHeight="1" x14ac:dyDescent="0.2">
      <c r="A5" s="690">
        <v>2</v>
      </c>
      <c r="B5" s="748" t="str">
        <f>'کاهش هدر رفت '!C3</f>
        <v xml:space="preserve">کاهش آب بدون درآمد به میزان 0/04 درصد ( از19/27  به 19/23 درصد)  (هدرفت واقعی(از 8/65 به 8/63 درصد)،هدررفت ظاهری(از 10/20 به 10/18) و مصارف مجاز بدون درآمد (0/42 مشابه سال 1401)   </v>
      </c>
      <c r="C5" s="748"/>
      <c r="D5" s="748"/>
      <c r="E5" s="748"/>
      <c r="F5" s="748"/>
      <c r="G5" s="748"/>
      <c r="H5" s="748"/>
      <c r="I5" s="667">
        <f>'فرم شماره 1'!Q57</f>
        <v>342351</v>
      </c>
      <c r="J5" s="689">
        <f t="shared" si="0"/>
        <v>0.13699149860669657</v>
      </c>
      <c r="K5" s="7">
        <f t="shared" ref="K5:K10" si="1">I5/$H$12</f>
        <v>0.13699149860669657</v>
      </c>
      <c r="L5" s="595" t="s">
        <v>539</v>
      </c>
    </row>
    <row r="6" spans="1:17" ht="18.75" customHeight="1" x14ac:dyDescent="0.2">
      <c r="A6" s="688">
        <v>3</v>
      </c>
      <c r="B6" s="749" t="str">
        <f>'شفاف سازی'!C3</f>
        <v>شفاف سازی تولید آب  (از 96 درصد به 100 درصد)</v>
      </c>
      <c r="C6" s="750"/>
      <c r="D6" s="750"/>
      <c r="E6" s="750"/>
      <c r="F6" s="750"/>
      <c r="G6" s="750"/>
      <c r="H6" s="750"/>
      <c r="I6" s="667">
        <f>'فرم شماره 1'!Q62</f>
        <v>4220</v>
      </c>
      <c r="J6" s="689">
        <f t="shared" si="0"/>
        <v>1.6886298685275041E-3</v>
      </c>
      <c r="K6" s="7">
        <f t="shared" si="1"/>
        <v>1.6886298685275041E-3</v>
      </c>
      <c r="L6" s="595" t="s">
        <v>540</v>
      </c>
    </row>
    <row r="7" spans="1:17" ht="72.75" customHeight="1" x14ac:dyDescent="0.2">
      <c r="A7" s="690">
        <v>4</v>
      </c>
      <c r="B7" s="748" t="str">
        <f>'کاهش ضریب شکست'!C3</f>
        <v>کاهش ضریب شکست در شبکه (از 0/10 به 0/097 حادثه به ازاء هر کیلومتر) و انشعابات (از 7.78 به 7/69درصد)
حفظ  متوسط زمان رسیدگی به حوادث انشعاب  320 دقیقه
حفظ متوسط زمان رسیدگی به حوادث شبکه 350  دقیقه</v>
      </c>
      <c r="C7" s="748"/>
      <c r="D7" s="748"/>
      <c r="E7" s="748"/>
      <c r="F7" s="748"/>
      <c r="G7" s="748"/>
      <c r="H7" s="748"/>
      <c r="I7" s="667">
        <f>'فرم شماره 1'!Q49</f>
        <v>589576.83580721659</v>
      </c>
      <c r="J7" s="689">
        <f t="shared" si="0"/>
        <v>0.23591873334976352</v>
      </c>
      <c r="K7" s="7">
        <f t="shared" si="1"/>
        <v>0.23591873334976352</v>
      </c>
      <c r="Q7" s="81">
        <f>I4-496000</f>
        <v>-209066.75</v>
      </c>
    </row>
    <row r="8" spans="1:17" ht="18.75" customHeight="1" x14ac:dyDescent="0.2">
      <c r="A8" s="688">
        <v>5</v>
      </c>
      <c r="B8" s="749" t="str">
        <f>'آب اضطراری '!C3</f>
        <v xml:space="preserve">افزایش ظرفیت تامین آب  اضطراری به میزان 2000 متر مکعب  ( از 1800 مترمکعب به 3800 متر مکعب )   </v>
      </c>
      <c r="C8" s="750"/>
      <c r="D8" s="750"/>
      <c r="E8" s="750"/>
      <c r="F8" s="750"/>
      <c r="G8" s="750"/>
      <c r="H8" s="750"/>
      <c r="I8" s="667">
        <f>'فرم شماره 1'!Q68</f>
        <v>1056000</v>
      </c>
      <c r="J8" s="689">
        <f t="shared" si="0"/>
        <v>0.42255761638982092</v>
      </c>
      <c r="K8" s="7">
        <f t="shared" si="1"/>
        <v>0.42255761638982092</v>
      </c>
    </row>
    <row r="9" spans="1:17" ht="18.75" customHeight="1" x14ac:dyDescent="0.45">
      <c r="A9" s="690">
        <v>6</v>
      </c>
      <c r="B9" s="751" t="s">
        <v>562</v>
      </c>
      <c r="C9" s="751"/>
      <c r="D9" s="751"/>
      <c r="E9" s="751"/>
      <c r="F9" s="751"/>
      <c r="G9" s="751"/>
      <c r="H9" s="751"/>
      <c r="I9" s="667">
        <f>'فرم شماره 1'!Q95</f>
        <v>22040</v>
      </c>
      <c r="J9" s="689">
        <f t="shared" si="0"/>
        <v>8.819289645105732E-3</v>
      </c>
      <c r="K9" s="7">
        <f t="shared" si="1"/>
        <v>8.819289645105732E-3</v>
      </c>
    </row>
    <row r="10" spans="1:17" ht="18.75" customHeight="1" x14ac:dyDescent="0.2">
      <c r="A10" s="688">
        <v>7</v>
      </c>
      <c r="B10" s="746" t="str">
        <f>'نگهداری از شبکه'!C3</f>
        <v>حفظ جمعیت تحت پوشش آب در مقدار 99/91%</v>
      </c>
      <c r="C10" s="747"/>
      <c r="D10" s="747"/>
      <c r="E10" s="747"/>
      <c r="F10" s="747"/>
      <c r="G10" s="747"/>
      <c r="H10" s="747"/>
      <c r="I10" s="667">
        <f>'فرم شماره 1'!Q100</f>
        <v>197946.39999999997</v>
      </c>
      <c r="J10" s="689">
        <f t="shared" si="0"/>
        <v>7.9208105072865562E-2</v>
      </c>
      <c r="K10" s="7">
        <f t="shared" si="1"/>
        <v>7.9208105072865562E-2</v>
      </c>
      <c r="L10" s="595"/>
    </row>
    <row r="11" spans="1:17" ht="18.75" customHeight="1" x14ac:dyDescent="0.2">
      <c r="A11" s="752" t="s">
        <v>16</v>
      </c>
      <c r="B11" s="753"/>
      <c r="C11" s="753"/>
      <c r="D11" s="753"/>
      <c r="E11" s="753"/>
      <c r="F11" s="753"/>
      <c r="G11" s="753"/>
      <c r="H11" s="754" t="s">
        <v>54</v>
      </c>
      <c r="I11" s="754"/>
      <c r="J11" s="691" t="s">
        <v>17</v>
      </c>
    </row>
    <row r="12" spans="1:17" ht="18.75" customHeight="1" x14ac:dyDescent="0.2">
      <c r="A12" s="709" t="s">
        <v>51</v>
      </c>
      <c r="B12" s="710"/>
      <c r="C12" s="710"/>
      <c r="D12" s="710"/>
      <c r="E12" s="710"/>
      <c r="F12" s="710"/>
      <c r="G12" s="711"/>
      <c r="H12" s="715">
        <f>'فرم شماره 1'!Q143</f>
        <v>2499067.4858072163</v>
      </c>
      <c r="I12" s="716"/>
      <c r="J12" s="692">
        <f>H12/H19</f>
        <v>0.76303577532688294</v>
      </c>
      <c r="L12" s="81"/>
      <c r="O12" s="81">
        <f>H12+H14</f>
        <v>2907528.3908072161</v>
      </c>
    </row>
    <row r="13" spans="1:17" ht="18.75" customHeight="1" x14ac:dyDescent="0.2">
      <c r="A13" s="709" t="s">
        <v>534</v>
      </c>
      <c r="B13" s="710"/>
      <c r="C13" s="710"/>
      <c r="D13" s="710"/>
      <c r="E13" s="710"/>
      <c r="F13" s="710"/>
      <c r="G13" s="711"/>
      <c r="H13" s="707">
        <v>352733.85</v>
      </c>
      <c r="I13" s="708"/>
      <c r="J13" s="692" t="s">
        <v>535</v>
      </c>
      <c r="L13" s="596" t="s">
        <v>537</v>
      </c>
      <c r="O13" s="81">
        <f>O12-O16</f>
        <v>-330575.60919278394</v>
      </c>
      <c r="P13" s="81">
        <f>H12+H14</f>
        <v>2907528.3908072161</v>
      </c>
    </row>
    <row r="14" spans="1:17" ht="18.75" customHeight="1" x14ac:dyDescent="0.2">
      <c r="A14" s="712" t="s">
        <v>52</v>
      </c>
      <c r="B14" s="713"/>
      <c r="C14" s="713"/>
      <c r="D14" s="713"/>
      <c r="E14" s="713"/>
      <c r="F14" s="713"/>
      <c r="G14" s="714"/>
      <c r="H14" s="715">
        <f>'فرم شماره 1'!Q141</f>
        <v>408460.90499999997</v>
      </c>
      <c r="I14" s="716"/>
      <c r="J14" s="692">
        <f>H14/H19</f>
        <v>0.12471463260093739</v>
      </c>
      <c r="L14" s="458"/>
      <c r="O14" s="81">
        <f>H13-H17</f>
        <v>330575.84999999998</v>
      </c>
      <c r="P14" s="81">
        <f>P13+H13</f>
        <v>3260262.2408072161</v>
      </c>
    </row>
    <row r="15" spans="1:17" ht="19.5" hidden="1" x14ac:dyDescent="0.2">
      <c r="A15" s="712" t="s">
        <v>567</v>
      </c>
      <c r="B15" s="713"/>
      <c r="C15" s="713"/>
      <c r="D15" s="713"/>
      <c r="E15" s="713"/>
      <c r="F15" s="713"/>
      <c r="G15" s="714"/>
      <c r="H15" s="715">
        <f>H12+H13+H14</f>
        <v>3260262.2408072161</v>
      </c>
      <c r="I15" s="716"/>
      <c r="J15" s="692">
        <f>J14+J12</f>
        <v>0.88775040792782034</v>
      </c>
      <c r="L15" s="597"/>
      <c r="Q15" s="81"/>
    </row>
    <row r="16" spans="1:17" ht="19.5" x14ac:dyDescent="0.2">
      <c r="A16" s="712" t="s">
        <v>568</v>
      </c>
      <c r="B16" s="713"/>
      <c r="C16" s="713"/>
      <c r="D16" s="713"/>
      <c r="E16" s="713"/>
      <c r="F16" s="713"/>
      <c r="G16" s="714"/>
      <c r="H16" s="718">
        <f>H12+H14+H13-H17</f>
        <v>3238104.2408072161</v>
      </c>
      <c r="I16" s="719"/>
      <c r="J16" s="692"/>
      <c r="L16" s="597"/>
      <c r="N16" s="81"/>
      <c r="O16" s="668">
        <v>3238104</v>
      </c>
      <c r="Q16" s="81"/>
    </row>
    <row r="17" spans="1:17" ht="19.5" x14ac:dyDescent="0.2">
      <c r="A17" s="712" t="s">
        <v>558</v>
      </c>
      <c r="B17" s="713"/>
      <c r="C17" s="713"/>
      <c r="D17" s="713"/>
      <c r="E17" s="713"/>
      <c r="F17" s="713"/>
      <c r="G17" s="714"/>
      <c r="H17" s="707">
        <f>'فرم شماره 1'!Q53+'فرم شماره 1'!Q54+'فرم شماره 1'!Q55+'فرم شماره 1'!Q61</f>
        <v>22158</v>
      </c>
      <c r="I17" s="708"/>
      <c r="J17" s="692"/>
      <c r="L17" s="597"/>
      <c r="O17" s="81"/>
      <c r="Q17" s="81"/>
    </row>
    <row r="18" spans="1:17" ht="18.75" customHeight="1" x14ac:dyDescent="0.2">
      <c r="A18" s="712" t="s">
        <v>536</v>
      </c>
      <c r="B18" s="713"/>
      <c r="C18" s="713"/>
      <c r="D18" s="713"/>
      <c r="E18" s="713"/>
      <c r="F18" s="713"/>
      <c r="G18" s="714"/>
      <c r="H18" s="715">
        <v>37060</v>
      </c>
      <c r="I18" s="715"/>
      <c r="J18" s="692" t="s">
        <v>535</v>
      </c>
      <c r="L18" s="597"/>
    </row>
    <row r="19" spans="1:17" ht="18.75" customHeight="1" x14ac:dyDescent="0.2">
      <c r="A19" s="712" t="s">
        <v>53</v>
      </c>
      <c r="B19" s="713"/>
      <c r="C19" s="713"/>
      <c r="D19" s="713"/>
      <c r="E19" s="713"/>
      <c r="F19" s="713"/>
      <c r="G19" s="714"/>
      <c r="H19" s="715">
        <f>H12+H13+H14-H17+H18</f>
        <v>3275164.2408072161</v>
      </c>
      <c r="I19" s="716"/>
      <c r="J19" s="717"/>
    </row>
    <row r="20" spans="1:17" ht="18.75" customHeight="1" x14ac:dyDescent="0.2">
      <c r="A20" s="752" t="s">
        <v>18</v>
      </c>
      <c r="B20" s="753"/>
      <c r="C20" s="753"/>
      <c r="D20" s="753"/>
      <c r="E20" s="753"/>
      <c r="F20" s="753"/>
      <c r="G20" s="753"/>
      <c r="H20" s="754" t="s">
        <v>54</v>
      </c>
      <c r="I20" s="754"/>
      <c r="J20" s="755"/>
    </row>
    <row r="21" spans="1:17" ht="18.75" customHeight="1" x14ac:dyDescent="0.2">
      <c r="A21" s="752"/>
      <c r="B21" s="753"/>
      <c r="C21" s="753"/>
      <c r="D21" s="753"/>
      <c r="E21" s="753"/>
      <c r="F21" s="753"/>
      <c r="G21" s="753"/>
      <c r="H21" s="680" t="s">
        <v>20</v>
      </c>
      <c r="I21" s="680" t="s">
        <v>21</v>
      </c>
      <c r="J21" s="693" t="s">
        <v>22</v>
      </c>
    </row>
    <row r="22" spans="1:17" s="8" customFormat="1" ht="18.75" customHeight="1" x14ac:dyDescent="0.6">
      <c r="A22" s="756" t="s">
        <v>559</v>
      </c>
      <c r="B22" s="720" t="s">
        <v>3</v>
      </c>
      <c r="C22" s="722" t="s">
        <v>28</v>
      </c>
      <c r="D22" s="722"/>
      <c r="E22" s="722"/>
      <c r="F22" s="722"/>
      <c r="G22" s="722"/>
      <c r="H22" s="681"/>
      <c r="I22" s="681"/>
      <c r="J22" s="694">
        <v>97738</v>
      </c>
      <c r="N22" s="664"/>
    </row>
    <row r="23" spans="1:17" s="8" customFormat="1" ht="18.75" customHeight="1" x14ac:dyDescent="0.6">
      <c r="A23" s="757"/>
      <c r="B23" s="720"/>
      <c r="C23" s="722" t="s">
        <v>169</v>
      </c>
      <c r="D23" s="722"/>
      <c r="E23" s="722"/>
      <c r="F23" s="722"/>
      <c r="G23" s="677" t="s">
        <v>170</v>
      </c>
      <c r="H23" s="682"/>
      <c r="I23" s="682"/>
      <c r="J23" s="695">
        <v>0</v>
      </c>
    </row>
    <row r="24" spans="1:17" s="8" customFormat="1" ht="18.75" customHeight="1" x14ac:dyDescent="0.6">
      <c r="A24" s="757"/>
      <c r="B24" s="720"/>
      <c r="C24" s="722"/>
      <c r="D24" s="722"/>
      <c r="E24" s="722"/>
      <c r="F24" s="722"/>
      <c r="G24" s="677" t="s">
        <v>171</v>
      </c>
      <c r="H24" s="682"/>
      <c r="I24" s="682"/>
      <c r="J24" s="695">
        <v>0</v>
      </c>
    </row>
    <row r="25" spans="1:17" s="8" customFormat="1" ht="18.75" customHeight="1" x14ac:dyDescent="0.6">
      <c r="A25" s="757"/>
      <c r="B25" s="720"/>
      <c r="C25" s="726" t="s">
        <v>4</v>
      </c>
      <c r="D25" s="726"/>
      <c r="E25" s="726"/>
      <c r="F25" s="726"/>
      <c r="G25" s="678" t="s">
        <v>170</v>
      </c>
      <c r="H25" s="682">
        <v>193203</v>
      </c>
      <c r="I25" s="682">
        <f>H25</f>
        <v>193203</v>
      </c>
      <c r="J25" s="695">
        <v>0</v>
      </c>
    </row>
    <row r="26" spans="1:17" s="8" customFormat="1" ht="18.75" customHeight="1" x14ac:dyDescent="0.6">
      <c r="A26" s="757"/>
      <c r="B26" s="720"/>
      <c r="C26" s="726"/>
      <c r="D26" s="726"/>
      <c r="E26" s="726"/>
      <c r="F26" s="726"/>
      <c r="G26" s="678" t="s">
        <v>172</v>
      </c>
      <c r="H26" s="682">
        <v>7616</v>
      </c>
      <c r="I26" s="682">
        <f>H26</f>
        <v>7616</v>
      </c>
      <c r="J26" s="695">
        <v>0</v>
      </c>
    </row>
    <row r="27" spans="1:17" s="8" customFormat="1" ht="18.75" customHeight="1" x14ac:dyDescent="0.6">
      <c r="A27" s="757"/>
      <c r="B27" s="720"/>
      <c r="C27" s="722" t="s">
        <v>5</v>
      </c>
      <c r="D27" s="722"/>
      <c r="E27" s="722"/>
      <c r="F27" s="722"/>
      <c r="G27" s="677" t="s">
        <v>170</v>
      </c>
      <c r="H27" s="682">
        <v>1651475</v>
      </c>
      <c r="I27" s="682">
        <f t="shared" ref="I27:I30" si="2">H27</f>
        <v>1651475</v>
      </c>
      <c r="J27" s="695">
        <v>0</v>
      </c>
    </row>
    <row r="28" spans="1:17" s="8" customFormat="1" ht="18.75" customHeight="1" x14ac:dyDescent="0.6">
      <c r="A28" s="757"/>
      <c r="B28" s="720"/>
      <c r="C28" s="722"/>
      <c r="D28" s="722"/>
      <c r="E28" s="722"/>
      <c r="F28" s="722"/>
      <c r="G28" s="677" t="s">
        <v>171</v>
      </c>
      <c r="H28" s="682">
        <v>645815</v>
      </c>
      <c r="I28" s="682">
        <f t="shared" si="2"/>
        <v>645815</v>
      </c>
      <c r="J28" s="695">
        <v>0</v>
      </c>
    </row>
    <row r="29" spans="1:17" s="8" customFormat="1" ht="18.75" customHeight="1" x14ac:dyDescent="0.6">
      <c r="A29" s="757"/>
      <c r="B29" s="720"/>
      <c r="C29" s="722"/>
      <c r="D29" s="722"/>
      <c r="E29" s="722"/>
      <c r="F29" s="722"/>
      <c r="G29" s="677" t="s">
        <v>172</v>
      </c>
      <c r="H29" s="682">
        <v>388929</v>
      </c>
      <c r="I29" s="682">
        <f t="shared" si="2"/>
        <v>388929</v>
      </c>
      <c r="J29" s="695">
        <v>0</v>
      </c>
    </row>
    <row r="30" spans="1:17" s="8" customFormat="1" ht="18.75" customHeight="1" x14ac:dyDescent="0.6">
      <c r="A30" s="757"/>
      <c r="B30" s="720"/>
      <c r="C30" s="722"/>
      <c r="D30" s="722"/>
      <c r="E30" s="722"/>
      <c r="F30" s="722"/>
      <c r="G30" s="677" t="s">
        <v>173</v>
      </c>
      <c r="H30" s="682">
        <v>2671493</v>
      </c>
      <c r="I30" s="682">
        <f t="shared" si="2"/>
        <v>2671493</v>
      </c>
      <c r="J30" s="695">
        <v>0</v>
      </c>
    </row>
    <row r="31" spans="1:17" s="8" customFormat="1" ht="18.75" customHeight="1" x14ac:dyDescent="0.6">
      <c r="A31" s="757"/>
      <c r="B31" s="720"/>
      <c r="C31" s="726" t="s">
        <v>6</v>
      </c>
      <c r="D31" s="726"/>
      <c r="E31" s="726"/>
      <c r="F31" s="726"/>
      <c r="G31" s="678" t="s">
        <v>174</v>
      </c>
      <c r="H31" s="682">
        <v>1212224</v>
      </c>
      <c r="I31" s="682">
        <f>H31</f>
        <v>1212224</v>
      </c>
      <c r="J31" s="695">
        <f>I31*0.25</f>
        <v>303056</v>
      </c>
    </row>
    <row r="32" spans="1:17" s="8" customFormat="1" ht="18.75" customHeight="1" x14ac:dyDescent="0.6">
      <c r="A32" s="757"/>
      <c r="B32" s="720"/>
      <c r="C32" s="726"/>
      <c r="D32" s="726"/>
      <c r="E32" s="726"/>
      <c r="F32" s="726"/>
      <c r="G32" s="678" t="s">
        <v>175</v>
      </c>
      <c r="H32" s="682">
        <v>2034047</v>
      </c>
      <c r="I32" s="682">
        <f t="shared" ref="I32:I36" si="3">H32</f>
        <v>2034047</v>
      </c>
      <c r="J32" s="695">
        <v>0</v>
      </c>
    </row>
    <row r="33" spans="1:18" s="8" customFormat="1" ht="18.75" customHeight="1" x14ac:dyDescent="0.6">
      <c r="A33" s="757"/>
      <c r="B33" s="720"/>
      <c r="C33" s="721" t="s">
        <v>7</v>
      </c>
      <c r="D33" s="721"/>
      <c r="E33" s="721"/>
      <c r="F33" s="721"/>
      <c r="G33" s="676" t="s">
        <v>174</v>
      </c>
      <c r="H33" s="682">
        <v>112498</v>
      </c>
      <c r="I33" s="682">
        <f t="shared" si="3"/>
        <v>112498</v>
      </c>
      <c r="J33" s="695">
        <v>51800</v>
      </c>
    </row>
    <row r="34" spans="1:18" s="8" customFormat="1" ht="18.75" customHeight="1" x14ac:dyDescent="0.6">
      <c r="A34" s="757"/>
      <c r="B34" s="720"/>
      <c r="C34" s="721"/>
      <c r="D34" s="721"/>
      <c r="E34" s="721"/>
      <c r="F34" s="721"/>
      <c r="G34" s="676" t="s">
        <v>175</v>
      </c>
      <c r="H34" s="682">
        <v>322921</v>
      </c>
      <c r="I34" s="682">
        <f t="shared" si="3"/>
        <v>322921</v>
      </c>
      <c r="J34" s="695">
        <v>0</v>
      </c>
      <c r="N34" s="675"/>
    </row>
    <row r="35" spans="1:18" s="8" customFormat="1" ht="18.75" customHeight="1" x14ac:dyDescent="0.6">
      <c r="A35" s="757"/>
      <c r="B35" s="720"/>
      <c r="C35" s="726" t="s">
        <v>176</v>
      </c>
      <c r="D35" s="726"/>
      <c r="E35" s="726"/>
      <c r="F35" s="726"/>
      <c r="G35" s="678" t="s">
        <v>174</v>
      </c>
      <c r="H35" s="682">
        <v>11623</v>
      </c>
      <c r="I35" s="682">
        <f t="shared" si="3"/>
        <v>11623</v>
      </c>
      <c r="J35" s="695">
        <v>0</v>
      </c>
    </row>
    <row r="36" spans="1:18" s="8" customFormat="1" ht="18.75" customHeight="1" x14ac:dyDescent="0.6">
      <c r="A36" s="757"/>
      <c r="B36" s="720"/>
      <c r="C36" s="726"/>
      <c r="D36" s="726"/>
      <c r="E36" s="726"/>
      <c r="F36" s="726"/>
      <c r="G36" s="678" t="s">
        <v>175</v>
      </c>
      <c r="H36" s="682">
        <v>496000</v>
      </c>
      <c r="I36" s="682">
        <f t="shared" si="3"/>
        <v>496000</v>
      </c>
      <c r="J36" s="695">
        <v>0</v>
      </c>
    </row>
    <row r="37" spans="1:18" s="8" customFormat="1" ht="18.75" customHeight="1" x14ac:dyDescent="0.6">
      <c r="A37" s="757"/>
      <c r="B37" s="720"/>
      <c r="C37" s="726" t="s">
        <v>23</v>
      </c>
      <c r="D37" s="726"/>
      <c r="E37" s="726"/>
      <c r="F37" s="726"/>
      <c r="G37" s="726"/>
      <c r="H37" s="683"/>
      <c r="I37" s="683"/>
      <c r="J37" s="696"/>
    </row>
    <row r="38" spans="1:18" s="8" customFormat="1" ht="18.75" customHeight="1" x14ac:dyDescent="0.6">
      <c r="A38" s="757"/>
      <c r="B38" s="720"/>
      <c r="C38" s="722" t="s">
        <v>19</v>
      </c>
      <c r="D38" s="722"/>
      <c r="E38" s="722"/>
      <c r="F38" s="722"/>
      <c r="G38" s="722"/>
      <c r="H38" s="682"/>
      <c r="I38" s="682"/>
      <c r="J38" s="695"/>
    </row>
    <row r="39" spans="1:18" s="8" customFormat="1" ht="18.75" customHeight="1" x14ac:dyDescent="0.6">
      <c r="A39" s="757"/>
      <c r="B39" s="720"/>
      <c r="C39" s="726" t="s">
        <v>15</v>
      </c>
      <c r="D39" s="726"/>
      <c r="E39" s="726"/>
      <c r="F39" s="726"/>
      <c r="G39" s="726"/>
      <c r="H39" s="683"/>
      <c r="I39" s="683"/>
      <c r="J39" s="696"/>
    </row>
    <row r="40" spans="1:18" s="8" customFormat="1" ht="18.75" customHeight="1" x14ac:dyDescent="0.6">
      <c r="A40" s="757"/>
      <c r="B40" s="720" t="s">
        <v>8</v>
      </c>
      <c r="C40" s="722" t="s">
        <v>9</v>
      </c>
      <c r="D40" s="722"/>
      <c r="E40" s="722"/>
      <c r="F40" s="722"/>
      <c r="G40" s="722"/>
      <c r="H40" s="682"/>
      <c r="I40" s="682"/>
      <c r="J40" s="695"/>
    </row>
    <row r="41" spans="1:18" s="8" customFormat="1" ht="18.75" customHeight="1" x14ac:dyDescent="0.6">
      <c r="A41" s="757"/>
      <c r="B41" s="720"/>
      <c r="C41" s="726" t="s">
        <v>10</v>
      </c>
      <c r="D41" s="726"/>
      <c r="E41" s="726"/>
      <c r="F41" s="726"/>
      <c r="G41" s="726"/>
      <c r="H41" s="683"/>
      <c r="I41" s="683"/>
      <c r="J41" s="696"/>
      <c r="Q41" s="701">
        <f>H51/R42</f>
        <v>7.5783559684840615E-2</v>
      </c>
      <c r="R41" s="8">
        <v>768940</v>
      </c>
    </row>
    <row r="42" spans="1:18" s="8" customFormat="1" ht="18.75" customHeight="1" x14ac:dyDescent="0.6">
      <c r="A42" s="757"/>
      <c r="B42" s="720"/>
      <c r="C42" s="722" t="s">
        <v>11</v>
      </c>
      <c r="D42" s="722"/>
      <c r="E42" s="722"/>
      <c r="F42" s="722"/>
      <c r="G42" s="722"/>
      <c r="H42" s="682"/>
      <c r="I42" s="682"/>
      <c r="J42" s="695"/>
      <c r="Q42" s="701">
        <f>H52/R42</f>
        <v>5.7142251608570692E-2</v>
      </c>
      <c r="R42" s="669">
        <v>1390000</v>
      </c>
    </row>
    <row r="43" spans="1:18" s="8" customFormat="1" ht="18.75" customHeight="1" x14ac:dyDescent="0.6">
      <c r="A43" s="757"/>
      <c r="B43" s="720"/>
      <c r="C43" s="726" t="s">
        <v>25</v>
      </c>
      <c r="D43" s="726"/>
      <c r="E43" s="726"/>
      <c r="F43" s="726"/>
      <c r="G43" s="726"/>
      <c r="H43" s="683"/>
      <c r="I43" s="683"/>
      <c r="J43" s="696"/>
      <c r="Q43" s="701">
        <f>H53/R42</f>
        <v>0.42026843331090524</v>
      </c>
    </row>
    <row r="44" spans="1:18" s="8" customFormat="1" ht="18.75" customHeight="1" x14ac:dyDescent="0.6">
      <c r="A44" s="757"/>
      <c r="B44" s="720" t="s">
        <v>12</v>
      </c>
      <c r="C44" s="722" t="s">
        <v>24</v>
      </c>
      <c r="D44" s="722"/>
      <c r="E44" s="722"/>
      <c r="F44" s="722"/>
      <c r="G44" s="722"/>
      <c r="H44" s="682"/>
      <c r="I44" s="682"/>
      <c r="J44" s="695"/>
    </row>
    <row r="45" spans="1:18" s="8" customFormat="1" ht="18.75" customHeight="1" x14ac:dyDescent="0.6">
      <c r="A45" s="757"/>
      <c r="B45" s="720"/>
      <c r="C45" s="726" t="s">
        <v>13</v>
      </c>
      <c r="D45" s="726"/>
      <c r="E45" s="726"/>
      <c r="F45" s="726"/>
      <c r="G45" s="726"/>
      <c r="H45" s="683"/>
      <c r="I45" s="683"/>
      <c r="J45" s="696"/>
    </row>
    <row r="46" spans="1:18" s="8" customFormat="1" ht="18.75" customHeight="1" x14ac:dyDescent="0.6">
      <c r="A46" s="757"/>
      <c r="B46" s="720"/>
      <c r="C46" s="722" t="s">
        <v>27</v>
      </c>
      <c r="D46" s="722"/>
      <c r="E46" s="722"/>
      <c r="F46" s="722"/>
      <c r="G46" s="722"/>
      <c r="H46" s="682"/>
      <c r="I46" s="682"/>
      <c r="J46" s="695"/>
    </row>
    <row r="47" spans="1:18" s="8" customFormat="1" ht="18.75" customHeight="1" x14ac:dyDescent="0.6">
      <c r="A47" s="757"/>
      <c r="B47" s="720"/>
      <c r="C47" s="726" t="s">
        <v>14</v>
      </c>
      <c r="D47" s="726"/>
      <c r="E47" s="726"/>
      <c r="F47" s="726"/>
      <c r="G47" s="726"/>
      <c r="H47" s="683"/>
      <c r="I47" s="683"/>
      <c r="J47" s="696"/>
    </row>
    <row r="48" spans="1:18" s="8" customFormat="1" ht="18.75" customHeight="1" x14ac:dyDescent="0.6">
      <c r="A48" s="757"/>
      <c r="B48" s="720"/>
      <c r="C48" s="722" t="s">
        <v>26</v>
      </c>
      <c r="D48" s="722"/>
      <c r="E48" s="722"/>
      <c r="F48" s="722"/>
      <c r="G48" s="722"/>
      <c r="H48" s="682"/>
      <c r="I48" s="682"/>
      <c r="J48" s="695"/>
      <c r="Q48" s="670">
        <f>I56+Q49</f>
        <v>-1058967.9908072161</v>
      </c>
    </row>
    <row r="49" spans="1:18" s="8" customFormat="1" ht="18.75" customHeight="1" x14ac:dyDescent="0.6">
      <c r="A49" s="757"/>
      <c r="B49" s="720" t="s">
        <v>177</v>
      </c>
      <c r="C49" s="721" t="s">
        <v>481</v>
      </c>
      <c r="D49" s="721"/>
      <c r="E49" s="721"/>
      <c r="F49" s="721"/>
      <c r="G49" s="721"/>
      <c r="H49" s="684" t="s">
        <v>163</v>
      </c>
      <c r="I49" s="682"/>
      <c r="J49" s="697">
        <v>2037553</v>
      </c>
      <c r="L49" s="598"/>
      <c r="M49" s="8" t="s">
        <v>538</v>
      </c>
      <c r="N49" s="608">
        <f>J49/SUM(H51:H53)</f>
        <v>2.649820532161157</v>
      </c>
      <c r="Q49" s="670">
        <f>R42-J49</f>
        <v>-647553</v>
      </c>
    </row>
    <row r="50" spans="1:18" s="8" customFormat="1" ht="18.75" customHeight="1" x14ac:dyDescent="0.6">
      <c r="A50" s="757"/>
      <c r="B50" s="720"/>
      <c r="C50" s="723" t="s">
        <v>542</v>
      </c>
      <c r="D50" s="724"/>
      <c r="E50" s="724"/>
      <c r="F50" s="724"/>
      <c r="G50" s="725"/>
      <c r="H50" s="684"/>
      <c r="I50" s="682"/>
      <c r="J50" s="698">
        <f>'نگهداری از شبکه'!F13</f>
        <v>20868.400000000001</v>
      </c>
      <c r="L50" s="598"/>
      <c r="N50" s="608"/>
    </row>
    <row r="51" spans="1:18" s="8" customFormat="1" ht="18.75" customHeight="1" x14ac:dyDescent="0.6">
      <c r="A51" s="757"/>
      <c r="B51" s="720"/>
      <c r="C51" s="722" t="s">
        <v>178</v>
      </c>
      <c r="D51" s="722"/>
      <c r="E51" s="722"/>
      <c r="F51" s="722"/>
      <c r="G51" s="722"/>
      <c r="H51" s="685">
        <v>105339.14796192845</v>
      </c>
      <c r="I51" s="682"/>
      <c r="J51" s="698"/>
    </row>
    <row r="52" spans="1:18" s="8" customFormat="1" ht="18.75" customHeight="1" x14ac:dyDescent="0.6">
      <c r="A52" s="757"/>
      <c r="B52" s="720"/>
      <c r="C52" s="722" t="s">
        <v>179</v>
      </c>
      <c r="D52" s="722"/>
      <c r="E52" s="722"/>
      <c r="F52" s="722"/>
      <c r="G52" s="722"/>
      <c r="H52" s="685">
        <v>79427.729735913264</v>
      </c>
      <c r="I52" s="682"/>
      <c r="J52" s="698"/>
      <c r="Q52" s="8">
        <f>R42/R52</f>
        <v>1.8076833042890212</v>
      </c>
      <c r="R52" s="670">
        <f>H51+H52+H53</f>
        <v>768940</v>
      </c>
    </row>
    <row r="53" spans="1:18" s="8" customFormat="1" ht="18.75" customHeight="1" x14ac:dyDescent="0.6">
      <c r="A53" s="758"/>
      <c r="B53" s="720"/>
      <c r="C53" s="722" t="s">
        <v>180</v>
      </c>
      <c r="D53" s="722"/>
      <c r="E53" s="722"/>
      <c r="F53" s="722"/>
      <c r="G53" s="722"/>
      <c r="H53" s="685">
        <v>584173.12230215827</v>
      </c>
      <c r="I53" s="682"/>
      <c r="J53" s="698"/>
    </row>
    <row r="54" spans="1:18" ht="18.75" customHeight="1" x14ac:dyDescent="0.2">
      <c r="A54" s="737"/>
      <c r="B54" s="739" t="s">
        <v>55</v>
      </c>
      <c r="C54" s="739"/>
      <c r="D54" s="739"/>
      <c r="E54" s="739"/>
      <c r="F54" s="739"/>
      <c r="G54" s="739"/>
      <c r="H54" s="733"/>
      <c r="I54" s="733"/>
      <c r="J54" s="738">
        <f>SUM(J22:J53)</f>
        <v>2511015.4</v>
      </c>
      <c r="N54" t="s">
        <v>553</v>
      </c>
      <c r="Q54" s="671">
        <v>561100</v>
      </c>
      <c r="R54" s="671">
        <v>227100</v>
      </c>
    </row>
    <row r="55" spans="1:18" ht="18.75" customHeight="1" x14ac:dyDescent="0.2">
      <c r="A55" s="737"/>
      <c r="B55" s="739"/>
      <c r="C55" s="739"/>
      <c r="D55" s="739"/>
      <c r="E55" s="739"/>
      <c r="F55" s="739"/>
      <c r="G55" s="739"/>
      <c r="H55" s="734"/>
      <c r="I55" s="734"/>
      <c r="J55" s="738"/>
      <c r="N55" s="665"/>
      <c r="Q55" s="671">
        <v>334000</v>
      </c>
      <c r="R55" s="673"/>
    </row>
    <row r="56" spans="1:18" ht="18.75" customHeight="1" x14ac:dyDescent="0.2">
      <c r="A56" s="731" t="s">
        <v>56</v>
      </c>
      <c r="B56" s="732"/>
      <c r="C56" s="732"/>
      <c r="D56" s="732"/>
      <c r="E56" s="732"/>
      <c r="F56" s="732"/>
      <c r="G56" s="732"/>
      <c r="H56" s="732"/>
      <c r="I56" s="729">
        <f>-1*(H19-J54-H13)</f>
        <v>-411414.99080721627</v>
      </c>
      <c r="J56" s="730"/>
      <c r="Q56" s="672">
        <v>287094.18094119104</v>
      </c>
      <c r="R56" s="674"/>
    </row>
    <row r="57" spans="1:18" ht="18.75" hidden="1" customHeight="1" x14ac:dyDescent="0.2">
      <c r="A57" s="731" t="s">
        <v>56</v>
      </c>
      <c r="B57" s="732"/>
      <c r="C57" s="732"/>
      <c r="D57" s="732"/>
      <c r="E57" s="732"/>
      <c r="F57" s="732"/>
      <c r="G57" s="732"/>
      <c r="H57" s="732"/>
      <c r="I57" s="740">
        <f>I56+-H13</f>
        <v>-764148.84080721624</v>
      </c>
      <c r="J57" s="741"/>
      <c r="Q57" s="672">
        <v>190419.81905880896</v>
      </c>
    </row>
    <row r="58" spans="1:18" ht="28.5" customHeight="1" thickBot="1" x14ac:dyDescent="0.25">
      <c r="A58" s="735" t="s">
        <v>566</v>
      </c>
      <c r="B58" s="736"/>
      <c r="C58" s="736"/>
      <c r="D58" s="736"/>
      <c r="E58" s="736"/>
      <c r="F58" s="736"/>
      <c r="G58" s="736"/>
      <c r="H58" s="736"/>
      <c r="I58" s="727">
        <v>-800000</v>
      </c>
      <c r="J58" s="728"/>
      <c r="Q58" s="672">
        <f>Q55-Q57</f>
        <v>143580.18094119104</v>
      </c>
    </row>
    <row r="59" spans="1:18" ht="18.75" customHeight="1" x14ac:dyDescent="0.2">
      <c r="A59"/>
      <c r="B59"/>
      <c r="C59"/>
      <c r="D59"/>
      <c r="E59"/>
      <c r="F59"/>
      <c r="G59"/>
      <c r="H59"/>
      <c r="I59"/>
      <c r="J59"/>
    </row>
    <row r="60" spans="1:18" ht="18.75" customHeight="1" x14ac:dyDescent="0.2">
      <c r="A60"/>
      <c r="B60"/>
      <c r="C60"/>
      <c r="D60"/>
      <c r="E60"/>
      <c r="F60"/>
      <c r="G60"/>
      <c r="H60"/>
      <c r="I60"/>
      <c r="J60"/>
    </row>
    <row r="61" spans="1:18" ht="18.75" customHeight="1" x14ac:dyDescent="0.2">
      <c r="A61"/>
      <c r="B61"/>
      <c r="C61"/>
      <c r="D61"/>
      <c r="E61"/>
      <c r="F61"/>
      <c r="G61"/>
      <c r="H61"/>
      <c r="I61"/>
      <c r="J61"/>
    </row>
    <row r="62" spans="1:18" ht="18.75" customHeight="1" x14ac:dyDescent="0.2">
      <c r="A62"/>
      <c r="B62"/>
      <c r="C62"/>
      <c r="D62"/>
      <c r="E62"/>
      <c r="F62"/>
      <c r="G62"/>
      <c r="H62"/>
      <c r="I62"/>
      <c r="J62"/>
    </row>
    <row r="63" spans="1:18" ht="18.75" customHeight="1" x14ac:dyDescent="0.2">
      <c r="A63"/>
      <c r="B63"/>
      <c r="C63"/>
      <c r="D63"/>
      <c r="E63"/>
      <c r="F63"/>
      <c r="G63"/>
      <c r="H63"/>
      <c r="I63"/>
      <c r="J63"/>
    </row>
    <row r="64" spans="1:18" ht="18.75" customHeight="1" x14ac:dyDescent="0.2">
      <c r="A64"/>
      <c r="B64"/>
      <c r="C64"/>
      <c r="D64"/>
      <c r="E64"/>
      <c r="F64"/>
      <c r="G64"/>
      <c r="H64"/>
      <c r="I64"/>
      <c r="J64"/>
    </row>
    <row r="65" spans="1:10" ht="18.75" customHeight="1" x14ac:dyDescent="0.2">
      <c r="A65"/>
      <c r="B65"/>
      <c r="C65"/>
      <c r="D65"/>
      <c r="E65"/>
      <c r="F65"/>
      <c r="G65"/>
      <c r="H65"/>
      <c r="I65"/>
      <c r="J65"/>
    </row>
    <row r="66" spans="1:10" ht="18.75" customHeight="1" x14ac:dyDescent="0.2">
      <c r="A66"/>
      <c r="B66"/>
      <c r="C66"/>
      <c r="D66"/>
      <c r="E66"/>
      <c r="F66"/>
      <c r="G66"/>
      <c r="H66"/>
      <c r="I66"/>
      <c r="J66"/>
    </row>
    <row r="67" spans="1:10" ht="18.75" customHeight="1" x14ac:dyDescent="0.2">
      <c r="A67"/>
      <c r="B67"/>
      <c r="C67"/>
      <c r="D67"/>
      <c r="E67"/>
      <c r="F67"/>
      <c r="G67"/>
      <c r="H67"/>
      <c r="I67"/>
      <c r="J67"/>
    </row>
    <row r="68" spans="1:10" ht="18.75" customHeight="1" x14ac:dyDescent="0.2">
      <c r="A68"/>
      <c r="B68"/>
      <c r="C68"/>
      <c r="D68"/>
      <c r="E68"/>
      <c r="F68"/>
      <c r="G68"/>
      <c r="H68"/>
      <c r="I68"/>
      <c r="J68"/>
    </row>
    <row r="69" spans="1:10" ht="18.75" customHeight="1" x14ac:dyDescent="0.2">
      <c r="A69"/>
      <c r="B69"/>
      <c r="C69"/>
      <c r="D69"/>
      <c r="E69"/>
      <c r="F69"/>
      <c r="G69"/>
      <c r="H69"/>
      <c r="I69"/>
      <c r="J69"/>
    </row>
    <row r="70" spans="1:10" ht="18.75" customHeight="1" x14ac:dyDescent="0.2">
      <c r="A70"/>
      <c r="B70"/>
      <c r="C70"/>
      <c r="D70"/>
      <c r="E70"/>
      <c r="F70"/>
      <c r="G70"/>
      <c r="H70"/>
      <c r="I70"/>
      <c r="J70"/>
    </row>
    <row r="71" spans="1:10" ht="18.75" customHeight="1" x14ac:dyDescent="0.2">
      <c r="A71"/>
      <c r="B71"/>
      <c r="C71"/>
      <c r="D71"/>
      <c r="E71"/>
      <c r="F71"/>
      <c r="G71"/>
      <c r="H71"/>
      <c r="I71"/>
      <c r="J71"/>
    </row>
    <row r="72" spans="1:10" ht="18.75" customHeight="1" x14ac:dyDescent="0.2">
      <c r="A72"/>
      <c r="B72"/>
      <c r="C72"/>
      <c r="D72"/>
      <c r="E72"/>
      <c r="F72"/>
      <c r="G72"/>
      <c r="H72"/>
      <c r="I72"/>
      <c r="J72"/>
    </row>
    <row r="73" spans="1:10" ht="18.75" customHeight="1" x14ac:dyDescent="0.2">
      <c r="A73"/>
      <c r="B73"/>
      <c r="C73"/>
      <c r="D73"/>
      <c r="E73"/>
      <c r="F73"/>
      <c r="G73"/>
      <c r="H73"/>
      <c r="I73"/>
      <c r="J73"/>
    </row>
    <row r="74" spans="1:10" ht="18.75" customHeight="1" x14ac:dyDescent="0.2">
      <c r="A74"/>
      <c r="B74"/>
      <c r="C74"/>
      <c r="D74"/>
      <c r="E74"/>
      <c r="F74"/>
      <c r="G74"/>
      <c r="H74"/>
      <c r="I74"/>
      <c r="J74"/>
    </row>
    <row r="75" spans="1:10" ht="18.75" customHeight="1" x14ac:dyDescent="0.2">
      <c r="A75"/>
      <c r="B75"/>
      <c r="C75"/>
      <c r="D75"/>
      <c r="E75"/>
      <c r="F75"/>
      <c r="G75"/>
      <c r="H75"/>
      <c r="I75"/>
      <c r="J75"/>
    </row>
    <row r="76" spans="1:10" ht="18.75" customHeight="1" x14ac:dyDescent="0.2">
      <c r="A76"/>
      <c r="B76"/>
      <c r="C76"/>
      <c r="D76"/>
      <c r="E76"/>
      <c r="F76"/>
      <c r="G76"/>
      <c r="H76"/>
      <c r="I76"/>
      <c r="J76"/>
    </row>
    <row r="77" spans="1:10" ht="18.75" customHeight="1" x14ac:dyDescent="0.2">
      <c r="A77"/>
      <c r="B77"/>
      <c r="C77"/>
      <c r="D77"/>
      <c r="E77"/>
      <c r="F77"/>
      <c r="G77"/>
      <c r="H77"/>
      <c r="I77"/>
      <c r="J77"/>
    </row>
  </sheetData>
  <mergeCells count="70">
    <mergeCell ref="H20:J20"/>
    <mergeCell ref="C37:G37"/>
    <mergeCell ref="A20:G21"/>
    <mergeCell ref="B22:B39"/>
    <mergeCell ref="C23:F24"/>
    <mergeCell ref="C25:F26"/>
    <mergeCell ref="C27:F30"/>
    <mergeCell ref="C31:F32"/>
    <mergeCell ref="C33:F34"/>
    <mergeCell ref="C35:F36"/>
    <mergeCell ref="C38:G38"/>
    <mergeCell ref="C39:G39"/>
    <mergeCell ref="C22:G22"/>
    <mergeCell ref="A22:A53"/>
    <mergeCell ref="B40:B43"/>
    <mergeCell ref="C40:G40"/>
    <mergeCell ref="B5:H5"/>
    <mergeCell ref="H14:I14"/>
    <mergeCell ref="B6:H6"/>
    <mergeCell ref="B8:H8"/>
    <mergeCell ref="B9:H9"/>
    <mergeCell ref="B10:H10"/>
    <mergeCell ref="A11:G11"/>
    <mergeCell ref="B7:H7"/>
    <mergeCell ref="H13:I13"/>
    <mergeCell ref="H11:I11"/>
    <mergeCell ref="H12:I12"/>
    <mergeCell ref="A12:G12"/>
    <mergeCell ref="I58:J58"/>
    <mergeCell ref="I56:J56"/>
    <mergeCell ref="A56:H56"/>
    <mergeCell ref="H54:H55"/>
    <mergeCell ref="I54:I55"/>
    <mergeCell ref="A58:H58"/>
    <mergeCell ref="A54:A55"/>
    <mergeCell ref="J54:J55"/>
    <mergeCell ref="B54:G55"/>
    <mergeCell ref="A57:H57"/>
    <mergeCell ref="I57:J57"/>
    <mergeCell ref="C41:G41"/>
    <mergeCell ref="C42:G42"/>
    <mergeCell ref="C43:G43"/>
    <mergeCell ref="B44:B48"/>
    <mergeCell ref="C44:G44"/>
    <mergeCell ref="C45:G45"/>
    <mergeCell ref="C46:G46"/>
    <mergeCell ref="C47:G47"/>
    <mergeCell ref="C48:G48"/>
    <mergeCell ref="B49:B53"/>
    <mergeCell ref="C49:G49"/>
    <mergeCell ref="C51:G51"/>
    <mergeCell ref="C52:G52"/>
    <mergeCell ref="C53:G53"/>
    <mergeCell ref="C50:G50"/>
    <mergeCell ref="A1:J1"/>
    <mergeCell ref="H17:I17"/>
    <mergeCell ref="A13:G13"/>
    <mergeCell ref="A19:G19"/>
    <mergeCell ref="A18:G18"/>
    <mergeCell ref="A17:G17"/>
    <mergeCell ref="A15:G15"/>
    <mergeCell ref="A14:G14"/>
    <mergeCell ref="H15:I15"/>
    <mergeCell ref="H18:I18"/>
    <mergeCell ref="H19:J19"/>
    <mergeCell ref="A16:G16"/>
    <mergeCell ref="H16:I16"/>
    <mergeCell ref="A2:J2"/>
    <mergeCell ref="B3:H3"/>
    <mergeCell ref="B4:H4"/>
  </mergeCells>
  <pageMargins left="0.23622047244094491" right="0.23622047244094491" top="0.74803149606299213" bottom="0.74803149606299213" header="0.31496062992125984" footer="0.31496062992125984"/>
  <pageSetup paperSize="9" scale="66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rightToLeft="1" topLeftCell="B1" zoomScale="120" zoomScaleNormal="120" workbookViewId="0">
      <pane ySplit="2" topLeftCell="A21" activePane="bottomLeft" state="frozen"/>
      <selection pane="bottomLeft" activeCell="M33" sqref="M33"/>
    </sheetView>
  </sheetViews>
  <sheetFormatPr defaultColWidth="9" defaultRowHeight="18.75" x14ac:dyDescent="0.2"/>
  <cols>
    <col min="1" max="1" width="40.375" style="483" customWidth="1"/>
    <col min="2" max="4" width="9" style="483"/>
    <col min="5" max="5" width="9.25" style="483" bestFit="1" customWidth="1"/>
    <col min="6" max="8" width="9" style="483"/>
    <col min="9" max="9" width="9.25" style="483" bestFit="1" customWidth="1"/>
    <col min="10" max="13" width="9" style="483"/>
    <col min="14" max="15" width="9" style="487"/>
    <col min="16" max="16384" width="9" style="483"/>
  </cols>
  <sheetData>
    <row r="1" spans="1:17" x14ac:dyDescent="0.2">
      <c r="B1" s="759" t="s">
        <v>494</v>
      </c>
      <c r="C1" s="759"/>
      <c r="D1" s="759" t="s">
        <v>495</v>
      </c>
      <c r="E1" s="759"/>
      <c r="F1" s="759" t="s">
        <v>496</v>
      </c>
      <c r="G1" s="759"/>
      <c r="H1" s="759" t="s">
        <v>497</v>
      </c>
      <c r="I1" s="759"/>
      <c r="J1" s="759" t="s">
        <v>498</v>
      </c>
      <c r="K1" s="759"/>
      <c r="L1" s="759" t="s">
        <v>499</v>
      </c>
      <c r="M1" s="759"/>
      <c r="N1" s="483"/>
      <c r="O1" s="483"/>
    </row>
    <row r="2" spans="1:17" x14ac:dyDescent="0.2">
      <c r="A2" s="484" t="s">
        <v>500</v>
      </c>
      <c r="B2" s="485" t="s">
        <v>31</v>
      </c>
      <c r="C2" s="485" t="s">
        <v>501</v>
      </c>
      <c r="D2" s="485" t="s">
        <v>31</v>
      </c>
      <c r="E2" s="485" t="s">
        <v>501</v>
      </c>
      <c r="F2" s="485" t="s">
        <v>31</v>
      </c>
      <c r="G2" s="485" t="s">
        <v>501</v>
      </c>
      <c r="H2" s="485" t="s">
        <v>31</v>
      </c>
      <c r="I2" s="485" t="s">
        <v>501</v>
      </c>
      <c r="J2" s="485" t="s">
        <v>31</v>
      </c>
      <c r="K2" s="485" t="s">
        <v>501</v>
      </c>
      <c r="L2" s="485" t="s">
        <v>31</v>
      </c>
      <c r="M2" s="485" t="s">
        <v>501</v>
      </c>
      <c r="N2" s="483"/>
      <c r="O2" s="483"/>
    </row>
    <row r="3" spans="1:17" x14ac:dyDescent="0.2">
      <c r="A3" s="484" t="s">
        <v>502</v>
      </c>
      <c r="B3" s="486">
        <v>0</v>
      </c>
      <c r="C3" s="486">
        <v>0</v>
      </c>
      <c r="D3" s="486">
        <v>0</v>
      </c>
      <c r="E3" s="486">
        <v>0</v>
      </c>
      <c r="F3" s="486">
        <v>0</v>
      </c>
      <c r="G3" s="486">
        <v>0</v>
      </c>
      <c r="H3" s="486">
        <v>0</v>
      </c>
      <c r="I3" s="486">
        <v>0</v>
      </c>
      <c r="J3" s="486">
        <v>0</v>
      </c>
      <c r="K3" s="520">
        <f>'فرم شماره 1'!Q67+'فرم شماره 1'!Q73+'فرم شماره 1'!Q75</f>
        <v>58000</v>
      </c>
      <c r="L3" s="486">
        <v>0</v>
      </c>
      <c r="M3" s="486">
        <f>C3+E3+G3+I3+K3</f>
        <v>58000</v>
      </c>
      <c r="N3" s="483"/>
      <c r="O3" s="483"/>
    </row>
    <row r="4" spans="1:17" x14ac:dyDescent="0.2">
      <c r="A4" s="486" t="s">
        <v>503</v>
      </c>
      <c r="B4" s="486">
        <v>4</v>
      </c>
      <c r="C4" s="492">
        <f>'فرم شماره 1'!Q97</f>
        <v>165455.99999999997</v>
      </c>
      <c r="D4" s="499">
        <v>1.2</v>
      </c>
      <c r="E4" s="500">
        <f>'فرم شماره 1'!Q9</f>
        <v>47666</v>
      </c>
      <c r="F4" s="486">
        <v>0</v>
      </c>
      <c r="G4" s="486">
        <v>0</v>
      </c>
      <c r="H4" s="486">
        <v>0</v>
      </c>
      <c r="I4" s="486">
        <v>0</v>
      </c>
      <c r="J4" s="486">
        <v>0</v>
      </c>
      <c r="K4" s="486">
        <v>0</v>
      </c>
      <c r="L4" s="486">
        <v>5.2</v>
      </c>
      <c r="M4" s="633">
        <f t="shared" ref="M4:M32" si="0">C4+E4+G4+I4+K4</f>
        <v>213121.99999999997</v>
      </c>
      <c r="N4" s="483"/>
      <c r="O4" s="483"/>
    </row>
    <row r="5" spans="1:17" x14ac:dyDescent="0.2">
      <c r="A5" s="486" t="s">
        <v>504</v>
      </c>
      <c r="B5" s="486">
        <v>10</v>
      </c>
      <c r="C5" s="491">
        <f>'فرم شماره 1'!Q51+'فرم شماره 1'!Q47</f>
        <v>409910</v>
      </c>
      <c r="D5" s="486">
        <v>0</v>
      </c>
      <c r="E5" s="486">
        <v>0</v>
      </c>
      <c r="F5" s="486">
        <v>0</v>
      </c>
      <c r="G5" s="486">
        <v>0</v>
      </c>
      <c r="H5" s="486">
        <v>1.4</v>
      </c>
      <c r="I5" s="510">
        <f>'فرم شماره 1'!Q125</f>
        <v>35000</v>
      </c>
      <c r="J5" s="486">
        <v>0</v>
      </c>
      <c r="K5" s="486">
        <v>0</v>
      </c>
      <c r="L5" s="486">
        <v>11.4</v>
      </c>
      <c r="M5" s="633">
        <f t="shared" si="0"/>
        <v>444910</v>
      </c>
      <c r="N5" s="483"/>
      <c r="O5" s="483"/>
    </row>
    <row r="6" spans="1:17" x14ac:dyDescent="0.2">
      <c r="A6" s="484" t="s">
        <v>505</v>
      </c>
      <c r="B6" s="486">
        <v>0</v>
      </c>
      <c r="C6" s="486">
        <v>0</v>
      </c>
      <c r="D6" s="486">
        <v>0</v>
      </c>
      <c r="E6" s="486">
        <v>0</v>
      </c>
      <c r="F6" s="486">
        <v>0</v>
      </c>
      <c r="G6" s="486">
        <v>0</v>
      </c>
      <c r="H6" s="486">
        <v>0</v>
      </c>
      <c r="I6" s="486">
        <v>0</v>
      </c>
      <c r="J6" s="486">
        <v>0</v>
      </c>
      <c r="K6" s="486">
        <v>0</v>
      </c>
      <c r="L6" s="486">
        <v>0</v>
      </c>
      <c r="M6" s="633">
        <f t="shared" si="0"/>
        <v>0</v>
      </c>
      <c r="N6" s="483"/>
      <c r="O6" s="483"/>
    </row>
    <row r="7" spans="1:17" x14ac:dyDescent="0.2">
      <c r="A7" s="484" t="s">
        <v>506</v>
      </c>
      <c r="B7" s="486">
        <v>0</v>
      </c>
      <c r="C7" s="486">
        <v>0</v>
      </c>
      <c r="D7" s="486">
        <v>0</v>
      </c>
      <c r="E7" s="486">
        <v>0</v>
      </c>
      <c r="F7" s="486">
        <v>0</v>
      </c>
      <c r="G7" s="486">
        <v>0</v>
      </c>
      <c r="H7" s="486">
        <v>0</v>
      </c>
      <c r="I7" s="486">
        <v>0</v>
      </c>
      <c r="J7" s="486">
        <v>0</v>
      </c>
      <c r="K7" s="486">
        <v>0</v>
      </c>
      <c r="L7" s="486">
        <v>0</v>
      </c>
      <c r="M7" s="633">
        <f t="shared" si="0"/>
        <v>0</v>
      </c>
      <c r="N7" s="483"/>
      <c r="O7" s="483"/>
    </row>
    <row r="8" spans="1:17" x14ac:dyDescent="0.2">
      <c r="A8" s="486" t="s">
        <v>507</v>
      </c>
      <c r="B8" s="486">
        <v>0</v>
      </c>
      <c r="C8" s="486">
        <v>0</v>
      </c>
      <c r="D8" s="486">
        <v>0</v>
      </c>
      <c r="E8" s="486">
        <v>0</v>
      </c>
      <c r="F8" s="486">
        <v>0</v>
      </c>
      <c r="G8" s="486">
        <v>0</v>
      </c>
      <c r="H8" s="486">
        <v>0</v>
      </c>
      <c r="I8" s="486">
        <v>0</v>
      </c>
      <c r="J8" s="486">
        <v>0</v>
      </c>
      <c r="K8" s="486">
        <v>0</v>
      </c>
      <c r="L8" s="486">
        <v>0</v>
      </c>
      <c r="M8" s="633">
        <f t="shared" si="0"/>
        <v>0</v>
      </c>
      <c r="N8" s="483"/>
      <c r="O8" s="483"/>
    </row>
    <row r="9" spans="1:17" x14ac:dyDescent="0.2">
      <c r="A9" s="486" t="s">
        <v>508</v>
      </c>
      <c r="B9" s="486">
        <v>164</v>
      </c>
      <c r="C9" s="493">
        <f>'فرم شماره 1'!Q98</f>
        <v>11622</v>
      </c>
      <c r="D9" s="486">
        <v>5020</v>
      </c>
      <c r="E9" s="501">
        <f>'فرم شماره 1'!Q4+'فرم شماره 1'!Q6+'فرم شماره 1'!S7</f>
        <v>496001.10000000009</v>
      </c>
      <c r="F9" s="486">
        <v>0</v>
      </c>
      <c r="G9" s="486">
        <v>0</v>
      </c>
      <c r="H9" s="486">
        <v>0</v>
      </c>
      <c r="I9" s="486">
        <v>0</v>
      </c>
      <c r="J9" s="486">
        <v>0</v>
      </c>
      <c r="K9" s="486">
        <v>0</v>
      </c>
      <c r="L9" s="486">
        <v>5184</v>
      </c>
      <c r="M9" s="633">
        <f t="shared" si="0"/>
        <v>507623.10000000009</v>
      </c>
      <c r="N9" s="483"/>
      <c r="O9" s="483">
        <v>1</v>
      </c>
      <c r="P9" s="483">
        <v>2</v>
      </c>
      <c r="Q9" s="483">
        <v>3</v>
      </c>
    </row>
    <row r="10" spans="1:17" x14ac:dyDescent="0.2">
      <c r="A10" s="486" t="s">
        <v>509</v>
      </c>
      <c r="B10" s="486">
        <v>0</v>
      </c>
      <c r="C10" s="486">
        <v>0</v>
      </c>
      <c r="D10" s="486">
        <v>0</v>
      </c>
      <c r="E10" s="486">
        <v>0</v>
      </c>
      <c r="F10" s="486">
        <v>0</v>
      </c>
      <c r="G10" s="486">
        <v>0</v>
      </c>
      <c r="H10" s="486">
        <v>6465</v>
      </c>
      <c r="I10" s="512">
        <f>'فرم شماره 1'!Q56+'فرم شماره 1'!Q52+'فرم شماره 1'!Q48+'فرم شماره 1'!Q99+'فرم شماره 1'!Q112+'فرم شماره 1'!Q116+'فرم شماره 1'!Q124+'فرم شماره 1'!Q126+'فرم شماره 1'!Q127+'فرم شماره 1'!Q111</f>
        <v>193853.4</v>
      </c>
      <c r="J10" s="486">
        <v>0</v>
      </c>
      <c r="K10" s="486">
        <v>0</v>
      </c>
      <c r="L10" s="486">
        <v>6465</v>
      </c>
      <c r="M10" s="633">
        <f t="shared" si="0"/>
        <v>193853.4</v>
      </c>
      <c r="N10" s="483"/>
      <c r="O10" s="512">
        <f>'فرم شماره 1'!I56+'فرم شماره 1'!I52+'فرم شماره 1'!I48+'فرم شماره 1'!I99+'فرم شماره 1'!I112+'فرم شماره 1'!I116+'فرم شماره 1'!I124+'فرم شماره 1'!I126+'فرم شماره 1'!I127+'فرم شماره 1'!I111</f>
        <v>86427.364000000001</v>
      </c>
      <c r="P10" s="512">
        <f>'فرم شماره 1'!K56+'فرم شماره 1'!K52+'فرم شماره 1'!K48+'فرم شماره 1'!K99+'فرم شماره 1'!K112+'فرم شماره 1'!K116+'فرم شماره 1'!K124+'فرم شماره 1'!K126+'فرم شماره 1'!K127+'فرم شماره 1'!K111</f>
        <v>61730.008000000002</v>
      </c>
      <c r="Q10" s="512">
        <f>'فرم شماره 1'!M56+'فرم شماره 1'!M52+'فرم شماره 1'!M48+'فرم شماره 1'!M99+'فرم شماره 1'!M112+'فرم شماره 1'!M116+'فرم شماره 1'!M124+'فرم شماره 1'!M126+'فرم شماره 1'!M127+'فرم شماره 1'!M111</f>
        <v>39456.027999999998</v>
      </c>
    </row>
    <row r="11" spans="1:17" x14ac:dyDescent="0.2">
      <c r="A11" s="484" t="s">
        <v>510</v>
      </c>
      <c r="B11" s="486">
        <v>0</v>
      </c>
      <c r="C11" s="486">
        <v>0</v>
      </c>
      <c r="D11" s="486">
        <v>0</v>
      </c>
      <c r="E11" s="486">
        <v>0</v>
      </c>
      <c r="F11" s="486">
        <v>0</v>
      </c>
      <c r="G11" s="486">
        <v>0</v>
      </c>
      <c r="H11" s="486">
        <v>0</v>
      </c>
      <c r="I11" s="486">
        <v>0</v>
      </c>
      <c r="J11" s="486">
        <v>0</v>
      </c>
      <c r="K11" s="486">
        <v>0</v>
      </c>
      <c r="L11" s="486">
        <v>0</v>
      </c>
      <c r="M11" s="633">
        <f t="shared" si="0"/>
        <v>0</v>
      </c>
      <c r="N11" s="483">
        <v>6240</v>
      </c>
      <c r="O11" s="483">
        <v>86428</v>
      </c>
      <c r="P11" s="483">
        <v>61729</v>
      </c>
      <c r="Q11" s="483">
        <v>39457</v>
      </c>
    </row>
    <row r="12" spans="1:17" x14ac:dyDescent="0.2">
      <c r="A12" s="486" t="s">
        <v>511</v>
      </c>
      <c r="B12" s="486">
        <v>0</v>
      </c>
      <c r="C12" s="486">
        <v>0</v>
      </c>
      <c r="D12" s="486">
        <v>0</v>
      </c>
      <c r="E12" s="486">
        <v>0</v>
      </c>
      <c r="F12" s="486">
        <v>0</v>
      </c>
      <c r="G12" s="486">
        <v>0</v>
      </c>
      <c r="H12" s="486">
        <v>0</v>
      </c>
      <c r="I12" s="486">
        <v>0</v>
      </c>
      <c r="J12" s="486">
        <v>0</v>
      </c>
      <c r="K12" s="486">
        <v>0</v>
      </c>
      <c r="L12" s="486">
        <v>0</v>
      </c>
      <c r="M12" s="633">
        <f t="shared" si="0"/>
        <v>0</v>
      </c>
      <c r="N12" s="483"/>
      <c r="O12" s="483"/>
    </row>
    <row r="13" spans="1:17" x14ac:dyDescent="0.2">
      <c r="A13" s="486" t="s">
        <v>512</v>
      </c>
      <c r="B13" s="486">
        <v>0</v>
      </c>
      <c r="C13" s="486">
        <v>0</v>
      </c>
      <c r="D13" s="486">
        <v>0</v>
      </c>
      <c r="E13" s="486">
        <v>0</v>
      </c>
      <c r="F13" s="486">
        <v>0</v>
      </c>
      <c r="G13" s="486">
        <v>0</v>
      </c>
      <c r="H13" s="486">
        <v>0</v>
      </c>
      <c r="I13" s="486">
        <v>0</v>
      </c>
      <c r="J13" s="486">
        <v>0</v>
      </c>
      <c r="K13" s="486">
        <v>0</v>
      </c>
      <c r="L13" s="486">
        <v>0</v>
      </c>
      <c r="M13" s="633">
        <f t="shared" si="0"/>
        <v>0</v>
      </c>
      <c r="N13" s="483"/>
      <c r="O13" s="483"/>
    </row>
    <row r="14" spans="1:17" x14ac:dyDescent="0.2">
      <c r="A14" s="486" t="s">
        <v>513</v>
      </c>
      <c r="B14" s="486">
        <v>0</v>
      </c>
      <c r="C14" s="486">
        <v>0</v>
      </c>
      <c r="D14" s="486">
        <v>0</v>
      </c>
      <c r="E14" s="486">
        <v>0</v>
      </c>
      <c r="F14" s="486">
        <v>0</v>
      </c>
      <c r="G14" s="486">
        <v>0</v>
      </c>
      <c r="H14" s="486">
        <v>0</v>
      </c>
      <c r="I14" s="486">
        <v>0</v>
      </c>
      <c r="J14" s="486">
        <v>0</v>
      </c>
      <c r="K14" s="486">
        <v>0</v>
      </c>
      <c r="L14" s="486">
        <v>0</v>
      </c>
      <c r="M14" s="633">
        <f t="shared" si="0"/>
        <v>0</v>
      </c>
      <c r="N14" s="483"/>
      <c r="O14" s="483"/>
    </row>
    <row r="15" spans="1:17" x14ac:dyDescent="0.2">
      <c r="A15" s="486" t="s">
        <v>514</v>
      </c>
      <c r="B15" s="486">
        <v>0</v>
      </c>
      <c r="C15" s="486">
        <v>0</v>
      </c>
      <c r="D15" s="486">
        <v>0</v>
      </c>
      <c r="E15" s="486">
        <v>0</v>
      </c>
      <c r="F15" s="486">
        <v>0</v>
      </c>
      <c r="G15" s="486">
        <v>0</v>
      </c>
      <c r="H15" s="486">
        <v>0</v>
      </c>
      <c r="I15" s="486">
        <v>0</v>
      </c>
      <c r="J15" s="486">
        <v>0</v>
      </c>
      <c r="K15" s="486">
        <v>0</v>
      </c>
      <c r="L15" s="486">
        <v>0</v>
      </c>
      <c r="M15" s="633">
        <f t="shared" si="0"/>
        <v>0</v>
      </c>
      <c r="N15" s="483"/>
      <c r="O15" s="483"/>
    </row>
    <row r="16" spans="1:17" x14ac:dyDescent="0.2">
      <c r="A16" s="486" t="s">
        <v>515</v>
      </c>
      <c r="B16" s="486">
        <v>0</v>
      </c>
      <c r="C16" s="486">
        <v>0</v>
      </c>
      <c r="D16" s="486">
        <v>0</v>
      </c>
      <c r="E16" s="486">
        <v>0</v>
      </c>
      <c r="F16" s="486">
        <v>0</v>
      </c>
      <c r="G16" s="486">
        <v>0</v>
      </c>
      <c r="H16" s="486">
        <v>0</v>
      </c>
      <c r="I16" s="486">
        <v>0</v>
      </c>
      <c r="J16" s="486">
        <v>0</v>
      </c>
      <c r="K16" s="486">
        <v>0</v>
      </c>
      <c r="L16" s="486">
        <v>0</v>
      </c>
      <c r="M16" s="633">
        <f t="shared" si="0"/>
        <v>0</v>
      </c>
      <c r="N16" s="483"/>
      <c r="O16" s="483"/>
    </row>
    <row r="17" spans="1:15" x14ac:dyDescent="0.2">
      <c r="A17" s="486" t="s">
        <v>516</v>
      </c>
      <c r="B17" s="486">
        <v>0</v>
      </c>
      <c r="C17" s="486">
        <v>0</v>
      </c>
      <c r="D17" s="486">
        <v>0</v>
      </c>
      <c r="E17" s="486">
        <v>0</v>
      </c>
      <c r="F17" s="486">
        <v>0</v>
      </c>
      <c r="G17" s="486">
        <v>0</v>
      </c>
      <c r="H17" s="486">
        <v>0</v>
      </c>
      <c r="I17" s="486">
        <v>0</v>
      </c>
      <c r="J17" s="486">
        <v>0</v>
      </c>
      <c r="K17" s="486">
        <v>0</v>
      </c>
      <c r="L17" s="486">
        <v>0</v>
      </c>
      <c r="M17" s="633">
        <f t="shared" si="0"/>
        <v>0</v>
      </c>
      <c r="N17" s="483"/>
      <c r="O17" s="483"/>
    </row>
    <row r="18" spans="1:15" x14ac:dyDescent="0.2">
      <c r="A18" s="486" t="s">
        <v>517</v>
      </c>
      <c r="B18" s="486">
        <v>0</v>
      </c>
      <c r="C18" s="495">
        <f>'فرم شماره 1'!Q102+'فرم شماره 1'!Q108</f>
        <v>23698</v>
      </c>
      <c r="D18" s="486">
        <v>0</v>
      </c>
      <c r="E18" s="486">
        <v>0</v>
      </c>
      <c r="F18" s="486">
        <v>0</v>
      </c>
      <c r="G18" s="486">
        <v>0</v>
      </c>
      <c r="H18" s="486">
        <v>0</v>
      </c>
      <c r="I18" s="486">
        <v>0</v>
      </c>
      <c r="J18" s="486">
        <v>0</v>
      </c>
      <c r="K18" s="486">
        <v>0</v>
      </c>
      <c r="L18" s="486">
        <v>0</v>
      </c>
      <c r="M18" s="633">
        <f t="shared" si="0"/>
        <v>23698</v>
      </c>
      <c r="N18" s="483"/>
      <c r="O18" s="483"/>
    </row>
    <row r="19" spans="1:15" x14ac:dyDescent="0.2">
      <c r="A19" s="486" t="s">
        <v>518</v>
      </c>
      <c r="B19" s="486">
        <v>0</v>
      </c>
      <c r="C19" s="496">
        <f>'فرم شماره 1'!Q110</f>
        <v>14238</v>
      </c>
      <c r="D19" s="486">
        <v>0</v>
      </c>
      <c r="E19" s="486">
        <v>0</v>
      </c>
      <c r="F19" s="486">
        <v>0</v>
      </c>
      <c r="G19" s="486">
        <v>0</v>
      </c>
      <c r="H19" s="486">
        <v>0</v>
      </c>
      <c r="I19" s="486">
        <v>0</v>
      </c>
      <c r="J19" s="486">
        <v>0</v>
      </c>
      <c r="K19" s="486">
        <v>0</v>
      </c>
      <c r="L19" s="486">
        <v>0</v>
      </c>
      <c r="M19" s="633">
        <f t="shared" si="0"/>
        <v>14238</v>
      </c>
      <c r="N19" s="483"/>
      <c r="O19" s="483"/>
    </row>
    <row r="20" spans="1:15" x14ac:dyDescent="0.2">
      <c r="A20" s="486" t="s">
        <v>519</v>
      </c>
      <c r="B20" s="486">
        <v>0</v>
      </c>
      <c r="C20" s="486">
        <v>0</v>
      </c>
      <c r="D20" s="486">
        <v>0</v>
      </c>
      <c r="E20" s="486">
        <v>0</v>
      </c>
      <c r="F20" s="486">
        <v>0</v>
      </c>
      <c r="G20" s="486">
        <v>0</v>
      </c>
      <c r="H20" s="486">
        <v>0</v>
      </c>
      <c r="I20" s="486">
        <v>0</v>
      </c>
      <c r="J20" s="486">
        <v>0</v>
      </c>
      <c r="K20" s="486">
        <v>0</v>
      </c>
      <c r="L20" s="486">
        <v>0</v>
      </c>
      <c r="M20" s="633">
        <f t="shared" si="0"/>
        <v>0</v>
      </c>
      <c r="N20" s="483"/>
      <c r="O20" s="483"/>
    </row>
    <row r="21" spans="1:15" x14ac:dyDescent="0.2">
      <c r="A21" s="486" t="s">
        <v>520</v>
      </c>
      <c r="B21" s="483">
        <v>0</v>
      </c>
      <c r="C21" s="483">
        <v>0</v>
      </c>
      <c r="D21" s="486">
        <v>12000</v>
      </c>
      <c r="E21" s="498">
        <f>'فرم شماره 1'!Q11+'فرم شماره 1'!Q105</f>
        <v>101000</v>
      </c>
      <c r="F21" s="486">
        <v>0</v>
      </c>
      <c r="G21" s="528">
        <v>0</v>
      </c>
      <c r="H21" s="486">
        <v>0</v>
      </c>
      <c r="I21" s="486">
        <v>0</v>
      </c>
      <c r="J21" s="486">
        <v>0</v>
      </c>
      <c r="K21" s="486">
        <v>0</v>
      </c>
      <c r="L21" s="486">
        <v>12000</v>
      </c>
      <c r="M21" s="633">
        <f t="shared" si="0"/>
        <v>101000</v>
      </c>
      <c r="N21" s="483"/>
      <c r="O21" s="483"/>
    </row>
    <row r="22" spans="1:15" x14ac:dyDescent="0.2">
      <c r="A22" s="486" t="s">
        <v>521</v>
      </c>
      <c r="B22" s="486">
        <v>0</v>
      </c>
      <c r="C22" s="486">
        <v>0</v>
      </c>
      <c r="D22" s="486">
        <v>0</v>
      </c>
      <c r="E22" s="486">
        <v>0</v>
      </c>
      <c r="F22" s="486">
        <v>0</v>
      </c>
      <c r="G22" s="486">
        <v>0</v>
      </c>
      <c r="H22" s="486">
        <v>0</v>
      </c>
      <c r="I22" s="514">
        <f>'فرم شماره 1'!R4</f>
        <v>598102.83580721659</v>
      </c>
      <c r="J22" s="486">
        <v>0</v>
      </c>
      <c r="K22" s="522">
        <v>1016100</v>
      </c>
      <c r="L22" s="486">
        <v>0</v>
      </c>
      <c r="M22" s="633">
        <f t="shared" si="0"/>
        <v>1614202.8358072166</v>
      </c>
      <c r="N22" s="483"/>
      <c r="O22" s="483"/>
    </row>
    <row r="23" spans="1:15" x14ac:dyDescent="0.2">
      <c r="A23" s="486" t="s">
        <v>522</v>
      </c>
      <c r="B23" s="486">
        <v>0</v>
      </c>
      <c r="C23" s="486">
        <v>0</v>
      </c>
      <c r="D23" s="486">
        <v>0</v>
      </c>
      <c r="E23" s="486">
        <v>0</v>
      </c>
      <c r="F23" s="486">
        <v>0</v>
      </c>
      <c r="G23" s="486">
        <v>0</v>
      </c>
      <c r="H23" s="486">
        <v>0</v>
      </c>
      <c r="I23" s="646">
        <f>'فرم شماره 1'!Q135</f>
        <v>900</v>
      </c>
      <c r="J23" s="486">
        <v>0</v>
      </c>
      <c r="K23" s="522">
        <v>940</v>
      </c>
      <c r="L23" s="486">
        <v>0</v>
      </c>
      <c r="M23" s="633">
        <f t="shared" si="0"/>
        <v>1840</v>
      </c>
      <c r="N23" s="483"/>
      <c r="O23" s="483"/>
    </row>
    <row r="24" spans="1:15" x14ac:dyDescent="0.2">
      <c r="A24" s="486" t="s">
        <v>523</v>
      </c>
      <c r="B24" s="486">
        <v>0</v>
      </c>
      <c r="C24" s="486">
        <v>0</v>
      </c>
      <c r="D24" s="486">
        <v>0</v>
      </c>
      <c r="E24" s="486">
        <v>0</v>
      </c>
      <c r="F24" s="486">
        <v>0</v>
      </c>
      <c r="G24" s="486">
        <v>0</v>
      </c>
      <c r="H24" s="486">
        <v>2</v>
      </c>
      <c r="I24" s="518">
        <f>'فرم شماره 1'!Q106</f>
        <v>10000</v>
      </c>
      <c r="J24" s="486">
        <v>0</v>
      </c>
      <c r="K24" s="486">
        <v>0</v>
      </c>
      <c r="L24" s="486">
        <v>2</v>
      </c>
      <c r="M24" s="633">
        <f t="shared" si="0"/>
        <v>10000</v>
      </c>
      <c r="N24" s="483"/>
      <c r="O24" s="483"/>
    </row>
    <row r="25" spans="1:15" x14ac:dyDescent="0.2">
      <c r="A25" s="486" t="s">
        <v>524</v>
      </c>
      <c r="B25" s="486">
        <v>0</v>
      </c>
      <c r="C25" s="486">
        <v>0</v>
      </c>
      <c r="D25" s="486">
        <v>0</v>
      </c>
      <c r="E25" s="486">
        <v>0</v>
      </c>
      <c r="F25" s="486">
        <v>0</v>
      </c>
      <c r="G25" s="486">
        <v>0</v>
      </c>
      <c r="H25" s="486">
        <v>0</v>
      </c>
      <c r="I25" s="486">
        <v>0</v>
      </c>
      <c r="J25" s="486">
        <v>0</v>
      </c>
      <c r="K25" s="486">
        <v>0</v>
      </c>
      <c r="L25" s="486">
        <v>0</v>
      </c>
      <c r="M25" s="633">
        <f t="shared" si="0"/>
        <v>0</v>
      </c>
      <c r="N25" s="483"/>
      <c r="O25" s="483"/>
    </row>
    <row r="26" spans="1:15" x14ac:dyDescent="0.2">
      <c r="A26" s="486" t="s">
        <v>525</v>
      </c>
      <c r="B26" s="486">
        <v>0</v>
      </c>
      <c r="C26" s="486">
        <v>0</v>
      </c>
      <c r="D26" s="486">
        <v>0</v>
      </c>
      <c r="E26" s="486">
        <v>0</v>
      </c>
      <c r="F26" s="486">
        <v>0</v>
      </c>
      <c r="G26" s="502">
        <f>'فرم شماره 1'!Q104</f>
        <v>15000</v>
      </c>
      <c r="H26" s="486">
        <v>0</v>
      </c>
      <c r="I26" s="486">
        <v>0</v>
      </c>
      <c r="J26" s="486">
        <v>0</v>
      </c>
      <c r="K26" s="486">
        <v>0</v>
      </c>
      <c r="L26" s="486">
        <v>0</v>
      </c>
      <c r="M26" s="633">
        <f t="shared" si="0"/>
        <v>15000</v>
      </c>
      <c r="N26" s="483"/>
      <c r="O26" s="483"/>
    </row>
    <row r="27" spans="1:15" x14ac:dyDescent="0.2">
      <c r="A27" s="486" t="s">
        <v>526</v>
      </c>
      <c r="B27" s="486">
        <v>0</v>
      </c>
      <c r="C27" s="486">
        <v>0</v>
      </c>
      <c r="D27" s="486">
        <v>0</v>
      </c>
      <c r="E27" s="486">
        <v>0</v>
      </c>
      <c r="F27" s="486">
        <v>0</v>
      </c>
      <c r="G27" s="486">
        <v>0</v>
      </c>
      <c r="H27" s="486">
        <v>0</v>
      </c>
      <c r="I27" s="486">
        <v>0</v>
      </c>
      <c r="J27" s="486">
        <v>0</v>
      </c>
      <c r="K27" s="486">
        <v>0</v>
      </c>
      <c r="L27" s="486">
        <v>0</v>
      </c>
      <c r="M27" s="633">
        <f t="shared" si="0"/>
        <v>0</v>
      </c>
      <c r="N27" s="483"/>
      <c r="O27" s="483"/>
    </row>
    <row r="28" spans="1:15" x14ac:dyDescent="0.2">
      <c r="A28" s="486" t="s">
        <v>527</v>
      </c>
      <c r="B28" s="486">
        <v>0</v>
      </c>
      <c r="C28" s="486">
        <v>0</v>
      </c>
      <c r="D28" s="486">
        <v>0</v>
      </c>
      <c r="E28" s="486">
        <v>0</v>
      </c>
      <c r="F28" s="486">
        <v>0</v>
      </c>
      <c r="G28" s="486">
        <v>0</v>
      </c>
      <c r="H28" s="486">
        <v>0</v>
      </c>
      <c r="I28" s="486">
        <v>0</v>
      </c>
      <c r="J28" s="486">
        <v>0</v>
      </c>
      <c r="K28" s="486">
        <v>0</v>
      </c>
      <c r="L28" s="486">
        <v>0</v>
      </c>
      <c r="M28" s="633">
        <f t="shared" si="0"/>
        <v>0</v>
      </c>
      <c r="N28" s="483"/>
      <c r="O28" s="483"/>
    </row>
    <row r="29" spans="1:15" x14ac:dyDescent="0.2">
      <c r="A29" s="486" t="s">
        <v>528</v>
      </c>
      <c r="B29" s="486">
        <v>0</v>
      </c>
      <c r="C29" s="486">
        <v>0</v>
      </c>
      <c r="D29" s="486">
        <v>0</v>
      </c>
      <c r="E29" s="486">
        <v>0</v>
      </c>
      <c r="F29" s="486">
        <v>0</v>
      </c>
      <c r="G29" s="486">
        <v>0</v>
      </c>
      <c r="H29" s="486">
        <v>0</v>
      </c>
      <c r="I29" s="486">
        <v>0</v>
      </c>
      <c r="J29" s="486">
        <v>0</v>
      </c>
      <c r="K29" s="486">
        <v>0</v>
      </c>
      <c r="L29" s="486">
        <v>0</v>
      </c>
      <c r="M29" s="633">
        <f t="shared" si="0"/>
        <v>0</v>
      </c>
      <c r="N29" s="483"/>
      <c r="O29" s="483"/>
    </row>
    <row r="30" spans="1:15" x14ac:dyDescent="0.2">
      <c r="A30" s="486" t="s">
        <v>529</v>
      </c>
      <c r="B30" s="486">
        <v>0</v>
      </c>
      <c r="C30" s="486">
        <v>0</v>
      </c>
      <c r="D30" s="486">
        <v>0</v>
      </c>
      <c r="E30" s="486">
        <v>0</v>
      </c>
      <c r="F30" s="486">
        <v>0</v>
      </c>
      <c r="G30" s="504">
        <f>'فرم شماره 1'!Q136+'فرم شماره 1'!Q137+'فرم شماره 1'!Q138+'فرم شماره 1'!Q139+'فرم شماره 1'!Q140</f>
        <v>10460</v>
      </c>
      <c r="H30" s="486">
        <v>0</v>
      </c>
      <c r="I30" s="486">
        <v>0</v>
      </c>
      <c r="J30" s="486">
        <v>1</v>
      </c>
      <c r="K30" s="522">
        <f>'فرم شماره 1'!Q76</f>
        <v>3000</v>
      </c>
      <c r="L30" s="486">
        <v>1</v>
      </c>
      <c r="M30" s="633">
        <f t="shared" si="0"/>
        <v>13460</v>
      </c>
      <c r="N30" s="483"/>
      <c r="O30" s="483"/>
    </row>
    <row r="31" spans="1:15" x14ac:dyDescent="0.2">
      <c r="A31" s="486" t="s">
        <v>530</v>
      </c>
      <c r="B31" s="486">
        <v>0</v>
      </c>
      <c r="C31" s="486">
        <v>0</v>
      </c>
      <c r="D31" s="486">
        <v>0</v>
      </c>
      <c r="E31" s="486">
        <v>0</v>
      </c>
      <c r="F31" s="486">
        <v>0</v>
      </c>
      <c r="G31" s="506">
        <f>'فرم شماره 1'!Q131+'فرم شماره 1'!Q132+'فرم شماره 1'!Q133</f>
        <v>6284.66</v>
      </c>
      <c r="H31" s="486">
        <v>0</v>
      </c>
      <c r="I31" s="486">
        <v>0</v>
      </c>
      <c r="J31" s="486">
        <v>0</v>
      </c>
      <c r="K31" s="486">
        <v>0</v>
      </c>
      <c r="L31" s="486">
        <v>0</v>
      </c>
      <c r="M31" s="633">
        <f t="shared" si="0"/>
        <v>6284.66</v>
      </c>
      <c r="N31" s="483"/>
      <c r="O31" s="483"/>
    </row>
    <row r="32" spans="1:15" x14ac:dyDescent="0.2">
      <c r="A32" s="486" t="s">
        <v>531</v>
      </c>
      <c r="B32" s="486">
        <v>0</v>
      </c>
      <c r="C32" s="486">
        <v>0</v>
      </c>
      <c r="D32" s="486">
        <v>0</v>
      </c>
      <c r="E32" s="486">
        <v>0</v>
      </c>
      <c r="F32" s="486">
        <v>0</v>
      </c>
      <c r="G32" s="508">
        <f>'فرم شماره 1'!Q107+'فرم شماره 1'!Q109+'فرم شماره 1'!Q103</f>
        <v>43030.244999999995</v>
      </c>
      <c r="H32" s="486">
        <v>0</v>
      </c>
      <c r="I32" s="486">
        <v>0</v>
      </c>
      <c r="J32" s="486">
        <v>0</v>
      </c>
      <c r="K32" s="486">
        <v>0</v>
      </c>
      <c r="L32" s="486">
        <v>0</v>
      </c>
      <c r="M32" s="633">
        <f t="shared" si="0"/>
        <v>43030.244999999995</v>
      </c>
      <c r="N32" s="483"/>
      <c r="O32" s="483"/>
    </row>
    <row r="33" spans="1:15" x14ac:dyDescent="0.2">
      <c r="A33" s="486" t="s">
        <v>532</v>
      </c>
      <c r="B33" s="486">
        <v>0</v>
      </c>
      <c r="C33" s="486">
        <f>SUM(C3:C32)</f>
        <v>624924</v>
      </c>
      <c r="D33" s="486"/>
      <c r="E33" s="486">
        <f t="shared" ref="E33:K33" si="1">SUM(E3:E32)</f>
        <v>644667.10000000009</v>
      </c>
      <c r="F33" s="486"/>
      <c r="G33" s="486">
        <f t="shared" si="1"/>
        <v>74774.904999999999</v>
      </c>
      <c r="H33" s="486"/>
      <c r="I33" s="486">
        <f>SUM(I3:I32)</f>
        <v>837856.23580721661</v>
      </c>
      <c r="J33" s="486"/>
      <c r="K33" s="486">
        <f t="shared" si="1"/>
        <v>1078040</v>
      </c>
      <c r="L33" s="486"/>
      <c r="M33" s="486">
        <f>SUM(B33:L33)</f>
        <v>3260262.2408072166</v>
      </c>
      <c r="N33" s="483"/>
      <c r="O33" s="483"/>
    </row>
    <row r="34" spans="1:15" x14ac:dyDescent="0.2">
      <c r="A34" s="486" t="s">
        <v>533</v>
      </c>
      <c r="B34" s="486">
        <v>0</v>
      </c>
      <c r="C34" s="486">
        <v>0</v>
      </c>
      <c r="D34" s="486">
        <v>0</v>
      </c>
      <c r="E34" s="486">
        <v>0</v>
      </c>
      <c r="F34" s="486">
        <v>0</v>
      </c>
      <c r="G34" s="486">
        <v>0</v>
      </c>
      <c r="H34" s="486">
        <v>0</v>
      </c>
      <c r="I34" s="486">
        <v>670340</v>
      </c>
      <c r="J34" s="486">
        <v>0</v>
      </c>
      <c r="K34" s="486">
        <v>0</v>
      </c>
      <c r="L34" s="486">
        <v>0</v>
      </c>
      <c r="M34" s="486">
        <v>670340</v>
      </c>
      <c r="N34" s="483"/>
      <c r="O34" s="483"/>
    </row>
    <row r="37" spans="1:15" x14ac:dyDescent="0.2">
      <c r="L37" s="483">
        <f>'فرم شماره 1'!Q53-'فرم شماره 1'!Q54-'فرم شماره 1'!Q55-'فرم شماره 1'!Q61</f>
        <v>-12158</v>
      </c>
      <c r="M37" s="666">
        <f>M33-'فرم شماره 1'!Q53-'فرم شماره 1'!Q54-'فرم شماره 1'!Q55-'فرم شماره 1'!Q61</f>
        <v>3238104.2408072166</v>
      </c>
    </row>
    <row r="38" spans="1:15" x14ac:dyDescent="0.2">
      <c r="L38" s="483">
        <f>L37+2150</f>
        <v>-10008</v>
      </c>
      <c r="M38" s="483">
        <f>M33-'فرم شماره 1'!Q53-'فرم شماره 1'!Q54-'فرم شماره 1'!Q55-'فرم شماره 1'!Q61</f>
        <v>3238104.2408072166</v>
      </c>
    </row>
    <row r="39" spans="1:15" x14ac:dyDescent="0.2">
      <c r="M39" s="483">
        <f>M37-M38</f>
        <v>0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45"/>
  <sheetViews>
    <sheetView rightToLeft="1" tabSelected="1" view="pageBreakPreview" topLeftCell="A59" zoomScale="55" zoomScaleNormal="100" zoomScaleSheetLayoutView="55" workbookViewId="0">
      <selection activeCell="A64" sqref="A64:Q101"/>
    </sheetView>
  </sheetViews>
  <sheetFormatPr defaultColWidth="9" defaultRowHeight="19.5" customHeight="1" x14ac:dyDescent="0.2"/>
  <cols>
    <col min="1" max="1" width="27.375" style="2" customWidth="1"/>
    <col min="2" max="2" width="64.5" style="2" customWidth="1"/>
    <col min="3" max="3" width="29" style="2" customWidth="1"/>
    <col min="4" max="4" width="15.25" style="2" hidden="1" customWidth="1"/>
    <col min="5" max="5" width="11" style="2" customWidth="1"/>
    <col min="6" max="6" width="79.375" style="2" customWidth="1"/>
    <col min="7" max="7" width="17.375" style="2" customWidth="1"/>
    <col min="8" max="13" width="17.375" style="2" hidden="1" customWidth="1"/>
    <col min="14" max="14" width="11.375" style="240" hidden="1" customWidth="1"/>
    <col min="15" max="15" width="10.625" style="240" hidden="1" customWidth="1"/>
    <col min="16" max="16" width="20.625" style="240" customWidth="1"/>
    <col min="17" max="17" width="20.5" style="2" customWidth="1"/>
    <col min="18" max="18" width="8.25" style="2" customWidth="1"/>
    <col min="19" max="19" width="12.125" style="2" customWidth="1"/>
    <col min="20" max="20" width="8.25" style="2" customWidth="1"/>
    <col min="21" max="21" width="12.125" style="2" customWidth="1"/>
    <col min="22" max="22" width="10.5" style="2" customWidth="1"/>
    <col min="23" max="23" width="12.125" style="2" customWidth="1"/>
    <col min="24" max="24" width="8.25" style="2" customWidth="1"/>
    <col min="25" max="25" width="9" style="2" customWidth="1"/>
    <col min="26" max="32" width="9" style="2"/>
    <col min="33" max="33" width="33.5" style="2" customWidth="1"/>
    <col min="34" max="16384" width="9" style="2"/>
  </cols>
  <sheetData>
    <row r="1" spans="1:26" ht="19.5" customHeight="1" x14ac:dyDescent="0.2">
      <c r="A1" s="793"/>
      <c r="B1" s="793"/>
      <c r="C1" s="793"/>
      <c r="D1" s="793"/>
      <c r="E1" s="793"/>
      <c r="F1" s="793"/>
      <c r="G1" s="793"/>
      <c r="H1" s="793"/>
      <c r="I1" s="793"/>
      <c r="J1" s="793"/>
      <c r="K1" s="793"/>
      <c r="L1" s="793"/>
      <c r="M1" s="793"/>
      <c r="N1" s="793"/>
      <c r="O1" s="793"/>
      <c r="P1" s="793"/>
      <c r="Q1" s="588"/>
      <c r="R1" s="460"/>
    </row>
    <row r="2" spans="1:26" ht="19.5" customHeight="1" x14ac:dyDescent="0.2">
      <c r="A2" s="769" t="s">
        <v>36</v>
      </c>
      <c r="B2" s="769" t="s">
        <v>37</v>
      </c>
      <c r="C2" s="769" t="s">
        <v>38</v>
      </c>
      <c r="D2" s="582"/>
      <c r="E2" s="769" t="s">
        <v>39</v>
      </c>
      <c r="F2" s="769"/>
      <c r="G2" s="769"/>
      <c r="H2" s="769"/>
      <c r="I2" s="769"/>
      <c r="J2" s="769"/>
      <c r="K2" s="769"/>
      <c r="L2" s="769"/>
      <c r="M2" s="769"/>
      <c r="N2" s="769"/>
      <c r="O2" s="769"/>
      <c r="P2" s="769"/>
      <c r="Q2" s="769"/>
      <c r="R2" s="461"/>
    </row>
    <row r="3" spans="1:26" ht="75.75" customHeight="1" x14ac:dyDescent="0.2">
      <c r="A3" s="769"/>
      <c r="B3" s="769"/>
      <c r="C3" s="769"/>
      <c r="D3" s="582"/>
      <c r="E3" s="379" t="s">
        <v>0</v>
      </c>
      <c r="F3" s="379" t="s">
        <v>47</v>
      </c>
      <c r="G3" s="379" t="s">
        <v>48</v>
      </c>
      <c r="H3" s="379" t="s">
        <v>412</v>
      </c>
      <c r="I3" s="379" t="s">
        <v>413</v>
      </c>
      <c r="J3" s="379" t="s">
        <v>414</v>
      </c>
      <c r="K3" s="379" t="s">
        <v>415</v>
      </c>
      <c r="L3" s="379" t="s">
        <v>416</v>
      </c>
      <c r="M3" s="379" t="s">
        <v>417</v>
      </c>
      <c r="N3" s="238" t="s">
        <v>425</v>
      </c>
      <c r="O3" s="238" t="s">
        <v>427</v>
      </c>
      <c r="P3" s="238" t="s">
        <v>426</v>
      </c>
      <c r="Q3" s="582" t="s">
        <v>164</v>
      </c>
      <c r="R3" s="461"/>
      <c r="S3" s="476">
        <f>S7+Q4+Q6</f>
        <v>496001.10000000003</v>
      </c>
    </row>
    <row r="4" spans="1:26" s="3" customFormat="1" ht="178.5" customHeight="1" x14ac:dyDescent="0.2">
      <c r="A4" s="887" t="str">
        <f>'[2]سال 1402'!$B$4:$B$11</f>
        <v xml:space="preserve">
 دستیابی به 96درصد جمعیت تحت پوشش فاضلاب
</v>
      </c>
      <c r="B4" s="299" t="s">
        <v>570</v>
      </c>
      <c r="C4" s="888" t="s">
        <v>459</v>
      </c>
      <c r="D4" s="889"/>
      <c r="E4" s="890">
        <v>1</v>
      </c>
      <c r="F4" s="891" t="s">
        <v>429</v>
      </c>
      <c r="G4" s="890" t="s">
        <v>78</v>
      </c>
      <c r="H4" s="892">
        <v>445</v>
      </c>
      <c r="I4" s="893">
        <f>$T$4*H4</f>
        <v>43968.225000000006</v>
      </c>
      <c r="J4" s="890">
        <v>195</v>
      </c>
      <c r="K4" s="893">
        <f>$T$4*J4</f>
        <v>19266.975000000002</v>
      </c>
      <c r="L4" s="890">
        <v>160</v>
      </c>
      <c r="M4" s="893">
        <f>$T$4*L4</f>
        <v>15808.800000000001</v>
      </c>
      <c r="N4" s="894"/>
      <c r="O4" s="894"/>
      <c r="P4" s="894">
        <f>H4+J4+L4+N4</f>
        <v>800</v>
      </c>
      <c r="Q4" s="895">
        <f>I4+K4+M4+O4</f>
        <v>79044.000000000015</v>
      </c>
      <c r="R4" s="517">
        <f>Q14+Q15+Q16+Q17+Q18+Q19+Q20+Q21+Q22+Q23+Q24+Q25+Q26+Q27+Q28+Q29+Q30+Q31+Q32+Q33+Q34+Q35+Q36+Q37+Q38+Q39+Q40+Q41+Q42+Q43+Q44+Q45+Q46+Q53+Q54+Q55+Q59+Q61+Q117+Q118+Q119+Q120+Q121+Q122+Q123+Q128+Q129+Q130</f>
        <v>598102.83580721659</v>
      </c>
      <c r="S4" s="3">
        <f>(Q4+Q6)/(P4+P6)</f>
        <v>98.805000000000021</v>
      </c>
      <c r="T4" s="3">
        <v>98.805000000000007</v>
      </c>
    </row>
    <row r="5" spans="1:26" s="3" customFormat="1" ht="41.25" customHeight="1" x14ac:dyDescent="0.2">
      <c r="A5" s="887"/>
      <c r="B5" s="772" t="s">
        <v>79</v>
      </c>
      <c r="C5" s="888"/>
      <c r="D5" s="896"/>
      <c r="E5" s="897"/>
      <c r="F5" s="898"/>
      <c r="G5" s="899"/>
      <c r="H5" s="900"/>
      <c r="I5" s="901"/>
      <c r="J5" s="899"/>
      <c r="K5" s="901"/>
      <c r="L5" s="899"/>
      <c r="M5" s="901"/>
      <c r="N5" s="902"/>
      <c r="O5" s="902"/>
      <c r="P5" s="902"/>
      <c r="Q5" s="903"/>
      <c r="R5" s="462"/>
      <c r="S5" s="562">
        <f>Q4+Q6+S7</f>
        <v>496001.10000000009</v>
      </c>
    </row>
    <row r="6" spans="1:26" s="3" customFormat="1" ht="41.25" customHeight="1" x14ac:dyDescent="0.2">
      <c r="A6" s="887"/>
      <c r="B6" s="773"/>
      <c r="C6" s="888"/>
      <c r="D6" s="904"/>
      <c r="E6" s="905">
        <v>2</v>
      </c>
      <c r="F6" s="906" t="s">
        <v>428</v>
      </c>
      <c r="G6" s="907" t="str">
        <f>G4</f>
        <v>فقره</v>
      </c>
      <c r="H6" s="907">
        <v>282</v>
      </c>
      <c r="I6" s="907">
        <f>$T$4*H6</f>
        <v>27863.010000000002</v>
      </c>
      <c r="J6" s="908">
        <v>260</v>
      </c>
      <c r="K6" s="907">
        <f>$T$4*J6</f>
        <v>25689.300000000003</v>
      </c>
      <c r="L6" s="908">
        <v>108</v>
      </c>
      <c r="M6" s="907">
        <f>$T$4*L6</f>
        <v>10670.94</v>
      </c>
      <c r="N6" s="909"/>
      <c r="O6" s="909"/>
      <c r="P6" s="910">
        <f t="shared" ref="P6:P11" si="0">H6+J6+L6+N6</f>
        <v>650</v>
      </c>
      <c r="Q6" s="911">
        <f>O6+M6+K6+I6</f>
        <v>64223.250000000007</v>
      </c>
      <c r="R6" s="462"/>
      <c r="S6" s="3">
        <f>P7*S4</f>
        <v>416957.10000000009</v>
      </c>
    </row>
    <row r="7" spans="1:26" s="3" customFormat="1" ht="93.75" customHeight="1" x14ac:dyDescent="0.2">
      <c r="A7" s="887"/>
      <c r="B7" s="299" t="s">
        <v>431</v>
      </c>
      <c r="C7" s="888"/>
      <c r="D7" s="904"/>
      <c r="E7" s="905">
        <v>3</v>
      </c>
      <c r="F7" s="906" t="s">
        <v>430</v>
      </c>
      <c r="G7" s="907" t="s">
        <v>78</v>
      </c>
      <c r="H7" s="907">
        <v>1310</v>
      </c>
      <c r="I7" s="908"/>
      <c r="J7" s="908">
        <v>1808</v>
      </c>
      <c r="K7" s="908"/>
      <c r="L7" s="908">
        <v>1102</v>
      </c>
      <c r="M7" s="908"/>
      <c r="N7" s="909"/>
      <c r="O7" s="909"/>
      <c r="P7" s="910">
        <f t="shared" si="0"/>
        <v>4220</v>
      </c>
      <c r="Q7" s="911" t="s">
        <v>163</v>
      </c>
      <c r="R7" s="462"/>
      <c r="S7" s="593">
        <v>352733.85000000003</v>
      </c>
      <c r="T7" s="562">
        <f>Q145</f>
        <v>2907528.3908072161</v>
      </c>
      <c r="U7" s="562"/>
    </row>
    <row r="8" spans="1:26" s="3" customFormat="1" ht="106.5" customHeight="1" x14ac:dyDescent="0.2">
      <c r="A8" s="887"/>
      <c r="B8" s="299" t="s">
        <v>571</v>
      </c>
      <c r="C8" s="888"/>
      <c r="D8" s="904"/>
      <c r="E8" s="912">
        <v>4</v>
      </c>
      <c r="F8" s="913" t="s">
        <v>75</v>
      </c>
      <c r="G8" s="905"/>
      <c r="H8" s="905"/>
      <c r="I8" s="914"/>
      <c r="J8" s="905"/>
      <c r="K8" s="914"/>
      <c r="L8" s="905"/>
      <c r="M8" s="914"/>
      <c r="N8" s="915"/>
      <c r="O8" s="915"/>
      <c r="P8" s="910">
        <f t="shared" si="0"/>
        <v>0</v>
      </c>
      <c r="Q8" s="916" t="s">
        <v>76</v>
      </c>
      <c r="R8" s="462"/>
      <c r="S8" s="523">
        <f>'اهداف کمی'!M33</f>
        <v>3260262.2408072166</v>
      </c>
      <c r="T8" s="224" t="s">
        <v>491</v>
      </c>
      <c r="U8" s="562"/>
    </row>
    <row r="9" spans="1:26" s="3" customFormat="1" ht="41.25" customHeight="1" x14ac:dyDescent="0.2">
      <c r="A9" s="887"/>
      <c r="B9" s="770" t="s">
        <v>572</v>
      </c>
      <c r="C9" s="888"/>
      <c r="D9" s="904"/>
      <c r="E9" s="917">
        <v>5</v>
      </c>
      <c r="F9" s="913" t="s">
        <v>80</v>
      </c>
      <c r="G9" s="905" t="s">
        <v>81</v>
      </c>
      <c r="H9" s="918">
        <v>0.5</v>
      </c>
      <c r="I9" s="914">
        <v>19861</v>
      </c>
      <c r="J9" s="918">
        <v>0.6</v>
      </c>
      <c r="K9" s="914">
        <v>23833</v>
      </c>
      <c r="L9" s="918">
        <v>0.1</v>
      </c>
      <c r="M9" s="914">
        <v>3972</v>
      </c>
      <c r="N9" s="915">
        <v>0</v>
      </c>
      <c r="O9" s="915">
        <v>0</v>
      </c>
      <c r="P9" s="910">
        <f t="shared" si="0"/>
        <v>1.2000000000000002</v>
      </c>
      <c r="Q9" s="919">
        <f>O9+M9+K9+I9</f>
        <v>47666</v>
      </c>
      <c r="R9" s="462"/>
      <c r="S9" s="476">
        <f>S8-S7</f>
        <v>2907528.3908072165</v>
      </c>
      <c r="U9" s="562"/>
    </row>
    <row r="10" spans="1:26" s="3" customFormat="1" ht="41.25" customHeight="1" x14ac:dyDescent="0.2">
      <c r="A10" s="887"/>
      <c r="B10" s="771"/>
      <c r="C10" s="888"/>
      <c r="D10" s="904"/>
      <c r="E10" s="917"/>
      <c r="F10" s="913" t="s">
        <v>83</v>
      </c>
      <c r="G10" s="905" t="s">
        <v>81</v>
      </c>
      <c r="H10" s="920"/>
      <c r="I10" s="914"/>
      <c r="J10" s="920"/>
      <c r="K10" s="914"/>
      <c r="L10" s="920"/>
      <c r="M10" s="914"/>
      <c r="N10" s="915"/>
      <c r="O10" s="915"/>
      <c r="P10" s="910">
        <f t="shared" si="0"/>
        <v>0</v>
      </c>
      <c r="Q10" s="916" t="s">
        <v>77</v>
      </c>
      <c r="R10" s="462"/>
      <c r="S10" s="476">
        <f>'فرم روکش جهت گیری'!H12+'فرم روکش جهت گیری'!H14</f>
        <v>2907528.3908072161</v>
      </c>
      <c r="T10" s="600" t="s">
        <v>492</v>
      </c>
    </row>
    <row r="11" spans="1:26" s="3" customFormat="1" ht="64.5" customHeight="1" x14ac:dyDescent="0.2">
      <c r="A11" s="887"/>
      <c r="B11" s="299" t="s">
        <v>408</v>
      </c>
      <c r="C11" s="888"/>
      <c r="D11" s="904"/>
      <c r="E11" s="912">
        <v>6</v>
      </c>
      <c r="F11" s="913" t="s">
        <v>84</v>
      </c>
      <c r="G11" s="905" t="s">
        <v>82</v>
      </c>
      <c r="H11" s="920">
        <v>12000</v>
      </c>
      <c r="I11" s="914">
        <v>96000</v>
      </c>
      <c r="J11" s="920"/>
      <c r="K11" s="914"/>
      <c r="L11" s="920"/>
      <c r="M11" s="914"/>
      <c r="N11" s="915"/>
      <c r="O11" s="915"/>
      <c r="P11" s="910">
        <f t="shared" si="0"/>
        <v>12000</v>
      </c>
      <c r="Q11" s="921">
        <f>O11+M11+K11+I11</f>
        <v>96000</v>
      </c>
      <c r="R11" s="462"/>
      <c r="S11" s="478">
        <f>S9-S10</f>
        <v>0</v>
      </c>
      <c r="T11" s="600" t="s">
        <v>493</v>
      </c>
    </row>
    <row r="12" spans="1:26" ht="19.5" customHeight="1" x14ac:dyDescent="0.2">
      <c r="A12" s="887"/>
      <c r="B12" s="922"/>
      <c r="C12" s="923"/>
      <c r="D12" s="923"/>
      <c r="E12" s="924" t="s">
        <v>49</v>
      </c>
      <c r="F12" s="924"/>
      <c r="G12" s="924"/>
      <c r="H12" s="924"/>
      <c r="I12" s="924"/>
      <c r="J12" s="924"/>
      <c r="K12" s="924"/>
      <c r="L12" s="924"/>
      <c r="M12" s="924"/>
      <c r="N12" s="925"/>
      <c r="O12" s="925"/>
      <c r="P12" s="925"/>
      <c r="Q12" s="926">
        <f>SUM(Q4:Q11)</f>
        <v>286933.25</v>
      </c>
      <c r="R12" s="463"/>
    </row>
    <row r="13" spans="1:26" ht="19.5" customHeight="1" x14ac:dyDescent="0.2">
      <c r="A13" s="887"/>
      <c r="B13" s="922"/>
      <c r="C13" s="923"/>
      <c r="D13" s="923"/>
      <c r="E13" s="924" t="s">
        <v>50</v>
      </c>
      <c r="F13" s="924"/>
      <c r="G13" s="924"/>
      <c r="H13" s="924"/>
      <c r="I13" s="924"/>
      <c r="J13" s="924"/>
      <c r="K13" s="924"/>
      <c r="L13" s="924"/>
      <c r="M13" s="924"/>
      <c r="N13" s="925"/>
      <c r="O13" s="925"/>
      <c r="P13" s="925"/>
      <c r="Q13" s="927">
        <f>Q12/$Q$143</f>
        <v>0.11481612706722026</v>
      </c>
      <c r="R13" s="464"/>
    </row>
    <row r="14" spans="1:26" ht="30" customHeight="1" x14ac:dyDescent="0.6">
      <c r="A14" s="787" t="s">
        <v>407</v>
      </c>
      <c r="B14" s="784" t="s">
        <v>487</v>
      </c>
      <c r="C14" s="774" t="s">
        <v>541</v>
      </c>
      <c r="D14" s="583" t="s">
        <v>263</v>
      </c>
      <c r="E14" s="382">
        <v>1</v>
      </c>
      <c r="F14" s="297" t="s">
        <v>88</v>
      </c>
      <c r="G14" s="589" t="s">
        <v>87</v>
      </c>
      <c r="H14" s="589">
        <v>75</v>
      </c>
      <c r="I14" s="380">
        <v>5899.5</v>
      </c>
      <c r="J14" s="589">
        <v>75</v>
      </c>
      <c r="K14" s="380">
        <v>5899.5</v>
      </c>
      <c r="L14" s="589">
        <v>50</v>
      </c>
      <c r="M14" s="380">
        <v>3933</v>
      </c>
      <c r="N14" s="239"/>
      <c r="O14" s="239"/>
      <c r="P14" s="239">
        <f t="shared" ref="P14:P44" si="1">H14+J14+L14+N14</f>
        <v>200</v>
      </c>
      <c r="Q14" s="515">
        <f t="shared" ref="Q14:Q48" si="2">O14+M14+K14+I14</f>
        <v>15732</v>
      </c>
      <c r="R14" s="462">
        <v>15732</v>
      </c>
      <c r="Z14" s="655" t="s">
        <v>263</v>
      </c>
    </row>
    <row r="15" spans="1:26" ht="30" customHeight="1" x14ac:dyDescent="0.6">
      <c r="A15" s="788"/>
      <c r="B15" s="785"/>
      <c r="C15" s="775"/>
      <c r="D15" s="584" t="s">
        <v>263</v>
      </c>
      <c r="E15" s="382">
        <v>2</v>
      </c>
      <c r="F15" s="297" t="s">
        <v>92</v>
      </c>
      <c r="G15" s="589" t="s">
        <v>87</v>
      </c>
      <c r="H15" s="589">
        <v>2</v>
      </c>
      <c r="I15" s="380">
        <v>377.56799999999993</v>
      </c>
      <c r="J15" s="589">
        <v>2</v>
      </c>
      <c r="K15" s="380">
        <v>377.56799999999993</v>
      </c>
      <c r="L15" s="589">
        <v>1</v>
      </c>
      <c r="M15" s="380">
        <v>188.78399999999996</v>
      </c>
      <c r="N15" s="239"/>
      <c r="O15" s="239"/>
      <c r="P15" s="239">
        <f t="shared" si="1"/>
        <v>5</v>
      </c>
      <c r="Q15" s="515">
        <f t="shared" si="2"/>
        <v>943.91999999999985</v>
      </c>
      <c r="R15" s="462">
        <v>943.91999999999985</v>
      </c>
      <c r="T15" s="2">
        <f ca="1">+T15:AC15</f>
        <v>0</v>
      </c>
      <c r="Z15" s="655" t="s">
        <v>263</v>
      </c>
    </row>
    <row r="16" spans="1:26" ht="30" customHeight="1" x14ac:dyDescent="0.6">
      <c r="A16" s="788"/>
      <c r="B16" s="785"/>
      <c r="C16" s="775"/>
      <c r="D16" s="584" t="s">
        <v>263</v>
      </c>
      <c r="E16" s="382">
        <v>3</v>
      </c>
      <c r="F16" s="297" t="s">
        <v>91</v>
      </c>
      <c r="G16" s="589" t="s">
        <v>87</v>
      </c>
      <c r="H16" s="589">
        <v>30</v>
      </c>
      <c r="I16" s="380">
        <v>2737.3679999999995</v>
      </c>
      <c r="J16" s="589">
        <v>30</v>
      </c>
      <c r="K16" s="380">
        <v>2737.3679999999995</v>
      </c>
      <c r="L16" s="589">
        <v>25</v>
      </c>
      <c r="M16" s="380">
        <v>2281.14</v>
      </c>
      <c r="N16" s="239"/>
      <c r="O16" s="239"/>
      <c r="P16" s="239">
        <f t="shared" si="1"/>
        <v>85</v>
      </c>
      <c r="Q16" s="515">
        <f t="shared" si="2"/>
        <v>7755.8759999999993</v>
      </c>
      <c r="R16" s="462">
        <v>7755.8759999999984</v>
      </c>
      <c r="S16" s="2">
        <v>15732</v>
      </c>
      <c r="Z16" s="655" t="s">
        <v>263</v>
      </c>
    </row>
    <row r="17" spans="1:26" ht="30" customHeight="1" x14ac:dyDescent="0.6">
      <c r="A17" s="788"/>
      <c r="B17" s="785"/>
      <c r="C17" s="775"/>
      <c r="D17" s="584" t="s">
        <v>263</v>
      </c>
      <c r="E17" s="382">
        <v>4</v>
      </c>
      <c r="F17" s="297" t="s">
        <v>89</v>
      </c>
      <c r="G17" s="589" t="s">
        <v>87</v>
      </c>
      <c r="H17" s="589">
        <v>650</v>
      </c>
      <c r="I17" s="380">
        <v>736.25760000000002</v>
      </c>
      <c r="J17" s="589">
        <v>650</v>
      </c>
      <c r="K17" s="380">
        <v>736.25760000000002</v>
      </c>
      <c r="L17" s="589">
        <v>700</v>
      </c>
      <c r="M17" s="380">
        <v>792.89279999999997</v>
      </c>
      <c r="N17" s="239"/>
      <c r="O17" s="239"/>
      <c r="P17" s="239">
        <f t="shared" si="1"/>
        <v>2000</v>
      </c>
      <c r="Q17" s="515">
        <f t="shared" si="2"/>
        <v>2265.4079999999999</v>
      </c>
      <c r="R17" s="462">
        <v>2265.4079999999999</v>
      </c>
      <c r="S17" s="2">
        <v>943.91999999999985</v>
      </c>
      <c r="Z17" s="655" t="s">
        <v>263</v>
      </c>
    </row>
    <row r="18" spans="1:26" ht="30" customHeight="1" x14ac:dyDescent="0.6">
      <c r="A18" s="788"/>
      <c r="B18" s="785"/>
      <c r="C18" s="775"/>
      <c r="D18" s="584" t="s">
        <v>263</v>
      </c>
      <c r="E18" s="382">
        <v>5</v>
      </c>
      <c r="F18" s="297" t="s">
        <v>90</v>
      </c>
      <c r="G18" s="589" t="s">
        <v>87</v>
      </c>
      <c r="H18" s="589">
        <v>1500</v>
      </c>
      <c r="I18" s="380">
        <v>1486.674</v>
      </c>
      <c r="J18" s="589">
        <v>1500</v>
      </c>
      <c r="K18" s="380">
        <v>1486.674</v>
      </c>
      <c r="L18" s="589">
        <v>1000</v>
      </c>
      <c r="M18" s="380">
        <v>991.11599999999999</v>
      </c>
      <c r="N18" s="239"/>
      <c r="O18" s="239"/>
      <c r="P18" s="239">
        <f t="shared" si="1"/>
        <v>4000</v>
      </c>
      <c r="Q18" s="515">
        <f t="shared" si="2"/>
        <v>3964.4639999999999</v>
      </c>
      <c r="R18" s="462">
        <v>3964.4639999999999</v>
      </c>
      <c r="S18" s="2">
        <v>7755.8759999999984</v>
      </c>
      <c r="Z18" s="655" t="s">
        <v>263</v>
      </c>
    </row>
    <row r="19" spans="1:26" ht="30" customHeight="1" x14ac:dyDescent="0.6">
      <c r="A19" s="788"/>
      <c r="B19" s="785"/>
      <c r="C19" s="775"/>
      <c r="D19" s="584" t="s">
        <v>263</v>
      </c>
      <c r="E19" s="382">
        <v>6</v>
      </c>
      <c r="F19" s="297" t="s">
        <v>93</v>
      </c>
      <c r="G19" s="589" t="s">
        <v>87</v>
      </c>
      <c r="H19" s="589">
        <v>110</v>
      </c>
      <c r="I19" s="380">
        <v>1342.8835200000001</v>
      </c>
      <c r="J19" s="589">
        <v>110</v>
      </c>
      <c r="K19" s="380">
        <v>1342.8835200000001</v>
      </c>
      <c r="L19" s="589">
        <v>80</v>
      </c>
      <c r="M19" s="380">
        <v>976.64256</v>
      </c>
      <c r="N19" s="239"/>
      <c r="O19" s="239"/>
      <c r="P19" s="239">
        <f t="shared" si="1"/>
        <v>300</v>
      </c>
      <c r="Q19" s="515">
        <f t="shared" si="2"/>
        <v>3662.4096</v>
      </c>
      <c r="R19" s="462">
        <v>3662.4096</v>
      </c>
      <c r="S19" s="2">
        <v>2265.4079999999999</v>
      </c>
      <c r="U19" s="2" t="s">
        <v>573</v>
      </c>
      <c r="Z19" s="655" t="s">
        <v>263</v>
      </c>
    </row>
    <row r="20" spans="1:26" ht="30" customHeight="1" x14ac:dyDescent="0.6">
      <c r="A20" s="788"/>
      <c r="B20" s="785"/>
      <c r="C20" s="775"/>
      <c r="D20" s="584" t="s">
        <v>263</v>
      </c>
      <c r="E20" s="382">
        <v>7</v>
      </c>
      <c r="F20" s="297" t="s">
        <v>94</v>
      </c>
      <c r="G20" s="589" t="s">
        <v>87</v>
      </c>
      <c r="H20" s="589">
        <v>40</v>
      </c>
      <c r="I20" s="380">
        <v>563.83488</v>
      </c>
      <c r="J20" s="589">
        <v>40</v>
      </c>
      <c r="K20" s="380">
        <v>563.83488</v>
      </c>
      <c r="L20" s="589">
        <v>20</v>
      </c>
      <c r="M20" s="380">
        <v>281.91744</v>
      </c>
      <c r="N20" s="239"/>
      <c r="O20" s="239"/>
      <c r="P20" s="239">
        <f t="shared" si="1"/>
        <v>100</v>
      </c>
      <c r="Q20" s="515">
        <f t="shared" si="2"/>
        <v>1409.5871999999999</v>
      </c>
      <c r="R20" s="462">
        <v>1409.5871999999999</v>
      </c>
      <c r="S20" s="2">
        <v>3964.4639999999999</v>
      </c>
      <c r="U20" s="2" t="s">
        <v>574</v>
      </c>
      <c r="Z20" s="655" t="s">
        <v>263</v>
      </c>
    </row>
    <row r="21" spans="1:26" ht="30" customHeight="1" x14ac:dyDescent="0.6">
      <c r="A21" s="788"/>
      <c r="B21" s="785"/>
      <c r="C21" s="775"/>
      <c r="D21" s="584" t="s">
        <v>263</v>
      </c>
      <c r="E21" s="382">
        <v>8</v>
      </c>
      <c r="F21" s="297" t="s">
        <v>95</v>
      </c>
      <c r="G21" s="589" t="s">
        <v>87</v>
      </c>
      <c r="H21" s="589">
        <v>10</v>
      </c>
      <c r="I21" s="380">
        <v>251.71199999999996</v>
      </c>
      <c r="J21" s="589">
        <v>10</v>
      </c>
      <c r="K21" s="380">
        <v>251.71199999999996</v>
      </c>
      <c r="L21" s="589">
        <v>5</v>
      </c>
      <c r="M21" s="380">
        <v>125.85599999999998</v>
      </c>
      <c r="N21" s="239"/>
      <c r="O21" s="239"/>
      <c r="P21" s="239">
        <f t="shared" si="1"/>
        <v>25</v>
      </c>
      <c r="Q21" s="515">
        <f t="shared" si="2"/>
        <v>629.27999999999986</v>
      </c>
      <c r="R21" s="462">
        <v>629.27999999999986</v>
      </c>
      <c r="S21" s="2">
        <v>3662.4096</v>
      </c>
      <c r="U21" s="2" t="s">
        <v>575</v>
      </c>
      <c r="Z21" s="655" t="s">
        <v>263</v>
      </c>
    </row>
    <row r="22" spans="1:26" ht="30" customHeight="1" x14ac:dyDescent="0.6">
      <c r="A22" s="788"/>
      <c r="B22" s="785"/>
      <c r="C22" s="775"/>
      <c r="D22" s="584" t="s">
        <v>263</v>
      </c>
      <c r="E22" s="382">
        <v>9</v>
      </c>
      <c r="F22" s="297" t="s">
        <v>96</v>
      </c>
      <c r="G22" s="589" t="s">
        <v>87</v>
      </c>
      <c r="H22" s="589">
        <v>10</v>
      </c>
      <c r="I22" s="380">
        <v>2517.1199999999994</v>
      </c>
      <c r="J22" s="589">
        <v>25</v>
      </c>
      <c r="K22" s="380">
        <v>6292.7999999999993</v>
      </c>
      <c r="L22" s="589">
        <v>15</v>
      </c>
      <c r="M22" s="380">
        <v>3775.6799999999994</v>
      </c>
      <c r="N22" s="239"/>
      <c r="O22" s="239"/>
      <c r="P22" s="239">
        <f t="shared" si="1"/>
        <v>50</v>
      </c>
      <c r="Q22" s="515">
        <f t="shared" si="2"/>
        <v>12585.599999999999</v>
      </c>
      <c r="R22" s="462">
        <v>12585.599999999999</v>
      </c>
      <c r="S22" s="2">
        <v>1409.5871999999999</v>
      </c>
      <c r="Z22" s="655" t="s">
        <v>263</v>
      </c>
    </row>
    <row r="23" spans="1:26" ht="30" customHeight="1" x14ac:dyDescent="0.6">
      <c r="A23" s="788"/>
      <c r="B23" s="785"/>
      <c r="C23" s="775"/>
      <c r="D23" s="584" t="s">
        <v>263</v>
      </c>
      <c r="E23" s="382">
        <v>10</v>
      </c>
      <c r="F23" s="297" t="s">
        <v>97</v>
      </c>
      <c r="G23" s="589" t="s">
        <v>87</v>
      </c>
      <c r="H23" s="589">
        <v>3</v>
      </c>
      <c r="I23" s="380">
        <v>943.92</v>
      </c>
      <c r="J23" s="589">
        <v>4</v>
      </c>
      <c r="K23" s="380">
        <v>1258.56</v>
      </c>
      <c r="L23" s="589">
        <v>3</v>
      </c>
      <c r="M23" s="380">
        <v>943.92</v>
      </c>
      <c r="N23" s="239"/>
      <c r="O23" s="239"/>
      <c r="P23" s="239">
        <f t="shared" si="1"/>
        <v>10</v>
      </c>
      <c r="Q23" s="515">
        <f t="shared" si="2"/>
        <v>3146.4</v>
      </c>
      <c r="R23" s="462">
        <v>3146.4</v>
      </c>
      <c r="S23" s="2">
        <v>629.27999999999986</v>
      </c>
      <c r="Z23" s="655" t="s">
        <v>263</v>
      </c>
    </row>
    <row r="24" spans="1:26" ht="30" customHeight="1" x14ac:dyDescent="0.6">
      <c r="A24" s="788"/>
      <c r="B24" s="785"/>
      <c r="C24" s="775"/>
      <c r="D24" s="584" t="s">
        <v>263</v>
      </c>
      <c r="E24" s="382">
        <v>13</v>
      </c>
      <c r="F24" s="297" t="s">
        <v>104</v>
      </c>
      <c r="G24" s="589" t="s">
        <v>87</v>
      </c>
      <c r="H24" s="589">
        <v>60</v>
      </c>
      <c r="I24" s="380">
        <v>5663.5199999999986</v>
      </c>
      <c r="J24" s="589">
        <v>65</v>
      </c>
      <c r="K24" s="380">
        <v>6135</v>
      </c>
      <c r="L24" s="589">
        <v>50</v>
      </c>
      <c r="M24" s="380">
        <v>4719.5999999999995</v>
      </c>
      <c r="N24" s="239"/>
      <c r="O24" s="239"/>
      <c r="P24" s="239">
        <f t="shared" si="1"/>
        <v>175</v>
      </c>
      <c r="Q24" s="515">
        <f t="shared" si="2"/>
        <v>16518.119999999995</v>
      </c>
      <c r="R24" s="462">
        <v>16518.12</v>
      </c>
      <c r="S24" s="2">
        <v>36585.534175343993</v>
      </c>
      <c r="Z24" s="655" t="s">
        <v>263</v>
      </c>
    </row>
    <row r="25" spans="1:26" ht="30" customHeight="1" x14ac:dyDescent="0.6">
      <c r="A25" s="788"/>
      <c r="B25" s="785"/>
      <c r="C25" s="775"/>
      <c r="D25" s="584" t="s">
        <v>263</v>
      </c>
      <c r="E25" s="382">
        <v>14</v>
      </c>
      <c r="F25" s="297" t="s">
        <v>100</v>
      </c>
      <c r="G25" s="589" t="s">
        <v>87</v>
      </c>
      <c r="H25" s="589">
        <v>1610</v>
      </c>
      <c r="I25" s="380">
        <v>20263</v>
      </c>
      <c r="J25" s="589">
        <v>1320</v>
      </c>
      <c r="K25" s="380">
        <v>16612.991999999998</v>
      </c>
      <c r="L25" s="589">
        <v>840</v>
      </c>
      <c r="M25" s="380">
        <v>10571.903999999999</v>
      </c>
      <c r="N25" s="239"/>
      <c r="O25" s="239"/>
      <c r="P25" s="482">
        <f t="shared" si="1"/>
        <v>3770</v>
      </c>
      <c r="Q25" s="515">
        <f t="shared" si="2"/>
        <v>47447.895999999993</v>
      </c>
      <c r="R25" s="462">
        <v>47447.895999999993</v>
      </c>
      <c r="S25" s="2">
        <v>16990.559999999998</v>
      </c>
      <c r="Z25" s="655" t="s">
        <v>263</v>
      </c>
    </row>
    <row r="26" spans="1:26" ht="30" customHeight="1" x14ac:dyDescent="0.6">
      <c r="A26" s="788"/>
      <c r="B26" s="785"/>
      <c r="C26" s="775"/>
      <c r="D26" s="584" t="s">
        <v>263</v>
      </c>
      <c r="E26" s="382">
        <v>15</v>
      </c>
      <c r="F26" s="297" t="s">
        <v>101</v>
      </c>
      <c r="G26" s="589" t="s">
        <v>87</v>
      </c>
      <c r="H26" s="589">
        <v>2430</v>
      </c>
      <c r="I26" s="380">
        <v>7493</v>
      </c>
      <c r="J26" s="589">
        <v>1940</v>
      </c>
      <c r="K26" s="380">
        <v>5982</v>
      </c>
      <c r="L26" s="589">
        <v>1260</v>
      </c>
      <c r="M26" s="380">
        <v>3885.17472</v>
      </c>
      <c r="N26" s="239"/>
      <c r="O26" s="239"/>
      <c r="P26" s="482">
        <f t="shared" si="1"/>
        <v>5630</v>
      </c>
      <c r="Q26" s="515">
        <f t="shared" si="2"/>
        <v>17360.174719999999</v>
      </c>
      <c r="R26" s="462">
        <v>17360.174719999999</v>
      </c>
      <c r="S26" s="2">
        <v>21647.231999999996</v>
      </c>
      <c r="Z26" s="655" t="s">
        <v>263</v>
      </c>
    </row>
    <row r="27" spans="1:26" ht="30" customHeight="1" x14ac:dyDescent="0.6">
      <c r="A27" s="788"/>
      <c r="B27" s="785"/>
      <c r="C27" s="775"/>
      <c r="D27" s="584" t="s">
        <v>263</v>
      </c>
      <c r="E27" s="382">
        <v>16</v>
      </c>
      <c r="F27" s="297" t="s">
        <v>114</v>
      </c>
      <c r="G27" s="589" t="s">
        <v>87</v>
      </c>
      <c r="H27" s="589">
        <v>2</v>
      </c>
      <c r="I27" s="380">
        <v>7215.7439999999988</v>
      </c>
      <c r="J27" s="589">
        <v>2</v>
      </c>
      <c r="K27" s="380">
        <v>7215.7439999999988</v>
      </c>
      <c r="L27" s="589">
        <v>2</v>
      </c>
      <c r="M27" s="380">
        <v>7215.7439999999988</v>
      </c>
      <c r="N27" s="239"/>
      <c r="O27" s="239"/>
      <c r="P27" s="239">
        <f t="shared" si="1"/>
        <v>6</v>
      </c>
      <c r="Q27" s="515">
        <f t="shared" si="2"/>
        <v>21647.231999999996</v>
      </c>
      <c r="R27" s="462">
        <v>21647.231999999996</v>
      </c>
      <c r="S27" s="2">
        <v>262.35488363759998</v>
      </c>
      <c r="Z27" s="655" t="s">
        <v>263</v>
      </c>
    </row>
    <row r="28" spans="1:26" ht="30" customHeight="1" x14ac:dyDescent="0.6">
      <c r="A28" s="788"/>
      <c r="B28" s="785"/>
      <c r="C28" s="775"/>
      <c r="D28" s="584" t="s">
        <v>263</v>
      </c>
      <c r="E28" s="382">
        <v>17</v>
      </c>
      <c r="F28" s="297" t="s">
        <v>102</v>
      </c>
      <c r="G28" s="589" t="s">
        <v>85</v>
      </c>
      <c r="H28" s="589">
        <v>70</v>
      </c>
      <c r="I28" s="380">
        <v>959</v>
      </c>
      <c r="J28" s="589">
        <v>70</v>
      </c>
      <c r="K28" s="380">
        <v>959</v>
      </c>
      <c r="L28" s="589">
        <v>50</v>
      </c>
      <c r="M28" s="380">
        <v>685</v>
      </c>
      <c r="N28" s="239"/>
      <c r="O28" s="239"/>
      <c r="P28" s="239">
        <f t="shared" si="1"/>
        <v>190</v>
      </c>
      <c r="Q28" s="515">
        <f t="shared" si="2"/>
        <v>2603</v>
      </c>
      <c r="R28" s="462">
        <v>2603</v>
      </c>
      <c r="S28" s="2">
        <v>1708.0514463167997</v>
      </c>
      <c r="Z28" s="655" t="s">
        <v>263</v>
      </c>
    </row>
    <row r="29" spans="1:26" ht="30" customHeight="1" x14ac:dyDescent="0.6">
      <c r="A29" s="788"/>
      <c r="B29" s="785"/>
      <c r="C29" s="775"/>
      <c r="D29" s="584" t="s">
        <v>263</v>
      </c>
      <c r="E29" s="382">
        <v>18</v>
      </c>
      <c r="F29" s="297" t="s">
        <v>105</v>
      </c>
      <c r="G29" s="589" t="s">
        <v>85</v>
      </c>
      <c r="H29" s="589">
        <v>100</v>
      </c>
      <c r="I29" s="380">
        <v>632.61164678399984</v>
      </c>
      <c r="J29" s="589">
        <v>100</v>
      </c>
      <c r="K29" s="380">
        <v>632.61164678399984</v>
      </c>
      <c r="L29" s="589">
        <v>70</v>
      </c>
      <c r="M29" s="380">
        <v>442.82815274879994</v>
      </c>
      <c r="N29" s="239"/>
      <c r="O29" s="239"/>
      <c r="P29" s="239">
        <f t="shared" si="1"/>
        <v>270</v>
      </c>
      <c r="Q29" s="515">
        <f t="shared" si="2"/>
        <v>1708.0514463167997</v>
      </c>
      <c r="R29" s="462">
        <v>1708.0514463167997</v>
      </c>
      <c r="S29" s="2">
        <v>1468.6456625568003</v>
      </c>
      <c r="Z29" s="655" t="s">
        <v>263</v>
      </c>
    </row>
    <row r="30" spans="1:26" ht="30" customHeight="1" x14ac:dyDescent="0.6">
      <c r="A30" s="788"/>
      <c r="B30" s="785"/>
      <c r="C30" s="775"/>
      <c r="D30" s="584" t="s">
        <v>263</v>
      </c>
      <c r="E30" s="382">
        <v>19</v>
      </c>
      <c r="F30" s="297" t="s">
        <v>556</v>
      </c>
      <c r="G30" s="589" t="s">
        <v>87</v>
      </c>
      <c r="H30" s="589">
        <v>100</v>
      </c>
      <c r="I30" s="380">
        <v>524.51630805600007</v>
      </c>
      <c r="J30" s="589">
        <v>100</v>
      </c>
      <c r="K30" s="380">
        <v>524.51630805600007</v>
      </c>
      <c r="L30" s="589">
        <v>80</v>
      </c>
      <c r="M30" s="380">
        <v>419.61304644480003</v>
      </c>
      <c r="N30" s="239"/>
      <c r="O30" s="239"/>
      <c r="P30" s="239">
        <f t="shared" si="1"/>
        <v>280</v>
      </c>
      <c r="Q30" s="515">
        <f t="shared" si="2"/>
        <v>1468.6456625568003</v>
      </c>
      <c r="R30" s="462">
        <v>1468.6456625568003</v>
      </c>
      <c r="S30" s="2">
        <v>204.56136014184</v>
      </c>
      <c r="Z30" s="655" t="s">
        <v>263</v>
      </c>
    </row>
    <row r="31" spans="1:26" ht="30" customHeight="1" x14ac:dyDescent="0.6">
      <c r="A31" s="788"/>
      <c r="B31" s="785"/>
      <c r="C31" s="775"/>
      <c r="D31" s="584" t="s">
        <v>263</v>
      </c>
      <c r="E31" s="382">
        <v>20</v>
      </c>
      <c r="F31" s="297" t="s">
        <v>106</v>
      </c>
      <c r="G31" s="589" t="s">
        <v>87</v>
      </c>
      <c r="H31" s="589">
        <v>10</v>
      </c>
      <c r="I31" s="380">
        <v>68.187120047280004</v>
      </c>
      <c r="J31" s="589">
        <v>10</v>
      </c>
      <c r="K31" s="380">
        <v>68.187120047280004</v>
      </c>
      <c r="L31" s="589">
        <v>10</v>
      </c>
      <c r="M31" s="380">
        <v>68.187120047280004</v>
      </c>
      <c r="N31" s="239"/>
      <c r="O31" s="239"/>
      <c r="P31" s="239">
        <f t="shared" si="1"/>
        <v>30</v>
      </c>
      <c r="Q31" s="515">
        <f t="shared" si="2"/>
        <v>204.56136014184</v>
      </c>
      <c r="R31" s="462">
        <v>204.56136014184</v>
      </c>
      <c r="S31" s="2">
        <v>2487.5900499546715</v>
      </c>
      <c r="Z31" s="655" t="s">
        <v>263</v>
      </c>
    </row>
    <row r="32" spans="1:26" ht="30" customHeight="1" x14ac:dyDescent="0.6">
      <c r="A32" s="788"/>
      <c r="B32" s="785"/>
      <c r="C32" s="775"/>
      <c r="D32" s="584" t="s">
        <v>263</v>
      </c>
      <c r="E32" s="382">
        <v>21</v>
      </c>
      <c r="F32" s="297" t="s">
        <v>107</v>
      </c>
      <c r="G32" s="589" t="s">
        <v>87</v>
      </c>
      <c r="H32" s="589">
        <v>125</v>
      </c>
      <c r="I32" s="380">
        <v>928.20524252039991</v>
      </c>
      <c r="J32" s="589">
        <v>125</v>
      </c>
      <c r="K32" s="380">
        <v>928.20524252039991</v>
      </c>
      <c r="L32" s="589">
        <v>85</v>
      </c>
      <c r="M32" s="380">
        <v>631.1795649138719</v>
      </c>
      <c r="N32" s="239"/>
      <c r="O32" s="239"/>
      <c r="P32" s="239">
        <f t="shared" si="1"/>
        <v>335</v>
      </c>
      <c r="Q32" s="515">
        <f t="shared" si="2"/>
        <v>2487.5900499546715</v>
      </c>
      <c r="R32" s="462">
        <v>2487.5900499546715</v>
      </c>
      <c r="S32" s="2">
        <v>474.45873508799997</v>
      </c>
      <c r="Z32" s="655" t="s">
        <v>263</v>
      </c>
    </row>
    <row r="33" spans="1:27" ht="30" customHeight="1" x14ac:dyDescent="0.6">
      <c r="A33" s="788"/>
      <c r="B33" s="785"/>
      <c r="C33" s="775"/>
      <c r="D33" s="584" t="s">
        <v>263</v>
      </c>
      <c r="E33" s="382">
        <v>22</v>
      </c>
      <c r="F33" s="297" t="s">
        <v>108</v>
      </c>
      <c r="G33" s="589" t="s">
        <v>87</v>
      </c>
      <c r="H33" s="589">
        <v>30</v>
      </c>
      <c r="I33" s="380">
        <v>189.78349403519999</v>
      </c>
      <c r="J33" s="589">
        <v>30</v>
      </c>
      <c r="K33" s="380">
        <v>189.78349403519999</v>
      </c>
      <c r="L33" s="589">
        <v>15</v>
      </c>
      <c r="M33" s="380">
        <v>94.891747017599997</v>
      </c>
      <c r="N33" s="239"/>
      <c r="O33" s="239"/>
      <c r="P33" s="239">
        <f t="shared" si="1"/>
        <v>75</v>
      </c>
      <c r="Q33" s="515">
        <f t="shared" si="2"/>
        <v>474.45873508800003</v>
      </c>
      <c r="R33" s="462">
        <v>474.45873508799997</v>
      </c>
      <c r="S33" s="2">
        <v>419.61304644480003</v>
      </c>
      <c r="Z33" s="655" t="s">
        <v>263</v>
      </c>
    </row>
    <row r="34" spans="1:27" ht="30" customHeight="1" x14ac:dyDescent="0.6">
      <c r="A34" s="788"/>
      <c r="B34" s="785"/>
      <c r="C34" s="775"/>
      <c r="D34" s="584" t="s">
        <v>263</v>
      </c>
      <c r="E34" s="382">
        <v>23</v>
      </c>
      <c r="F34" s="297" t="s">
        <v>109</v>
      </c>
      <c r="G34" s="589" t="s">
        <v>87</v>
      </c>
      <c r="H34" s="589">
        <v>30</v>
      </c>
      <c r="I34" s="380">
        <v>157.35489241680003</v>
      </c>
      <c r="J34" s="589">
        <v>30</v>
      </c>
      <c r="K34" s="380">
        <v>157.35489241680003</v>
      </c>
      <c r="L34" s="589">
        <v>20</v>
      </c>
      <c r="M34" s="380">
        <v>104.90326161120001</v>
      </c>
      <c r="N34" s="239"/>
      <c r="O34" s="239"/>
      <c r="P34" s="239">
        <f t="shared" si="1"/>
        <v>80</v>
      </c>
      <c r="Q34" s="515">
        <f t="shared" si="2"/>
        <v>419.61304644480003</v>
      </c>
      <c r="R34" s="462">
        <v>419.61304644480003</v>
      </c>
      <c r="S34" s="2">
        <v>1057.8566780181504</v>
      </c>
      <c r="Z34" s="655" t="s">
        <v>263</v>
      </c>
    </row>
    <row r="35" spans="1:27" ht="30" customHeight="1" x14ac:dyDescent="0.6">
      <c r="A35" s="788"/>
      <c r="B35" s="785"/>
      <c r="C35" s="775"/>
      <c r="D35" s="584" t="s">
        <v>263</v>
      </c>
      <c r="E35" s="382">
        <v>24</v>
      </c>
      <c r="F35" s="297" t="s">
        <v>99</v>
      </c>
      <c r="G35" s="589" t="s">
        <v>87</v>
      </c>
      <c r="H35" s="589">
        <v>40</v>
      </c>
      <c r="I35" s="380">
        <v>367.95014887587837</v>
      </c>
      <c r="J35" s="589">
        <v>40</v>
      </c>
      <c r="K35" s="380">
        <v>367.95014887587837</v>
      </c>
      <c r="L35" s="589">
        <v>35</v>
      </c>
      <c r="M35" s="380">
        <v>321.95638026639358</v>
      </c>
      <c r="N35" s="239"/>
      <c r="O35" s="239"/>
      <c r="P35" s="239">
        <f t="shared" si="1"/>
        <v>115</v>
      </c>
      <c r="Q35" s="515">
        <f t="shared" si="2"/>
        <v>1057.8566780181502</v>
      </c>
      <c r="R35" s="462">
        <v>1057.8566780181504</v>
      </c>
      <c r="S35" s="2">
        <v>282.06354159360001</v>
      </c>
      <c r="Z35" s="655" t="s">
        <v>263</v>
      </c>
    </row>
    <row r="36" spans="1:27" ht="30" customHeight="1" x14ac:dyDescent="0.6">
      <c r="A36" s="788"/>
      <c r="B36" s="785"/>
      <c r="C36" s="775"/>
      <c r="D36" s="584" t="s">
        <v>263</v>
      </c>
      <c r="E36" s="382">
        <v>25</v>
      </c>
      <c r="F36" s="297" t="s">
        <v>116</v>
      </c>
      <c r="G36" s="589" t="s">
        <v>87</v>
      </c>
      <c r="H36" s="589">
        <v>4</v>
      </c>
      <c r="I36" s="380">
        <v>112.82541663744</v>
      </c>
      <c r="J36" s="589">
        <v>3</v>
      </c>
      <c r="K36" s="380">
        <v>84.619062478079996</v>
      </c>
      <c r="L36" s="589">
        <v>3</v>
      </c>
      <c r="M36" s="380">
        <v>84.619062478079996</v>
      </c>
      <c r="N36" s="239"/>
      <c r="O36" s="239"/>
      <c r="P36" s="239">
        <f t="shared" si="1"/>
        <v>10</v>
      </c>
      <c r="Q36" s="515">
        <f t="shared" si="2"/>
        <v>282.06354159360001</v>
      </c>
      <c r="R36" s="462">
        <v>282.06354159360001</v>
      </c>
      <c r="S36" s="2">
        <v>2715.925613544</v>
      </c>
      <c r="Z36" s="655" t="s">
        <v>263</v>
      </c>
    </row>
    <row r="37" spans="1:27" ht="30" customHeight="1" x14ac:dyDescent="0.6">
      <c r="A37" s="788"/>
      <c r="B37" s="785"/>
      <c r="C37" s="775"/>
      <c r="D37" s="584" t="s">
        <v>263</v>
      </c>
      <c r="E37" s="382">
        <v>26</v>
      </c>
      <c r="F37" s="297" t="s">
        <v>483</v>
      </c>
      <c r="G37" s="589" t="s">
        <v>87</v>
      </c>
      <c r="H37" s="589">
        <v>75</v>
      </c>
      <c r="I37" s="380">
        <v>926</v>
      </c>
      <c r="J37" s="589">
        <v>75</v>
      </c>
      <c r="K37" s="380">
        <v>926</v>
      </c>
      <c r="L37" s="589">
        <v>50</v>
      </c>
      <c r="M37" s="380">
        <v>617</v>
      </c>
      <c r="N37" s="239"/>
      <c r="O37" s="239"/>
      <c r="P37" s="239">
        <f t="shared" si="1"/>
        <v>200</v>
      </c>
      <c r="Q37" s="515">
        <f t="shared" si="2"/>
        <v>2469</v>
      </c>
      <c r="R37" s="462">
        <v>2469</v>
      </c>
      <c r="S37" s="2">
        <v>87.975579931199974</v>
      </c>
      <c r="Z37" s="655" t="s">
        <v>263</v>
      </c>
    </row>
    <row r="38" spans="1:27" ht="30" customHeight="1" x14ac:dyDescent="0.6">
      <c r="A38" s="788"/>
      <c r="B38" s="785"/>
      <c r="C38" s="775"/>
      <c r="D38" s="584" t="s">
        <v>263</v>
      </c>
      <c r="E38" s="382">
        <v>27</v>
      </c>
      <c r="F38" s="297" t="s">
        <v>484</v>
      </c>
      <c r="G38" s="589" t="s">
        <v>87</v>
      </c>
      <c r="H38" s="589">
        <v>2</v>
      </c>
      <c r="I38" s="380">
        <v>35.190231972479992</v>
      </c>
      <c r="J38" s="589">
        <v>2</v>
      </c>
      <c r="K38" s="380">
        <v>35.190231972479992</v>
      </c>
      <c r="L38" s="589">
        <v>1</v>
      </c>
      <c r="M38" s="380">
        <v>17.595115986239996</v>
      </c>
      <c r="N38" s="239"/>
      <c r="O38" s="239"/>
      <c r="P38" s="239">
        <f t="shared" si="1"/>
        <v>5</v>
      </c>
      <c r="Q38" s="515">
        <f t="shared" si="2"/>
        <v>87.975579931199974</v>
      </c>
      <c r="R38" s="462">
        <v>87.975579931199974</v>
      </c>
      <c r="S38" s="2">
        <v>1196.7387299711997</v>
      </c>
      <c r="Z38" s="655" t="s">
        <v>263</v>
      </c>
    </row>
    <row r="39" spans="1:27" ht="30" customHeight="1" x14ac:dyDescent="0.6">
      <c r="A39" s="788"/>
      <c r="B39" s="785"/>
      <c r="C39" s="775"/>
      <c r="D39" s="584" t="s">
        <v>263</v>
      </c>
      <c r="E39" s="382">
        <v>28</v>
      </c>
      <c r="F39" s="297" t="s">
        <v>110</v>
      </c>
      <c r="G39" s="589" t="s">
        <v>87</v>
      </c>
      <c r="H39" s="589">
        <v>30</v>
      </c>
      <c r="I39" s="380">
        <v>299</v>
      </c>
      <c r="J39" s="589">
        <v>30</v>
      </c>
      <c r="K39" s="380">
        <v>299</v>
      </c>
      <c r="L39" s="589">
        <v>25</v>
      </c>
      <c r="M39" s="380">
        <v>249</v>
      </c>
      <c r="N39" s="239"/>
      <c r="O39" s="239"/>
      <c r="P39" s="239">
        <f t="shared" si="1"/>
        <v>85</v>
      </c>
      <c r="Q39" s="515">
        <f t="shared" si="2"/>
        <v>847</v>
      </c>
      <c r="R39" s="462">
        <v>847</v>
      </c>
      <c r="Z39" s="655" t="s">
        <v>263</v>
      </c>
      <c r="AA39" s="2">
        <v>848</v>
      </c>
    </row>
    <row r="40" spans="1:27" ht="30" customHeight="1" x14ac:dyDescent="0.6">
      <c r="A40" s="788"/>
      <c r="B40" s="785"/>
      <c r="C40" s="775"/>
      <c r="D40" s="584" t="s">
        <v>263</v>
      </c>
      <c r="E40" s="382">
        <v>29</v>
      </c>
      <c r="F40" s="297" t="s">
        <v>111</v>
      </c>
      <c r="G40" s="589" t="s">
        <v>87</v>
      </c>
      <c r="H40" s="589">
        <v>6</v>
      </c>
      <c r="I40" s="380">
        <v>641.47111172726386</v>
      </c>
      <c r="J40" s="589">
        <v>9</v>
      </c>
      <c r="K40" s="380">
        <v>962.20666759089579</v>
      </c>
      <c r="L40" s="589">
        <v>5</v>
      </c>
      <c r="M40" s="380">
        <v>534.55925977271988</v>
      </c>
      <c r="N40" s="239"/>
      <c r="O40" s="239"/>
      <c r="P40" s="239">
        <f t="shared" si="1"/>
        <v>20</v>
      </c>
      <c r="Q40" s="515">
        <f t="shared" si="2"/>
        <v>2138.2370390908795</v>
      </c>
      <c r="R40" s="462">
        <v>2138.2370390908795</v>
      </c>
      <c r="S40" s="2">
        <v>2138.2370390908795</v>
      </c>
      <c r="Z40" s="655" t="s">
        <v>263</v>
      </c>
    </row>
    <row r="41" spans="1:27" ht="30" customHeight="1" x14ac:dyDescent="0.6">
      <c r="A41" s="788"/>
      <c r="B41" s="785"/>
      <c r="C41" s="775"/>
      <c r="D41" s="584" t="s">
        <v>263</v>
      </c>
      <c r="E41" s="382">
        <v>30</v>
      </c>
      <c r="F41" s="297" t="s">
        <v>115</v>
      </c>
      <c r="G41" s="589" t="s">
        <v>87</v>
      </c>
      <c r="H41" s="589">
        <v>1</v>
      </c>
      <c r="I41" s="380">
        <v>152.73121707791998</v>
      </c>
      <c r="J41" s="589">
        <v>1</v>
      </c>
      <c r="K41" s="380">
        <v>152.73121707791998</v>
      </c>
      <c r="L41" s="589">
        <v>0</v>
      </c>
      <c r="M41" s="380">
        <v>0</v>
      </c>
      <c r="N41" s="239"/>
      <c r="O41" s="239"/>
      <c r="P41" s="239">
        <f t="shared" si="1"/>
        <v>2</v>
      </c>
      <c r="Q41" s="515">
        <f t="shared" si="2"/>
        <v>305.46243415583996</v>
      </c>
      <c r="R41" s="462">
        <v>305.46243415583996</v>
      </c>
      <c r="S41" s="2">
        <v>305.46243415583996</v>
      </c>
      <c r="Z41" s="655" t="s">
        <v>263</v>
      </c>
    </row>
    <row r="42" spans="1:27" ht="30" customHeight="1" x14ac:dyDescent="0.6">
      <c r="A42" s="788"/>
      <c r="B42" s="785"/>
      <c r="C42" s="775"/>
      <c r="D42" s="584" t="s">
        <v>263</v>
      </c>
      <c r="E42" s="382">
        <v>31</v>
      </c>
      <c r="F42" s="297" t="s">
        <v>112</v>
      </c>
      <c r="G42" s="589" t="s">
        <v>87</v>
      </c>
      <c r="H42" s="589">
        <v>2000</v>
      </c>
      <c r="I42" s="380">
        <v>1897.8349403519999</v>
      </c>
      <c r="J42" s="589">
        <v>2000</v>
      </c>
      <c r="K42" s="380">
        <v>1897.8349403519999</v>
      </c>
      <c r="L42" s="589">
        <v>1000</v>
      </c>
      <c r="M42" s="380">
        <v>948.91747017599994</v>
      </c>
      <c r="N42" s="239"/>
      <c r="O42" s="239"/>
      <c r="P42" s="239">
        <f t="shared" si="1"/>
        <v>5000</v>
      </c>
      <c r="Q42" s="515">
        <f t="shared" si="2"/>
        <v>4744.5873508799996</v>
      </c>
      <c r="R42" s="462">
        <v>4744.5873508799996</v>
      </c>
      <c r="S42" s="2">
        <v>48806.133643799993</v>
      </c>
      <c r="Z42" s="655" t="s">
        <v>263</v>
      </c>
    </row>
    <row r="43" spans="1:27" ht="30" customHeight="1" x14ac:dyDescent="0.6">
      <c r="A43" s="788"/>
      <c r="B43" s="785"/>
      <c r="C43" s="775"/>
      <c r="D43" s="584" t="s">
        <v>263</v>
      </c>
      <c r="E43" s="382">
        <v>32</v>
      </c>
      <c r="F43" s="297" t="s">
        <v>118</v>
      </c>
      <c r="G43" s="589" t="s">
        <v>87</v>
      </c>
      <c r="H43" s="589">
        <v>200</v>
      </c>
      <c r="I43" s="380">
        <v>769.96769241599998</v>
      </c>
      <c r="J43" s="589">
        <v>200</v>
      </c>
      <c r="K43" s="380">
        <v>769.96769241599998</v>
      </c>
      <c r="L43" s="589">
        <v>100</v>
      </c>
      <c r="M43" s="380">
        <v>384.98384620799999</v>
      </c>
      <c r="N43" s="239"/>
      <c r="O43" s="239"/>
      <c r="P43" s="239">
        <f t="shared" si="1"/>
        <v>500</v>
      </c>
      <c r="Q43" s="515">
        <f t="shared" si="2"/>
        <v>1924.9192310399999</v>
      </c>
      <c r="R43" s="462">
        <v>1924.9192310399999</v>
      </c>
      <c r="Z43" s="655" t="s">
        <v>263</v>
      </c>
    </row>
    <row r="44" spans="1:27" ht="30" customHeight="1" x14ac:dyDescent="0.6">
      <c r="A44" s="788"/>
      <c r="B44" s="785"/>
      <c r="C44" s="775"/>
      <c r="D44" s="584" t="s">
        <v>263</v>
      </c>
      <c r="E44" s="382">
        <v>33</v>
      </c>
      <c r="F44" s="297" t="s">
        <v>113</v>
      </c>
      <c r="G44" s="589" t="s">
        <v>87</v>
      </c>
      <c r="H44" s="589">
        <v>60</v>
      </c>
      <c r="I44" s="380">
        <v>67.32380828159998</v>
      </c>
      <c r="J44" s="589">
        <v>60</v>
      </c>
      <c r="K44" s="380">
        <v>67.32380828159998</v>
      </c>
      <c r="L44" s="589">
        <v>30</v>
      </c>
      <c r="M44" s="380">
        <v>33.66190414079999</v>
      </c>
      <c r="N44" s="239"/>
      <c r="O44" s="239"/>
      <c r="P44" s="239">
        <f t="shared" si="1"/>
        <v>150</v>
      </c>
      <c r="Q44" s="515">
        <f t="shared" si="2"/>
        <v>168.30952070399997</v>
      </c>
      <c r="R44" s="462">
        <v>168.30952070399997</v>
      </c>
      <c r="Z44" s="655" t="s">
        <v>263</v>
      </c>
    </row>
    <row r="45" spans="1:27" ht="30" customHeight="1" x14ac:dyDescent="0.6">
      <c r="A45" s="788"/>
      <c r="B45" s="785"/>
      <c r="C45" s="775"/>
      <c r="D45" s="584" t="s">
        <v>263</v>
      </c>
      <c r="E45" s="382">
        <v>43</v>
      </c>
      <c r="F45" s="297" t="s">
        <v>445</v>
      </c>
      <c r="G45" s="589" t="s">
        <v>87</v>
      </c>
      <c r="H45" s="381">
        <v>150</v>
      </c>
      <c r="I45" s="380">
        <v>52951.7155575</v>
      </c>
      <c r="J45" s="381">
        <v>150</v>
      </c>
      <c r="K45" s="380">
        <v>52951.7155575</v>
      </c>
      <c r="L45" s="381">
        <v>50</v>
      </c>
      <c r="M45" s="380">
        <v>17650.571852499997</v>
      </c>
      <c r="N45" s="239"/>
      <c r="O45" s="239"/>
      <c r="P45" s="239">
        <f>H45+J45+L45</f>
        <v>350</v>
      </c>
      <c r="Q45" s="515">
        <f t="shared" si="2"/>
        <v>123554.00296749998</v>
      </c>
      <c r="Z45" s="655" t="s">
        <v>263</v>
      </c>
    </row>
    <row r="46" spans="1:27" ht="30" customHeight="1" x14ac:dyDescent="0.6">
      <c r="A46" s="788"/>
      <c r="B46" s="785"/>
      <c r="C46" s="775"/>
      <c r="D46" s="584" t="s">
        <v>263</v>
      </c>
      <c r="E46" s="398">
        <v>34</v>
      </c>
      <c r="F46" s="399" t="s">
        <v>103</v>
      </c>
      <c r="G46" s="589" t="s">
        <v>87</v>
      </c>
      <c r="H46" s="589">
        <v>12742</v>
      </c>
      <c r="I46" s="380">
        <v>18025.732025776797</v>
      </c>
      <c r="J46" s="589">
        <v>12990</v>
      </c>
      <c r="K46" s="380">
        <v>18376.570319795996</v>
      </c>
      <c r="L46" s="589">
        <v>8768</v>
      </c>
      <c r="M46" s="380">
        <v>12403.831298227196</v>
      </c>
      <c r="N46" s="239"/>
      <c r="O46" s="239"/>
      <c r="P46" s="239">
        <f>H46+J46+L46+N46</f>
        <v>34500</v>
      </c>
      <c r="Q46" s="515">
        <f t="shared" si="2"/>
        <v>48806.133643799985</v>
      </c>
      <c r="R46" s="462">
        <v>48806</v>
      </c>
      <c r="S46" s="516">
        <f>SUM(Q14:Q46)</f>
        <v>350819.83580721653</v>
      </c>
      <c r="Z46" s="655" t="s">
        <v>263</v>
      </c>
    </row>
    <row r="47" spans="1:27" ht="30" customHeight="1" x14ac:dyDescent="0.6">
      <c r="A47" s="788"/>
      <c r="B47" s="785"/>
      <c r="C47" s="775"/>
      <c r="D47" s="584" t="s">
        <v>263</v>
      </c>
      <c r="E47" s="382">
        <v>25</v>
      </c>
      <c r="F47" s="297" t="s">
        <v>482</v>
      </c>
      <c r="G47" s="589" t="s">
        <v>81</v>
      </c>
      <c r="H47" s="589">
        <v>2.2999999999999998</v>
      </c>
      <c r="I47" s="380">
        <v>94000</v>
      </c>
      <c r="J47" s="589">
        <v>1.8</v>
      </c>
      <c r="K47" s="380">
        <v>73605</v>
      </c>
      <c r="L47" s="589">
        <v>0.9</v>
      </c>
      <c r="M47" s="380">
        <v>37350</v>
      </c>
      <c r="N47" s="239"/>
      <c r="O47" s="239"/>
      <c r="P47" s="594">
        <f>H47+J47+L47+N47</f>
        <v>5</v>
      </c>
      <c r="Q47" s="490">
        <f t="shared" si="2"/>
        <v>204955</v>
      </c>
      <c r="R47" s="462">
        <v>204955</v>
      </c>
    </row>
    <row r="48" spans="1:27" ht="30" customHeight="1" x14ac:dyDescent="0.6">
      <c r="A48" s="788"/>
      <c r="B48" s="786"/>
      <c r="C48" s="775"/>
      <c r="D48" s="584" t="s">
        <v>263</v>
      </c>
      <c r="E48" s="398">
        <v>16</v>
      </c>
      <c r="F48" s="297" t="s">
        <v>461</v>
      </c>
      <c r="G48" s="589" t="s">
        <v>78</v>
      </c>
      <c r="H48" s="589">
        <v>230</v>
      </c>
      <c r="I48" s="380">
        <v>15549</v>
      </c>
      <c r="J48" s="589">
        <v>180</v>
      </c>
      <c r="K48" s="380">
        <v>12169</v>
      </c>
      <c r="L48" s="589">
        <v>90</v>
      </c>
      <c r="M48" s="380">
        <v>6084</v>
      </c>
      <c r="N48" s="397"/>
      <c r="O48" s="397"/>
      <c r="P48" s="594">
        <f>H48+J48+L48+N48</f>
        <v>500</v>
      </c>
      <c r="Q48" s="513">
        <f t="shared" si="2"/>
        <v>33802</v>
      </c>
      <c r="R48" s="462">
        <v>33802</v>
      </c>
    </row>
    <row r="49" spans="1:33" ht="30" customHeight="1" x14ac:dyDescent="0.65">
      <c r="A49" s="788"/>
      <c r="B49" s="228"/>
      <c r="C49" s="229"/>
      <c r="D49" s="229"/>
      <c r="E49" s="790" t="s">
        <v>49</v>
      </c>
      <c r="F49" s="790"/>
      <c r="G49" s="790"/>
      <c r="H49" s="790"/>
      <c r="I49" s="790"/>
      <c r="J49" s="790"/>
      <c r="K49" s="790"/>
      <c r="L49" s="790"/>
      <c r="M49" s="790"/>
      <c r="N49" s="592"/>
      <c r="O49" s="592"/>
      <c r="P49" s="592"/>
      <c r="Q49" s="400">
        <f>SUM(Q14:Q48)</f>
        <v>589576.83580721659</v>
      </c>
      <c r="R49" s="465"/>
    </row>
    <row r="50" spans="1:33" ht="30" customHeight="1" x14ac:dyDescent="0.2">
      <c r="A50" s="789"/>
      <c r="B50" s="228"/>
      <c r="C50" s="229"/>
      <c r="D50" s="229"/>
      <c r="E50" s="790" t="s">
        <v>50</v>
      </c>
      <c r="F50" s="790"/>
      <c r="G50" s="790"/>
      <c r="H50" s="790"/>
      <c r="I50" s="790"/>
      <c r="J50" s="790"/>
      <c r="K50" s="790"/>
      <c r="L50" s="790"/>
      <c r="M50" s="790"/>
      <c r="N50" s="592"/>
      <c r="O50" s="592"/>
      <c r="P50" s="592"/>
      <c r="Q50" s="226">
        <f>Q49/$Q$143</f>
        <v>0.23591873334976352</v>
      </c>
      <c r="R50" s="477"/>
    </row>
    <row r="51" spans="1:33" ht="30" customHeight="1" x14ac:dyDescent="0.6">
      <c r="A51" s="787" t="s">
        <v>407</v>
      </c>
      <c r="B51" s="782" t="str">
        <f>B59</f>
        <v>هدر رفت واقعی : 
1- عدم رعایت منشور بهره وری آب
2- فراگیر نشدن فعالیت های اجرایی نگهداری و تعمییرات پیشگیرانه
هدر رفت ظاهری :
1- وجود کنتورهای با دقت کم و خراب
2- وجود انشعاب غیر مجاز</v>
      </c>
      <c r="C51" s="783" t="s">
        <v>460</v>
      </c>
      <c r="D51" s="585"/>
      <c r="E51" s="382">
        <v>1</v>
      </c>
      <c r="F51" s="297" t="str">
        <f>'[3]کاهش هدر رفت '!B29</f>
        <v xml:space="preserve">بازسازی و بازسازی شبکه و خطوط انتقال با رویکرد کاهش هدررفت </v>
      </c>
      <c r="G51" s="589" t="s">
        <v>81</v>
      </c>
      <c r="H51" s="609">
        <v>2.2999999999999998</v>
      </c>
      <c r="I51" s="380">
        <v>94000</v>
      </c>
      <c r="J51" s="589">
        <v>1.8</v>
      </c>
      <c r="K51" s="380">
        <v>73605</v>
      </c>
      <c r="L51" s="589">
        <v>0.9</v>
      </c>
      <c r="M51" s="380">
        <v>37350</v>
      </c>
      <c r="N51" s="397"/>
      <c r="O51" s="397"/>
      <c r="P51" s="594">
        <f t="shared" ref="P51:P56" si="3">H51+J51+L51+N51</f>
        <v>5</v>
      </c>
      <c r="Q51" s="490">
        <f>O51+M51+K51+I51</f>
        <v>204955</v>
      </c>
      <c r="R51" s="462">
        <v>936874</v>
      </c>
    </row>
    <row r="52" spans="1:33" ht="30" customHeight="1" x14ac:dyDescent="0.6">
      <c r="A52" s="788"/>
      <c r="B52" s="782"/>
      <c r="C52" s="783"/>
      <c r="D52" s="585"/>
      <c r="E52" s="382">
        <v>2</v>
      </c>
      <c r="F52" s="297" t="s">
        <v>446</v>
      </c>
      <c r="G52" s="589" t="s">
        <v>78</v>
      </c>
      <c r="H52" s="589">
        <v>230</v>
      </c>
      <c r="I52" s="380">
        <v>15549</v>
      </c>
      <c r="J52" s="589">
        <v>180</v>
      </c>
      <c r="K52" s="380">
        <v>12169</v>
      </c>
      <c r="L52" s="589">
        <v>90</v>
      </c>
      <c r="M52" s="380">
        <v>6084</v>
      </c>
      <c r="N52" s="239"/>
      <c r="O52" s="239"/>
      <c r="P52" s="594">
        <f t="shared" si="3"/>
        <v>500</v>
      </c>
      <c r="Q52" s="513">
        <f t="shared" ref="Q52:Q53" si="4">O52+M52+K52+I52</f>
        <v>33802</v>
      </c>
      <c r="R52" s="462">
        <f>Q49+Q57+Q62</f>
        <v>936147.83580721659</v>
      </c>
      <c r="U52" s="644"/>
      <c r="V52" s="644"/>
      <c r="W52" s="644"/>
      <c r="X52" s="479"/>
    </row>
    <row r="53" spans="1:33" ht="30" customHeight="1" x14ac:dyDescent="0.6">
      <c r="A53" s="788"/>
      <c r="B53" s="782"/>
      <c r="C53" s="783"/>
      <c r="D53" s="585"/>
      <c r="E53" s="382">
        <v>3</v>
      </c>
      <c r="F53" s="383" t="s">
        <v>438</v>
      </c>
      <c r="G53" s="297" t="s">
        <v>439</v>
      </c>
      <c r="H53" s="380">
        <f>'[3]کاهش هدر رفت '!P18</f>
        <v>2</v>
      </c>
      <c r="I53" s="380">
        <f>'[3]کاهش هدر رفت '!Q18</f>
        <v>1667</v>
      </c>
      <c r="J53" s="380">
        <f>'[3]کاهش هدر رفت '!R18</f>
        <v>3</v>
      </c>
      <c r="K53" s="380">
        <f>'[3]کاهش هدر رفت '!S18</f>
        <v>2500</v>
      </c>
      <c r="L53" s="380">
        <f>'[3]کاهش هدر رفت '!T18</f>
        <v>1</v>
      </c>
      <c r="M53" s="380">
        <f>'[3]کاهش هدر رفت '!U18</f>
        <v>833</v>
      </c>
      <c r="N53" s="239"/>
      <c r="O53" s="239"/>
      <c r="P53" s="594">
        <f t="shared" si="3"/>
        <v>6</v>
      </c>
      <c r="Q53" s="515">
        <f t="shared" si="4"/>
        <v>5000</v>
      </c>
      <c r="R53" s="466">
        <f>R52-R51</f>
        <v>-726.16419278341345</v>
      </c>
      <c r="W53" s="479"/>
    </row>
    <row r="54" spans="1:33" ht="30" customHeight="1" x14ac:dyDescent="0.6">
      <c r="A54" s="788"/>
      <c r="B54" s="782"/>
      <c r="C54" s="783"/>
      <c r="D54" s="585"/>
      <c r="E54" s="382">
        <v>4</v>
      </c>
      <c r="F54" s="297" t="s">
        <v>434</v>
      </c>
      <c r="G54" s="297" t="s">
        <v>81</v>
      </c>
      <c r="H54" s="381">
        <v>270</v>
      </c>
      <c r="I54" s="380">
        <v>4252.5</v>
      </c>
      <c r="J54" s="381">
        <v>300</v>
      </c>
      <c r="K54" s="380">
        <v>4725</v>
      </c>
      <c r="L54" s="381">
        <v>230</v>
      </c>
      <c r="M54" s="380">
        <v>3622.5</v>
      </c>
      <c r="N54" s="239"/>
      <c r="O54" s="239"/>
      <c r="P54" s="239">
        <f t="shared" si="3"/>
        <v>800</v>
      </c>
      <c r="Q54" s="515">
        <f>O54+M54+K54+I54</f>
        <v>12600</v>
      </c>
      <c r="R54" s="462"/>
      <c r="U54" s="643"/>
    </row>
    <row r="55" spans="1:33" ht="30" customHeight="1" x14ac:dyDescent="0.6">
      <c r="A55" s="788"/>
      <c r="B55" s="782"/>
      <c r="C55" s="783"/>
      <c r="D55" s="585"/>
      <c r="E55" s="382">
        <v>5</v>
      </c>
      <c r="F55" s="297" t="s">
        <v>433</v>
      </c>
      <c r="G55" s="297" t="s">
        <v>155</v>
      </c>
      <c r="H55" s="381">
        <v>18981</v>
      </c>
      <c r="I55" s="380">
        <v>816.18299999999988</v>
      </c>
      <c r="J55" s="381">
        <v>20807</v>
      </c>
      <c r="K55" s="380">
        <v>894.70099999999991</v>
      </c>
      <c r="L55" s="381">
        <v>16212</v>
      </c>
      <c r="M55" s="380">
        <v>697.11599999999999</v>
      </c>
      <c r="N55" s="239"/>
      <c r="O55" s="239"/>
      <c r="P55" s="239">
        <f t="shared" si="3"/>
        <v>56000</v>
      </c>
      <c r="Q55" s="515">
        <f>O55+M55+K55+I55</f>
        <v>2408</v>
      </c>
      <c r="R55" s="462"/>
      <c r="T55" s="479" t="e">
        <f>#REF!+#REF!</f>
        <v>#REF!</v>
      </c>
      <c r="U55" s="643" t="e">
        <f>#REF!+#REF!</f>
        <v>#REF!</v>
      </c>
    </row>
    <row r="56" spans="1:33" ht="30" customHeight="1" x14ac:dyDescent="0.3">
      <c r="A56" s="788"/>
      <c r="B56" s="782"/>
      <c r="C56" s="783"/>
      <c r="D56" s="585"/>
      <c r="E56" s="382">
        <v>6</v>
      </c>
      <c r="F56" s="632" t="s">
        <v>440</v>
      </c>
      <c r="G56" s="632" t="s">
        <v>85</v>
      </c>
      <c r="H56" s="589">
        <v>2000</v>
      </c>
      <c r="I56" s="380">
        <v>41793</v>
      </c>
      <c r="J56" s="589">
        <v>1200</v>
      </c>
      <c r="K56" s="380">
        <v>25076</v>
      </c>
      <c r="L56" s="589">
        <v>800</v>
      </c>
      <c r="M56" s="380">
        <v>16717</v>
      </c>
      <c r="N56" s="239"/>
      <c r="O56" s="239"/>
      <c r="P56" s="594">
        <f t="shared" si="3"/>
        <v>4000</v>
      </c>
      <c r="Q56" s="513">
        <f>O56+M56+K56+I56</f>
        <v>83586</v>
      </c>
      <c r="R56" s="462"/>
      <c r="U56" s="643" t="e">
        <f>#REF!+#REF!</f>
        <v>#REF!</v>
      </c>
    </row>
    <row r="57" spans="1:33" ht="30" customHeight="1" x14ac:dyDescent="0.65">
      <c r="A57" s="788"/>
      <c r="B57" s="228"/>
      <c r="C57" s="229"/>
      <c r="D57" s="229"/>
      <c r="E57" s="790" t="s">
        <v>49</v>
      </c>
      <c r="F57" s="790"/>
      <c r="G57" s="790"/>
      <c r="H57" s="790"/>
      <c r="I57" s="790"/>
      <c r="J57" s="790"/>
      <c r="K57" s="790"/>
      <c r="L57" s="790"/>
      <c r="M57" s="790"/>
      <c r="N57" s="592"/>
      <c r="O57" s="592"/>
      <c r="P57" s="592"/>
      <c r="Q57" s="400">
        <f>SUM(Q51:Q56)</f>
        <v>342351</v>
      </c>
      <c r="R57" s="465"/>
      <c r="U57" s="645" t="e">
        <f>T55+U55+U56</f>
        <v>#REF!</v>
      </c>
    </row>
    <row r="58" spans="1:33" ht="30" customHeight="1" x14ac:dyDescent="0.2">
      <c r="A58" s="788"/>
      <c r="B58" s="228"/>
      <c r="C58" s="229"/>
      <c r="D58" s="229"/>
      <c r="E58" s="790" t="s">
        <v>50</v>
      </c>
      <c r="F58" s="790"/>
      <c r="G58" s="790"/>
      <c r="H58" s="790"/>
      <c r="I58" s="790"/>
      <c r="J58" s="790"/>
      <c r="K58" s="790"/>
      <c r="L58" s="790"/>
      <c r="M58" s="790"/>
      <c r="N58" s="592"/>
      <c r="O58" s="592"/>
      <c r="P58" s="592"/>
      <c r="Q58" s="226">
        <f>Q57/$Q$143</f>
        <v>0.13699149860669657</v>
      </c>
      <c r="R58" s="464"/>
      <c r="U58" s="479" t="e">
        <f>U57+Q130+Q117+Q118+Q119+Q120+Q121+Q122+Q123+Q128+Q129+Q135</f>
        <v>#REF!</v>
      </c>
    </row>
    <row r="59" spans="1:33" ht="30" customHeight="1" x14ac:dyDescent="0.6">
      <c r="A59" s="788"/>
      <c r="B59" s="779" t="s">
        <v>432</v>
      </c>
      <c r="C59" s="776" t="s">
        <v>486</v>
      </c>
      <c r="D59" s="649"/>
      <c r="E59" s="382">
        <v>44</v>
      </c>
      <c r="F59" s="262" t="s">
        <v>435</v>
      </c>
      <c r="G59" s="383" t="s">
        <v>85</v>
      </c>
      <c r="H59" s="648">
        <f>'شفاف سازی'!R10</f>
        <v>3</v>
      </c>
      <c r="I59" s="662">
        <f>'شفاف سازی'!S10</f>
        <v>2070</v>
      </c>
      <c r="J59" s="662">
        <f>'شفاف سازی'!T10</f>
        <v>0</v>
      </c>
      <c r="K59" s="662">
        <f>'شفاف سازی'!U10</f>
        <v>0</v>
      </c>
      <c r="L59" s="662">
        <f>'شفاف سازی'!V10</f>
        <v>0</v>
      </c>
      <c r="M59" s="662">
        <f>'شفاف سازی'!W10</f>
        <v>0</v>
      </c>
      <c r="N59" s="239"/>
      <c r="O59" s="239"/>
      <c r="P59" s="239">
        <f>H59+J59+L59+N59</f>
        <v>3</v>
      </c>
      <c r="Q59" s="515">
        <f>O59+M59+K59+I59</f>
        <v>2070</v>
      </c>
      <c r="R59" s="462"/>
    </row>
    <row r="60" spans="1:33" ht="30" customHeight="1" x14ac:dyDescent="0.6">
      <c r="A60" s="788"/>
      <c r="B60" s="780"/>
      <c r="C60" s="777"/>
      <c r="D60" s="650"/>
      <c r="E60" s="382">
        <v>45</v>
      </c>
      <c r="F60" s="262" t="s">
        <v>436</v>
      </c>
      <c r="G60" s="383" t="s">
        <v>85</v>
      </c>
      <c r="H60" s="648"/>
      <c r="I60" s="648"/>
      <c r="J60" s="648"/>
      <c r="K60" s="648"/>
      <c r="L60" s="648"/>
      <c r="M60" s="648"/>
      <c r="N60" s="239"/>
      <c r="O60" s="239"/>
      <c r="P60" s="239">
        <f>H60+J60+L60+N60</f>
        <v>0</v>
      </c>
      <c r="Q60" s="476">
        <f>O60+M60+K60+I60</f>
        <v>0</v>
      </c>
      <c r="R60" s="462"/>
    </row>
    <row r="61" spans="1:33" ht="140.25" customHeight="1" x14ac:dyDescent="0.6">
      <c r="A61" s="788"/>
      <c r="B61" s="781"/>
      <c r="C61" s="778"/>
      <c r="D61" s="651"/>
      <c r="E61" s="382">
        <v>39</v>
      </c>
      <c r="F61" s="262" t="s">
        <v>437</v>
      </c>
      <c r="G61" s="383" t="s">
        <v>85</v>
      </c>
      <c r="H61" s="381">
        <v>18</v>
      </c>
      <c r="I61" s="381">
        <v>900</v>
      </c>
      <c r="J61" s="381">
        <v>14</v>
      </c>
      <c r="K61" s="381">
        <v>700</v>
      </c>
      <c r="L61" s="381">
        <v>11</v>
      </c>
      <c r="M61" s="381">
        <v>550</v>
      </c>
      <c r="N61" s="239"/>
      <c r="O61" s="239"/>
      <c r="P61" s="239">
        <f>H61+J61+L61+N61</f>
        <v>43</v>
      </c>
      <c r="Q61" s="515">
        <f>O61+M61+K61+I61</f>
        <v>2150</v>
      </c>
      <c r="R61" s="462"/>
      <c r="U61" s="663" t="s">
        <v>557</v>
      </c>
      <c r="Z61" s="657" t="s">
        <v>554</v>
      </c>
      <c r="AA61" s="658">
        <v>18</v>
      </c>
      <c r="AB61" s="659">
        <v>900</v>
      </c>
      <c r="AC61" s="658">
        <v>14</v>
      </c>
      <c r="AD61" s="659">
        <v>700</v>
      </c>
      <c r="AE61" s="658">
        <v>11</v>
      </c>
      <c r="AF61" s="659">
        <v>550</v>
      </c>
      <c r="AG61" s="660" t="s">
        <v>437</v>
      </c>
    </row>
    <row r="62" spans="1:33" ht="30" customHeight="1" x14ac:dyDescent="0.35">
      <c r="A62" s="788"/>
      <c r="B62" s="230"/>
      <c r="C62" s="231"/>
      <c r="D62" s="231"/>
      <c r="E62" s="790" t="s">
        <v>49</v>
      </c>
      <c r="F62" s="790"/>
      <c r="G62" s="790"/>
      <c r="H62" s="790"/>
      <c r="I62" s="790"/>
      <c r="J62" s="790"/>
      <c r="K62" s="790"/>
      <c r="L62" s="790"/>
      <c r="M62" s="790"/>
      <c r="N62" s="592"/>
      <c r="O62" s="592"/>
      <c r="P62" s="592"/>
      <c r="Q62" s="225">
        <f>SUM(Q59:Q61)</f>
        <v>4220</v>
      </c>
      <c r="R62" s="463"/>
    </row>
    <row r="63" spans="1:33" ht="30" customHeight="1" x14ac:dyDescent="0.35">
      <c r="A63" s="789"/>
      <c r="B63" s="230"/>
      <c r="C63" s="231"/>
      <c r="D63" s="231"/>
      <c r="E63" s="790" t="s">
        <v>50</v>
      </c>
      <c r="F63" s="790"/>
      <c r="G63" s="790"/>
      <c r="H63" s="790"/>
      <c r="I63" s="790"/>
      <c r="J63" s="790"/>
      <c r="K63" s="790"/>
      <c r="L63" s="790"/>
      <c r="M63" s="790"/>
      <c r="N63" s="592"/>
      <c r="O63" s="592"/>
      <c r="P63" s="592"/>
      <c r="Q63" s="226">
        <f>Q62/$Q$143</f>
        <v>1.6886298685275041E-3</v>
      </c>
      <c r="R63" s="464"/>
    </row>
    <row r="64" spans="1:33" s="240" customFormat="1" ht="19.5" customHeight="1" x14ac:dyDescent="0.6">
      <c r="A64" s="928" t="s">
        <v>57</v>
      </c>
      <c r="B64" s="928" t="s">
        <v>409</v>
      </c>
      <c r="C64" s="931" t="s">
        <v>479</v>
      </c>
      <c r="D64" s="932"/>
      <c r="E64" s="933">
        <v>1</v>
      </c>
      <c r="F64" s="934" t="s">
        <v>410</v>
      </c>
      <c r="G64" s="935" t="s">
        <v>119</v>
      </c>
      <c r="H64" s="935">
        <v>600</v>
      </c>
      <c r="I64" s="936">
        <f>H64*370</f>
        <v>222000</v>
      </c>
      <c r="J64" s="935">
        <v>400</v>
      </c>
      <c r="K64" s="936">
        <f>J64*370</f>
        <v>148000</v>
      </c>
      <c r="L64" s="935">
        <v>1000</v>
      </c>
      <c r="M64" s="936">
        <f>L64*370</f>
        <v>370000</v>
      </c>
      <c r="N64" s="935">
        <v>0</v>
      </c>
      <c r="O64" s="935"/>
      <c r="P64" s="935">
        <f>H64+J64+L64+N64</f>
        <v>2000</v>
      </c>
      <c r="Q64" s="523">
        <f>O64+M64+K64+I64</f>
        <v>740000</v>
      </c>
      <c r="R64" s="524">
        <f>Q64+Q65+Q66+Q70+Q71+Q72+Q73+Q74+Q75+S64+S65</f>
        <v>1024200</v>
      </c>
      <c r="S64" s="525">
        <v>100</v>
      </c>
    </row>
    <row r="65" spans="1:19" s="240" customFormat="1" ht="30" customHeight="1" x14ac:dyDescent="0.6">
      <c r="A65" s="929"/>
      <c r="B65" s="929"/>
      <c r="C65" s="937"/>
      <c r="D65" s="938"/>
      <c r="E65" s="933">
        <v>2</v>
      </c>
      <c r="F65" s="934" t="s">
        <v>120</v>
      </c>
      <c r="G65" s="935" t="s">
        <v>143</v>
      </c>
      <c r="H65" s="935">
        <v>17</v>
      </c>
      <c r="I65" s="936">
        <v>34000</v>
      </c>
      <c r="J65" s="935">
        <v>6</v>
      </c>
      <c r="K65" s="936">
        <v>12000</v>
      </c>
      <c r="L65" s="935">
        <v>15</v>
      </c>
      <c r="M65" s="936">
        <v>30000</v>
      </c>
      <c r="N65" s="935">
        <v>0</v>
      </c>
      <c r="O65" s="935"/>
      <c r="P65" s="935">
        <f>H65+J65+L65+N65</f>
        <v>38</v>
      </c>
      <c r="Q65" s="523">
        <f>O65+M65+K65+I65</f>
        <v>76000</v>
      </c>
      <c r="R65" s="462"/>
      <c r="S65" s="525">
        <v>1500</v>
      </c>
    </row>
    <row r="66" spans="1:19" s="240" customFormat="1" ht="19.5" customHeight="1" x14ac:dyDescent="0.6">
      <c r="A66" s="929"/>
      <c r="B66" s="929"/>
      <c r="C66" s="937"/>
      <c r="D66" s="938"/>
      <c r="E66" s="933">
        <v>3</v>
      </c>
      <c r="F66" s="934" t="s">
        <v>447</v>
      </c>
      <c r="G66" s="935" t="s">
        <v>143</v>
      </c>
      <c r="H66" s="935">
        <v>17</v>
      </c>
      <c r="I66" s="935">
        <v>85000</v>
      </c>
      <c r="J66" s="935">
        <v>6</v>
      </c>
      <c r="K66" s="935">
        <v>30000</v>
      </c>
      <c r="L66" s="935">
        <v>15</v>
      </c>
      <c r="M66" s="936">
        <v>75000</v>
      </c>
      <c r="N66" s="935">
        <v>0</v>
      </c>
      <c r="O66" s="935"/>
      <c r="P66" s="935">
        <f>H66+J66+L66+N66</f>
        <v>38</v>
      </c>
      <c r="Q66" s="523">
        <f>O66+M66+K66+I66</f>
        <v>190000</v>
      </c>
      <c r="R66" s="462"/>
    </row>
    <row r="67" spans="1:19" s="240" customFormat="1" ht="52.5" customHeight="1" x14ac:dyDescent="0.6">
      <c r="A67" s="929"/>
      <c r="B67" s="930"/>
      <c r="C67" s="939"/>
      <c r="D67" s="940"/>
      <c r="E67" s="933">
        <v>4</v>
      </c>
      <c r="F67" s="934" t="s">
        <v>121</v>
      </c>
      <c r="G67" s="935" t="s">
        <v>122</v>
      </c>
      <c r="H67" s="935"/>
      <c r="I67" s="936"/>
      <c r="J67" s="935"/>
      <c r="K67" s="936"/>
      <c r="L67" s="935"/>
      <c r="M67" s="936"/>
      <c r="N67" s="935">
        <v>1</v>
      </c>
      <c r="O67" s="935">
        <v>50000</v>
      </c>
      <c r="P67" s="935">
        <v>1</v>
      </c>
      <c r="Q67" s="521">
        <f>O67+M67+K67+I67</f>
        <v>50000</v>
      </c>
      <c r="R67" s="462"/>
    </row>
    <row r="68" spans="1:19" ht="19.5" customHeight="1" x14ac:dyDescent="0.35">
      <c r="A68" s="929"/>
      <c r="B68" s="230"/>
      <c r="C68" s="231"/>
      <c r="D68" s="459"/>
      <c r="E68" s="797" t="s">
        <v>49</v>
      </c>
      <c r="F68" s="798"/>
      <c r="G68" s="798"/>
      <c r="H68" s="798"/>
      <c r="I68" s="798"/>
      <c r="J68" s="798"/>
      <c r="K68" s="798"/>
      <c r="L68" s="798"/>
      <c r="M68" s="798"/>
      <c r="N68" s="260"/>
      <c r="O68" s="260"/>
      <c r="P68" s="260"/>
      <c r="Q68" s="225">
        <f>SUM(Q64:Q67)</f>
        <v>1056000</v>
      </c>
      <c r="R68" s="463"/>
      <c r="S68" s="479">
        <f>Q68+Q95</f>
        <v>1078040</v>
      </c>
    </row>
    <row r="69" spans="1:19" ht="19.5" customHeight="1" x14ac:dyDescent="0.35">
      <c r="A69" s="929"/>
      <c r="B69" s="230"/>
      <c r="C69" s="231"/>
      <c r="D69" s="459"/>
      <c r="E69" s="797" t="s">
        <v>50</v>
      </c>
      <c r="F69" s="798"/>
      <c r="G69" s="798"/>
      <c r="H69" s="798"/>
      <c r="I69" s="798"/>
      <c r="J69" s="798"/>
      <c r="K69" s="798"/>
      <c r="L69" s="798"/>
      <c r="M69" s="798"/>
      <c r="N69" s="260"/>
      <c r="O69" s="260"/>
      <c r="P69" s="260"/>
      <c r="Q69" s="226">
        <f>Q68/$Q$143</f>
        <v>0.42255761638982092</v>
      </c>
      <c r="R69" s="464"/>
    </row>
    <row r="70" spans="1:19" s="240" customFormat="1" ht="19.5" customHeight="1" x14ac:dyDescent="0.6">
      <c r="A70" s="929"/>
      <c r="B70" s="787" t="s">
        <v>58</v>
      </c>
      <c r="C70" s="774" t="s">
        <v>59</v>
      </c>
      <c r="D70" s="583"/>
      <c r="E70" s="933">
        <v>1</v>
      </c>
      <c r="F70" s="941" t="s">
        <v>123</v>
      </c>
      <c r="G70" s="935" t="s">
        <v>143</v>
      </c>
      <c r="H70" s="935"/>
      <c r="I70" s="935"/>
      <c r="J70" s="935"/>
      <c r="K70" s="935"/>
      <c r="L70" s="935"/>
      <c r="M70" s="935"/>
      <c r="N70" s="935">
        <v>1</v>
      </c>
      <c r="O70" s="936">
        <f>'مدیریت بحران'!F10</f>
        <v>2000</v>
      </c>
      <c r="P70" s="935">
        <f t="shared" ref="P70:P75" si="5">H70+J70+L70+N70</f>
        <v>1</v>
      </c>
      <c r="Q70" s="638">
        <f t="shared" ref="Q70:Q75" si="6">O70+M70+K70+I70</f>
        <v>2000</v>
      </c>
      <c r="R70" s="462"/>
    </row>
    <row r="71" spans="1:19" s="240" customFormat="1" ht="19.5" customHeight="1" x14ac:dyDescent="0.6">
      <c r="A71" s="929"/>
      <c r="B71" s="788"/>
      <c r="C71" s="775"/>
      <c r="D71" s="584"/>
      <c r="E71" s="933">
        <v>2</v>
      </c>
      <c r="F71" s="941" t="s">
        <v>124</v>
      </c>
      <c r="G71" s="935" t="s">
        <v>143</v>
      </c>
      <c r="H71" s="935"/>
      <c r="I71" s="935"/>
      <c r="J71" s="935"/>
      <c r="K71" s="935"/>
      <c r="L71" s="935"/>
      <c r="M71" s="935"/>
      <c r="N71" s="935">
        <v>1</v>
      </c>
      <c r="O71" s="935">
        <v>1000</v>
      </c>
      <c r="P71" s="935">
        <f t="shared" si="5"/>
        <v>1</v>
      </c>
      <c r="Q71" s="523">
        <f t="shared" si="6"/>
        <v>1000</v>
      </c>
      <c r="R71" s="462"/>
    </row>
    <row r="72" spans="1:19" s="240" customFormat="1" ht="19.5" hidden="1" customHeight="1" x14ac:dyDescent="0.6">
      <c r="A72" s="929"/>
      <c r="B72" s="788"/>
      <c r="C72" s="775"/>
      <c r="D72" s="584"/>
      <c r="E72" s="933">
        <v>0</v>
      </c>
      <c r="F72" s="941">
        <v>0</v>
      </c>
      <c r="G72" s="935">
        <v>0</v>
      </c>
      <c r="H72" s="935"/>
      <c r="I72" s="935"/>
      <c r="J72" s="935"/>
      <c r="K72" s="935"/>
      <c r="L72" s="935"/>
      <c r="M72" s="935"/>
      <c r="N72" s="935">
        <v>0</v>
      </c>
      <c r="O72" s="935">
        <v>0</v>
      </c>
      <c r="P72" s="942">
        <v>0</v>
      </c>
      <c r="Q72" s="523">
        <v>0</v>
      </c>
      <c r="R72" s="462"/>
    </row>
    <row r="73" spans="1:19" s="240" customFormat="1" ht="19.5" customHeight="1" x14ac:dyDescent="0.6">
      <c r="A73" s="929"/>
      <c r="B73" s="788"/>
      <c r="C73" s="775"/>
      <c r="D73" s="584"/>
      <c r="E73" s="933">
        <v>3</v>
      </c>
      <c r="F73" s="941" t="s">
        <v>453</v>
      </c>
      <c r="G73" s="935" t="s">
        <v>143</v>
      </c>
      <c r="H73" s="935"/>
      <c r="I73" s="935"/>
      <c r="J73" s="935"/>
      <c r="K73" s="935"/>
      <c r="L73" s="935"/>
      <c r="M73" s="935"/>
      <c r="N73" s="935">
        <v>1</v>
      </c>
      <c r="O73" s="935">
        <v>2000</v>
      </c>
      <c r="P73" s="942">
        <f t="shared" si="5"/>
        <v>1</v>
      </c>
      <c r="Q73" s="523">
        <f t="shared" si="6"/>
        <v>2000</v>
      </c>
      <c r="R73" s="462"/>
    </row>
    <row r="74" spans="1:19" s="240" customFormat="1" ht="19.5" customHeight="1" x14ac:dyDescent="0.6">
      <c r="A74" s="929"/>
      <c r="B74" s="788"/>
      <c r="C74" s="775"/>
      <c r="D74" s="584"/>
      <c r="E74" s="933">
        <v>4</v>
      </c>
      <c r="F74" s="941" t="s">
        <v>125</v>
      </c>
      <c r="G74" s="935" t="s">
        <v>143</v>
      </c>
      <c r="H74" s="935"/>
      <c r="I74" s="935"/>
      <c r="J74" s="935"/>
      <c r="K74" s="935"/>
      <c r="L74" s="935"/>
      <c r="M74" s="935"/>
      <c r="N74" s="935">
        <v>1</v>
      </c>
      <c r="O74" s="935">
        <v>5600</v>
      </c>
      <c r="P74" s="935">
        <f t="shared" si="5"/>
        <v>1</v>
      </c>
      <c r="Q74" s="523">
        <f t="shared" si="6"/>
        <v>5600</v>
      </c>
      <c r="R74" s="462"/>
    </row>
    <row r="75" spans="1:19" s="240" customFormat="1" ht="19.5" customHeight="1" x14ac:dyDescent="0.6">
      <c r="A75" s="929"/>
      <c r="B75" s="788"/>
      <c r="C75" s="775"/>
      <c r="D75" s="584"/>
      <c r="E75" s="933">
        <v>5</v>
      </c>
      <c r="F75" s="941" t="s">
        <v>323</v>
      </c>
      <c r="G75" s="935" t="s">
        <v>143</v>
      </c>
      <c r="H75" s="935"/>
      <c r="I75" s="935"/>
      <c r="J75" s="935"/>
      <c r="K75" s="935"/>
      <c r="L75" s="935"/>
      <c r="M75" s="935"/>
      <c r="N75" s="935">
        <v>1</v>
      </c>
      <c r="O75" s="935">
        <v>6000</v>
      </c>
      <c r="P75" s="942">
        <f t="shared" si="5"/>
        <v>1</v>
      </c>
      <c r="Q75" s="638">
        <f t="shared" si="6"/>
        <v>6000</v>
      </c>
      <c r="R75" s="462"/>
    </row>
    <row r="76" spans="1:19" s="240" customFormat="1" ht="71.25" customHeight="1" x14ac:dyDescent="0.6">
      <c r="A76" s="929"/>
      <c r="B76" s="788"/>
      <c r="C76" s="775"/>
      <c r="D76" s="584"/>
      <c r="E76" s="933">
        <v>9</v>
      </c>
      <c r="F76" s="934" t="s">
        <v>548</v>
      </c>
      <c r="G76" s="935" t="s">
        <v>143</v>
      </c>
      <c r="H76" s="935"/>
      <c r="I76" s="935"/>
      <c r="J76" s="935"/>
      <c r="K76" s="935"/>
      <c r="L76" s="935"/>
      <c r="M76" s="935"/>
      <c r="N76" s="935">
        <v>1</v>
      </c>
      <c r="O76" s="935">
        <v>3000</v>
      </c>
      <c r="P76" s="935">
        <f>H76+J76+L76+N76</f>
        <v>1</v>
      </c>
      <c r="Q76" s="523">
        <f t="shared" ref="Q76:Q92" si="7">O76+M76+K76+I76</f>
        <v>3000</v>
      </c>
      <c r="R76" s="462"/>
    </row>
    <row r="77" spans="1:19" ht="19.5" customHeight="1" x14ac:dyDescent="0.6">
      <c r="A77" s="929"/>
      <c r="B77" s="788"/>
      <c r="C77" s="775"/>
      <c r="D77" s="584"/>
      <c r="E77" s="933">
        <v>10</v>
      </c>
      <c r="F77" s="941" t="s">
        <v>418</v>
      </c>
      <c r="G77" s="935" t="s">
        <v>143</v>
      </c>
      <c r="H77" s="935" t="s">
        <v>263</v>
      </c>
      <c r="I77" s="935"/>
      <c r="J77" s="935" t="s">
        <v>263</v>
      </c>
      <c r="K77" s="935"/>
      <c r="L77" s="935" t="s">
        <v>263</v>
      </c>
      <c r="M77" s="935"/>
      <c r="N77" s="935" t="s">
        <v>263</v>
      </c>
      <c r="O77" s="936">
        <f>SUM(O78:O93)</f>
        <v>2440</v>
      </c>
      <c r="P77" s="935" t="s">
        <v>263</v>
      </c>
      <c r="Q77" s="523">
        <f t="shared" si="7"/>
        <v>2440</v>
      </c>
      <c r="R77" s="462"/>
      <c r="S77" s="526">
        <f>Q77-760</f>
        <v>1680</v>
      </c>
    </row>
    <row r="78" spans="1:19" ht="19.5" hidden="1" customHeight="1" x14ac:dyDescent="0.6">
      <c r="A78" s="929"/>
      <c r="B78" s="788"/>
      <c r="C78" s="775"/>
      <c r="D78" s="584"/>
      <c r="E78" s="242" t="s">
        <v>263</v>
      </c>
      <c r="F78" s="237" t="s">
        <v>130</v>
      </c>
      <c r="G78" s="263" t="s">
        <v>117</v>
      </c>
      <c r="H78" s="263"/>
      <c r="I78" s="263"/>
      <c r="J78" s="263"/>
      <c r="K78" s="263"/>
      <c r="L78" s="263"/>
      <c r="M78" s="263"/>
      <c r="N78" s="239">
        <v>1</v>
      </c>
      <c r="O78" s="239">
        <v>1500</v>
      </c>
      <c r="P78" s="239">
        <f>H78+J78+L78+N78</f>
        <v>1</v>
      </c>
      <c r="Q78" s="476">
        <f t="shared" si="7"/>
        <v>1500</v>
      </c>
      <c r="R78" s="462"/>
    </row>
    <row r="79" spans="1:19" ht="19.5" hidden="1" customHeight="1" x14ac:dyDescent="0.6">
      <c r="A79" s="929"/>
      <c r="B79" s="788"/>
      <c r="C79" s="775"/>
      <c r="D79" s="584"/>
      <c r="E79" s="242" t="s">
        <v>263</v>
      </c>
      <c r="F79" s="237" t="s">
        <v>126</v>
      </c>
      <c r="G79" s="263" t="s">
        <v>87</v>
      </c>
      <c r="H79" s="263"/>
      <c r="I79" s="263"/>
      <c r="J79" s="263"/>
      <c r="K79" s="263"/>
      <c r="L79" s="263"/>
      <c r="M79" s="263"/>
      <c r="N79" s="239">
        <v>2</v>
      </c>
      <c r="O79" s="239">
        <v>80</v>
      </c>
      <c r="P79" s="239">
        <f>H79+J79+L79+N79</f>
        <v>2</v>
      </c>
      <c r="Q79" s="476">
        <f t="shared" si="7"/>
        <v>80</v>
      </c>
      <c r="R79" s="462"/>
    </row>
    <row r="80" spans="1:19" ht="19.5" hidden="1" customHeight="1" x14ac:dyDescent="0.6">
      <c r="A80" s="929"/>
      <c r="B80" s="788"/>
      <c r="C80" s="775"/>
      <c r="D80" s="584"/>
      <c r="E80" s="307"/>
      <c r="F80" s="308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476">
        <f t="shared" si="7"/>
        <v>0</v>
      </c>
      <c r="R80" s="462"/>
    </row>
    <row r="81" spans="1:18" ht="19.5" hidden="1" customHeight="1" x14ac:dyDescent="0.6">
      <c r="A81" s="929"/>
      <c r="B81" s="788"/>
      <c r="C81" s="775"/>
      <c r="D81" s="584"/>
      <c r="E81" s="307"/>
      <c r="F81" s="308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476">
        <f t="shared" si="7"/>
        <v>0</v>
      </c>
      <c r="R81" s="462"/>
    </row>
    <row r="82" spans="1:18" ht="19.5" hidden="1" customHeight="1" x14ac:dyDescent="0.6">
      <c r="A82" s="929"/>
      <c r="B82" s="788"/>
      <c r="C82" s="775"/>
      <c r="D82" s="584"/>
      <c r="E82" s="307"/>
      <c r="F82" s="308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476">
        <f t="shared" si="7"/>
        <v>0</v>
      </c>
      <c r="R82" s="462"/>
    </row>
    <row r="83" spans="1:18" ht="19.5" hidden="1" customHeight="1" x14ac:dyDescent="0.6">
      <c r="A83" s="929"/>
      <c r="B83" s="788"/>
      <c r="C83" s="775"/>
      <c r="D83" s="584"/>
      <c r="E83" s="307"/>
      <c r="F83" s="308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476">
        <f t="shared" si="7"/>
        <v>0</v>
      </c>
      <c r="R83" s="462"/>
    </row>
    <row r="84" spans="1:18" ht="19.5" hidden="1" customHeight="1" x14ac:dyDescent="0.6">
      <c r="A84" s="929"/>
      <c r="B84" s="788"/>
      <c r="C84" s="775"/>
      <c r="D84" s="584"/>
      <c r="E84" s="307"/>
      <c r="F84" s="308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476">
        <f t="shared" si="7"/>
        <v>0</v>
      </c>
      <c r="R84" s="462"/>
    </row>
    <row r="85" spans="1:18" ht="19.5" hidden="1" customHeight="1" x14ac:dyDescent="0.6">
      <c r="A85" s="929"/>
      <c r="B85" s="788"/>
      <c r="C85" s="775"/>
      <c r="D85" s="584"/>
      <c r="E85" s="307"/>
      <c r="F85" s="308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476">
        <f t="shared" si="7"/>
        <v>0</v>
      </c>
      <c r="R85" s="462"/>
    </row>
    <row r="86" spans="1:18" ht="19.5" hidden="1" customHeight="1" x14ac:dyDescent="0.6">
      <c r="A86" s="929"/>
      <c r="B86" s="788"/>
      <c r="C86" s="775"/>
      <c r="D86" s="584"/>
      <c r="E86" s="307"/>
      <c r="F86" s="308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476">
        <f t="shared" si="7"/>
        <v>0</v>
      </c>
      <c r="R86" s="462"/>
    </row>
    <row r="87" spans="1:18" ht="19.5" hidden="1" customHeight="1" x14ac:dyDescent="0.6">
      <c r="A87" s="929"/>
      <c r="B87" s="788"/>
      <c r="C87" s="775"/>
      <c r="D87" s="584"/>
      <c r="E87" s="242" t="s">
        <v>263</v>
      </c>
      <c r="F87" s="237" t="s">
        <v>140</v>
      </c>
      <c r="G87" s="263" t="s">
        <v>87</v>
      </c>
      <c r="H87" s="263"/>
      <c r="I87" s="263"/>
      <c r="J87" s="263"/>
      <c r="K87" s="263"/>
      <c r="L87" s="263"/>
      <c r="M87" s="263"/>
      <c r="N87" s="239">
        <v>200</v>
      </c>
      <c r="O87" s="239"/>
      <c r="P87" s="239">
        <f>H87+J87+L87+N87</f>
        <v>200</v>
      </c>
      <c r="Q87" s="476">
        <f t="shared" si="7"/>
        <v>0</v>
      </c>
      <c r="R87" s="462"/>
    </row>
    <row r="88" spans="1:18" ht="19.5" hidden="1" customHeight="1" x14ac:dyDescent="0.6">
      <c r="A88" s="929"/>
      <c r="B88" s="788"/>
      <c r="C88" s="775"/>
      <c r="D88" s="631"/>
      <c r="E88" s="242" t="s">
        <v>263</v>
      </c>
      <c r="F88" s="237" t="str">
        <f>'مدیریت بحران'!B27</f>
        <v>تامین گازسنج پرتابل</v>
      </c>
      <c r="G88" s="263" t="s">
        <v>87</v>
      </c>
      <c r="H88" s="263"/>
      <c r="I88" s="263"/>
      <c r="J88" s="263"/>
      <c r="K88" s="263"/>
      <c r="L88" s="263"/>
      <c r="M88" s="263"/>
      <c r="N88" s="239">
        <f>'مدیریت بحران'!E27</f>
        <v>1</v>
      </c>
      <c r="O88" s="239">
        <f>'مدیریت بحران'!F27</f>
        <v>100</v>
      </c>
      <c r="P88" s="239">
        <f>H88+J88+L88+N88</f>
        <v>1</v>
      </c>
      <c r="Q88" s="476">
        <f t="shared" ref="Q88" si="8">O88+M88+K88+I88</f>
        <v>100</v>
      </c>
      <c r="R88" s="462"/>
    </row>
    <row r="89" spans="1:18" ht="19.5" hidden="1" customHeight="1" x14ac:dyDescent="0.6">
      <c r="A89" s="929"/>
      <c r="B89" s="788"/>
      <c r="C89" s="775"/>
      <c r="D89" s="584"/>
      <c r="E89" s="307"/>
      <c r="F89" s="308"/>
      <c r="G89" s="306"/>
      <c r="H89" s="306"/>
      <c r="I89" s="306"/>
      <c r="J89" s="306"/>
      <c r="K89" s="306"/>
      <c r="L89" s="306"/>
      <c r="M89" s="306"/>
      <c r="N89" s="306"/>
      <c r="O89" s="306"/>
      <c r="P89" s="306"/>
      <c r="Q89" s="476">
        <f t="shared" si="7"/>
        <v>0</v>
      </c>
      <c r="R89" s="462"/>
    </row>
    <row r="90" spans="1:18" ht="19.5" hidden="1" customHeight="1" x14ac:dyDescent="0.6">
      <c r="A90" s="929"/>
      <c r="B90" s="788"/>
      <c r="C90" s="775"/>
      <c r="D90" s="584"/>
      <c r="E90" s="242" t="s">
        <v>263</v>
      </c>
      <c r="F90" s="237" t="s">
        <v>142</v>
      </c>
      <c r="G90" s="263" t="s">
        <v>148</v>
      </c>
      <c r="H90" s="263"/>
      <c r="I90" s="263"/>
      <c r="J90" s="263"/>
      <c r="K90" s="263"/>
      <c r="L90" s="263"/>
      <c r="M90" s="263"/>
      <c r="N90" s="239">
        <v>30</v>
      </c>
      <c r="O90" s="239">
        <v>20</v>
      </c>
      <c r="P90" s="239">
        <f>H90+J90+L90+N90</f>
        <v>30</v>
      </c>
      <c r="Q90" s="476">
        <f t="shared" si="7"/>
        <v>20</v>
      </c>
      <c r="R90" s="462"/>
    </row>
    <row r="91" spans="1:18" ht="19.5" hidden="1" customHeight="1" x14ac:dyDescent="0.6">
      <c r="A91" s="929"/>
      <c r="B91" s="788"/>
      <c r="C91" s="775"/>
      <c r="D91" s="584"/>
      <c r="E91" s="242" t="s">
        <v>263</v>
      </c>
      <c r="F91" s="241" t="str">
        <f>CONCATENATE(F78," ، ",F79," ، ",F80," ، ",F81," ، ",F82," ، ",F83," ، ",F84," ، ",F85," ، ",F86," ، ",F87," ، ",F89," ، ",F90," ، ",F92," ، ",F93)</f>
        <v>ايجاد سامانه اعلام و اطفاء حريق در سطح تاسيسات و ساختمان‌هاي تحت پوشش ، تامین چراغ قوه شارژی  ،  ،  ،  ،  ،  ،  ،  ، تامين مخروط ايمني و نوار خطر ،  ، تامين و نصب جعبه كمك‌هاي اوليه ، برج نور ، پیکور</v>
      </c>
      <c r="G91" s="263"/>
      <c r="H91" s="263"/>
      <c r="I91" s="263"/>
      <c r="J91" s="263"/>
      <c r="K91" s="263"/>
      <c r="L91" s="263"/>
      <c r="M91" s="263"/>
      <c r="N91" s="239"/>
      <c r="O91" s="239"/>
      <c r="P91" s="239">
        <f>H91+J91+L91+N91</f>
        <v>0</v>
      </c>
      <c r="Q91" s="476">
        <f t="shared" si="7"/>
        <v>0</v>
      </c>
      <c r="R91" s="462"/>
    </row>
    <row r="92" spans="1:18" ht="19.5" hidden="1" customHeight="1" x14ac:dyDescent="0.6">
      <c r="A92" s="929"/>
      <c r="B92" s="788"/>
      <c r="C92" s="775"/>
      <c r="D92" s="584"/>
      <c r="E92" s="242"/>
      <c r="F92" s="302" t="s">
        <v>443</v>
      </c>
      <c r="G92" s="303"/>
      <c r="H92" s="303"/>
      <c r="I92" s="303"/>
      <c r="J92" s="303"/>
      <c r="K92" s="303"/>
      <c r="L92" s="303"/>
      <c r="M92" s="303"/>
      <c r="N92" s="304">
        <v>1</v>
      </c>
      <c r="O92" s="304">
        <v>500</v>
      </c>
      <c r="P92" s="594">
        <f>H92+J92+L92+N92</f>
        <v>1</v>
      </c>
      <c r="Q92" s="476">
        <f t="shared" si="7"/>
        <v>500</v>
      </c>
      <c r="R92" s="462"/>
    </row>
    <row r="93" spans="1:18" ht="19.5" hidden="1" customHeight="1" x14ac:dyDescent="0.6">
      <c r="A93" s="929"/>
      <c r="B93" s="788"/>
      <c r="C93" s="775"/>
      <c r="D93" s="584"/>
      <c r="E93" s="242"/>
      <c r="F93" s="302" t="s">
        <v>444</v>
      </c>
      <c r="G93" s="303"/>
      <c r="H93" s="303"/>
      <c r="I93" s="303"/>
      <c r="J93" s="303"/>
      <c r="K93" s="303"/>
      <c r="L93" s="303"/>
      <c r="M93" s="303"/>
      <c r="N93" s="304">
        <v>2</v>
      </c>
      <c r="O93" s="304">
        <v>240</v>
      </c>
      <c r="P93" s="594">
        <f>H93+J93+L93+N93</f>
        <v>2</v>
      </c>
      <c r="Q93" s="476">
        <v>240</v>
      </c>
      <c r="R93" s="462"/>
    </row>
    <row r="94" spans="1:18" ht="19.5" customHeight="1" x14ac:dyDescent="0.2">
      <c r="A94" s="929"/>
      <c r="B94" s="789"/>
      <c r="C94" s="795"/>
      <c r="D94" s="591"/>
      <c r="E94" s="310" t="s">
        <v>263</v>
      </c>
      <c r="F94" s="799" t="str">
        <f>CONCATENATE("* سایر شامل : ",F91)</f>
        <v>* سایر شامل : ايجاد سامانه اعلام و اطفاء حريق در سطح تاسيسات و ساختمان‌هاي تحت پوشش ، تامین چراغ قوه شارژی  ،  ،  ،  ،  ،  ،  ،  ، تامين مخروط ايمني و نوار خطر ،  ، تامين و نصب جعبه كمك‌هاي اوليه ، برج نور ، پیکور</v>
      </c>
      <c r="G94" s="800"/>
      <c r="H94" s="800"/>
      <c r="I94" s="800"/>
      <c r="J94" s="800"/>
      <c r="K94" s="800"/>
      <c r="L94" s="800"/>
      <c r="M94" s="800"/>
      <c r="N94" s="800"/>
      <c r="O94" s="800"/>
      <c r="P94" s="800"/>
      <c r="Q94" s="801"/>
      <c r="R94" s="467"/>
    </row>
    <row r="95" spans="1:18" ht="19.5" customHeight="1" x14ac:dyDescent="0.35">
      <c r="A95" s="929"/>
      <c r="B95" s="230"/>
      <c r="C95" s="231"/>
      <c r="D95" s="459"/>
      <c r="E95" s="797" t="s">
        <v>49</v>
      </c>
      <c r="F95" s="798"/>
      <c r="G95" s="798"/>
      <c r="H95" s="798"/>
      <c r="I95" s="798"/>
      <c r="J95" s="798"/>
      <c r="K95" s="798"/>
      <c r="L95" s="798"/>
      <c r="M95" s="798"/>
      <c r="N95" s="260"/>
      <c r="O95" s="260"/>
      <c r="P95" s="260"/>
      <c r="Q95" s="225">
        <f>Q70+Q71+Q72+Q73+Q74+Q75+Q76+Q77</f>
        <v>22040</v>
      </c>
      <c r="R95" s="463"/>
    </row>
    <row r="96" spans="1:18" ht="19.5" customHeight="1" x14ac:dyDescent="0.35">
      <c r="A96" s="930"/>
      <c r="B96" s="230"/>
      <c r="C96" s="231"/>
      <c r="D96" s="459"/>
      <c r="E96" s="797" t="s">
        <v>50</v>
      </c>
      <c r="F96" s="798"/>
      <c r="G96" s="798"/>
      <c r="H96" s="798"/>
      <c r="I96" s="798"/>
      <c r="J96" s="798"/>
      <c r="K96" s="798"/>
      <c r="L96" s="798"/>
      <c r="M96" s="798"/>
      <c r="N96" s="260"/>
      <c r="O96" s="260"/>
      <c r="P96" s="260"/>
      <c r="Q96" s="226">
        <f>Q95/$Q$143</f>
        <v>8.819289645105732E-3</v>
      </c>
      <c r="R96" s="464"/>
    </row>
    <row r="97" spans="1:20" ht="19.5" customHeight="1" x14ac:dyDescent="0.6">
      <c r="A97" s="782" t="s">
        <v>60</v>
      </c>
      <c r="B97" s="782" t="s">
        <v>152</v>
      </c>
      <c r="C97" s="783" t="s">
        <v>411</v>
      </c>
      <c r="D97" s="585"/>
      <c r="E97" s="601">
        <v>1</v>
      </c>
      <c r="F97" s="5" t="s">
        <v>448</v>
      </c>
      <c r="G97" s="263" t="s">
        <v>81</v>
      </c>
      <c r="H97" s="263">
        <v>0.5</v>
      </c>
      <c r="I97" s="298">
        <v>20682</v>
      </c>
      <c r="J97" s="263">
        <v>3.3</v>
      </c>
      <c r="K97" s="298">
        <v>136501.19999999998</v>
      </c>
      <c r="L97" s="263">
        <v>0.2</v>
      </c>
      <c r="M97" s="298">
        <v>8272.7999999999993</v>
      </c>
      <c r="N97" s="239"/>
      <c r="O97" s="239"/>
      <c r="P97" s="239">
        <f>H97+J97+L97+N97</f>
        <v>4</v>
      </c>
      <c r="Q97" s="488">
        <f>O97+M97+K97+I97</f>
        <v>165455.99999999997</v>
      </c>
      <c r="R97" s="462"/>
    </row>
    <row r="98" spans="1:20" ht="19.5" customHeight="1" x14ac:dyDescent="0.6">
      <c r="A98" s="782"/>
      <c r="B98" s="782"/>
      <c r="C98" s="783"/>
      <c r="D98" s="585"/>
      <c r="E98" s="601">
        <v>2</v>
      </c>
      <c r="F98" s="5" t="s">
        <v>150</v>
      </c>
      <c r="G98" s="263" t="s">
        <v>78</v>
      </c>
      <c r="H98" s="263">
        <v>66</v>
      </c>
      <c r="I98" s="298">
        <v>4676</v>
      </c>
      <c r="J98" s="263">
        <v>70</v>
      </c>
      <c r="K98" s="298">
        <v>4962</v>
      </c>
      <c r="L98" s="263">
        <v>28</v>
      </c>
      <c r="M98" s="298">
        <v>1984</v>
      </c>
      <c r="N98" s="239"/>
      <c r="O98" s="309"/>
      <c r="P98" s="239">
        <f>H98+J98+L98+N98</f>
        <v>164</v>
      </c>
      <c r="Q98" s="494">
        <f>O98+M98+K98+I98</f>
        <v>11622</v>
      </c>
      <c r="R98" s="462"/>
    </row>
    <row r="99" spans="1:20" ht="73.5" customHeight="1" x14ac:dyDescent="0.6">
      <c r="A99" s="782"/>
      <c r="B99" s="782"/>
      <c r="C99" s="794"/>
      <c r="D99" s="590"/>
      <c r="E99" s="601">
        <v>3</v>
      </c>
      <c r="F99" s="5" t="s">
        <v>151</v>
      </c>
      <c r="G99" s="263" t="s">
        <v>78</v>
      </c>
      <c r="H99" s="263">
        <v>136</v>
      </c>
      <c r="I99" s="298">
        <v>8108.8640000000005</v>
      </c>
      <c r="J99" s="263">
        <v>117</v>
      </c>
      <c r="K99" s="298">
        <v>6976.0080000000007</v>
      </c>
      <c r="L99" s="263">
        <v>97</v>
      </c>
      <c r="M99" s="298">
        <v>5783.5280000000002</v>
      </c>
      <c r="N99" s="239"/>
      <c r="O99" s="239"/>
      <c r="P99" s="239">
        <f>H99+J99+L99+N99</f>
        <v>350</v>
      </c>
      <c r="Q99" s="513">
        <f>O99+M99+K99+I99</f>
        <v>20868.400000000001</v>
      </c>
      <c r="R99" s="462"/>
    </row>
    <row r="100" spans="1:20" ht="19.5" customHeight="1" x14ac:dyDescent="0.35">
      <c r="A100" s="782"/>
      <c r="B100" s="230"/>
      <c r="C100" s="231"/>
      <c r="D100" s="231"/>
      <c r="E100" s="796" t="s">
        <v>49</v>
      </c>
      <c r="F100" s="796"/>
      <c r="G100" s="796"/>
      <c r="H100" s="796"/>
      <c r="I100" s="796"/>
      <c r="J100" s="796"/>
      <c r="K100" s="796"/>
      <c r="L100" s="796"/>
      <c r="M100" s="796"/>
      <c r="N100" s="592"/>
      <c r="O100" s="592"/>
      <c r="P100" s="592"/>
      <c r="Q100" s="225">
        <f>SUM(Q97:Q99)</f>
        <v>197946.39999999997</v>
      </c>
      <c r="R100" s="463"/>
    </row>
    <row r="101" spans="1:20" ht="19.5" customHeight="1" x14ac:dyDescent="0.35">
      <c r="A101" s="782"/>
      <c r="B101" s="230"/>
      <c r="C101" s="231"/>
      <c r="D101" s="231"/>
      <c r="E101" s="796" t="s">
        <v>50</v>
      </c>
      <c r="F101" s="796"/>
      <c r="G101" s="796"/>
      <c r="H101" s="796"/>
      <c r="I101" s="796"/>
      <c r="J101" s="796"/>
      <c r="K101" s="796"/>
      <c r="L101" s="796"/>
      <c r="M101" s="796"/>
      <c r="N101" s="592"/>
      <c r="O101" s="592"/>
      <c r="P101" s="592"/>
      <c r="Q101" s="226">
        <f>Q100/$Q$143</f>
        <v>7.9208105072865562E-2</v>
      </c>
      <c r="R101" s="464"/>
      <c r="T101" s="602">
        <f>20868+33802+33802+83586</f>
        <v>172058</v>
      </c>
    </row>
    <row r="102" spans="1:20" ht="19.5" customHeight="1" x14ac:dyDescent="0.6">
      <c r="A102" s="760" t="s">
        <v>442</v>
      </c>
      <c r="B102" s="761"/>
      <c r="C102" s="762"/>
      <c r="D102" s="579"/>
      <c r="E102" s="227">
        <v>1</v>
      </c>
      <c r="F102" s="5" t="s">
        <v>61</v>
      </c>
      <c r="G102" s="263"/>
      <c r="H102" s="263"/>
      <c r="I102" s="263"/>
      <c r="J102" s="263"/>
      <c r="K102" s="263"/>
      <c r="L102" s="263"/>
      <c r="M102" s="263"/>
      <c r="N102" s="239"/>
      <c r="O102" s="261">
        <v>23542</v>
      </c>
      <c r="P102" s="264"/>
      <c r="Q102" s="489">
        <f t="shared" ref="Q102:Q140" si="9">O102+M102+K102+I102</f>
        <v>23542</v>
      </c>
      <c r="R102" s="462"/>
    </row>
    <row r="103" spans="1:20" ht="19.5" customHeight="1" x14ac:dyDescent="0.6">
      <c r="A103" s="763"/>
      <c r="B103" s="764"/>
      <c r="C103" s="765"/>
      <c r="D103" s="580"/>
      <c r="E103" s="227">
        <v>2</v>
      </c>
      <c r="F103" s="5" t="s">
        <v>62</v>
      </c>
      <c r="G103" s="263"/>
      <c r="H103" s="263"/>
      <c r="I103" s="263"/>
      <c r="J103" s="263"/>
      <c r="K103" s="263"/>
      <c r="L103" s="263"/>
      <c r="M103" s="263"/>
      <c r="N103" s="239"/>
      <c r="O103" s="261">
        <v>17680.244999999999</v>
      </c>
      <c r="P103" s="264"/>
      <c r="Q103" s="509">
        <f t="shared" si="9"/>
        <v>17680.244999999999</v>
      </c>
      <c r="R103" s="462"/>
    </row>
    <row r="104" spans="1:20" ht="19.5" customHeight="1" x14ac:dyDescent="0.6">
      <c r="A104" s="763"/>
      <c r="B104" s="764"/>
      <c r="C104" s="765"/>
      <c r="D104" s="580"/>
      <c r="E104" s="227">
        <v>3</v>
      </c>
      <c r="F104" s="5" t="s">
        <v>63</v>
      </c>
      <c r="G104" s="263"/>
      <c r="H104" s="263"/>
      <c r="I104" s="263"/>
      <c r="J104" s="263"/>
      <c r="K104" s="263"/>
      <c r="L104" s="263"/>
      <c r="M104" s="263"/>
      <c r="N104" s="239"/>
      <c r="O104" s="261">
        <v>15000</v>
      </c>
      <c r="P104" s="264"/>
      <c r="Q104" s="503">
        <f t="shared" si="9"/>
        <v>15000</v>
      </c>
      <c r="R104" s="462"/>
    </row>
    <row r="105" spans="1:20" ht="19.5" customHeight="1" x14ac:dyDescent="0.6">
      <c r="A105" s="763"/>
      <c r="B105" s="764"/>
      <c r="C105" s="765"/>
      <c r="D105" s="580"/>
      <c r="E105" s="227">
        <f>E104+1</f>
        <v>4</v>
      </c>
      <c r="F105" s="5" t="str">
        <f>'[3]سایر هزینه ها'!B8</f>
        <v>بهسازی اماکن اداری</v>
      </c>
      <c r="G105" s="263"/>
      <c r="H105" s="263"/>
      <c r="I105" s="263"/>
      <c r="J105" s="263"/>
      <c r="K105" s="263"/>
      <c r="L105" s="263"/>
      <c r="M105" s="263"/>
      <c r="N105" s="239">
        <v>4</v>
      </c>
      <c r="O105" s="261">
        <v>5000</v>
      </c>
      <c r="P105" s="594">
        <v>4</v>
      </c>
      <c r="Q105" s="527">
        <f t="shared" si="9"/>
        <v>5000</v>
      </c>
      <c r="R105" s="462"/>
    </row>
    <row r="106" spans="1:20" ht="19.5" customHeight="1" x14ac:dyDescent="0.6">
      <c r="A106" s="763"/>
      <c r="B106" s="764"/>
      <c r="C106" s="765"/>
      <c r="D106" s="580"/>
      <c r="E106" s="227">
        <f>E105+1</f>
        <v>5</v>
      </c>
      <c r="F106" s="5" t="s">
        <v>64</v>
      </c>
      <c r="G106" s="263"/>
      <c r="H106" s="263"/>
      <c r="I106" s="263"/>
      <c r="J106" s="263"/>
      <c r="K106" s="263"/>
      <c r="L106" s="263"/>
      <c r="M106" s="263"/>
      <c r="N106" s="239"/>
      <c r="O106" s="261">
        <v>10000</v>
      </c>
      <c r="P106" s="264"/>
      <c r="Q106" s="519">
        <f t="shared" si="9"/>
        <v>10000</v>
      </c>
      <c r="R106" s="462"/>
    </row>
    <row r="107" spans="1:20" ht="19.5" customHeight="1" x14ac:dyDescent="0.6">
      <c r="A107" s="763"/>
      <c r="B107" s="764"/>
      <c r="C107" s="765"/>
      <c r="D107" s="580"/>
      <c r="E107" s="227">
        <f t="shared" ref="E107:E140" si="10">E106+1</f>
        <v>6</v>
      </c>
      <c r="F107" s="5" t="s">
        <v>65</v>
      </c>
      <c r="G107" s="263"/>
      <c r="H107" s="263"/>
      <c r="I107" s="263"/>
      <c r="J107" s="263"/>
      <c r="K107" s="263"/>
      <c r="L107" s="263"/>
      <c r="M107" s="480"/>
      <c r="N107" s="239"/>
      <c r="O107" s="261">
        <v>12920</v>
      </c>
      <c r="P107" s="264"/>
      <c r="Q107" s="509">
        <f t="shared" si="9"/>
        <v>12920</v>
      </c>
      <c r="R107" s="462"/>
    </row>
    <row r="108" spans="1:20" ht="19.5" customHeight="1" x14ac:dyDescent="0.6">
      <c r="A108" s="763"/>
      <c r="B108" s="764"/>
      <c r="C108" s="765"/>
      <c r="D108" s="580"/>
      <c r="E108" s="227">
        <f t="shared" si="10"/>
        <v>7</v>
      </c>
      <c r="F108" s="5" t="s">
        <v>66</v>
      </c>
      <c r="G108" s="263"/>
      <c r="H108" s="263"/>
      <c r="I108" s="263"/>
      <c r="J108" s="263"/>
      <c r="K108" s="263"/>
      <c r="L108" s="263"/>
      <c r="M108" s="263"/>
      <c r="N108" s="239"/>
      <c r="O108" s="261">
        <v>156</v>
      </c>
      <c r="P108" s="264"/>
      <c r="Q108" s="489">
        <f t="shared" si="9"/>
        <v>156</v>
      </c>
      <c r="R108" s="462"/>
    </row>
    <row r="109" spans="1:20" ht="19.5" customHeight="1" x14ac:dyDescent="0.6">
      <c r="A109" s="763"/>
      <c r="B109" s="764"/>
      <c r="C109" s="765"/>
      <c r="D109" s="580"/>
      <c r="E109" s="227">
        <f t="shared" si="10"/>
        <v>8</v>
      </c>
      <c r="F109" s="5" t="s">
        <v>67</v>
      </c>
      <c r="G109" s="263"/>
      <c r="H109" s="263"/>
      <c r="I109" s="263"/>
      <c r="J109" s="263"/>
      <c r="K109" s="263"/>
      <c r="L109" s="263"/>
      <c r="M109" s="263"/>
      <c r="N109" s="239"/>
      <c r="O109" s="261">
        <v>12430</v>
      </c>
      <c r="P109" s="264"/>
      <c r="Q109" s="509">
        <f t="shared" si="9"/>
        <v>12430</v>
      </c>
      <c r="R109" s="462"/>
    </row>
    <row r="110" spans="1:20" ht="19.5" customHeight="1" x14ac:dyDescent="0.6">
      <c r="A110" s="763"/>
      <c r="B110" s="764"/>
      <c r="C110" s="765"/>
      <c r="D110" s="580"/>
      <c r="E110" s="227">
        <f t="shared" si="10"/>
        <v>9</v>
      </c>
      <c r="F110" s="629" t="s">
        <v>68</v>
      </c>
      <c r="G110" s="306"/>
      <c r="H110" s="306"/>
      <c r="I110" s="306"/>
      <c r="J110" s="306"/>
      <c r="K110" s="306"/>
      <c r="L110" s="306"/>
      <c r="M110" s="306"/>
      <c r="N110" s="306"/>
      <c r="O110" s="630">
        <v>14238</v>
      </c>
      <c r="P110" s="264"/>
      <c r="Q110" s="497">
        <f t="shared" si="9"/>
        <v>14238</v>
      </c>
      <c r="R110" s="462"/>
    </row>
    <row r="111" spans="1:20" ht="19.5" customHeight="1" x14ac:dyDescent="0.6">
      <c r="A111" s="763"/>
      <c r="B111" s="764"/>
      <c r="C111" s="765"/>
      <c r="D111" s="619"/>
      <c r="E111" s="227">
        <f t="shared" si="10"/>
        <v>10</v>
      </c>
      <c r="F111" s="297" t="s">
        <v>547</v>
      </c>
      <c r="G111" s="618"/>
      <c r="H111" s="618">
        <v>2100</v>
      </c>
      <c r="I111" s="263">
        <v>367.5</v>
      </c>
      <c r="J111" s="263">
        <v>1600</v>
      </c>
      <c r="K111" s="263">
        <v>280</v>
      </c>
      <c r="L111" s="263">
        <v>1300</v>
      </c>
      <c r="M111" s="263">
        <v>227.5</v>
      </c>
      <c r="N111" s="239"/>
      <c r="O111" s="261"/>
      <c r="P111" s="264">
        <f>J111+L111+H111</f>
        <v>5000</v>
      </c>
      <c r="Q111" s="639">
        <f t="shared" si="9"/>
        <v>875</v>
      </c>
      <c r="R111" s="462"/>
    </row>
    <row r="112" spans="1:20" ht="19.5" customHeight="1" x14ac:dyDescent="0.6">
      <c r="A112" s="763"/>
      <c r="B112" s="764"/>
      <c r="C112" s="765"/>
      <c r="D112" s="580"/>
      <c r="E112" s="227">
        <f t="shared" si="10"/>
        <v>11</v>
      </c>
      <c r="F112" s="297" t="s">
        <v>69</v>
      </c>
      <c r="G112" s="589"/>
      <c r="H112" s="589"/>
      <c r="I112" s="263"/>
      <c r="J112" s="263"/>
      <c r="K112" s="263"/>
      <c r="L112" s="263"/>
      <c r="M112" s="263"/>
      <c r="N112" s="239"/>
      <c r="O112" s="261">
        <v>6240</v>
      </c>
      <c r="P112" s="264"/>
      <c r="Q112" s="513">
        <f t="shared" si="9"/>
        <v>6240</v>
      </c>
      <c r="R112" s="462"/>
    </row>
    <row r="113" spans="1:20" ht="19.5" customHeight="1" x14ac:dyDescent="0.6">
      <c r="A113" s="763"/>
      <c r="B113" s="764"/>
      <c r="C113" s="765"/>
      <c r="D113" s="580"/>
      <c r="E113" s="227">
        <f t="shared" si="10"/>
        <v>12</v>
      </c>
      <c r="F113" s="297" t="s">
        <v>551</v>
      </c>
      <c r="G113" s="297" t="s">
        <v>147</v>
      </c>
      <c r="H113" s="589"/>
      <c r="I113" s="263"/>
      <c r="J113" s="263"/>
      <c r="K113" s="263"/>
      <c r="L113" s="263"/>
      <c r="M113" s="263"/>
      <c r="N113" s="239">
        <v>55</v>
      </c>
      <c r="O113" s="239"/>
      <c r="P113" s="239">
        <v>0</v>
      </c>
      <c r="Q113" s="476">
        <f t="shared" si="9"/>
        <v>0</v>
      </c>
      <c r="R113" s="462"/>
    </row>
    <row r="114" spans="1:20" ht="19.5" customHeight="1" x14ac:dyDescent="0.6">
      <c r="A114" s="763"/>
      <c r="B114" s="764"/>
      <c r="C114" s="765"/>
      <c r="D114" s="580"/>
      <c r="E114" s="227">
        <f t="shared" si="10"/>
        <v>13</v>
      </c>
      <c r="F114" s="297" t="s">
        <v>552</v>
      </c>
      <c r="G114" s="297" t="s">
        <v>147</v>
      </c>
      <c r="H114" s="589"/>
      <c r="I114" s="263"/>
      <c r="J114" s="263"/>
      <c r="K114" s="263"/>
      <c r="L114" s="263"/>
      <c r="M114" s="263"/>
      <c r="N114" s="239">
        <v>55</v>
      </c>
      <c r="O114" s="239"/>
      <c r="P114" s="239"/>
      <c r="Q114" s="476">
        <f t="shared" si="9"/>
        <v>0</v>
      </c>
      <c r="R114" s="462"/>
    </row>
    <row r="115" spans="1:20" ht="19.5" customHeight="1" x14ac:dyDescent="0.6">
      <c r="A115" s="763"/>
      <c r="B115" s="764"/>
      <c r="C115" s="765"/>
      <c r="D115" s="580"/>
      <c r="E115" s="227">
        <f t="shared" si="10"/>
        <v>14</v>
      </c>
      <c r="F115" s="297" t="s">
        <v>363</v>
      </c>
      <c r="G115" s="297"/>
      <c r="H115" s="589"/>
      <c r="I115" s="263"/>
      <c r="J115" s="263"/>
      <c r="K115" s="263"/>
      <c r="L115" s="263"/>
      <c r="M115" s="263"/>
      <c r="N115" s="239"/>
      <c r="O115" s="239"/>
      <c r="P115" s="239">
        <v>0</v>
      </c>
      <c r="Q115" s="476">
        <f t="shared" si="9"/>
        <v>0</v>
      </c>
      <c r="R115" s="462"/>
    </row>
    <row r="116" spans="1:20" ht="19.5" customHeight="1" x14ac:dyDescent="0.6">
      <c r="A116" s="763"/>
      <c r="B116" s="764"/>
      <c r="C116" s="765"/>
      <c r="D116" s="580"/>
      <c r="E116" s="227">
        <f t="shared" si="10"/>
        <v>15</v>
      </c>
      <c r="F116" s="481" t="s">
        <v>157</v>
      </c>
      <c r="G116" s="297" t="s">
        <v>117</v>
      </c>
      <c r="H116" s="589">
        <v>30</v>
      </c>
      <c r="I116" s="298">
        <v>60</v>
      </c>
      <c r="J116" s="263">
        <v>30</v>
      </c>
      <c r="K116" s="298">
        <v>60</v>
      </c>
      <c r="L116" s="263">
        <v>30</v>
      </c>
      <c r="M116" s="298">
        <v>60</v>
      </c>
      <c r="N116" s="239"/>
      <c r="O116" s="239"/>
      <c r="P116" s="239">
        <v>90</v>
      </c>
      <c r="Q116" s="513">
        <f t="shared" si="9"/>
        <v>180</v>
      </c>
      <c r="R116" s="462"/>
    </row>
    <row r="117" spans="1:20" ht="19.5" customHeight="1" x14ac:dyDescent="0.6">
      <c r="A117" s="763"/>
      <c r="B117" s="764"/>
      <c r="C117" s="765"/>
      <c r="D117" s="580"/>
      <c r="E117" s="227">
        <f t="shared" si="10"/>
        <v>16</v>
      </c>
      <c r="F117" s="297" t="s">
        <v>366</v>
      </c>
      <c r="G117" s="297" t="s">
        <v>367</v>
      </c>
      <c r="H117" s="589">
        <v>1000</v>
      </c>
      <c r="I117" s="298">
        <v>500</v>
      </c>
      <c r="J117" s="263">
        <v>1000</v>
      </c>
      <c r="K117" s="298">
        <v>500</v>
      </c>
      <c r="L117" s="263">
        <v>1000</v>
      </c>
      <c r="M117" s="298">
        <v>500</v>
      </c>
      <c r="N117" s="239"/>
      <c r="O117" s="239"/>
      <c r="P117" s="239">
        <v>3000</v>
      </c>
      <c r="Q117" s="515">
        <f t="shared" si="9"/>
        <v>1500</v>
      </c>
      <c r="R117" s="462"/>
    </row>
    <row r="118" spans="1:20" ht="19.5" customHeight="1" x14ac:dyDescent="0.6">
      <c r="A118" s="763"/>
      <c r="B118" s="764"/>
      <c r="C118" s="765"/>
      <c r="D118" s="580"/>
      <c r="E118" s="227">
        <f t="shared" si="10"/>
        <v>17</v>
      </c>
      <c r="F118" s="297" t="s">
        <v>159</v>
      </c>
      <c r="G118" s="297" t="s">
        <v>117</v>
      </c>
      <c r="H118" s="589">
        <v>6000</v>
      </c>
      <c r="I118" s="298">
        <v>15000</v>
      </c>
      <c r="J118" s="263">
        <v>6000</v>
      </c>
      <c r="K118" s="298">
        <v>15000</v>
      </c>
      <c r="L118" s="263">
        <v>6000</v>
      </c>
      <c r="M118" s="298">
        <v>15000</v>
      </c>
      <c r="N118" s="239"/>
      <c r="O118" s="239"/>
      <c r="P118" s="239">
        <v>18000</v>
      </c>
      <c r="Q118" s="515">
        <f t="shared" si="9"/>
        <v>45000</v>
      </c>
      <c r="R118" s="462"/>
    </row>
    <row r="119" spans="1:20" ht="19.5" customHeight="1" x14ac:dyDescent="0.6">
      <c r="A119" s="763"/>
      <c r="B119" s="764"/>
      <c r="C119" s="765"/>
      <c r="D119" s="580"/>
      <c r="E119" s="227">
        <f t="shared" si="10"/>
        <v>18</v>
      </c>
      <c r="F119" s="297" t="s">
        <v>368</v>
      </c>
      <c r="G119" s="297" t="s">
        <v>367</v>
      </c>
      <c r="H119" s="589">
        <v>300</v>
      </c>
      <c r="I119" s="298">
        <v>1500</v>
      </c>
      <c r="J119" s="263">
        <v>300</v>
      </c>
      <c r="K119" s="298">
        <v>1500</v>
      </c>
      <c r="L119" s="263">
        <v>300</v>
      </c>
      <c r="M119" s="298">
        <v>1500</v>
      </c>
      <c r="N119" s="239"/>
      <c r="O119" s="239"/>
      <c r="P119" s="239">
        <v>900</v>
      </c>
      <c r="Q119" s="515">
        <f t="shared" si="9"/>
        <v>4500</v>
      </c>
      <c r="R119" s="462"/>
    </row>
    <row r="120" spans="1:20" ht="19.5" customHeight="1" x14ac:dyDescent="0.6">
      <c r="A120" s="763"/>
      <c r="B120" s="764"/>
      <c r="C120" s="765"/>
      <c r="D120" s="580"/>
      <c r="E120" s="227">
        <f t="shared" si="10"/>
        <v>19</v>
      </c>
      <c r="F120" s="297" t="s">
        <v>371</v>
      </c>
      <c r="G120" s="297" t="s">
        <v>367</v>
      </c>
      <c r="H120" s="589">
        <v>250</v>
      </c>
      <c r="I120" s="298">
        <v>1500</v>
      </c>
      <c r="J120" s="263">
        <v>250</v>
      </c>
      <c r="K120" s="298">
        <v>1500</v>
      </c>
      <c r="L120" s="263">
        <v>250</v>
      </c>
      <c r="M120" s="298">
        <v>1500</v>
      </c>
      <c r="N120" s="239"/>
      <c r="O120" s="239"/>
      <c r="P120" s="239">
        <v>750</v>
      </c>
      <c r="Q120" s="515">
        <f t="shared" si="9"/>
        <v>4500</v>
      </c>
      <c r="R120" s="462"/>
    </row>
    <row r="121" spans="1:20" ht="19.5" customHeight="1" x14ac:dyDescent="0.6">
      <c r="A121" s="763"/>
      <c r="B121" s="764"/>
      <c r="C121" s="765"/>
      <c r="D121" s="580"/>
      <c r="E121" s="227">
        <f t="shared" si="10"/>
        <v>20</v>
      </c>
      <c r="F121" s="297" t="s">
        <v>372</v>
      </c>
      <c r="G121" s="297" t="s">
        <v>117</v>
      </c>
      <c r="H121" s="589">
        <v>100</v>
      </c>
      <c r="I121" s="298">
        <v>3000</v>
      </c>
      <c r="J121" s="589">
        <v>100</v>
      </c>
      <c r="K121" s="298">
        <v>3000</v>
      </c>
      <c r="L121" s="589">
        <v>100</v>
      </c>
      <c r="M121" s="298">
        <v>3000</v>
      </c>
      <c r="N121" s="239"/>
      <c r="O121" s="239"/>
      <c r="P121" s="239">
        <v>300</v>
      </c>
      <c r="Q121" s="515">
        <f t="shared" si="9"/>
        <v>9000</v>
      </c>
      <c r="R121" s="462"/>
      <c r="T121" s="479"/>
    </row>
    <row r="122" spans="1:20" ht="19.5" customHeight="1" x14ac:dyDescent="0.6">
      <c r="A122" s="763"/>
      <c r="B122" s="764"/>
      <c r="C122" s="765"/>
      <c r="D122" s="580"/>
      <c r="E122" s="227">
        <f t="shared" si="10"/>
        <v>21</v>
      </c>
      <c r="F122" s="297" t="s">
        <v>161</v>
      </c>
      <c r="G122" s="297" t="s">
        <v>367</v>
      </c>
      <c r="H122" s="589">
        <v>11000</v>
      </c>
      <c r="I122" s="298">
        <v>5500</v>
      </c>
      <c r="J122" s="263">
        <v>11000</v>
      </c>
      <c r="K122" s="298">
        <v>5500</v>
      </c>
      <c r="L122" s="263">
        <v>8000</v>
      </c>
      <c r="M122" s="298">
        <v>4000</v>
      </c>
      <c r="N122" s="239"/>
      <c r="O122" s="239"/>
      <c r="P122" s="239">
        <v>30000</v>
      </c>
      <c r="Q122" s="515">
        <f t="shared" si="9"/>
        <v>15000</v>
      </c>
      <c r="R122" s="462"/>
    </row>
    <row r="123" spans="1:20" ht="19.5" customHeight="1" x14ac:dyDescent="0.6">
      <c r="A123" s="763"/>
      <c r="B123" s="764"/>
      <c r="C123" s="765"/>
      <c r="D123" s="580"/>
      <c r="E123" s="227">
        <f t="shared" si="10"/>
        <v>22</v>
      </c>
      <c r="F123" s="297" t="s">
        <v>373</v>
      </c>
      <c r="G123" s="297" t="s">
        <v>117</v>
      </c>
      <c r="H123" s="589">
        <v>60</v>
      </c>
      <c r="I123" s="298">
        <v>360</v>
      </c>
      <c r="J123" s="263">
        <v>60</v>
      </c>
      <c r="K123" s="298">
        <v>360</v>
      </c>
      <c r="L123" s="263">
        <v>60</v>
      </c>
      <c r="M123" s="298">
        <v>360</v>
      </c>
      <c r="N123" s="239"/>
      <c r="O123" s="239"/>
      <c r="P123" s="239">
        <v>180</v>
      </c>
      <c r="Q123" s="515">
        <f t="shared" si="9"/>
        <v>1080</v>
      </c>
      <c r="R123" s="462"/>
    </row>
    <row r="124" spans="1:20" ht="19.5" customHeight="1" x14ac:dyDescent="0.6">
      <c r="A124" s="763"/>
      <c r="B124" s="764"/>
      <c r="C124" s="765"/>
      <c r="D124" s="580"/>
      <c r="E124" s="227">
        <f t="shared" si="10"/>
        <v>23</v>
      </c>
      <c r="F124" s="481" t="s">
        <v>160</v>
      </c>
      <c r="G124" s="297" t="s">
        <v>117</v>
      </c>
      <c r="H124" s="589">
        <v>60</v>
      </c>
      <c r="I124" s="298">
        <v>1200</v>
      </c>
      <c r="J124" s="263">
        <v>60</v>
      </c>
      <c r="K124" s="298">
        <v>1200</v>
      </c>
      <c r="L124" s="263">
        <v>60</v>
      </c>
      <c r="M124" s="298">
        <v>1200</v>
      </c>
      <c r="N124" s="239"/>
      <c r="O124" s="239"/>
      <c r="P124" s="239">
        <v>180</v>
      </c>
      <c r="Q124" s="513">
        <f t="shared" si="9"/>
        <v>3600</v>
      </c>
      <c r="R124" s="462"/>
    </row>
    <row r="125" spans="1:20" ht="19.5" customHeight="1" x14ac:dyDescent="0.6">
      <c r="A125" s="763"/>
      <c r="B125" s="764"/>
      <c r="C125" s="765"/>
      <c r="D125" s="580"/>
      <c r="E125" s="227">
        <f t="shared" si="10"/>
        <v>24</v>
      </c>
      <c r="F125" s="297" t="s">
        <v>162</v>
      </c>
      <c r="G125" s="297" t="s">
        <v>154</v>
      </c>
      <c r="H125" s="589">
        <v>500</v>
      </c>
      <c r="I125" s="298">
        <v>12500</v>
      </c>
      <c r="J125" s="263">
        <v>450</v>
      </c>
      <c r="K125" s="298">
        <v>11250</v>
      </c>
      <c r="L125" s="263">
        <v>450</v>
      </c>
      <c r="M125" s="298">
        <v>11250</v>
      </c>
      <c r="N125" s="239"/>
      <c r="O125" s="239"/>
      <c r="P125" s="594">
        <v>1400</v>
      </c>
      <c r="Q125" s="511">
        <f t="shared" si="9"/>
        <v>35000</v>
      </c>
      <c r="R125" s="462"/>
    </row>
    <row r="126" spans="1:20" ht="19.5" customHeight="1" x14ac:dyDescent="0.6">
      <c r="A126" s="763"/>
      <c r="B126" s="764"/>
      <c r="C126" s="765"/>
      <c r="D126" s="580"/>
      <c r="E126" s="227">
        <f t="shared" si="10"/>
        <v>25</v>
      </c>
      <c r="F126" s="481" t="s">
        <v>158</v>
      </c>
      <c r="G126" s="297" t="s">
        <v>117</v>
      </c>
      <c r="H126" s="589">
        <v>175</v>
      </c>
      <c r="I126" s="298">
        <v>3500</v>
      </c>
      <c r="J126" s="263">
        <v>175</v>
      </c>
      <c r="K126" s="298">
        <v>3500</v>
      </c>
      <c r="L126" s="263">
        <v>150</v>
      </c>
      <c r="M126" s="298">
        <v>3000</v>
      </c>
      <c r="N126" s="239"/>
      <c r="O126" s="239"/>
      <c r="P126" s="594">
        <v>500</v>
      </c>
      <c r="Q126" s="513">
        <f t="shared" si="9"/>
        <v>10000</v>
      </c>
      <c r="R126" s="462"/>
    </row>
    <row r="127" spans="1:20" ht="19.5" customHeight="1" x14ac:dyDescent="0.6">
      <c r="A127" s="763"/>
      <c r="B127" s="764"/>
      <c r="C127" s="765"/>
      <c r="D127" s="580"/>
      <c r="E127" s="227">
        <f t="shared" si="10"/>
        <v>26</v>
      </c>
      <c r="F127" s="481" t="s">
        <v>377</v>
      </c>
      <c r="G127" s="297" t="s">
        <v>155</v>
      </c>
      <c r="H127" s="589">
        <v>15</v>
      </c>
      <c r="I127" s="298">
        <v>300</v>
      </c>
      <c r="J127" s="263">
        <v>15</v>
      </c>
      <c r="K127" s="298">
        <v>300</v>
      </c>
      <c r="L127" s="263">
        <v>15</v>
      </c>
      <c r="M127" s="298">
        <v>300</v>
      </c>
      <c r="N127" s="239"/>
      <c r="O127" s="239"/>
      <c r="P127" s="239">
        <v>45</v>
      </c>
      <c r="Q127" s="513">
        <f t="shared" si="9"/>
        <v>900</v>
      </c>
      <c r="R127" s="462"/>
      <c r="S127" s="479"/>
    </row>
    <row r="128" spans="1:20" ht="19.5" customHeight="1" x14ac:dyDescent="0.6">
      <c r="A128" s="763"/>
      <c r="B128" s="764"/>
      <c r="C128" s="765"/>
      <c r="D128" s="580"/>
      <c r="E128" s="227">
        <f t="shared" si="10"/>
        <v>27</v>
      </c>
      <c r="F128" s="297" t="s">
        <v>378</v>
      </c>
      <c r="G128" s="589" t="s">
        <v>117</v>
      </c>
      <c r="H128" s="589">
        <v>150</v>
      </c>
      <c r="I128" s="298">
        <v>150</v>
      </c>
      <c r="J128" s="263">
        <v>150</v>
      </c>
      <c r="K128" s="298">
        <v>150</v>
      </c>
      <c r="L128" s="263">
        <v>150</v>
      </c>
      <c r="M128" s="298">
        <v>150</v>
      </c>
      <c r="N128" s="239"/>
      <c r="O128" s="239"/>
      <c r="P128" s="594">
        <v>450</v>
      </c>
      <c r="Q128" s="515">
        <f t="shared" si="9"/>
        <v>450</v>
      </c>
      <c r="R128" s="462"/>
    </row>
    <row r="129" spans="1:26" ht="19.5" customHeight="1" x14ac:dyDescent="0.6">
      <c r="A129" s="763"/>
      <c r="B129" s="764"/>
      <c r="C129" s="765"/>
      <c r="D129" s="580"/>
      <c r="E129" s="227">
        <f t="shared" si="10"/>
        <v>28</v>
      </c>
      <c r="F129" s="297" t="s">
        <v>156</v>
      </c>
      <c r="G129" s="589" t="s">
        <v>81</v>
      </c>
      <c r="H129" s="589">
        <v>40</v>
      </c>
      <c r="I129" s="298">
        <v>8000</v>
      </c>
      <c r="J129" s="263">
        <v>40</v>
      </c>
      <c r="K129" s="298">
        <v>8000</v>
      </c>
      <c r="L129" s="263">
        <v>40</v>
      </c>
      <c r="M129" s="298">
        <v>8000</v>
      </c>
      <c r="N129" s="239"/>
      <c r="O129" s="239"/>
      <c r="P129" s="594">
        <v>120</v>
      </c>
      <c r="Q129" s="515">
        <f t="shared" si="9"/>
        <v>24000</v>
      </c>
      <c r="R129" s="462"/>
    </row>
    <row r="130" spans="1:26" ht="144.75" customHeight="1" x14ac:dyDescent="0.2">
      <c r="A130" s="763"/>
      <c r="B130" s="764"/>
      <c r="C130" s="765"/>
      <c r="D130" s="580"/>
      <c r="E130" s="656">
        <f t="shared" si="10"/>
        <v>29</v>
      </c>
      <c r="F130" s="262" t="s">
        <v>70</v>
      </c>
      <c r="G130" s="589" t="s">
        <v>385</v>
      </c>
      <c r="H130" s="589"/>
      <c r="I130" s="298"/>
      <c r="J130" s="263"/>
      <c r="K130" s="298"/>
      <c r="L130" s="263"/>
      <c r="M130" s="298"/>
      <c r="N130" s="603">
        <v>48</v>
      </c>
      <c r="O130" s="604">
        <f>120095-Q59</f>
        <v>118025</v>
      </c>
      <c r="P130" s="605">
        <v>48</v>
      </c>
      <c r="Q130" s="606">
        <f>O130+M130+K130+I130</f>
        <v>118025</v>
      </c>
      <c r="R130" s="462"/>
      <c r="Z130" s="655" t="s">
        <v>555</v>
      </c>
    </row>
    <row r="131" spans="1:26" ht="19.5" customHeight="1" x14ac:dyDescent="0.6">
      <c r="A131" s="763"/>
      <c r="B131" s="764"/>
      <c r="C131" s="765"/>
      <c r="D131" s="580"/>
      <c r="E131" s="227">
        <f t="shared" si="10"/>
        <v>30</v>
      </c>
      <c r="F131" s="297" t="s">
        <v>449</v>
      </c>
      <c r="G131" s="589" t="s">
        <v>208</v>
      </c>
      <c r="H131" s="589">
        <v>1178</v>
      </c>
      <c r="I131" s="298">
        <v>1143.2339512774806</v>
      </c>
      <c r="J131" s="263">
        <v>1347</v>
      </c>
      <c r="K131" s="298">
        <v>1307.2462923351159</v>
      </c>
      <c r="L131" s="263">
        <v>841</v>
      </c>
      <c r="M131" s="298">
        <v>816.17975638740347</v>
      </c>
      <c r="N131" s="239"/>
      <c r="O131" s="239"/>
      <c r="P131" s="594">
        <v>3366</v>
      </c>
      <c r="Q131" s="507">
        <f t="shared" si="9"/>
        <v>3266.66</v>
      </c>
      <c r="R131" s="462"/>
    </row>
    <row r="132" spans="1:26" ht="19.5" customHeight="1" x14ac:dyDescent="0.6">
      <c r="A132" s="763"/>
      <c r="B132" s="764"/>
      <c r="C132" s="765"/>
      <c r="D132" s="580"/>
      <c r="E132" s="227">
        <f t="shared" si="10"/>
        <v>31</v>
      </c>
      <c r="F132" s="297" t="s">
        <v>450</v>
      </c>
      <c r="G132" s="589" t="s">
        <v>208</v>
      </c>
      <c r="H132" s="589">
        <v>8253</v>
      </c>
      <c r="I132" s="298">
        <v>1035.3</v>
      </c>
      <c r="J132" s="263">
        <v>9432</v>
      </c>
      <c r="K132" s="298">
        <v>1183.2</v>
      </c>
      <c r="L132" s="263">
        <v>5895</v>
      </c>
      <c r="M132" s="298">
        <v>739.5</v>
      </c>
      <c r="N132" s="239"/>
      <c r="O132" s="239"/>
      <c r="P132" s="594">
        <v>23580</v>
      </c>
      <c r="Q132" s="507">
        <f t="shared" si="9"/>
        <v>2958</v>
      </c>
      <c r="R132" s="462"/>
    </row>
    <row r="133" spans="1:26" ht="19.5" customHeight="1" x14ac:dyDescent="0.6">
      <c r="A133" s="763"/>
      <c r="B133" s="764"/>
      <c r="C133" s="765"/>
      <c r="D133" s="580"/>
      <c r="E133" s="227">
        <f t="shared" si="10"/>
        <v>32</v>
      </c>
      <c r="F133" s="297" t="s">
        <v>451</v>
      </c>
      <c r="G133" s="589" t="s">
        <v>208</v>
      </c>
      <c r="H133" s="589">
        <v>210</v>
      </c>
      <c r="I133" s="298">
        <v>21</v>
      </c>
      <c r="J133" s="263">
        <v>240</v>
      </c>
      <c r="K133" s="298">
        <v>24</v>
      </c>
      <c r="L133" s="263">
        <v>150</v>
      </c>
      <c r="M133" s="298">
        <v>15</v>
      </c>
      <c r="N133" s="239"/>
      <c r="O133" s="239"/>
      <c r="P133" s="594">
        <v>600</v>
      </c>
      <c r="Q133" s="507">
        <f t="shared" si="9"/>
        <v>60</v>
      </c>
      <c r="R133" s="462"/>
    </row>
    <row r="134" spans="1:26" ht="19.5" customHeight="1" x14ac:dyDescent="0.6">
      <c r="A134" s="763"/>
      <c r="B134" s="764"/>
      <c r="C134" s="765"/>
      <c r="D134" s="580"/>
      <c r="E134" s="227">
        <f t="shared" si="10"/>
        <v>33</v>
      </c>
      <c r="F134" s="297" t="s">
        <v>452</v>
      </c>
      <c r="G134" s="589" t="s">
        <v>206</v>
      </c>
      <c r="H134" s="589">
        <v>9</v>
      </c>
      <c r="I134" s="263"/>
      <c r="J134" s="263">
        <v>2</v>
      </c>
      <c r="K134" s="263"/>
      <c r="L134" s="263">
        <v>5</v>
      </c>
      <c r="M134" s="263"/>
      <c r="N134" s="239"/>
      <c r="O134" s="239"/>
      <c r="P134" s="594">
        <v>16</v>
      </c>
      <c r="Q134" s="476">
        <f t="shared" si="9"/>
        <v>0</v>
      </c>
      <c r="R134" s="462"/>
    </row>
    <row r="135" spans="1:26" ht="19.5" customHeight="1" x14ac:dyDescent="0.6">
      <c r="A135" s="763"/>
      <c r="B135" s="764"/>
      <c r="C135" s="765"/>
      <c r="D135" s="580"/>
      <c r="E135" s="227">
        <f t="shared" si="10"/>
        <v>34</v>
      </c>
      <c r="F135" s="297" t="s">
        <v>441</v>
      </c>
      <c r="G135" s="589" t="s">
        <v>143</v>
      </c>
      <c r="H135" s="589"/>
      <c r="I135" s="263"/>
      <c r="J135" s="263"/>
      <c r="K135" s="263"/>
      <c r="L135" s="263"/>
      <c r="M135" s="263"/>
      <c r="N135" s="239">
        <v>2</v>
      </c>
      <c r="O135" s="239">
        <v>900</v>
      </c>
      <c r="P135" s="594">
        <v>2</v>
      </c>
      <c r="Q135" s="647">
        <f t="shared" si="9"/>
        <v>900</v>
      </c>
      <c r="R135" s="462"/>
    </row>
    <row r="136" spans="1:26" ht="19.5" customHeight="1" x14ac:dyDescent="0.6">
      <c r="A136" s="763"/>
      <c r="B136" s="764"/>
      <c r="C136" s="765"/>
      <c r="D136" s="580"/>
      <c r="E136" s="227">
        <f t="shared" si="10"/>
        <v>35</v>
      </c>
      <c r="F136" s="297" t="s">
        <v>71</v>
      </c>
      <c r="G136" s="589" t="s">
        <v>153</v>
      </c>
      <c r="H136" s="589"/>
      <c r="I136" s="263"/>
      <c r="J136" s="263"/>
      <c r="K136" s="263"/>
      <c r="L136" s="263"/>
      <c r="M136" s="263"/>
      <c r="N136" s="239"/>
      <c r="O136" s="239">
        <v>1560</v>
      </c>
      <c r="P136" s="239"/>
      <c r="Q136" s="505">
        <f t="shared" si="9"/>
        <v>1560</v>
      </c>
      <c r="R136" s="462"/>
    </row>
    <row r="137" spans="1:26" ht="19.5" customHeight="1" x14ac:dyDescent="0.6">
      <c r="A137" s="763"/>
      <c r="B137" s="764"/>
      <c r="C137" s="765"/>
      <c r="D137" s="580"/>
      <c r="E137" s="227">
        <f t="shared" si="10"/>
        <v>36</v>
      </c>
      <c r="F137" s="297" t="s">
        <v>72</v>
      </c>
      <c r="G137" s="589" t="s">
        <v>153</v>
      </c>
      <c r="H137" s="589"/>
      <c r="I137" s="263"/>
      <c r="J137" s="263"/>
      <c r="K137" s="263"/>
      <c r="L137" s="263"/>
      <c r="M137" s="263"/>
      <c r="N137" s="239"/>
      <c r="O137" s="239">
        <v>3500</v>
      </c>
      <c r="P137" s="239"/>
      <c r="Q137" s="505">
        <f t="shared" si="9"/>
        <v>3500</v>
      </c>
      <c r="R137" s="462"/>
    </row>
    <row r="138" spans="1:26" ht="19.5" customHeight="1" x14ac:dyDescent="0.6">
      <c r="A138" s="763"/>
      <c r="B138" s="764"/>
      <c r="C138" s="765"/>
      <c r="D138" s="580"/>
      <c r="E138" s="227">
        <f t="shared" si="10"/>
        <v>37</v>
      </c>
      <c r="F138" s="297" t="s">
        <v>73</v>
      </c>
      <c r="G138" s="589" t="s">
        <v>153</v>
      </c>
      <c r="H138" s="589"/>
      <c r="I138" s="263"/>
      <c r="J138" s="263"/>
      <c r="K138" s="263"/>
      <c r="L138" s="263"/>
      <c r="M138" s="263"/>
      <c r="N138" s="239"/>
      <c r="O138" s="239">
        <v>2200</v>
      </c>
      <c r="P138" s="239"/>
      <c r="Q138" s="505">
        <f t="shared" si="9"/>
        <v>2200</v>
      </c>
      <c r="R138" s="462"/>
    </row>
    <row r="139" spans="1:26" ht="19.5" customHeight="1" x14ac:dyDescent="0.6">
      <c r="A139" s="763"/>
      <c r="B139" s="764"/>
      <c r="C139" s="765"/>
      <c r="D139" s="580"/>
      <c r="E139" s="227">
        <f t="shared" si="10"/>
        <v>38</v>
      </c>
      <c r="F139" s="297" t="s">
        <v>165</v>
      </c>
      <c r="G139" s="589" t="s">
        <v>153</v>
      </c>
      <c r="H139" s="589"/>
      <c r="I139" s="263"/>
      <c r="J139" s="263"/>
      <c r="K139" s="263"/>
      <c r="L139" s="263"/>
      <c r="M139" s="263"/>
      <c r="N139" s="239"/>
      <c r="O139" s="239">
        <v>1200</v>
      </c>
      <c r="P139" s="239"/>
      <c r="Q139" s="505">
        <f t="shared" si="9"/>
        <v>1200</v>
      </c>
      <c r="R139" s="462"/>
    </row>
    <row r="140" spans="1:26" ht="19.5" customHeight="1" x14ac:dyDescent="0.6">
      <c r="A140" s="763"/>
      <c r="B140" s="764"/>
      <c r="C140" s="765"/>
      <c r="D140" s="580"/>
      <c r="E140" s="227">
        <f t="shared" si="10"/>
        <v>39</v>
      </c>
      <c r="F140" s="297" t="s">
        <v>74</v>
      </c>
      <c r="G140" s="589"/>
      <c r="H140" s="589"/>
      <c r="I140" s="263"/>
      <c r="J140" s="263"/>
      <c r="K140" s="263"/>
      <c r="L140" s="263"/>
      <c r="M140" s="263"/>
      <c r="N140" s="239"/>
      <c r="O140" s="239">
        <v>2000</v>
      </c>
      <c r="P140" s="239"/>
      <c r="Q140" s="505">
        <f t="shared" si="9"/>
        <v>2000</v>
      </c>
      <c r="R140" s="462"/>
    </row>
    <row r="141" spans="1:26" ht="19.5" customHeight="1" x14ac:dyDescent="0.2">
      <c r="A141" s="763"/>
      <c r="B141" s="764"/>
      <c r="C141" s="765"/>
      <c r="D141" s="580"/>
      <c r="E141" s="796" t="s">
        <v>166</v>
      </c>
      <c r="F141" s="796"/>
      <c r="G141" s="796"/>
      <c r="H141" s="796"/>
      <c r="I141" s="796"/>
      <c r="J141" s="796"/>
      <c r="K141" s="796"/>
      <c r="L141" s="796"/>
      <c r="M141" s="796"/>
      <c r="N141" s="592"/>
      <c r="O141" s="592"/>
      <c r="P141" s="592"/>
      <c r="Q141" s="225">
        <f>SUM(Q102:Q140)</f>
        <v>408460.90499999997</v>
      </c>
      <c r="R141" s="463"/>
    </row>
    <row r="142" spans="1:26" ht="19.5" customHeight="1" x14ac:dyDescent="0.2">
      <c r="A142" s="766"/>
      <c r="B142" s="767"/>
      <c r="C142" s="768"/>
      <c r="D142" s="581"/>
      <c r="E142" s="796" t="s">
        <v>50</v>
      </c>
      <c r="F142" s="796"/>
      <c r="G142" s="796"/>
      <c r="H142" s="796"/>
      <c r="I142" s="796"/>
      <c r="J142" s="796"/>
      <c r="K142" s="796"/>
      <c r="L142" s="796"/>
      <c r="M142" s="796"/>
      <c r="N142" s="592"/>
      <c r="O142" s="592"/>
      <c r="P142" s="592"/>
      <c r="Q142" s="226">
        <f>Q141/Q145</f>
        <v>0.14048389219222693</v>
      </c>
      <c r="R142" s="464"/>
    </row>
    <row r="143" spans="1:26" ht="19.5" customHeight="1" x14ac:dyDescent="0.2">
      <c r="A143" s="259"/>
      <c r="B143" s="259"/>
      <c r="C143" s="232"/>
      <c r="D143" s="232"/>
      <c r="E143" s="791" t="s">
        <v>167</v>
      </c>
      <c r="F143" s="791"/>
      <c r="G143" s="791"/>
      <c r="H143" s="791"/>
      <c r="I143" s="791"/>
      <c r="J143" s="791"/>
      <c r="K143" s="791"/>
      <c r="L143" s="791"/>
      <c r="M143" s="791"/>
      <c r="N143" s="586"/>
      <c r="O143" s="233">
        <f>SUM(O141,O100,O95,O68,O62,O57,O12)-O141</f>
        <v>0</v>
      </c>
      <c r="P143" s="586"/>
      <c r="Q143" s="233">
        <f>SUM(Q141,Q100,Q95,Q68,Q62,Q57,Q12)-Q141+Q49</f>
        <v>2499067.4858072163</v>
      </c>
      <c r="R143" s="468"/>
    </row>
    <row r="144" spans="1:26" ht="19.5" customHeight="1" x14ac:dyDescent="0.2">
      <c r="A144" s="259"/>
      <c r="B144" s="259"/>
      <c r="C144" s="232"/>
      <c r="D144" s="232"/>
      <c r="E144" s="791" t="s">
        <v>50</v>
      </c>
      <c r="F144" s="791"/>
      <c r="G144" s="791"/>
      <c r="H144" s="791"/>
      <c r="I144" s="791"/>
      <c r="J144" s="791"/>
      <c r="K144" s="791"/>
      <c r="L144" s="791"/>
      <c r="M144" s="791"/>
      <c r="N144" s="586"/>
      <c r="O144" s="233">
        <f>SUM(O142,O101,O96,O69,O63,O58,O13)-O142</f>
        <v>0</v>
      </c>
      <c r="P144" s="586"/>
      <c r="Q144" s="234">
        <f>Q143/Q145</f>
        <v>0.8595161078077731</v>
      </c>
      <c r="R144" s="469"/>
    </row>
    <row r="145" spans="1:18" ht="19.5" customHeight="1" x14ac:dyDescent="0.2">
      <c r="A145" s="6"/>
      <c r="B145" s="6"/>
      <c r="C145" s="235"/>
      <c r="D145" s="235"/>
      <c r="E145" s="792" t="s">
        <v>168</v>
      </c>
      <c r="F145" s="792"/>
      <c r="G145" s="792"/>
      <c r="H145" s="792"/>
      <c r="I145" s="792"/>
      <c r="J145" s="792"/>
      <c r="K145" s="792"/>
      <c r="L145" s="792"/>
      <c r="M145" s="792"/>
      <c r="N145" s="587"/>
      <c r="O145" s="587"/>
      <c r="P145" s="587"/>
      <c r="Q145" s="236">
        <f>Q143+Q141</f>
        <v>2907528.3908072161</v>
      </c>
      <c r="R145" s="470"/>
    </row>
  </sheetData>
  <autoFilter ref="A3:Q145"/>
  <mergeCells count="60">
    <mergeCell ref="Q4:Q5"/>
    <mergeCell ref="J4:J5"/>
    <mergeCell ref="K4:K5"/>
    <mergeCell ref="I4:I5"/>
    <mergeCell ref="H4:H5"/>
    <mergeCell ref="L4:L5"/>
    <mergeCell ref="M4:M5"/>
    <mergeCell ref="N4:N5"/>
    <mergeCell ref="O4:O5"/>
    <mergeCell ref="P4:P5"/>
    <mergeCell ref="E141:M141"/>
    <mergeCell ref="E142:M142"/>
    <mergeCell ref="E57:M57"/>
    <mergeCell ref="E58:M58"/>
    <mergeCell ref="E62:M62"/>
    <mergeCell ref="E63:M63"/>
    <mergeCell ref="E100:M100"/>
    <mergeCell ref="E101:M101"/>
    <mergeCell ref="E95:M95"/>
    <mergeCell ref="E96:M96"/>
    <mergeCell ref="F94:Q94"/>
    <mergeCell ref="E68:M68"/>
    <mergeCell ref="E69:M69"/>
    <mergeCell ref="C97:C99"/>
    <mergeCell ref="A97:A101"/>
    <mergeCell ref="B97:B99"/>
    <mergeCell ref="C70:C94"/>
    <mergeCell ref="A64:A96"/>
    <mergeCell ref="B64:B67"/>
    <mergeCell ref="B70:B94"/>
    <mergeCell ref="C64:C67"/>
    <mergeCell ref="E143:M143"/>
    <mergeCell ref="E144:M144"/>
    <mergeCell ref="E145:M145"/>
    <mergeCell ref="A1:P1"/>
    <mergeCell ref="E12:M12"/>
    <mergeCell ref="E13:M13"/>
    <mergeCell ref="C4:C11"/>
    <mergeCell ref="F4:F5"/>
    <mergeCell ref="E9:E10"/>
    <mergeCell ref="C2:C3"/>
    <mergeCell ref="E2:Q2"/>
    <mergeCell ref="G4:G5"/>
    <mergeCell ref="E4:E5"/>
    <mergeCell ref="E49:M49"/>
    <mergeCell ref="E50:M50"/>
    <mergeCell ref="A14:A50"/>
    <mergeCell ref="A51:A63"/>
    <mergeCell ref="C14:C48"/>
    <mergeCell ref="A102:C142"/>
    <mergeCell ref="A2:A3"/>
    <mergeCell ref="B2:B3"/>
    <mergeCell ref="A4:A13"/>
    <mergeCell ref="B9:B10"/>
    <mergeCell ref="B5:B6"/>
    <mergeCell ref="C59:C61"/>
    <mergeCell ref="B59:B61"/>
    <mergeCell ref="B51:B56"/>
    <mergeCell ref="C51:C56"/>
    <mergeCell ref="B14:B48"/>
  </mergeCells>
  <conditionalFormatting sqref="S51 S16:S44 S46:S47">
    <cfRule type="duplicateValues" dxfId="2" priority="2"/>
  </conditionalFormatting>
  <conditionalFormatting sqref="S51 S46:S47 S14:S44">
    <cfRule type="duplicateValues" dxfId="1" priority="1"/>
  </conditionalFormatting>
  <conditionalFormatting sqref="S48">
    <cfRule type="duplicateValues" dxfId="0" priority="8"/>
  </conditionalFormatting>
  <printOptions horizontalCentered="1" verticalCentered="1"/>
  <pageMargins left="0.31496062992125984" right="0.31496062992125984" top="0.35433070866141736" bottom="0.35433070866141736" header="0.11811023622047245" footer="0.51181102362204722"/>
  <pageSetup paperSize="9" scale="19" fitToHeight="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XFD35"/>
  <sheetViews>
    <sheetView rightToLeft="1" view="pageBreakPreview" topLeftCell="A10" zoomScale="40" zoomScaleNormal="57" zoomScaleSheetLayoutView="40" zoomScalePageLayoutView="44" workbookViewId="0">
      <selection activeCell="B8" sqref="B8:E13"/>
    </sheetView>
  </sheetViews>
  <sheetFormatPr defaultRowHeight="36.75" customHeight="1" x14ac:dyDescent="0.45"/>
  <cols>
    <col min="1" max="1" width="10.125" customWidth="1"/>
    <col min="2" max="2" width="136.75" customWidth="1"/>
    <col min="3" max="3" width="39.125" bestFit="1" customWidth="1"/>
    <col min="4" max="4" width="39.375" bestFit="1" customWidth="1"/>
    <col min="5" max="5" width="25.625" style="78" bestFit="1" customWidth="1"/>
    <col min="6" max="6" width="63" style="78" bestFit="1" customWidth="1"/>
    <col min="7" max="7" width="42.375" style="78" customWidth="1"/>
    <col min="8" max="8" width="49.375" hidden="1" customWidth="1"/>
    <col min="9" max="10" width="28.375" style="1" hidden="1" customWidth="1"/>
    <col min="11" max="11" width="12.25" hidden="1" customWidth="1"/>
    <col min="12" max="12" width="12.625" hidden="1" customWidth="1"/>
    <col min="13" max="17" width="20.625" hidden="1" customWidth="1"/>
    <col min="18" max="22" width="0" hidden="1" customWidth="1"/>
    <col min="23" max="23" width="25.625" style="78" bestFit="1" customWidth="1"/>
    <col min="24" max="24" width="63" style="78" bestFit="1" customWidth="1"/>
    <col min="25" max="25" width="25.625" style="78" bestFit="1" customWidth="1"/>
    <col min="26" max="26" width="63" style="78" bestFit="1" customWidth="1"/>
    <col min="27" max="27" width="25.625" style="78" bestFit="1" customWidth="1"/>
    <col min="28" max="28" width="63" style="78" bestFit="1" customWidth="1"/>
  </cols>
  <sheetData>
    <row r="1" spans="1:28" s="4" customFormat="1" ht="36.75" customHeight="1" x14ac:dyDescent="0.2">
      <c r="A1" s="802" t="s">
        <v>182</v>
      </c>
      <c r="B1" s="803"/>
      <c r="C1" s="803"/>
      <c r="D1" s="803"/>
      <c r="E1" s="803"/>
      <c r="F1" s="803"/>
      <c r="G1" s="803"/>
      <c r="H1" s="803"/>
      <c r="I1" s="803"/>
      <c r="J1" s="803"/>
      <c r="K1" s="803"/>
      <c r="L1" s="803"/>
      <c r="M1" s="803"/>
      <c r="N1" s="803"/>
      <c r="O1" s="803"/>
      <c r="P1" s="803"/>
      <c r="Q1" s="803"/>
      <c r="R1" s="803"/>
      <c r="S1" s="803"/>
      <c r="T1" s="803"/>
      <c r="U1" s="803"/>
      <c r="V1" s="803"/>
      <c r="W1" s="803"/>
      <c r="X1" s="803"/>
      <c r="Y1" s="803"/>
      <c r="Z1" s="803"/>
      <c r="AA1" s="803"/>
      <c r="AB1" s="803"/>
    </row>
    <row r="2" spans="1:28" ht="36.75" customHeight="1" x14ac:dyDescent="0.2">
      <c r="A2" s="807" t="s">
        <v>40</v>
      </c>
      <c r="B2" s="808"/>
      <c r="C2" s="808"/>
      <c r="D2" s="808"/>
      <c r="E2" s="808"/>
      <c r="F2" s="808"/>
      <c r="G2" s="808"/>
      <c r="H2" s="808"/>
      <c r="I2" s="808"/>
      <c r="J2" s="808"/>
      <c r="K2" s="808"/>
      <c r="L2" s="808"/>
      <c r="M2" s="808"/>
      <c r="N2" s="808"/>
      <c r="O2" s="808"/>
      <c r="P2" s="808"/>
      <c r="Q2" s="808"/>
      <c r="R2" s="808"/>
      <c r="S2" s="808"/>
      <c r="T2" s="808"/>
      <c r="U2" s="808"/>
      <c r="V2" s="808"/>
      <c r="W2" s="808"/>
      <c r="X2" s="808"/>
      <c r="Y2" s="808"/>
      <c r="Z2" s="808"/>
      <c r="AA2" s="808"/>
      <c r="AB2" s="808"/>
    </row>
    <row r="3" spans="1:28" s="72" customFormat="1" ht="36.75" customHeight="1" x14ac:dyDescent="0.55000000000000004">
      <c r="A3" s="804" t="s">
        <v>41</v>
      </c>
      <c r="B3" s="804"/>
      <c r="C3" s="806" t="s">
        <v>560</v>
      </c>
      <c r="D3" s="806"/>
      <c r="E3" s="806"/>
      <c r="F3" s="806"/>
      <c r="G3" s="806"/>
      <c r="H3" s="806"/>
      <c r="I3" s="806"/>
      <c r="J3" s="806"/>
      <c r="K3" s="806"/>
      <c r="L3" s="806"/>
      <c r="M3" s="806"/>
      <c r="N3" s="806"/>
      <c r="O3" s="806"/>
      <c r="P3" s="806"/>
      <c r="Q3" s="806"/>
      <c r="R3" s="806"/>
      <c r="S3" s="806"/>
      <c r="T3" s="806"/>
      <c r="U3" s="806"/>
      <c r="V3" s="806"/>
      <c r="W3" s="806"/>
      <c r="X3" s="806"/>
      <c r="Y3" s="806"/>
      <c r="Z3" s="806"/>
      <c r="AA3" s="806"/>
      <c r="AB3" s="806"/>
    </row>
    <row r="4" spans="1:28" s="72" customFormat="1" ht="36.75" customHeight="1" x14ac:dyDescent="0.55000000000000004">
      <c r="A4" s="804" t="s">
        <v>183</v>
      </c>
      <c r="B4" s="804"/>
      <c r="C4" s="805">
        <f>F27</f>
        <v>286933.25</v>
      </c>
      <c r="D4" s="805"/>
      <c r="E4" s="805"/>
      <c r="F4" s="805"/>
      <c r="G4" s="805"/>
      <c r="H4" s="805"/>
      <c r="I4" s="805"/>
      <c r="J4" s="805"/>
      <c r="K4" s="805"/>
      <c r="L4" s="805"/>
      <c r="M4" s="805"/>
      <c r="N4" s="805"/>
      <c r="O4" s="805"/>
      <c r="P4" s="805"/>
      <c r="Q4" s="805"/>
      <c r="R4" s="805"/>
      <c r="S4" s="805"/>
      <c r="T4" s="805"/>
      <c r="U4" s="805"/>
      <c r="V4" s="805"/>
      <c r="W4" s="805"/>
      <c r="X4" s="805"/>
      <c r="Y4" s="805"/>
      <c r="Z4" s="805"/>
      <c r="AA4" s="805"/>
      <c r="AB4" s="805"/>
    </row>
    <row r="5" spans="1:28" s="73" customFormat="1" ht="36.75" customHeight="1" x14ac:dyDescent="0.2">
      <c r="A5" s="219" t="s">
        <v>0</v>
      </c>
      <c r="B5" s="220" t="s">
        <v>29</v>
      </c>
      <c r="C5" s="393" t="s">
        <v>30</v>
      </c>
      <c r="D5" s="393" t="s">
        <v>42</v>
      </c>
      <c r="E5" s="394" t="s">
        <v>43</v>
      </c>
      <c r="F5" s="394" t="s">
        <v>405</v>
      </c>
      <c r="G5" s="394" t="s">
        <v>44</v>
      </c>
      <c r="H5" s="393" t="s">
        <v>33</v>
      </c>
      <c r="I5" s="393" t="s">
        <v>45</v>
      </c>
      <c r="J5" s="393" t="s">
        <v>46</v>
      </c>
      <c r="K5" s="393" t="s">
        <v>184</v>
      </c>
      <c r="L5" s="393" t="s">
        <v>185</v>
      </c>
      <c r="M5" s="9" t="s">
        <v>186</v>
      </c>
      <c r="N5" s="9" t="s">
        <v>187</v>
      </c>
      <c r="O5" s="9" t="s">
        <v>188</v>
      </c>
      <c r="P5" s="9" t="s">
        <v>189</v>
      </c>
      <c r="Q5" s="9" t="s">
        <v>190</v>
      </c>
      <c r="W5" s="395" t="s">
        <v>424</v>
      </c>
      <c r="X5" s="395" t="s">
        <v>423</v>
      </c>
      <c r="Y5" s="396" t="s">
        <v>419</v>
      </c>
      <c r="Z5" s="396" t="s">
        <v>420</v>
      </c>
      <c r="AA5" s="394" t="s">
        <v>421</v>
      </c>
      <c r="AB5" s="394" t="s">
        <v>422</v>
      </c>
    </row>
    <row r="6" spans="1:28" s="74" customFormat="1" ht="36.75" customHeight="1" x14ac:dyDescent="1.3">
      <c r="A6" s="87">
        <v>1</v>
      </c>
      <c r="B6" s="211" t="s">
        <v>191</v>
      </c>
      <c r="C6" s="88"/>
      <c r="D6" s="88" t="s">
        <v>192</v>
      </c>
      <c r="E6" s="212"/>
      <c r="F6" s="213">
        <v>0</v>
      </c>
      <c r="G6" s="214"/>
      <c r="H6" s="88"/>
      <c r="I6" s="204"/>
      <c r="J6" s="20"/>
      <c r="K6" s="215" t="s">
        <v>191</v>
      </c>
      <c r="L6" s="11" t="e">
        <f>[4]!Table137[[#This Row],[Column1]]=[4]!Table137[[#This Row],[شرح ]]</f>
        <v>#REF!</v>
      </c>
      <c r="M6" s="216">
        <v>0.89261675824175835</v>
      </c>
      <c r="N6" s="216">
        <v>0.89276923076923087</v>
      </c>
      <c r="O6" s="217" t="s">
        <v>163</v>
      </c>
      <c r="P6" s="218"/>
      <c r="Q6" s="218"/>
      <c r="R6" s="74">
        <f>F6/1000</f>
        <v>0</v>
      </c>
      <c r="W6" s="212"/>
      <c r="X6" s="213">
        <v>0</v>
      </c>
      <c r="Y6" s="212"/>
      <c r="Z6" s="213">
        <v>0</v>
      </c>
      <c r="AA6" s="212"/>
      <c r="AB6" s="213">
        <v>0</v>
      </c>
    </row>
    <row r="7" spans="1:28" s="74" customFormat="1" ht="36.75" customHeight="1" x14ac:dyDescent="1.3">
      <c r="A7" s="13">
        <f>1+A6</f>
        <v>2</v>
      </c>
      <c r="B7" s="14" t="s">
        <v>193</v>
      </c>
      <c r="C7" s="15" t="s">
        <v>153</v>
      </c>
      <c r="D7" s="15" t="s">
        <v>194</v>
      </c>
      <c r="E7" s="16">
        <f>(E8+E9)/E12</f>
        <v>0.95412087912087917</v>
      </c>
      <c r="F7" s="17">
        <v>0</v>
      </c>
      <c r="G7" s="18"/>
      <c r="H7" s="15"/>
      <c r="I7" s="19"/>
      <c r="J7" s="20"/>
      <c r="K7" s="21" t="s">
        <v>193</v>
      </c>
      <c r="L7" s="11" t="e">
        <f>[4]!Table137[[#This Row],[Column1]]=[4]!Table137[[#This Row],[شرح ]]</f>
        <v>#REF!</v>
      </c>
      <c r="M7" s="22">
        <f>(M9+M8)/M12</f>
        <v>0.89148351648351654</v>
      </c>
      <c r="N7" s="23">
        <v>0.89276923076923087</v>
      </c>
      <c r="O7" s="24" t="s">
        <v>163</v>
      </c>
      <c r="P7" s="25"/>
      <c r="Q7" s="25"/>
      <c r="R7" s="74">
        <f t="shared" ref="R7:R26" si="0">F7/1000</f>
        <v>0</v>
      </c>
      <c r="W7" s="16">
        <v>0</v>
      </c>
      <c r="X7" s="17">
        <v>0</v>
      </c>
      <c r="Y7" s="16">
        <v>0</v>
      </c>
      <c r="Z7" s="17">
        <v>0</v>
      </c>
      <c r="AA7" s="16">
        <v>0</v>
      </c>
      <c r="AB7" s="17">
        <v>0</v>
      </c>
    </row>
    <row r="8" spans="1:28" s="74" customFormat="1" ht="36.75" customHeight="1" x14ac:dyDescent="1.3">
      <c r="A8" s="13">
        <f t="shared" ref="A8:A21" si="1">1+A7</f>
        <v>3</v>
      </c>
      <c r="B8" s="14" t="s">
        <v>195</v>
      </c>
      <c r="C8" s="15" t="s">
        <v>81</v>
      </c>
      <c r="D8" s="15" t="s">
        <v>196</v>
      </c>
      <c r="E8" s="26">
        <v>1.2</v>
      </c>
      <c r="F8" s="17"/>
      <c r="G8" s="18"/>
      <c r="H8" s="15"/>
      <c r="I8" s="19"/>
      <c r="J8" s="20"/>
      <c r="K8" s="21"/>
      <c r="L8" s="11"/>
      <c r="M8" s="27"/>
      <c r="N8" s="28"/>
      <c r="O8" s="24"/>
      <c r="P8" s="25"/>
      <c r="Q8" s="25"/>
      <c r="W8" s="18"/>
      <c r="X8" s="17"/>
      <c r="Y8" s="18"/>
      <c r="Z8" s="17"/>
      <c r="AA8" s="18"/>
      <c r="AB8" s="17"/>
    </row>
    <row r="9" spans="1:28" s="74" customFormat="1" ht="36.75" customHeight="1" x14ac:dyDescent="1.3">
      <c r="A9" s="13">
        <f t="shared" si="1"/>
        <v>4</v>
      </c>
      <c r="B9" s="14" t="s">
        <v>199</v>
      </c>
      <c r="C9" s="15" t="s">
        <v>81</v>
      </c>
      <c r="D9" s="15" t="s">
        <v>196</v>
      </c>
      <c r="E9" s="26">
        <v>1388</v>
      </c>
      <c r="F9" s="17">
        <v>0</v>
      </c>
      <c r="G9" s="18"/>
      <c r="H9" s="15"/>
      <c r="I9" s="19"/>
      <c r="J9" s="20"/>
      <c r="K9" s="21" t="s">
        <v>199</v>
      </c>
      <c r="L9" s="11" t="e">
        <f>[4]!Table137[[#This Row],[Column1]]=[4]!Table137[[#This Row],[شرح ]]</f>
        <v>#REF!</v>
      </c>
      <c r="M9" s="27">
        <v>1298</v>
      </c>
      <c r="N9" s="27">
        <v>1298</v>
      </c>
      <c r="O9" s="24" t="s">
        <v>163</v>
      </c>
      <c r="P9" s="29" t="s">
        <v>163</v>
      </c>
      <c r="Q9" s="29" t="s">
        <v>163</v>
      </c>
      <c r="R9" s="74">
        <f t="shared" si="0"/>
        <v>0</v>
      </c>
      <c r="W9" s="26"/>
      <c r="X9" s="17">
        <v>0</v>
      </c>
      <c r="Y9" s="26"/>
      <c r="Z9" s="17">
        <v>0</v>
      </c>
      <c r="AA9" s="26"/>
      <c r="AB9" s="17">
        <v>0</v>
      </c>
    </row>
    <row r="10" spans="1:28" s="74" customFormat="1" ht="36.75" customHeight="1" x14ac:dyDescent="1.3">
      <c r="A10" s="13">
        <f t="shared" si="1"/>
        <v>5</v>
      </c>
      <c r="B10" s="14" t="s">
        <v>200</v>
      </c>
      <c r="C10" s="15" t="s">
        <v>81</v>
      </c>
      <c r="D10" s="15" t="s">
        <v>196</v>
      </c>
      <c r="E10" s="26">
        <v>19</v>
      </c>
      <c r="F10" s="17">
        <v>0</v>
      </c>
      <c r="G10" s="18"/>
      <c r="H10" s="15"/>
      <c r="I10" s="19"/>
      <c r="J10" s="20"/>
      <c r="K10" s="21" t="s">
        <v>200</v>
      </c>
      <c r="L10" s="11" t="e">
        <f>[4]!Table137[[#This Row],[Column1]]=[4]!Table137[[#This Row],[شرح ]]</f>
        <v>#REF!</v>
      </c>
      <c r="M10" s="27">
        <v>47</v>
      </c>
      <c r="N10" s="27">
        <v>47</v>
      </c>
      <c r="O10" s="24" t="s">
        <v>163</v>
      </c>
      <c r="P10" s="29" t="s">
        <v>163</v>
      </c>
      <c r="Q10" s="29" t="s">
        <v>163</v>
      </c>
      <c r="R10" s="74">
        <f t="shared" si="0"/>
        <v>0</v>
      </c>
      <c r="W10" s="26"/>
      <c r="X10" s="17">
        <v>0</v>
      </c>
      <c r="Y10" s="26"/>
      <c r="Z10" s="17">
        <v>0</v>
      </c>
      <c r="AA10" s="26"/>
      <c r="AB10" s="17">
        <v>0</v>
      </c>
    </row>
    <row r="11" spans="1:28" s="74" customFormat="1" ht="36.75" customHeight="1" x14ac:dyDescent="1.3">
      <c r="A11" s="13">
        <f t="shared" si="1"/>
        <v>6</v>
      </c>
      <c r="B11" s="14" t="s">
        <v>201</v>
      </c>
      <c r="C11" s="15" t="s">
        <v>81</v>
      </c>
      <c r="D11" s="15" t="s">
        <v>196</v>
      </c>
      <c r="E11" s="26">
        <v>103.3</v>
      </c>
      <c r="F11" s="17">
        <v>0</v>
      </c>
      <c r="G11" s="18"/>
      <c r="H11" s="15"/>
      <c r="I11" s="19"/>
      <c r="J11" s="20"/>
      <c r="K11" s="21" t="s">
        <v>201</v>
      </c>
      <c r="L11" s="11" t="e">
        <f>[4]!Table137[[#This Row],[Column1]]=[4]!Table137[[#This Row],[شرح ]]</f>
        <v>#REF!</v>
      </c>
      <c r="M11" s="27">
        <v>104.5</v>
      </c>
      <c r="N11" s="27">
        <v>104.5</v>
      </c>
      <c r="O11" s="24" t="s">
        <v>163</v>
      </c>
      <c r="P11" s="29" t="s">
        <v>163</v>
      </c>
      <c r="Q11" s="29" t="s">
        <v>163</v>
      </c>
      <c r="R11" s="74">
        <f t="shared" si="0"/>
        <v>0</v>
      </c>
      <c r="W11" s="26"/>
      <c r="X11" s="17">
        <v>0</v>
      </c>
      <c r="Y11" s="26"/>
      <c r="Z11" s="17">
        <v>0</v>
      </c>
      <c r="AA11" s="26"/>
      <c r="AB11" s="17">
        <v>0</v>
      </c>
    </row>
    <row r="12" spans="1:28" s="74" customFormat="1" ht="36.75" customHeight="1" x14ac:dyDescent="1.3">
      <c r="A12" s="13">
        <f t="shared" si="1"/>
        <v>7</v>
      </c>
      <c r="B12" s="14" t="s">
        <v>202</v>
      </c>
      <c r="C12" s="15" t="s">
        <v>81</v>
      </c>
      <c r="D12" s="15" t="s">
        <v>196</v>
      </c>
      <c r="E12" s="26">
        <v>1456</v>
      </c>
      <c r="F12" s="17">
        <v>0</v>
      </c>
      <c r="G12" s="18"/>
      <c r="H12" s="15"/>
      <c r="I12" s="19"/>
      <c r="J12" s="20"/>
      <c r="K12" s="21" t="s">
        <v>202</v>
      </c>
      <c r="L12" s="11" t="e">
        <f>[4]!Table137[[#This Row],[Column1]]=[4]!Table137[[#This Row],[شرح ]]</f>
        <v>#REF!</v>
      </c>
      <c r="M12" s="27">
        <v>1456</v>
      </c>
      <c r="N12" s="27">
        <v>1456</v>
      </c>
      <c r="O12" s="24" t="s">
        <v>163</v>
      </c>
      <c r="P12" s="29" t="s">
        <v>163</v>
      </c>
      <c r="Q12" s="29" t="s">
        <v>163</v>
      </c>
      <c r="R12" s="74">
        <f t="shared" si="0"/>
        <v>0</v>
      </c>
      <c r="W12" s="26"/>
      <c r="X12" s="17">
        <v>0</v>
      </c>
      <c r="Y12" s="26"/>
      <c r="Z12" s="17">
        <v>0</v>
      </c>
      <c r="AA12" s="26"/>
      <c r="AB12" s="17">
        <v>0</v>
      </c>
    </row>
    <row r="13" spans="1:28" s="74" customFormat="1" ht="36.75" customHeight="1" x14ac:dyDescent="1.05">
      <c r="A13" s="13">
        <f t="shared" si="1"/>
        <v>8</v>
      </c>
      <c r="B13" s="14" t="s">
        <v>191</v>
      </c>
      <c r="C13" s="15" t="s">
        <v>81</v>
      </c>
      <c r="D13" s="15" t="s">
        <v>203</v>
      </c>
      <c r="E13" s="26">
        <f>W13+Y13+AA13</f>
        <v>1.2000000000000002</v>
      </c>
      <c r="F13" s="18">
        <f>X13+Z13+AB13</f>
        <v>47666</v>
      </c>
      <c r="G13" s="85">
        <f>F13/$F$27</f>
        <v>0.16612226014238504</v>
      </c>
      <c r="H13" s="15"/>
      <c r="I13" s="19"/>
      <c r="J13" s="30"/>
      <c r="K13" s="21" t="s">
        <v>195</v>
      </c>
      <c r="L13" s="11" t="e">
        <f>[4]!Table137[[#This Row],[Column1]]=[4]!Table137[[#This Row],[شرح ]]</f>
        <v>#REF!</v>
      </c>
      <c r="M13" s="31">
        <v>1.65</v>
      </c>
      <c r="N13" s="31">
        <v>1.8720000000000001</v>
      </c>
      <c r="O13" s="32" t="s">
        <v>163</v>
      </c>
      <c r="P13" s="25" t="s">
        <v>197</v>
      </c>
      <c r="Q13" s="25" t="s">
        <v>198</v>
      </c>
      <c r="R13" s="74">
        <f t="shared" ref="R13" si="2">F13/1000</f>
        <v>47.665999999999997</v>
      </c>
      <c r="W13" s="18">
        <f>'فرم شماره 1'!H9</f>
        <v>0.5</v>
      </c>
      <c r="X13" s="18">
        <f>'فرم شماره 1'!I9</f>
        <v>19861</v>
      </c>
      <c r="Y13" s="18">
        <f>'فرم شماره 1'!J9</f>
        <v>0.6</v>
      </c>
      <c r="Z13" s="18">
        <f>'فرم شماره 1'!K9</f>
        <v>23833</v>
      </c>
      <c r="AA13" s="18">
        <f>'فرم شماره 1'!L9</f>
        <v>0.1</v>
      </c>
      <c r="AB13" s="18">
        <f>'فرم شماره 1'!M9</f>
        <v>3972</v>
      </c>
    </row>
    <row r="14" spans="1:28" s="74" customFormat="1" ht="36.75" customHeight="1" x14ac:dyDescent="1">
      <c r="A14" s="13">
        <f t="shared" si="1"/>
        <v>9</v>
      </c>
      <c r="B14" s="14" t="s">
        <v>204</v>
      </c>
      <c r="C14" s="15"/>
      <c r="D14" s="15" t="s">
        <v>192</v>
      </c>
      <c r="E14" s="26"/>
      <c r="F14" s="26">
        <v>0</v>
      </c>
      <c r="G14" s="18"/>
      <c r="H14" s="15"/>
      <c r="I14" s="19"/>
      <c r="J14" s="30"/>
      <c r="K14" s="21" t="s">
        <v>191</v>
      </c>
      <c r="L14" s="11" t="e">
        <f>[4]!Table137[[#This Row],[Column1]]=[4]!Table137[[#This Row],[شرح ]]</f>
        <v>#REF!</v>
      </c>
      <c r="M14" s="33">
        <v>1.2382615384615385</v>
      </c>
      <c r="N14" s="31">
        <v>1.4048640000000001</v>
      </c>
      <c r="O14" s="32">
        <v>42467640.999193117</v>
      </c>
      <c r="P14" s="34" t="s">
        <v>197</v>
      </c>
      <c r="Q14" s="35" t="s">
        <v>198</v>
      </c>
      <c r="R14" s="74">
        <f t="shared" si="0"/>
        <v>0</v>
      </c>
      <c r="W14" s="26"/>
      <c r="X14" s="26">
        <v>0</v>
      </c>
      <c r="Y14" s="26"/>
      <c r="Z14" s="26">
        <v>0</v>
      </c>
      <c r="AA14" s="26"/>
      <c r="AB14" s="17">
        <v>0</v>
      </c>
    </row>
    <row r="15" spans="1:28" s="74" customFormat="1" ht="36.75" customHeight="1" x14ac:dyDescent="1.3">
      <c r="A15" s="13">
        <f t="shared" si="1"/>
        <v>10</v>
      </c>
      <c r="B15" s="14" t="s">
        <v>205</v>
      </c>
      <c r="C15" s="15" t="s">
        <v>206</v>
      </c>
      <c r="D15" s="15" t="s">
        <v>194</v>
      </c>
      <c r="E15" s="265">
        <f>E16/(E17+E18)</f>
        <v>0.94000101885062326</v>
      </c>
      <c r="F15" s="26">
        <v>0</v>
      </c>
      <c r="G15" s="18"/>
      <c r="H15" s="15"/>
      <c r="I15" s="19"/>
      <c r="J15" s="30"/>
      <c r="K15" s="10" t="s">
        <v>204</v>
      </c>
      <c r="L15" s="11" t="e">
        <f>[4]!Table137[[#This Row],[Column1]]=[4]!Table137[[#This Row],[شرح ]]</f>
        <v>#REF!</v>
      </c>
      <c r="M15" s="36">
        <v>0.86878408625695447</v>
      </c>
      <c r="N15" s="36">
        <v>0.86899179504694701</v>
      </c>
      <c r="O15" s="12" t="s">
        <v>163</v>
      </c>
      <c r="P15" s="37" t="s">
        <v>163</v>
      </c>
      <c r="Q15" s="37" t="s">
        <v>163</v>
      </c>
      <c r="R15" s="74">
        <f t="shared" si="0"/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17">
        <v>0</v>
      </c>
    </row>
    <row r="16" spans="1:28" s="74" customFormat="1" ht="36.75" customHeight="1" x14ac:dyDescent="1.3">
      <c r="A16" s="13">
        <f t="shared" si="1"/>
        <v>11</v>
      </c>
      <c r="B16" s="14" t="s">
        <v>207</v>
      </c>
      <c r="C16" s="15" t="s">
        <v>208</v>
      </c>
      <c r="D16" s="15" t="s">
        <v>196</v>
      </c>
      <c r="E16" s="17">
        <v>498209</v>
      </c>
      <c r="F16" s="26">
        <v>0</v>
      </c>
      <c r="G16" s="18"/>
      <c r="H16" s="15"/>
      <c r="I16" s="19"/>
      <c r="J16" s="30"/>
      <c r="K16" s="21" t="s">
        <v>205</v>
      </c>
      <c r="L16" s="11" t="e">
        <f>[4]!Table137[[#This Row],[Column1]]=[4]!Table137[[#This Row],[شرح ]]</f>
        <v>#REF!</v>
      </c>
      <c r="M16" s="38" t="e">
        <f>(M18+M17)/(M19+M20)</f>
        <v>#REF!</v>
      </c>
      <c r="N16" s="39">
        <v>0.86899179504694701</v>
      </c>
      <c r="O16" s="24" t="s">
        <v>163</v>
      </c>
      <c r="P16" s="29" t="s">
        <v>163</v>
      </c>
      <c r="Q16" s="29" t="s">
        <v>163</v>
      </c>
      <c r="R16" s="74">
        <f t="shared" si="0"/>
        <v>0</v>
      </c>
      <c r="W16" s="17"/>
      <c r="X16" s="26">
        <v>0</v>
      </c>
      <c r="Y16" s="17"/>
      <c r="Z16" s="26">
        <v>0</v>
      </c>
      <c r="AA16" s="17"/>
      <c r="AB16" s="17">
        <v>0</v>
      </c>
    </row>
    <row r="17" spans="1:16384" s="74" customFormat="1" ht="36.75" customHeight="1" x14ac:dyDescent="1.3">
      <c r="A17" s="13">
        <f t="shared" si="1"/>
        <v>12</v>
      </c>
      <c r="B17" s="14" t="s">
        <v>209</v>
      </c>
      <c r="C17" s="15" t="s">
        <v>208</v>
      </c>
      <c r="D17" s="15" t="s">
        <v>196</v>
      </c>
      <c r="E17" s="17">
        <v>0</v>
      </c>
      <c r="F17" s="26">
        <v>0</v>
      </c>
      <c r="G17" s="18"/>
      <c r="H17" s="15"/>
      <c r="I17" s="19"/>
      <c r="J17" s="30"/>
      <c r="K17" s="21" t="s">
        <v>207</v>
      </c>
      <c r="L17" s="11" t="e">
        <f>[4]!Table137[[#This Row],[Column1]]=[4]!Table137[[#This Row],[شرح ]]</f>
        <v>#REF!</v>
      </c>
      <c r="M17" s="40">
        <v>553882</v>
      </c>
      <c r="N17" s="40">
        <v>554654</v>
      </c>
      <c r="O17" s="24" t="s">
        <v>163</v>
      </c>
      <c r="P17" s="29" t="s">
        <v>210</v>
      </c>
      <c r="Q17" s="29" t="s">
        <v>163</v>
      </c>
      <c r="R17" s="74">
        <f t="shared" si="0"/>
        <v>0</v>
      </c>
      <c r="W17" s="17"/>
      <c r="X17" s="26">
        <v>0</v>
      </c>
      <c r="Y17" s="17"/>
      <c r="Z17" s="26">
        <v>0</v>
      </c>
      <c r="AA17" s="17"/>
      <c r="AB17" s="17">
        <v>0</v>
      </c>
    </row>
    <row r="18" spans="1:16384" s="74" customFormat="1" ht="36.75" customHeight="1" x14ac:dyDescent="1.3">
      <c r="A18" s="13">
        <f t="shared" si="1"/>
        <v>13</v>
      </c>
      <c r="B18" s="14" t="s">
        <v>211</v>
      </c>
      <c r="C18" s="15" t="s">
        <v>208</v>
      </c>
      <c r="D18" s="15" t="s">
        <v>196</v>
      </c>
      <c r="E18" s="17">
        <v>530009</v>
      </c>
      <c r="F18" s="26">
        <v>0</v>
      </c>
      <c r="G18" s="18"/>
      <c r="H18" s="15"/>
      <c r="I18" s="19"/>
      <c r="J18" s="30"/>
      <c r="K18" s="21" t="s">
        <v>209</v>
      </c>
      <c r="L18" s="11" t="e">
        <f>[4]!Table137[[#This Row],[Column1]]=[4]!Table137[[#This Row],[شرح ]]</f>
        <v>#REF!</v>
      </c>
      <c r="M18" s="40">
        <v>0</v>
      </c>
      <c r="N18" s="40">
        <v>0</v>
      </c>
      <c r="O18" s="24" t="s">
        <v>163</v>
      </c>
      <c r="P18" s="29" t="s">
        <v>163</v>
      </c>
      <c r="Q18" s="29" t="s">
        <v>163</v>
      </c>
      <c r="R18" s="74">
        <f t="shared" si="0"/>
        <v>0</v>
      </c>
      <c r="W18" s="17"/>
      <c r="X18" s="26">
        <v>0</v>
      </c>
      <c r="Y18" s="17"/>
      <c r="Z18" s="26">
        <v>0</v>
      </c>
      <c r="AA18" s="17"/>
      <c r="AB18" s="17">
        <v>0</v>
      </c>
    </row>
    <row r="19" spans="1:16384" s="74" customFormat="1" ht="36.75" customHeight="1" x14ac:dyDescent="1.3">
      <c r="A19" s="13">
        <f t="shared" si="1"/>
        <v>14</v>
      </c>
      <c r="B19" s="14" t="s">
        <v>212</v>
      </c>
      <c r="C19" s="15" t="s">
        <v>208</v>
      </c>
      <c r="D19" s="15" t="s">
        <v>196</v>
      </c>
      <c r="E19" s="17">
        <v>96829</v>
      </c>
      <c r="F19" s="26">
        <v>0</v>
      </c>
      <c r="G19" s="18"/>
      <c r="H19" s="15"/>
      <c r="I19" s="19"/>
      <c r="J19" s="30"/>
      <c r="K19" s="21" t="s">
        <v>211</v>
      </c>
      <c r="L19" s="11" t="e">
        <f>[4]!Table137[[#This Row],[Column1]]=[4]!Table137[[#This Row],[شرح ]]</f>
        <v>#REF!</v>
      </c>
      <c r="M19" s="40">
        <v>554433</v>
      </c>
      <c r="N19" s="40">
        <v>555205</v>
      </c>
      <c r="O19" s="24" t="s">
        <v>163</v>
      </c>
      <c r="P19" s="29" t="s">
        <v>210</v>
      </c>
      <c r="Q19" s="29" t="s">
        <v>163</v>
      </c>
      <c r="R19" s="74">
        <f t="shared" si="0"/>
        <v>0</v>
      </c>
      <c r="W19" s="17"/>
      <c r="X19" s="26">
        <v>0</v>
      </c>
      <c r="Y19" s="17"/>
      <c r="Z19" s="26">
        <v>0</v>
      </c>
      <c r="AA19" s="17"/>
      <c r="AB19" s="26">
        <v>0</v>
      </c>
    </row>
    <row r="20" spans="1:16384" s="555" customFormat="1" ht="36.75" customHeight="1" x14ac:dyDescent="0.4">
      <c r="A20" s="541">
        <f t="shared" si="1"/>
        <v>15</v>
      </c>
      <c r="B20" s="552" t="s">
        <v>213</v>
      </c>
      <c r="C20" s="530" t="s">
        <v>78</v>
      </c>
      <c r="D20" s="530" t="s">
        <v>203</v>
      </c>
      <c r="E20" s="553">
        <f>W20+Y20+AA20</f>
        <v>800</v>
      </c>
      <c r="F20" s="576">
        <v>79044.000000000015</v>
      </c>
      <c r="G20" s="554">
        <f>F20/$F$27</f>
        <v>0.27547870454191004</v>
      </c>
      <c r="H20" s="553" t="e">
        <f>'فرم شماره 1'!#REF!</f>
        <v>#REF!</v>
      </c>
      <c r="I20" s="553" t="e">
        <f>'فرم شماره 1'!#REF!</f>
        <v>#REF!</v>
      </c>
      <c r="J20" s="553" t="e">
        <f>'فرم شماره 1'!#REF!</f>
        <v>#REF!</v>
      </c>
      <c r="K20" s="553" t="e">
        <f>'فرم شماره 1'!#REF!</f>
        <v>#REF!</v>
      </c>
      <c r="L20" s="553" t="e">
        <f>'فرم شماره 1'!#REF!</f>
        <v>#REF!</v>
      </c>
      <c r="M20" s="553" t="e">
        <f>'فرم شماره 1'!#REF!</f>
        <v>#REF!</v>
      </c>
      <c r="N20" s="553" t="e">
        <f>'فرم شماره 1'!#REF!</f>
        <v>#REF!</v>
      </c>
      <c r="O20" s="553" t="e">
        <f>'فرم شماره 1'!#REF!</f>
        <v>#REF!</v>
      </c>
      <c r="P20" s="553" t="str">
        <f>'فرم شماره 1'!A4</f>
        <v xml:space="preserve">
 دستیابی به 96درصد جمعیت تحت پوشش فاضلاب
</v>
      </c>
      <c r="Q20" s="553" t="str">
        <f>'فرم شماره 1'!B4</f>
        <v xml:space="preserve"> شبکه جمع آوری فاضلاب به طول 1456.5 کیلومتر در افق طرح توسط شرکت فاضلاب انجام شود
(اجرا شده و تحویل شده  :  1388    کیلومتر
اجرا شده و تحویل نشده  :   24 کیلومتر-
66 کیلومتر اجرا شده و در مرحله تحویل میباشد)
اجرا نشده: 44/5 کیلومتر </v>
      </c>
      <c r="R20" s="553" t="str">
        <f>'فرم شماره 1'!C4</f>
        <v xml:space="preserve">دستیابی به 87/5 درصد جمعیت تحت پوشش فاضلاب  ( از 86 درصد به 87/5 درصد ) </v>
      </c>
      <c r="S20" s="553">
        <f>'فرم شماره 1'!E4</f>
        <v>1</v>
      </c>
      <c r="T20" s="553" t="str">
        <f>'فرم شماره 1'!F4</f>
        <v xml:space="preserve">نصب انشعابات فروخته شده فاضلاب 
</v>
      </c>
      <c r="U20" s="553" t="str">
        <f>'فرم شماره 1'!G4</f>
        <v>فقره</v>
      </c>
      <c r="V20" s="553" t="e">
        <f>'فرم شماره 1'!#REF!</f>
        <v>#REF!</v>
      </c>
      <c r="W20" s="553">
        <f>'فرم شماره 1'!H4</f>
        <v>445</v>
      </c>
      <c r="X20" s="553">
        <f>'فرم شماره 1'!I4</f>
        <v>43968.225000000006</v>
      </c>
      <c r="Y20" s="553">
        <f>'فرم شماره 1'!J4</f>
        <v>195</v>
      </c>
      <c r="Z20" s="553">
        <f>'فرم شماره 1'!K4</f>
        <v>19266.975000000002</v>
      </c>
      <c r="AA20" s="553">
        <f>'فرم شماره 1'!L4</f>
        <v>160</v>
      </c>
      <c r="AB20" s="553">
        <f>'فرم شماره 1'!M4</f>
        <v>15808.800000000001</v>
      </c>
    </row>
    <row r="21" spans="1:16384" s="555" customFormat="1" ht="36.75" customHeight="1" x14ac:dyDescent="1">
      <c r="A21" s="541">
        <f t="shared" si="1"/>
        <v>16</v>
      </c>
      <c r="B21" s="552" t="s">
        <v>214</v>
      </c>
      <c r="C21" s="530" t="s">
        <v>78</v>
      </c>
      <c r="D21" s="530" t="s">
        <v>203</v>
      </c>
      <c r="E21" s="553">
        <f>W21+Y21+AA21</f>
        <v>650</v>
      </c>
      <c r="F21" s="576">
        <v>64223.250000000007</v>
      </c>
      <c r="G21" s="554">
        <f>F21/$F$27</f>
        <v>0.22382644744030192</v>
      </c>
      <c r="H21" s="530"/>
      <c r="I21" s="534"/>
      <c r="J21" s="543"/>
      <c r="K21" s="556" t="s">
        <v>213</v>
      </c>
      <c r="L21" s="557" t="e">
        <f>[4]!Table137[[#This Row],[Column1]]=[4]!Table137[[#This Row],[شرح ]]</f>
        <v>#REF!</v>
      </c>
      <c r="M21" s="558">
        <v>263</v>
      </c>
      <c r="N21" s="558">
        <v>1566</v>
      </c>
      <c r="O21" s="559">
        <v>65881620</v>
      </c>
      <c r="P21" s="560" t="s">
        <v>215</v>
      </c>
      <c r="Q21" s="560" t="s">
        <v>216</v>
      </c>
      <c r="R21" s="555">
        <f t="shared" si="0"/>
        <v>64.223250000000007</v>
      </c>
      <c r="W21" s="553">
        <f>'فرم شماره 1'!H6</f>
        <v>282</v>
      </c>
      <c r="X21" s="553">
        <f>'فرم شماره 1'!I6</f>
        <v>27863.010000000002</v>
      </c>
      <c r="Y21" s="553">
        <f>'فرم شماره 1'!J6</f>
        <v>260</v>
      </c>
      <c r="Z21" s="553">
        <f>'فرم شماره 1'!K6</f>
        <v>25689.300000000003</v>
      </c>
      <c r="AA21" s="553">
        <f>'فرم شماره 1'!L6</f>
        <v>108</v>
      </c>
      <c r="AB21" s="553">
        <f>'فرم شماره 1'!M6</f>
        <v>10670.94</v>
      </c>
    </row>
    <row r="22" spans="1:16384" s="555" customFormat="1" ht="36.75" customHeight="1" x14ac:dyDescent="1">
      <c r="A22" s="541">
        <v>17</v>
      </c>
      <c r="B22" s="552" t="str">
        <f>'[5]فرم شماره 1'!G7</f>
        <v xml:space="preserve">فروش انشعابات نصب شده </v>
      </c>
      <c r="C22" s="530" t="str">
        <f>C21</f>
        <v>فقره</v>
      </c>
      <c r="D22" s="530" t="str">
        <f>D21</f>
        <v xml:space="preserve">اقدام </v>
      </c>
      <c r="E22" s="553">
        <f>W22+Y22+AA22</f>
        <v>4220</v>
      </c>
      <c r="F22" s="577"/>
      <c r="G22" s="554"/>
      <c r="H22" s="530"/>
      <c r="I22" s="534"/>
      <c r="J22" s="561"/>
      <c r="K22" s="556"/>
      <c r="L22" s="557"/>
      <c r="M22" s="558"/>
      <c r="N22" s="558"/>
      <c r="O22" s="559"/>
      <c r="P22" s="560"/>
      <c r="Q22" s="560"/>
      <c r="R22" s="555">
        <f t="shared" si="0"/>
        <v>0</v>
      </c>
      <c r="W22" s="553">
        <f>'[5]فرم شماره 1'!J7</f>
        <v>1310</v>
      </c>
      <c r="X22" s="553"/>
      <c r="Y22" s="553">
        <f>'[5]فرم شماره 1'!L7</f>
        <v>1808</v>
      </c>
      <c r="Z22" s="553"/>
      <c r="AA22" s="553">
        <f>'[5]فرم شماره 1'!N7</f>
        <v>1102</v>
      </c>
      <c r="AB22" s="553"/>
    </row>
    <row r="23" spans="1:16384" s="74" customFormat="1" ht="36.75" customHeight="1" x14ac:dyDescent="1">
      <c r="A23" s="13">
        <v>18</v>
      </c>
      <c r="B23" s="14" t="s">
        <v>217</v>
      </c>
      <c r="C23" s="15"/>
      <c r="D23" s="15" t="s">
        <v>192</v>
      </c>
      <c r="E23" s="26"/>
      <c r="F23" s="17">
        <v>0</v>
      </c>
      <c r="G23" s="18"/>
      <c r="H23" s="15"/>
      <c r="I23" s="19"/>
      <c r="J23" s="43"/>
      <c r="K23" s="21" t="s">
        <v>214</v>
      </c>
      <c r="L23" s="11" t="e">
        <f>[4]!Table137[[#This Row],[Column1]]=[4]!Table137[[#This Row],[شرح ]]</f>
        <v>#REF!</v>
      </c>
      <c r="M23" s="40">
        <v>20</v>
      </c>
      <c r="N23" s="40">
        <v>33</v>
      </c>
      <c r="O23" s="41">
        <v>1378156.1538461538</v>
      </c>
      <c r="P23" s="44" t="s">
        <v>215</v>
      </c>
      <c r="Q23" s="44" t="s">
        <v>216</v>
      </c>
      <c r="R23" s="74">
        <f t="shared" si="0"/>
        <v>0</v>
      </c>
      <c r="W23" s="26"/>
      <c r="X23" s="17">
        <v>0</v>
      </c>
      <c r="Y23" s="26"/>
      <c r="Z23" s="17">
        <v>0</v>
      </c>
      <c r="AA23" s="26"/>
      <c r="AB23" s="17">
        <v>0</v>
      </c>
    </row>
    <row r="24" spans="1:16384" s="74" customFormat="1" ht="36.75" customHeight="1" x14ac:dyDescent="1.3">
      <c r="A24" s="13">
        <v>19</v>
      </c>
      <c r="B24" s="14" t="s">
        <v>218</v>
      </c>
      <c r="C24" s="15" t="s">
        <v>153</v>
      </c>
      <c r="D24" s="15" t="s">
        <v>194</v>
      </c>
      <c r="E24" s="26" t="s">
        <v>219</v>
      </c>
      <c r="F24" s="17">
        <v>0</v>
      </c>
      <c r="G24" s="18"/>
      <c r="H24" s="15"/>
      <c r="I24" s="19"/>
      <c r="J24" s="43"/>
      <c r="K24" s="10" t="s">
        <v>217</v>
      </c>
      <c r="L24" s="11" t="e">
        <f>[4]!Table137[[#This Row],[Column1]]=[4]!Table137[[#This Row],[شرح ]]</f>
        <v>#REF!</v>
      </c>
      <c r="M24" s="45" t="s">
        <v>220</v>
      </c>
      <c r="N24" s="45" t="s">
        <v>220</v>
      </c>
      <c r="O24" s="12" t="s">
        <v>163</v>
      </c>
      <c r="P24" s="37" t="s">
        <v>163</v>
      </c>
      <c r="Q24" s="37" t="s">
        <v>163</v>
      </c>
      <c r="R24" s="74">
        <f t="shared" si="0"/>
        <v>0</v>
      </c>
      <c r="W24" s="26"/>
      <c r="X24" s="17">
        <v>0</v>
      </c>
      <c r="Y24" s="26"/>
      <c r="Z24" s="17">
        <v>0</v>
      </c>
      <c r="AA24" s="26"/>
      <c r="AB24" s="17">
        <v>0</v>
      </c>
    </row>
    <row r="25" spans="1:16384" s="74" customFormat="1" ht="36.75" customHeight="1" x14ac:dyDescent="1">
      <c r="A25" s="564">
        <v>20</v>
      </c>
      <c r="B25" s="565" t="s">
        <v>222</v>
      </c>
      <c r="C25" s="566" t="s">
        <v>82</v>
      </c>
      <c r="D25" s="566" t="s">
        <v>221</v>
      </c>
      <c r="E25" s="563">
        <v>12000</v>
      </c>
      <c r="F25" s="563">
        <v>96000</v>
      </c>
      <c r="G25" s="85">
        <f>F25/$F$27</f>
        <v>0.33457258787540306</v>
      </c>
      <c r="H25" s="15"/>
      <c r="I25" s="46"/>
      <c r="J25" s="47"/>
      <c r="K25" s="21" t="s">
        <v>223</v>
      </c>
      <c r="L25" s="11" t="e">
        <f>[4]!Table137[[#This Row],[Column1]]=[4]!Table137[[#This Row],[شرح ]]</f>
        <v>#REF!</v>
      </c>
      <c r="M25" s="40">
        <v>336</v>
      </c>
      <c r="N25" s="40">
        <v>378</v>
      </c>
      <c r="O25" s="48">
        <v>26082000</v>
      </c>
      <c r="P25" s="42" t="s">
        <v>224</v>
      </c>
      <c r="Q25" s="42" t="s">
        <v>225</v>
      </c>
      <c r="R25" s="74">
        <f t="shared" si="0"/>
        <v>96</v>
      </c>
      <c r="W25" s="26"/>
      <c r="X25" s="17">
        <v>0</v>
      </c>
      <c r="Y25" s="26"/>
      <c r="Z25" s="17">
        <v>0</v>
      </c>
      <c r="AA25" s="26"/>
      <c r="AB25" s="17">
        <v>0</v>
      </c>
    </row>
    <row r="26" spans="1:16384" s="77" customFormat="1" ht="36.75" customHeight="1" x14ac:dyDescent="1">
      <c r="A26" s="49">
        <v>21</v>
      </c>
      <c r="B26" s="50" t="s">
        <v>226</v>
      </c>
      <c r="C26" s="51" t="s">
        <v>147</v>
      </c>
      <c r="D26" s="51" t="s">
        <v>221</v>
      </c>
      <c r="E26" s="52"/>
      <c r="F26" s="53">
        <v>0</v>
      </c>
      <c r="G26" s="54"/>
      <c r="H26" s="55"/>
      <c r="I26" s="56"/>
      <c r="J26" s="57"/>
      <c r="K26" s="58" t="s">
        <v>226</v>
      </c>
      <c r="L26" s="59" t="e">
        <f>[4]!Table137[[#This Row],[Column1]]=[4]!Table137[[#This Row],[شرح ]]</f>
        <v>#REF!</v>
      </c>
      <c r="M26" s="60">
        <v>0</v>
      </c>
      <c r="N26" s="60">
        <v>0</v>
      </c>
      <c r="O26" s="61">
        <v>0</v>
      </c>
      <c r="P26" s="62" t="s">
        <v>227</v>
      </c>
      <c r="Q26" s="62" t="s">
        <v>228</v>
      </c>
      <c r="R26" s="74">
        <f t="shared" si="0"/>
        <v>0</v>
      </c>
      <c r="S26" s="75"/>
      <c r="T26" s="75"/>
      <c r="U26" s="75"/>
      <c r="V26" s="75"/>
      <c r="W26" s="52"/>
      <c r="X26" s="53">
        <v>0</v>
      </c>
      <c r="Y26" s="52"/>
      <c r="Z26" s="53">
        <v>0</v>
      </c>
      <c r="AA26" s="52"/>
      <c r="AB26" s="53">
        <v>0</v>
      </c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  <c r="CT26" s="75"/>
      <c r="CU26" s="75"/>
      <c r="CV26" s="75"/>
      <c r="CW26" s="75"/>
      <c r="CX26" s="75"/>
      <c r="CY26" s="75"/>
      <c r="CZ26" s="75"/>
      <c r="DA26" s="75"/>
      <c r="DB26" s="75"/>
      <c r="DC26" s="75"/>
      <c r="DD26" s="75"/>
      <c r="DE26" s="75"/>
      <c r="DF26" s="75"/>
      <c r="DG26" s="75"/>
      <c r="DH26" s="75"/>
      <c r="DI26" s="75"/>
      <c r="DJ26" s="75"/>
      <c r="DK26" s="75"/>
      <c r="DL26" s="75"/>
      <c r="DM26" s="75"/>
      <c r="DN26" s="75"/>
      <c r="DO26" s="75"/>
      <c r="DP26" s="75"/>
      <c r="DQ26" s="75"/>
      <c r="DR26" s="75"/>
      <c r="DS26" s="75"/>
      <c r="DT26" s="75"/>
      <c r="DU26" s="75"/>
      <c r="DV26" s="75"/>
      <c r="DW26" s="75"/>
      <c r="DX26" s="75"/>
      <c r="DY26" s="75"/>
      <c r="DZ26" s="75"/>
      <c r="EA26" s="75"/>
      <c r="EB26" s="75"/>
      <c r="EC26" s="75"/>
      <c r="ED26" s="75"/>
      <c r="EE26" s="75"/>
      <c r="EF26" s="75"/>
      <c r="EG26" s="75"/>
      <c r="EH26" s="75"/>
      <c r="EI26" s="75"/>
      <c r="EJ26" s="75"/>
      <c r="EK26" s="75"/>
      <c r="EL26" s="75"/>
      <c r="EM26" s="75"/>
      <c r="EN26" s="75"/>
      <c r="EO26" s="75"/>
      <c r="EP26" s="75"/>
      <c r="EQ26" s="75"/>
      <c r="ER26" s="75"/>
      <c r="ES26" s="75"/>
      <c r="ET26" s="75"/>
      <c r="EU26" s="75"/>
      <c r="EV26" s="75"/>
      <c r="EW26" s="75"/>
      <c r="EX26" s="75"/>
      <c r="EY26" s="75"/>
      <c r="EZ26" s="75"/>
      <c r="FA26" s="75"/>
      <c r="FB26" s="75"/>
      <c r="FC26" s="75"/>
      <c r="FD26" s="75"/>
      <c r="FE26" s="75"/>
      <c r="FF26" s="75"/>
      <c r="FG26" s="75"/>
      <c r="FH26" s="75"/>
      <c r="FI26" s="75"/>
      <c r="FJ26" s="75"/>
      <c r="FK26" s="75"/>
      <c r="FL26" s="75"/>
      <c r="FM26" s="75"/>
      <c r="FN26" s="75"/>
      <c r="FO26" s="75"/>
      <c r="FP26" s="75"/>
      <c r="FQ26" s="75"/>
      <c r="FR26" s="75"/>
      <c r="FS26" s="75"/>
      <c r="FT26" s="75"/>
      <c r="FU26" s="75"/>
      <c r="FV26" s="75"/>
      <c r="FW26" s="75"/>
      <c r="FX26" s="75"/>
      <c r="FY26" s="75"/>
      <c r="FZ26" s="75"/>
      <c r="GA26" s="75"/>
      <c r="GB26" s="75"/>
      <c r="GC26" s="75"/>
      <c r="GD26" s="75"/>
      <c r="GE26" s="75"/>
      <c r="GF26" s="75"/>
      <c r="GG26" s="75"/>
      <c r="GH26" s="75"/>
      <c r="GI26" s="75"/>
      <c r="GJ26" s="75"/>
      <c r="GK26" s="75"/>
      <c r="GL26" s="75"/>
      <c r="GM26" s="75"/>
      <c r="GN26" s="75"/>
      <c r="GO26" s="75"/>
      <c r="GP26" s="75"/>
      <c r="GQ26" s="75"/>
      <c r="GR26" s="75"/>
      <c r="GS26" s="75"/>
      <c r="GT26" s="75"/>
      <c r="GU26" s="75"/>
      <c r="GV26" s="75"/>
      <c r="GW26" s="75"/>
      <c r="GX26" s="75"/>
      <c r="GY26" s="75"/>
      <c r="GZ26" s="75"/>
      <c r="HA26" s="75"/>
      <c r="HB26" s="75"/>
      <c r="HC26" s="75"/>
      <c r="HD26" s="75"/>
      <c r="HE26" s="75"/>
      <c r="HF26" s="75"/>
      <c r="HG26" s="75"/>
      <c r="HH26" s="75"/>
      <c r="HI26" s="75"/>
      <c r="HJ26" s="75"/>
      <c r="HK26" s="75"/>
      <c r="HL26" s="75"/>
      <c r="HM26" s="75"/>
      <c r="HN26" s="75"/>
      <c r="HO26" s="75"/>
      <c r="HP26" s="75"/>
      <c r="HQ26" s="75"/>
      <c r="HR26" s="75"/>
      <c r="HS26" s="75"/>
      <c r="HT26" s="75"/>
      <c r="HU26" s="75"/>
      <c r="HV26" s="75"/>
      <c r="HW26" s="75"/>
      <c r="HX26" s="75"/>
      <c r="HY26" s="75"/>
      <c r="HZ26" s="75"/>
      <c r="IA26" s="75"/>
      <c r="IB26" s="75"/>
      <c r="IC26" s="75"/>
      <c r="ID26" s="75"/>
      <c r="IE26" s="75"/>
      <c r="IF26" s="75"/>
      <c r="IG26" s="75"/>
      <c r="IH26" s="75"/>
      <c r="II26" s="75"/>
      <c r="IJ26" s="75"/>
      <c r="IK26" s="75"/>
      <c r="IL26" s="75"/>
      <c r="IM26" s="75"/>
      <c r="IN26" s="75"/>
      <c r="IO26" s="75"/>
      <c r="IP26" s="75"/>
      <c r="IQ26" s="75"/>
      <c r="IR26" s="75"/>
      <c r="IS26" s="75"/>
      <c r="IT26" s="75"/>
      <c r="IU26" s="75"/>
      <c r="IV26" s="75"/>
      <c r="IW26" s="75"/>
      <c r="IX26" s="75"/>
      <c r="IY26" s="75"/>
      <c r="IZ26" s="75"/>
      <c r="JA26" s="75"/>
      <c r="JB26" s="75"/>
      <c r="JC26" s="75"/>
      <c r="JD26" s="75"/>
      <c r="JE26" s="75"/>
      <c r="JF26" s="75"/>
      <c r="JG26" s="75"/>
      <c r="JH26" s="75"/>
      <c r="JI26" s="75"/>
      <c r="JJ26" s="75"/>
      <c r="JK26" s="75"/>
      <c r="JL26" s="75"/>
      <c r="JM26" s="75"/>
      <c r="JN26" s="75"/>
      <c r="JO26" s="75"/>
      <c r="JP26" s="75"/>
      <c r="JQ26" s="75"/>
      <c r="JR26" s="75"/>
      <c r="JS26" s="75"/>
      <c r="JT26" s="75"/>
      <c r="JU26" s="75"/>
      <c r="JV26" s="75"/>
      <c r="JW26" s="75"/>
      <c r="JX26" s="75"/>
      <c r="JY26" s="75"/>
      <c r="JZ26" s="75"/>
      <c r="KA26" s="75"/>
      <c r="KB26" s="75"/>
      <c r="KC26" s="75"/>
      <c r="KD26" s="75"/>
      <c r="KE26" s="75"/>
      <c r="KF26" s="75"/>
      <c r="KG26" s="75"/>
      <c r="KH26" s="75"/>
      <c r="KI26" s="75"/>
      <c r="KJ26" s="75"/>
      <c r="KK26" s="75"/>
      <c r="KL26" s="75"/>
      <c r="KM26" s="75"/>
      <c r="KN26" s="75"/>
      <c r="KO26" s="75"/>
      <c r="KP26" s="75"/>
      <c r="KQ26" s="75"/>
      <c r="KR26" s="75"/>
      <c r="KS26" s="75"/>
      <c r="KT26" s="75"/>
      <c r="KU26" s="75"/>
      <c r="KV26" s="75"/>
      <c r="KW26" s="75"/>
      <c r="KX26" s="75"/>
      <c r="KY26" s="75"/>
      <c r="KZ26" s="75"/>
      <c r="LA26" s="75"/>
      <c r="LB26" s="75"/>
      <c r="LC26" s="75"/>
      <c r="LD26" s="75"/>
      <c r="LE26" s="75"/>
      <c r="LF26" s="75"/>
      <c r="LG26" s="75"/>
      <c r="LH26" s="75"/>
      <c r="LI26" s="75"/>
      <c r="LJ26" s="75"/>
      <c r="LK26" s="75"/>
      <c r="LL26" s="75"/>
      <c r="LM26" s="75"/>
      <c r="LN26" s="75"/>
      <c r="LO26" s="75"/>
      <c r="LP26" s="75"/>
      <c r="LQ26" s="75"/>
      <c r="LR26" s="75"/>
      <c r="LS26" s="75"/>
      <c r="LT26" s="75"/>
      <c r="LU26" s="75"/>
      <c r="LV26" s="75"/>
      <c r="LW26" s="75"/>
      <c r="LX26" s="75"/>
      <c r="LY26" s="75"/>
      <c r="LZ26" s="75"/>
      <c r="MA26" s="75"/>
      <c r="MB26" s="75"/>
      <c r="MC26" s="75"/>
      <c r="MD26" s="75"/>
      <c r="ME26" s="75"/>
      <c r="MF26" s="75"/>
      <c r="MG26" s="75"/>
      <c r="MH26" s="75"/>
      <c r="MI26" s="75"/>
      <c r="MJ26" s="75"/>
      <c r="MK26" s="75"/>
      <c r="ML26" s="75"/>
      <c r="MM26" s="75"/>
      <c r="MN26" s="75"/>
      <c r="MO26" s="75"/>
      <c r="MP26" s="75"/>
      <c r="MQ26" s="75"/>
      <c r="MR26" s="75"/>
      <c r="MS26" s="75"/>
      <c r="MT26" s="75"/>
      <c r="MU26" s="75"/>
      <c r="MV26" s="75"/>
      <c r="MW26" s="75"/>
      <c r="MX26" s="75"/>
      <c r="MY26" s="75"/>
      <c r="MZ26" s="75"/>
      <c r="NA26" s="75"/>
      <c r="NB26" s="75"/>
      <c r="NC26" s="75"/>
      <c r="ND26" s="75"/>
      <c r="NE26" s="75"/>
      <c r="NF26" s="75"/>
      <c r="NG26" s="75"/>
      <c r="NH26" s="75"/>
      <c r="NI26" s="75"/>
      <c r="NJ26" s="75"/>
      <c r="NK26" s="75"/>
      <c r="NL26" s="75"/>
      <c r="NM26" s="75"/>
      <c r="NN26" s="75"/>
      <c r="NO26" s="75"/>
      <c r="NP26" s="75"/>
      <c r="NQ26" s="75"/>
      <c r="NR26" s="75"/>
      <c r="NS26" s="75"/>
      <c r="NT26" s="75"/>
      <c r="NU26" s="75"/>
      <c r="NV26" s="75"/>
      <c r="NW26" s="75"/>
      <c r="NX26" s="75"/>
      <c r="NY26" s="75"/>
      <c r="NZ26" s="75"/>
      <c r="OA26" s="75"/>
      <c r="OB26" s="75"/>
      <c r="OC26" s="75"/>
      <c r="OD26" s="75"/>
      <c r="OE26" s="75"/>
      <c r="OF26" s="75"/>
      <c r="OG26" s="75"/>
      <c r="OH26" s="75"/>
      <c r="OI26" s="75"/>
      <c r="OJ26" s="75"/>
      <c r="OK26" s="75"/>
      <c r="OL26" s="75"/>
      <c r="OM26" s="75"/>
      <c r="ON26" s="75"/>
      <c r="OO26" s="75"/>
      <c r="OP26" s="75"/>
      <c r="OQ26" s="75"/>
      <c r="OR26" s="75"/>
      <c r="OS26" s="75"/>
      <c r="OT26" s="75"/>
      <c r="OU26" s="75"/>
      <c r="OV26" s="75"/>
      <c r="OW26" s="75"/>
      <c r="OX26" s="75"/>
      <c r="OY26" s="75"/>
      <c r="OZ26" s="75"/>
      <c r="PA26" s="75"/>
      <c r="PB26" s="75"/>
      <c r="PC26" s="75"/>
      <c r="PD26" s="75"/>
      <c r="PE26" s="75"/>
      <c r="PF26" s="75"/>
      <c r="PG26" s="75"/>
      <c r="PH26" s="75"/>
      <c r="PI26" s="75"/>
      <c r="PJ26" s="75"/>
      <c r="PK26" s="75"/>
      <c r="PL26" s="75"/>
      <c r="PM26" s="75"/>
      <c r="PN26" s="75"/>
      <c r="PO26" s="75"/>
      <c r="PP26" s="75"/>
      <c r="PQ26" s="75"/>
      <c r="PR26" s="75"/>
      <c r="PS26" s="75"/>
      <c r="PT26" s="75"/>
      <c r="PU26" s="75"/>
      <c r="PV26" s="75"/>
      <c r="PW26" s="75"/>
      <c r="PX26" s="75"/>
      <c r="PY26" s="75"/>
      <c r="PZ26" s="75"/>
      <c r="QA26" s="75"/>
      <c r="QB26" s="75"/>
      <c r="QC26" s="75"/>
      <c r="QD26" s="75"/>
      <c r="QE26" s="75"/>
      <c r="QF26" s="75"/>
      <c r="QG26" s="75"/>
      <c r="QH26" s="75"/>
      <c r="QI26" s="75"/>
      <c r="QJ26" s="75"/>
      <c r="QK26" s="75"/>
      <c r="QL26" s="75"/>
      <c r="QM26" s="75"/>
      <c r="QN26" s="75"/>
      <c r="QO26" s="75"/>
      <c r="QP26" s="75"/>
      <c r="QQ26" s="75"/>
      <c r="QR26" s="75"/>
      <c r="QS26" s="75"/>
      <c r="QT26" s="75"/>
      <c r="QU26" s="75"/>
      <c r="QV26" s="75"/>
      <c r="QW26" s="75"/>
      <c r="QX26" s="75"/>
      <c r="QY26" s="75"/>
      <c r="QZ26" s="75"/>
      <c r="RA26" s="75"/>
      <c r="RB26" s="75"/>
      <c r="RC26" s="75"/>
      <c r="RD26" s="75"/>
      <c r="RE26" s="75"/>
      <c r="RF26" s="75"/>
      <c r="RG26" s="75"/>
      <c r="RH26" s="75"/>
      <c r="RI26" s="75"/>
      <c r="RJ26" s="75"/>
      <c r="RK26" s="75"/>
      <c r="RL26" s="75"/>
      <c r="RM26" s="75"/>
      <c r="RN26" s="75"/>
      <c r="RO26" s="75"/>
      <c r="RP26" s="75"/>
      <c r="RQ26" s="75"/>
      <c r="RR26" s="75"/>
      <c r="RS26" s="75"/>
      <c r="RT26" s="75"/>
      <c r="RU26" s="75"/>
      <c r="RV26" s="75"/>
      <c r="RW26" s="75"/>
      <c r="RX26" s="75"/>
      <c r="RY26" s="75"/>
      <c r="RZ26" s="75"/>
      <c r="SA26" s="75"/>
      <c r="SB26" s="75"/>
      <c r="SC26" s="75"/>
      <c r="SD26" s="75"/>
      <c r="SE26" s="75"/>
      <c r="SF26" s="75"/>
      <c r="SG26" s="75"/>
      <c r="SH26" s="75"/>
      <c r="SI26" s="75"/>
      <c r="SJ26" s="75"/>
      <c r="SK26" s="75"/>
      <c r="SL26" s="75"/>
      <c r="SM26" s="75"/>
      <c r="SN26" s="75"/>
      <c r="SO26" s="75"/>
      <c r="SP26" s="75"/>
      <c r="SQ26" s="75"/>
      <c r="SR26" s="75"/>
      <c r="SS26" s="75"/>
      <c r="ST26" s="75"/>
      <c r="SU26" s="75"/>
      <c r="SV26" s="75"/>
      <c r="SW26" s="75"/>
      <c r="SX26" s="75"/>
      <c r="SY26" s="75"/>
      <c r="SZ26" s="75"/>
      <c r="TA26" s="75"/>
      <c r="TB26" s="75"/>
      <c r="TC26" s="75"/>
      <c r="TD26" s="75"/>
      <c r="TE26" s="75"/>
      <c r="TF26" s="75"/>
      <c r="TG26" s="75"/>
      <c r="TH26" s="75"/>
      <c r="TI26" s="75"/>
      <c r="TJ26" s="75"/>
      <c r="TK26" s="75"/>
      <c r="TL26" s="75"/>
      <c r="TM26" s="75"/>
      <c r="TN26" s="75"/>
      <c r="TO26" s="75"/>
      <c r="TP26" s="75"/>
      <c r="TQ26" s="75"/>
      <c r="TR26" s="75"/>
      <c r="TS26" s="75"/>
      <c r="TT26" s="75"/>
      <c r="TU26" s="75"/>
      <c r="TV26" s="75"/>
      <c r="TW26" s="75"/>
      <c r="TX26" s="75"/>
      <c r="TY26" s="75"/>
      <c r="TZ26" s="75"/>
      <c r="UA26" s="75"/>
      <c r="UB26" s="75"/>
      <c r="UC26" s="75"/>
      <c r="UD26" s="75"/>
      <c r="UE26" s="75"/>
      <c r="UF26" s="75"/>
      <c r="UG26" s="75"/>
      <c r="UH26" s="75"/>
      <c r="UI26" s="75"/>
      <c r="UJ26" s="75"/>
      <c r="UK26" s="75"/>
      <c r="UL26" s="75"/>
      <c r="UM26" s="75"/>
      <c r="UN26" s="75"/>
      <c r="UO26" s="75"/>
      <c r="UP26" s="75"/>
      <c r="UQ26" s="75"/>
      <c r="UR26" s="75"/>
      <c r="US26" s="75"/>
      <c r="UT26" s="75"/>
      <c r="UU26" s="75"/>
      <c r="UV26" s="75"/>
      <c r="UW26" s="75"/>
      <c r="UX26" s="75"/>
      <c r="UY26" s="75"/>
      <c r="UZ26" s="75"/>
      <c r="VA26" s="75"/>
      <c r="VB26" s="75"/>
      <c r="VC26" s="75"/>
      <c r="VD26" s="75"/>
      <c r="VE26" s="75"/>
      <c r="VF26" s="75"/>
      <c r="VG26" s="75"/>
      <c r="VH26" s="75"/>
      <c r="VI26" s="75"/>
      <c r="VJ26" s="75"/>
      <c r="VK26" s="75"/>
      <c r="VL26" s="75"/>
      <c r="VM26" s="75"/>
      <c r="VN26" s="75"/>
      <c r="VO26" s="75"/>
      <c r="VP26" s="75"/>
      <c r="VQ26" s="75"/>
      <c r="VR26" s="75"/>
      <c r="VS26" s="75"/>
      <c r="VT26" s="75"/>
      <c r="VU26" s="75"/>
      <c r="VV26" s="75"/>
      <c r="VW26" s="75"/>
      <c r="VX26" s="75"/>
      <c r="VY26" s="75"/>
      <c r="VZ26" s="75"/>
      <c r="WA26" s="75"/>
      <c r="WB26" s="75"/>
      <c r="WC26" s="75"/>
      <c r="WD26" s="75"/>
      <c r="WE26" s="75"/>
      <c r="WF26" s="75"/>
      <c r="WG26" s="75"/>
      <c r="WH26" s="75"/>
      <c r="WI26" s="75"/>
      <c r="WJ26" s="75"/>
      <c r="WK26" s="75"/>
      <c r="WL26" s="75"/>
      <c r="WM26" s="75"/>
      <c r="WN26" s="75"/>
      <c r="WO26" s="75"/>
      <c r="WP26" s="75"/>
      <c r="WQ26" s="75"/>
      <c r="WR26" s="75"/>
      <c r="WS26" s="75"/>
      <c r="WT26" s="75"/>
      <c r="WU26" s="75"/>
      <c r="WV26" s="75"/>
      <c r="WW26" s="75"/>
      <c r="WX26" s="75"/>
      <c r="WY26" s="75"/>
      <c r="WZ26" s="75"/>
      <c r="XA26" s="75"/>
      <c r="XB26" s="75"/>
      <c r="XC26" s="75"/>
      <c r="XD26" s="75"/>
      <c r="XE26" s="75"/>
      <c r="XF26" s="75"/>
      <c r="XG26" s="75"/>
      <c r="XH26" s="75"/>
      <c r="XI26" s="75"/>
      <c r="XJ26" s="75"/>
      <c r="XK26" s="75"/>
      <c r="XL26" s="75"/>
      <c r="XM26" s="75"/>
      <c r="XN26" s="75"/>
      <c r="XO26" s="75"/>
      <c r="XP26" s="75"/>
      <c r="XQ26" s="75"/>
      <c r="XR26" s="75"/>
      <c r="XS26" s="75"/>
      <c r="XT26" s="75"/>
      <c r="XU26" s="75"/>
      <c r="XV26" s="75"/>
      <c r="XW26" s="75"/>
      <c r="XX26" s="75"/>
      <c r="XY26" s="75"/>
      <c r="XZ26" s="75"/>
      <c r="YA26" s="75"/>
      <c r="YB26" s="75"/>
      <c r="YC26" s="75"/>
      <c r="YD26" s="75"/>
      <c r="YE26" s="75"/>
      <c r="YF26" s="75"/>
      <c r="YG26" s="75"/>
      <c r="YH26" s="75"/>
      <c r="YI26" s="75"/>
      <c r="YJ26" s="75"/>
      <c r="YK26" s="75"/>
      <c r="YL26" s="75"/>
      <c r="YM26" s="75"/>
      <c r="YN26" s="75"/>
      <c r="YO26" s="75"/>
      <c r="YP26" s="75"/>
      <c r="YQ26" s="75"/>
      <c r="YR26" s="75"/>
      <c r="YS26" s="75"/>
      <c r="YT26" s="75"/>
      <c r="YU26" s="75"/>
      <c r="YV26" s="75"/>
      <c r="YW26" s="75"/>
      <c r="YX26" s="75"/>
      <c r="YY26" s="75"/>
      <c r="YZ26" s="75"/>
      <c r="ZA26" s="75"/>
      <c r="ZB26" s="75"/>
      <c r="ZC26" s="75"/>
      <c r="ZD26" s="75"/>
      <c r="ZE26" s="75"/>
      <c r="ZF26" s="75"/>
      <c r="ZG26" s="75"/>
      <c r="ZH26" s="75"/>
      <c r="ZI26" s="75"/>
      <c r="ZJ26" s="75"/>
      <c r="ZK26" s="75"/>
      <c r="ZL26" s="75"/>
      <c r="ZM26" s="75"/>
      <c r="ZN26" s="75"/>
      <c r="ZO26" s="75"/>
      <c r="ZP26" s="75"/>
      <c r="ZQ26" s="75"/>
      <c r="ZR26" s="75"/>
      <c r="ZS26" s="75"/>
      <c r="ZT26" s="75"/>
      <c r="ZU26" s="75"/>
      <c r="ZV26" s="75"/>
      <c r="ZW26" s="75"/>
      <c r="ZX26" s="75"/>
      <c r="ZY26" s="75"/>
      <c r="ZZ26" s="75"/>
      <c r="AAA26" s="75"/>
      <c r="AAB26" s="75"/>
      <c r="AAC26" s="75"/>
      <c r="AAD26" s="75"/>
      <c r="AAE26" s="75"/>
      <c r="AAF26" s="75"/>
      <c r="AAG26" s="75"/>
      <c r="AAH26" s="75"/>
      <c r="AAI26" s="75"/>
      <c r="AAJ26" s="75"/>
      <c r="AAK26" s="75"/>
      <c r="AAL26" s="75"/>
      <c r="AAM26" s="75"/>
      <c r="AAN26" s="75"/>
      <c r="AAO26" s="75"/>
      <c r="AAP26" s="75"/>
      <c r="AAQ26" s="75"/>
      <c r="AAR26" s="75"/>
      <c r="AAS26" s="75"/>
      <c r="AAT26" s="75"/>
      <c r="AAU26" s="75"/>
      <c r="AAV26" s="75"/>
      <c r="AAW26" s="75"/>
      <c r="AAX26" s="75"/>
      <c r="AAY26" s="75"/>
      <c r="AAZ26" s="75"/>
      <c r="ABA26" s="75"/>
      <c r="ABB26" s="75"/>
      <c r="ABC26" s="75"/>
      <c r="ABD26" s="75"/>
      <c r="ABE26" s="75"/>
      <c r="ABF26" s="75"/>
      <c r="ABG26" s="75"/>
      <c r="ABH26" s="75"/>
      <c r="ABI26" s="75"/>
      <c r="ABJ26" s="75"/>
      <c r="ABK26" s="75"/>
      <c r="ABL26" s="75"/>
      <c r="ABM26" s="75"/>
      <c r="ABN26" s="75"/>
      <c r="ABO26" s="75"/>
      <c r="ABP26" s="75"/>
      <c r="ABQ26" s="75"/>
      <c r="ABR26" s="75"/>
      <c r="ABS26" s="75"/>
      <c r="ABT26" s="75"/>
      <c r="ABU26" s="75"/>
      <c r="ABV26" s="75"/>
      <c r="ABW26" s="75"/>
      <c r="ABX26" s="75"/>
      <c r="ABY26" s="75"/>
      <c r="ABZ26" s="75"/>
      <c r="ACA26" s="75"/>
      <c r="ACB26" s="75"/>
      <c r="ACC26" s="75"/>
      <c r="ACD26" s="75"/>
      <c r="ACE26" s="75"/>
      <c r="ACF26" s="75"/>
      <c r="ACG26" s="75"/>
      <c r="ACH26" s="75"/>
      <c r="ACI26" s="75"/>
      <c r="ACJ26" s="75"/>
      <c r="ACK26" s="75"/>
      <c r="ACL26" s="75"/>
      <c r="ACM26" s="75"/>
      <c r="ACN26" s="75"/>
      <c r="ACO26" s="75"/>
      <c r="ACP26" s="75"/>
      <c r="ACQ26" s="75"/>
      <c r="ACR26" s="75"/>
      <c r="ACS26" s="75"/>
      <c r="ACT26" s="75"/>
      <c r="ACU26" s="75"/>
      <c r="ACV26" s="75"/>
      <c r="ACW26" s="75"/>
      <c r="ACX26" s="75"/>
      <c r="ACY26" s="75"/>
      <c r="ACZ26" s="75"/>
      <c r="ADA26" s="75"/>
      <c r="ADB26" s="75"/>
      <c r="ADC26" s="75"/>
      <c r="ADD26" s="75"/>
      <c r="ADE26" s="75"/>
      <c r="ADF26" s="75"/>
      <c r="ADG26" s="75"/>
      <c r="ADH26" s="75"/>
      <c r="ADI26" s="75"/>
      <c r="ADJ26" s="75"/>
      <c r="ADK26" s="75"/>
      <c r="ADL26" s="75"/>
      <c r="ADM26" s="75"/>
      <c r="ADN26" s="75"/>
      <c r="ADO26" s="75"/>
      <c r="ADP26" s="75"/>
      <c r="ADQ26" s="75"/>
      <c r="ADR26" s="75"/>
      <c r="ADS26" s="75"/>
      <c r="ADT26" s="75"/>
      <c r="ADU26" s="75"/>
      <c r="ADV26" s="75"/>
      <c r="ADW26" s="75"/>
      <c r="ADX26" s="75"/>
      <c r="ADY26" s="75"/>
      <c r="ADZ26" s="75"/>
      <c r="AEA26" s="75"/>
      <c r="AEB26" s="75"/>
      <c r="AEC26" s="75"/>
      <c r="AED26" s="75"/>
      <c r="AEE26" s="75"/>
      <c r="AEF26" s="75"/>
      <c r="AEG26" s="75"/>
      <c r="AEH26" s="75"/>
      <c r="AEI26" s="75"/>
      <c r="AEJ26" s="75"/>
      <c r="AEK26" s="75"/>
      <c r="AEL26" s="75"/>
      <c r="AEM26" s="75"/>
      <c r="AEN26" s="75"/>
      <c r="AEO26" s="75"/>
      <c r="AEP26" s="75"/>
      <c r="AEQ26" s="75"/>
      <c r="AER26" s="75"/>
      <c r="AES26" s="75"/>
      <c r="AET26" s="75"/>
      <c r="AEU26" s="75"/>
      <c r="AEV26" s="75"/>
      <c r="AEW26" s="75"/>
      <c r="AEX26" s="75"/>
      <c r="AEY26" s="75"/>
      <c r="AEZ26" s="75"/>
      <c r="AFA26" s="75"/>
      <c r="AFB26" s="75"/>
      <c r="AFC26" s="75"/>
      <c r="AFD26" s="75"/>
      <c r="AFE26" s="75"/>
      <c r="AFF26" s="75"/>
      <c r="AFG26" s="75"/>
      <c r="AFH26" s="75"/>
      <c r="AFI26" s="75"/>
      <c r="AFJ26" s="75"/>
      <c r="AFK26" s="75"/>
      <c r="AFL26" s="75"/>
      <c r="AFM26" s="75"/>
      <c r="AFN26" s="75"/>
      <c r="AFO26" s="75"/>
      <c r="AFP26" s="75"/>
      <c r="AFQ26" s="75"/>
      <c r="AFR26" s="75"/>
      <c r="AFS26" s="75"/>
      <c r="AFT26" s="75"/>
      <c r="AFU26" s="75"/>
      <c r="AFV26" s="75"/>
      <c r="AFW26" s="75"/>
      <c r="AFX26" s="75"/>
      <c r="AFY26" s="75"/>
      <c r="AFZ26" s="75"/>
      <c r="AGA26" s="75"/>
      <c r="AGB26" s="75"/>
      <c r="AGC26" s="75"/>
      <c r="AGD26" s="75"/>
      <c r="AGE26" s="75"/>
      <c r="AGF26" s="75"/>
      <c r="AGG26" s="75"/>
      <c r="AGH26" s="75"/>
      <c r="AGI26" s="75"/>
      <c r="AGJ26" s="75"/>
      <c r="AGK26" s="75"/>
      <c r="AGL26" s="75"/>
      <c r="AGM26" s="75"/>
      <c r="AGN26" s="75"/>
      <c r="AGO26" s="75"/>
      <c r="AGP26" s="75"/>
      <c r="AGQ26" s="75"/>
      <c r="AGR26" s="75"/>
      <c r="AGS26" s="75"/>
      <c r="AGT26" s="75"/>
      <c r="AGU26" s="75"/>
      <c r="AGV26" s="75"/>
      <c r="AGW26" s="75"/>
      <c r="AGX26" s="75"/>
      <c r="AGY26" s="75"/>
      <c r="AGZ26" s="75"/>
      <c r="AHA26" s="75"/>
      <c r="AHB26" s="75"/>
      <c r="AHC26" s="75"/>
      <c r="AHD26" s="75"/>
      <c r="AHE26" s="75"/>
      <c r="AHF26" s="75"/>
      <c r="AHG26" s="75"/>
      <c r="AHH26" s="75"/>
      <c r="AHI26" s="75"/>
      <c r="AHJ26" s="75"/>
      <c r="AHK26" s="75"/>
      <c r="AHL26" s="75"/>
      <c r="AHM26" s="75"/>
      <c r="AHN26" s="75"/>
      <c r="AHO26" s="75"/>
      <c r="AHP26" s="75"/>
      <c r="AHQ26" s="75"/>
      <c r="AHR26" s="75"/>
      <c r="AHS26" s="75"/>
      <c r="AHT26" s="75"/>
      <c r="AHU26" s="75"/>
      <c r="AHV26" s="75"/>
      <c r="AHW26" s="75"/>
      <c r="AHX26" s="75"/>
      <c r="AHY26" s="75"/>
      <c r="AHZ26" s="75"/>
      <c r="AIA26" s="75"/>
      <c r="AIB26" s="75"/>
      <c r="AIC26" s="75"/>
      <c r="AID26" s="75"/>
      <c r="AIE26" s="75"/>
      <c r="AIF26" s="75"/>
      <c r="AIG26" s="75"/>
      <c r="AIH26" s="75"/>
      <c r="AII26" s="75"/>
      <c r="AIJ26" s="75"/>
      <c r="AIK26" s="75"/>
      <c r="AIL26" s="75"/>
      <c r="AIM26" s="75"/>
      <c r="AIN26" s="75"/>
      <c r="AIO26" s="75"/>
      <c r="AIP26" s="75"/>
      <c r="AIQ26" s="75"/>
      <c r="AIR26" s="75"/>
      <c r="AIS26" s="75"/>
      <c r="AIT26" s="75"/>
      <c r="AIU26" s="75"/>
      <c r="AIV26" s="75"/>
      <c r="AIW26" s="75"/>
      <c r="AIX26" s="75"/>
      <c r="AIY26" s="75"/>
      <c r="AIZ26" s="75"/>
      <c r="AJA26" s="75"/>
      <c r="AJB26" s="75"/>
      <c r="AJC26" s="75"/>
      <c r="AJD26" s="75"/>
      <c r="AJE26" s="75"/>
      <c r="AJF26" s="75"/>
      <c r="AJG26" s="75"/>
      <c r="AJH26" s="75"/>
      <c r="AJI26" s="75"/>
      <c r="AJJ26" s="75"/>
      <c r="AJK26" s="75"/>
      <c r="AJL26" s="75"/>
      <c r="AJM26" s="75"/>
      <c r="AJN26" s="75"/>
      <c r="AJO26" s="75"/>
      <c r="AJP26" s="75"/>
      <c r="AJQ26" s="75"/>
      <c r="AJR26" s="75"/>
      <c r="AJS26" s="75"/>
      <c r="AJT26" s="75"/>
      <c r="AJU26" s="75"/>
      <c r="AJV26" s="75"/>
      <c r="AJW26" s="75"/>
      <c r="AJX26" s="75"/>
      <c r="AJY26" s="75"/>
      <c r="AJZ26" s="75"/>
      <c r="AKA26" s="75"/>
      <c r="AKB26" s="75"/>
      <c r="AKC26" s="75"/>
      <c r="AKD26" s="75"/>
      <c r="AKE26" s="75"/>
      <c r="AKF26" s="75"/>
      <c r="AKG26" s="75"/>
      <c r="AKH26" s="75"/>
      <c r="AKI26" s="75"/>
      <c r="AKJ26" s="75"/>
      <c r="AKK26" s="75"/>
      <c r="AKL26" s="75"/>
      <c r="AKM26" s="75"/>
      <c r="AKN26" s="75"/>
      <c r="AKO26" s="75"/>
      <c r="AKP26" s="75"/>
      <c r="AKQ26" s="75"/>
      <c r="AKR26" s="75"/>
      <c r="AKS26" s="75"/>
      <c r="AKT26" s="75"/>
      <c r="AKU26" s="75"/>
      <c r="AKV26" s="75"/>
      <c r="AKW26" s="75"/>
      <c r="AKX26" s="75"/>
      <c r="AKY26" s="75"/>
      <c r="AKZ26" s="75"/>
      <c r="ALA26" s="75"/>
      <c r="ALB26" s="75"/>
      <c r="ALC26" s="75"/>
      <c r="ALD26" s="75"/>
      <c r="ALE26" s="75"/>
      <c r="ALF26" s="75"/>
      <c r="ALG26" s="75"/>
      <c r="ALH26" s="75"/>
      <c r="ALI26" s="75"/>
      <c r="ALJ26" s="75"/>
      <c r="ALK26" s="75"/>
      <c r="ALL26" s="75"/>
      <c r="ALM26" s="75"/>
      <c r="ALN26" s="75"/>
      <c r="ALO26" s="75"/>
      <c r="ALP26" s="75"/>
      <c r="ALQ26" s="75"/>
      <c r="ALR26" s="75"/>
      <c r="ALS26" s="75"/>
      <c r="ALT26" s="75"/>
      <c r="ALU26" s="75"/>
      <c r="ALV26" s="75"/>
      <c r="ALW26" s="75"/>
      <c r="ALX26" s="75"/>
      <c r="ALY26" s="75"/>
      <c r="ALZ26" s="75"/>
      <c r="AMA26" s="75"/>
      <c r="AMB26" s="75"/>
      <c r="AMC26" s="75"/>
      <c r="AMD26" s="75"/>
      <c r="AME26" s="75"/>
      <c r="AMF26" s="75"/>
      <c r="AMG26" s="75"/>
      <c r="AMH26" s="75"/>
      <c r="AMI26" s="75"/>
      <c r="AMJ26" s="75"/>
      <c r="AMK26" s="75"/>
      <c r="AML26" s="75"/>
      <c r="AMM26" s="75"/>
      <c r="AMN26" s="75"/>
      <c r="AMO26" s="75"/>
      <c r="AMP26" s="75"/>
      <c r="AMQ26" s="75"/>
      <c r="AMR26" s="75"/>
      <c r="AMS26" s="75"/>
      <c r="AMT26" s="75"/>
      <c r="AMU26" s="75"/>
      <c r="AMV26" s="75"/>
      <c r="AMW26" s="75"/>
      <c r="AMX26" s="75"/>
      <c r="AMY26" s="75"/>
      <c r="AMZ26" s="75"/>
      <c r="ANA26" s="75"/>
      <c r="ANB26" s="75"/>
      <c r="ANC26" s="75"/>
      <c r="AND26" s="75"/>
      <c r="ANE26" s="75"/>
      <c r="ANF26" s="75"/>
      <c r="ANG26" s="75"/>
      <c r="ANH26" s="75"/>
      <c r="ANI26" s="75"/>
      <c r="ANJ26" s="75"/>
      <c r="ANK26" s="75"/>
      <c r="ANL26" s="75"/>
      <c r="ANM26" s="75"/>
      <c r="ANN26" s="75"/>
      <c r="ANO26" s="75"/>
      <c r="ANP26" s="75"/>
      <c r="ANQ26" s="75"/>
      <c r="ANR26" s="75"/>
      <c r="ANS26" s="75"/>
      <c r="ANT26" s="75"/>
      <c r="ANU26" s="75"/>
      <c r="ANV26" s="75"/>
      <c r="ANW26" s="75"/>
      <c r="ANX26" s="75"/>
      <c r="ANY26" s="75"/>
      <c r="ANZ26" s="75"/>
      <c r="AOA26" s="75"/>
      <c r="AOB26" s="75"/>
      <c r="AOC26" s="75"/>
      <c r="AOD26" s="75"/>
      <c r="AOE26" s="75"/>
      <c r="AOF26" s="75"/>
      <c r="AOG26" s="75"/>
      <c r="AOH26" s="75"/>
      <c r="AOI26" s="75"/>
      <c r="AOJ26" s="75"/>
      <c r="AOK26" s="75"/>
      <c r="AOL26" s="75"/>
      <c r="AOM26" s="75"/>
      <c r="AON26" s="75"/>
      <c r="AOO26" s="75"/>
      <c r="AOP26" s="75"/>
      <c r="AOQ26" s="75"/>
      <c r="AOR26" s="75"/>
      <c r="AOS26" s="75"/>
      <c r="AOT26" s="75"/>
      <c r="AOU26" s="75"/>
      <c r="AOV26" s="75"/>
      <c r="AOW26" s="75"/>
      <c r="AOX26" s="75"/>
      <c r="AOY26" s="75"/>
      <c r="AOZ26" s="75"/>
      <c r="APA26" s="75"/>
      <c r="APB26" s="75"/>
      <c r="APC26" s="75"/>
      <c r="APD26" s="75"/>
      <c r="APE26" s="75"/>
      <c r="APF26" s="75"/>
      <c r="APG26" s="75"/>
      <c r="APH26" s="75"/>
      <c r="API26" s="75"/>
      <c r="APJ26" s="75"/>
      <c r="APK26" s="75"/>
      <c r="APL26" s="75"/>
      <c r="APM26" s="75"/>
      <c r="APN26" s="75"/>
      <c r="APO26" s="75"/>
      <c r="APP26" s="75"/>
      <c r="APQ26" s="75"/>
      <c r="APR26" s="75"/>
      <c r="APS26" s="75"/>
      <c r="APT26" s="75"/>
      <c r="APU26" s="75"/>
      <c r="APV26" s="75"/>
      <c r="APW26" s="75"/>
      <c r="APX26" s="75"/>
      <c r="APY26" s="75"/>
      <c r="APZ26" s="75"/>
      <c r="AQA26" s="75"/>
      <c r="AQB26" s="75"/>
      <c r="AQC26" s="75"/>
      <c r="AQD26" s="75"/>
      <c r="AQE26" s="75"/>
      <c r="AQF26" s="75"/>
      <c r="AQG26" s="75"/>
      <c r="AQH26" s="75"/>
      <c r="AQI26" s="75"/>
      <c r="AQJ26" s="75"/>
      <c r="AQK26" s="75"/>
      <c r="AQL26" s="75"/>
      <c r="AQM26" s="75"/>
      <c r="AQN26" s="75"/>
      <c r="AQO26" s="75"/>
      <c r="AQP26" s="75"/>
      <c r="AQQ26" s="75"/>
      <c r="AQR26" s="75"/>
      <c r="AQS26" s="75"/>
      <c r="AQT26" s="75"/>
      <c r="AQU26" s="75"/>
      <c r="AQV26" s="75"/>
      <c r="AQW26" s="75"/>
      <c r="AQX26" s="75"/>
      <c r="AQY26" s="75"/>
      <c r="AQZ26" s="75"/>
      <c r="ARA26" s="75"/>
      <c r="ARB26" s="75"/>
      <c r="ARC26" s="75"/>
      <c r="ARD26" s="75"/>
      <c r="ARE26" s="75"/>
      <c r="ARF26" s="75"/>
      <c r="ARG26" s="75"/>
      <c r="ARH26" s="75"/>
      <c r="ARI26" s="75"/>
      <c r="ARJ26" s="75"/>
      <c r="ARK26" s="75"/>
      <c r="ARL26" s="75"/>
      <c r="ARM26" s="75"/>
      <c r="ARN26" s="75"/>
      <c r="ARO26" s="75"/>
      <c r="ARP26" s="75"/>
      <c r="ARQ26" s="75"/>
      <c r="ARR26" s="75"/>
      <c r="ARS26" s="75"/>
      <c r="ART26" s="75"/>
      <c r="ARU26" s="75"/>
      <c r="ARV26" s="75"/>
      <c r="ARW26" s="75"/>
      <c r="ARX26" s="75"/>
      <c r="ARY26" s="75"/>
      <c r="ARZ26" s="75"/>
      <c r="ASA26" s="75"/>
      <c r="ASB26" s="75"/>
      <c r="ASC26" s="75"/>
      <c r="ASD26" s="75"/>
      <c r="ASE26" s="75"/>
      <c r="ASF26" s="75"/>
      <c r="ASG26" s="75"/>
      <c r="ASH26" s="75"/>
      <c r="ASI26" s="75"/>
      <c r="ASJ26" s="75"/>
      <c r="ASK26" s="75"/>
      <c r="ASL26" s="75"/>
      <c r="ASM26" s="75"/>
      <c r="ASN26" s="75"/>
      <c r="ASO26" s="75"/>
      <c r="ASP26" s="75"/>
      <c r="ASQ26" s="75"/>
      <c r="ASR26" s="75"/>
      <c r="ASS26" s="75"/>
      <c r="AST26" s="75"/>
      <c r="ASU26" s="75"/>
      <c r="ASV26" s="75"/>
      <c r="ASW26" s="75"/>
      <c r="ASX26" s="75"/>
      <c r="ASY26" s="75"/>
      <c r="ASZ26" s="75"/>
      <c r="ATA26" s="75"/>
      <c r="ATB26" s="75"/>
      <c r="ATC26" s="75"/>
      <c r="ATD26" s="75"/>
      <c r="ATE26" s="75"/>
      <c r="ATF26" s="75"/>
      <c r="ATG26" s="75"/>
      <c r="ATH26" s="75"/>
      <c r="ATI26" s="75"/>
      <c r="ATJ26" s="75"/>
      <c r="ATK26" s="75"/>
      <c r="ATL26" s="75"/>
      <c r="ATM26" s="75"/>
      <c r="ATN26" s="75"/>
      <c r="ATO26" s="75"/>
      <c r="ATP26" s="75"/>
      <c r="ATQ26" s="75"/>
      <c r="ATR26" s="75"/>
      <c r="ATS26" s="75"/>
      <c r="ATT26" s="75"/>
      <c r="ATU26" s="75"/>
      <c r="ATV26" s="75"/>
      <c r="ATW26" s="75"/>
      <c r="ATX26" s="75"/>
      <c r="ATY26" s="75"/>
      <c r="ATZ26" s="75"/>
      <c r="AUA26" s="75"/>
      <c r="AUB26" s="75"/>
      <c r="AUC26" s="75"/>
      <c r="AUD26" s="75"/>
      <c r="AUE26" s="75"/>
      <c r="AUF26" s="75"/>
      <c r="AUG26" s="75"/>
      <c r="AUH26" s="75"/>
      <c r="AUI26" s="75"/>
      <c r="AUJ26" s="75"/>
      <c r="AUK26" s="75"/>
      <c r="AUL26" s="75"/>
      <c r="AUM26" s="75"/>
      <c r="AUN26" s="75"/>
      <c r="AUO26" s="75"/>
      <c r="AUP26" s="75"/>
      <c r="AUQ26" s="75"/>
      <c r="AUR26" s="75"/>
      <c r="AUS26" s="75"/>
      <c r="AUT26" s="75"/>
      <c r="AUU26" s="75"/>
      <c r="AUV26" s="75"/>
      <c r="AUW26" s="75"/>
      <c r="AUX26" s="75"/>
      <c r="AUY26" s="75"/>
      <c r="AUZ26" s="75"/>
      <c r="AVA26" s="75"/>
      <c r="AVB26" s="75"/>
      <c r="AVC26" s="75"/>
      <c r="AVD26" s="75"/>
      <c r="AVE26" s="75"/>
      <c r="AVF26" s="75"/>
      <c r="AVG26" s="75"/>
      <c r="AVH26" s="75"/>
      <c r="AVI26" s="75"/>
      <c r="AVJ26" s="75"/>
      <c r="AVK26" s="75"/>
      <c r="AVL26" s="75"/>
      <c r="AVM26" s="75"/>
      <c r="AVN26" s="75"/>
      <c r="AVO26" s="75"/>
      <c r="AVP26" s="75"/>
      <c r="AVQ26" s="75"/>
      <c r="AVR26" s="75"/>
      <c r="AVS26" s="75"/>
      <c r="AVT26" s="75"/>
      <c r="AVU26" s="75"/>
      <c r="AVV26" s="75"/>
      <c r="AVW26" s="75"/>
      <c r="AVX26" s="75"/>
      <c r="AVY26" s="75"/>
      <c r="AVZ26" s="75"/>
      <c r="AWA26" s="75"/>
      <c r="AWB26" s="75"/>
      <c r="AWC26" s="75"/>
      <c r="AWD26" s="75"/>
      <c r="AWE26" s="75"/>
      <c r="AWF26" s="75"/>
      <c r="AWG26" s="75"/>
      <c r="AWH26" s="75"/>
      <c r="AWI26" s="75"/>
      <c r="AWJ26" s="75"/>
      <c r="AWK26" s="75"/>
      <c r="AWL26" s="75"/>
      <c r="AWM26" s="75"/>
      <c r="AWN26" s="75"/>
      <c r="AWO26" s="75"/>
      <c r="AWP26" s="75"/>
      <c r="AWQ26" s="75"/>
      <c r="AWR26" s="75"/>
      <c r="AWS26" s="75"/>
      <c r="AWT26" s="75"/>
      <c r="AWU26" s="75"/>
      <c r="AWV26" s="75"/>
      <c r="AWW26" s="75"/>
      <c r="AWX26" s="75"/>
      <c r="AWY26" s="75"/>
      <c r="AWZ26" s="75"/>
      <c r="AXA26" s="75"/>
      <c r="AXB26" s="75"/>
      <c r="AXC26" s="75"/>
      <c r="AXD26" s="75"/>
      <c r="AXE26" s="75"/>
      <c r="AXF26" s="75"/>
      <c r="AXG26" s="75"/>
      <c r="AXH26" s="75"/>
      <c r="AXI26" s="75"/>
      <c r="AXJ26" s="75"/>
      <c r="AXK26" s="75"/>
      <c r="AXL26" s="75"/>
      <c r="AXM26" s="75"/>
      <c r="AXN26" s="75"/>
      <c r="AXO26" s="75"/>
      <c r="AXP26" s="75"/>
      <c r="AXQ26" s="75"/>
      <c r="AXR26" s="75"/>
      <c r="AXS26" s="75"/>
      <c r="AXT26" s="75"/>
      <c r="AXU26" s="75"/>
      <c r="AXV26" s="75"/>
      <c r="AXW26" s="75"/>
      <c r="AXX26" s="75"/>
      <c r="AXY26" s="75"/>
      <c r="AXZ26" s="75"/>
      <c r="AYA26" s="75"/>
      <c r="AYB26" s="75"/>
      <c r="AYC26" s="75"/>
      <c r="AYD26" s="75"/>
      <c r="AYE26" s="75"/>
      <c r="AYF26" s="75"/>
      <c r="AYG26" s="75"/>
      <c r="AYH26" s="75"/>
      <c r="AYI26" s="75"/>
      <c r="AYJ26" s="75"/>
      <c r="AYK26" s="75"/>
      <c r="AYL26" s="75"/>
      <c r="AYM26" s="75"/>
      <c r="AYN26" s="75"/>
      <c r="AYO26" s="75"/>
      <c r="AYP26" s="75"/>
      <c r="AYQ26" s="75"/>
      <c r="AYR26" s="75"/>
      <c r="AYS26" s="75"/>
      <c r="AYT26" s="75"/>
      <c r="AYU26" s="75"/>
      <c r="AYV26" s="75"/>
      <c r="AYW26" s="75"/>
      <c r="AYX26" s="75"/>
      <c r="AYY26" s="75"/>
      <c r="AYZ26" s="75"/>
      <c r="AZA26" s="75"/>
      <c r="AZB26" s="75"/>
      <c r="AZC26" s="75"/>
      <c r="AZD26" s="75"/>
      <c r="AZE26" s="75"/>
      <c r="AZF26" s="75"/>
      <c r="AZG26" s="75"/>
      <c r="AZH26" s="75"/>
      <c r="AZI26" s="75"/>
      <c r="AZJ26" s="75"/>
      <c r="AZK26" s="75"/>
      <c r="AZL26" s="75"/>
      <c r="AZM26" s="75"/>
      <c r="AZN26" s="75"/>
      <c r="AZO26" s="75"/>
      <c r="AZP26" s="75"/>
      <c r="AZQ26" s="75"/>
      <c r="AZR26" s="75"/>
      <c r="AZS26" s="75"/>
      <c r="AZT26" s="75"/>
      <c r="AZU26" s="75"/>
      <c r="AZV26" s="75"/>
      <c r="AZW26" s="75"/>
      <c r="AZX26" s="75"/>
      <c r="AZY26" s="75"/>
      <c r="AZZ26" s="75"/>
      <c r="BAA26" s="75"/>
      <c r="BAB26" s="75"/>
      <c r="BAC26" s="75"/>
      <c r="BAD26" s="75"/>
      <c r="BAE26" s="75"/>
      <c r="BAF26" s="75"/>
      <c r="BAG26" s="75"/>
      <c r="BAH26" s="75"/>
      <c r="BAI26" s="75"/>
      <c r="BAJ26" s="75"/>
      <c r="BAK26" s="75"/>
      <c r="BAL26" s="75"/>
      <c r="BAM26" s="75"/>
      <c r="BAN26" s="75"/>
      <c r="BAO26" s="75"/>
      <c r="BAP26" s="75"/>
      <c r="BAQ26" s="75"/>
      <c r="BAR26" s="75"/>
      <c r="BAS26" s="75"/>
      <c r="BAT26" s="75"/>
      <c r="BAU26" s="75"/>
      <c r="BAV26" s="75"/>
      <c r="BAW26" s="75"/>
      <c r="BAX26" s="75"/>
      <c r="BAY26" s="75"/>
      <c r="BAZ26" s="75"/>
      <c r="BBA26" s="75"/>
      <c r="BBB26" s="75"/>
      <c r="BBC26" s="75"/>
      <c r="BBD26" s="75"/>
      <c r="BBE26" s="75"/>
      <c r="BBF26" s="75"/>
      <c r="BBG26" s="75"/>
      <c r="BBH26" s="75"/>
      <c r="BBI26" s="75"/>
      <c r="BBJ26" s="75"/>
      <c r="BBK26" s="75"/>
      <c r="BBL26" s="75"/>
      <c r="BBM26" s="75"/>
      <c r="BBN26" s="75"/>
      <c r="BBO26" s="75"/>
      <c r="BBP26" s="75"/>
      <c r="BBQ26" s="75"/>
      <c r="BBR26" s="75"/>
      <c r="BBS26" s="75"/>
      <c r="BBT26" s="75"/>
      <c r="BBU26" s="75"/>
      <c r="BBV26" s="75"/>
      <c r="BBW26" s="75"/>
      <c r="BBX26" s="75"/>
      <c r="BBY26" s="75"/>
      <c r="BBZ26" s="75"/>
      <c r="BCA26" s="75"/>
      <c r="BCB26" s="75"/>
      <c r="BCC26" s="75"/>
      <c r="BCD26" s="75"/>
      <c r="BCE26" s="75"/>
      <c r="BCF26" s="75"/>
      <c r="BCG26" s="75"/>
      <c r="BCH26" s="75"/>
      <c r="BCI26" s="75"/>
      <c r="BCJ26" s="75"/>
      <c r="BCK26" s="75"/>
      <c r="BCL26" s="75"/>
      <c r="BCM26" s="75"/>
      <c r="BCN26" s="75"/>
      <c r="BCO26" s="75"/>
      <c r="BCP26" s="75"/>
      <c r="BCQ26" s="75"/>
      <c r="BCR26" s="75"/>
      <c r="BCS26" s="75"/>
      <c r="BCT26" s="75"/>
      <c r="BCU26" s="75"/>
      <c r="BCV26" s="75"/>
      <c r="BCW26" s="75"/>
      <c r="BCX26" s="75"/>
      <c r="BCY26" s="75"/>
      <c r="BCZ26" s="75"/>
      <c r="BDA26" s="75"/>
      <c r="BDB26" s="75"/>
      <c r="BDC26" s="75"/>
      <c r="BDD26" s="75"/>
      <c r="BDE26" s="75"/>
      <c r="BDF26" s="75"/>
      <c r="BDG26" s="75"/>
      <c r="BDH26" s="75"/>
      <c r="BDI26" s="75"/>
      <c r="BDJ26" s="75"/>
      <c r="BDK26" s="75"/>
      <c r="BDL26" s="75"/>
      <c r="BDM26" s="75"/>
      <c r="BDN26" s="75"/>
      <c r="BDO26" s="75"/>
      <c r="BDP26" s="75"/>
      <c r="BDQ26" s="75"/>
      <c r="BDR26" s="75"/>
      <c r="BDS26" s="75"/>
      <c r="BDT26" s="75"/>
      <c r="BDU26" s="75"/>
      <c r="BDV26" s="75"/>
      <c r="BDW26" s="75"/>
      <c r="BDX26" s="75"/>
      <c r="BDY26" s="75"/>
      <c r="BDZ26" s="75"/>
      <c r="BEA26" s="75"/>
      <c r="BEB26" s="75"/>
      <c r="BEC26" s="75"/>
      <c r="BED26" s="75"/>
      <c r="BEE26" s="75"/>
      <c r="BEF26" s="75"/>
      <c r="BEG26" s="75"/>
      <c r="BEH26" s="75"/>
      <c r="BEI26" s="75"/>
      <c r="BEJ26" s="75"/>
      <c r="BEK26" s="75"/>
      <c r="BEL26" s="75"/>
      <c r="BEM26" s="75"/>
      <c r="BEN26" s="75"/>
      <c r="BEO26" s="75"/>
      <c r="BEP26" s="75"/>
      <c r="BEQ26" s="75"/>
      <c r="BER26" s="75"/>
      <c r="BES26" s="75"/>
      <c r="BET26" s="75"/>
      <c r="BEU26" s="75"/>
      <c r="BEV26" s="75"/>
      <c r="BEW26" s="75"/>
      <c r="BEX26" s="75"/>
      <c r="BEY26" s="75"/>
      <c r="BEZ26" s="75"/>
      <c r="BFA26" s="75"/>
      <c r="BFB26" s="75"/>
      <c r="BFC26" s="75"/>
      <c r="BFD26" s="75"/>
      <c r="BFE26" s="75"/>
      <c r="BFF26" s="75"/>
      <c r="BFG26" s="75"/>
      <c r="BFH26" s="75"/>
      <c r="BFI26" s="75"/>
      <c r="BFJ26" s="75"/>
      <c r="BFK26" s="75"/>
      <c r="BFL26" s="75"/>
      <c r="BFM26" s="75"/>
      <c r="BFN26" s="75"/>
      <c r="BFO26" s="75"/>
      <c r="BFP26" s="75"/>
      <c r="BFQ26" s="75"/>
      <c r="BFR26" s="75"/>
      <c r="BFS26" s="75"/>
      <c r="BFT26" s="75"/>
      <c r="BFU26" s="75"/>
      <c r="BFV26" s="75"/>
      <c r="BFW26" s="75"/>
      <c r="BFX26" s="75"/>
      <c r="BFY26" s="75"/>
      <c r="BFZ26" s="75"/>
      <c r="BGA26" s="75"/>
      <c r="BGB26" s="75"/>
      <c r="BGC26" s="75"/>
      <c r="BGD26" s="75"/>
      <c r="BGE26" s="75"/>
      <c r="BGF26" s="75"/>
      <c r="BGG26" s="75"/>
      <c r="BGH26" s="75"/>
      <c r="BGI26" s="75"/>
      <c r="BGJ26" s="75"/>
      <c r="BGK26" s="75"/>
      <c r="BGL26" s="75"/>
      <c r="BGM26" s="75"/>
      <c r="BGN26" s="75"/>
      <c r="BGO26" s="75"/>
      <c r="BGP26" s="75"/>
      <c r="BGQ26" s="75"/>
      <c r="BGR26" s="75"/>
      <c r="BGS26" s="75"/>
      <c r="BGT26" s="75"/>
      <c r="BGU26" s="75"/>
      <c r="BGV26" s="75"/>
      <c r="BGW26" s="75"/>
      <c r="BGX26" s="75"/>
      <c r="BGY26" s="75"/>
      <c r="BGZ26" s="75"/>
      <c r="BHA26" s="75"/>
      <c r="BHB26" s="75"/>
      <c r="BHC26" s="75"/>
      <c r="BHD26" s="75"/>
      <c r="BHE26" s="75"/>
      <c r="BHF26" s="75"/>
      <c r="BHG26" s="75"/>
      <c r="BHH26" s="75"/>
      <c r="BHI26" s="75"/>
      <c r="BHJ26" s="75"/>
      <c r="BHK26" s="75"/>
      <c r="BHL26" s="75"/>
      <c r="BHM26" s="75"/>
      <c r="BHN26" s="75"/>
      <c r="BHO26" s="75"/>
      <c r="BHP26" s="75"/>
      <c r="BHQ26" s="75"/>
      <c r="BHR26" s="75"/>
      <c r="BHS26" s="75"/>
      <c r="BHT26" s="75"/>
      <c r="BHU26" s="75"/>
      <c r="BHV26" s="75"/>
      <c r="BHW26" s="75"/>
      <c r="BHX26" s="75"/>
      <c r="BHY26" s="75"/>
      <c r="BHZ26" s="75"/>
      <c r="BIA26" s="75"/>
      <c r="BIB26" s="75"/>
      <c r="BIC26" s="75"/>
      <c r="BID26" s="75"/>
      <c r="BIE26" s="75"/>
      <c r="BIF26" s="75"/>
      <c r="BIG26" s="75"/>
      <c r="BIH26" s="75"/>
      <c r="BII26" s="75"/>
      <c r="BIJ26" s="75"/>
      <c r="BIK26" s="75"/>
      <c r="BIL26" s="75"/>
      <c r="BIM26" s="75"/>
      <c r="BIN26" s="75"/>
      <c r="BIO26" s="75"/>
      <c r="BIP26" s="75"/>
      <c r="BIQ26" s="75"/>
      <c r="BIR26" s="75"/>
      <c r="BIS26" s="75"/>
      <c r="BIT26" s="75"/>
      <c r="BIU26" s="75"/>
      <c r="BIV26" s="75"/>
      <c r="BIW26" s="75"/>
      <c r="BIX26" s="75"/>
      <c r="BIY26" s="75"/>
      <c r="BIZ26" s="75"/>
      <c r="BJA26" s="75"/>
      <c r="BJB26" s="75"/>
      <c r="BJC26" s="75"/>
      <c r="BJD26" s="75"/>
      <c r="BJE26" s="75"/>
      <c r="BJF26" s="75"/>
      <c r="BJG26" s="75"/>
      <c r="BJH26" s="75"/>
      <c r="BJI26" s="75"/>
      <c r="BJJ26" s="75"/>
      <c r="BJK26" s="75"/>
      <c r="BJL26" s="75"/>
      <c r="BJM26" s="75"/>
      <c r="BJN26" s="75"/>
      <c r="BJO26" s="75"/>
      <c r="BJP26" s="75"/>
      <c r="BJQ26" s="75"/>
      <c r="BJR26" s="75"/>
      <c r="BJS26" s="75"/>
      <c r="BJT26" s="75"/>
      <c r="BJU26" s="75"/>
      <c r="BJV26" s="75"/>
      <c r="BJW26" s="75"/>
      <c r="BJX26" s="75"/>
      <c r="BJY26" s="75"/>
      <c r="BJZ26" s="75"/>
      <c r="BKA26" s="75"/>
      <c r="BKB26" s="75"/>
      <c r="BKC26" s="75"/>
      <c r="BKD26" s="75"/>
      <c r="BKE26" s="75"/>
      <c r="BKF26" s="75"/>
      <c r="BKG26" s="75"/>
      <c r="BKH26" s="75"/>
      <c r="BKI26" s="75"/>
      <c r="BKJ26" s="75"/>
      <c r="BKK26" s="75"/>
      <c r="BKL26" s="75"/>
      <c r="BKM26" s="75"/>
      <c r="BKN26" s="75"/>
      <c r="BKO26" s="75"/>
      <c r="BKP26" s="75"/>
      <c r="BKQ26" s="75"/>
      <c r="BKR26" s="75"/>
      <c r="BKS26" s="75"/>
      <c r="BKT26" s="75"/>
      <c r="BKU26" s="75"/>
      <c r="BKV26" s="75"/>
      <c r="BKW26" s="75"/>
      <c r="BKX26" s="75"/>
      <c r="BKY26" s="75"/>
      <c r="BKZ26" s="75"/>
      <c r="BLA26" s="75"/>
      <c r="BLB26" s="75"/>
      <c r="BLC26" s="75"/>
      <c r="BLD26" s="75"/>
      <c r="BLE26" s="75"/>
      <c r="BLF26" s="75"/>
      <c r="BLG26" s="75"/>
      <c r="BLH26" s="75"/>
      <c r="BLI26" s="75"/>
      <c r="BLJ26" s="75"/>
      <c r="BLK26" s="75"/>
      <c r="BLL26" s="75"/>
      <c r="BLM26" s="75"/>
      <c r="BLN26" s="75"/>
      <c r="BLO26" s="75"/>
      <c r="BLP26" s="75"/>
      <c r="BLQ26" s="75"/>
      <c r="BLR26" s="75"/>
      <c r="BLS26" s="75"/>
      <c r="BLT26" s="75"/>
      <c r="BLU26" s="75"/>
      <c r="BLV26" s="75"/>
      <c r="BLW26" s="75"/>
      <c r="BLX26" s="75"/>
      <c r="BLY26" s="75"/>
      <c r="BLZ26" s="75"/>
      <c r="BMA26" s="75"/>
      <c r="BMB26" s="75"/>
      <c r="BMC26" s="75"/>
      <c r="BMD26" s="75"/>
      <c r="BME26" s="75"/>
      <c r="BMF26" s="75"/>
      <c r="BMG26" s="75"/>
      <c r="BMH26" s="75"/>
      <c r="BMI26" s="75"/>
      <c r="BMJ26" s="75"/>
      <c r="BMK26" s="75"/>
      <c r="BML26" s="75"/>
      <c r="BMM26" s="75"/>
      <c r="BMN26" s="75"/>
      <c r="BMO26" s="75"/>
      <c r="BMP26" s="75"/>
      <c r="BMQ26" s="75"/>
      <c r="BMR26" s="75"/>
      <c r="BMS26" s="75"/>
      <c r="BMT26" s="75"/>
      <c r="BMU26" s="75"/>
      <c r="BMV26" s="75"/>
      <c r="BMW26" s="75"/>
      <c r="BMX26" s="75"/>
      <c r="BMY26" s="75"/>
      <c r="BMZ26" s="75"/>
      <c r="BNA26" s="75"/>
      <c r="BNB26" s="75"/>
      <c r="BNC26" s="75"/>
      <c r="BND26" s="75"/>
      <c r="BNE26" s="75"/>
      <c r="BNF26" s="75"/>
      <c r="BNG26" s="75"/>
      <c r="BNH26" s="75"/>
      <c r="BNI26" s="75"/>
      <c r="BNJ26" s="75"/>
      <c r="BNK26" s="75"/>
      <c r="BNL26" s="75"/>
      <c r="BNM26" s="75"/>
      <c r="BNN26" s="75"/>
      <c r="BNO26" s="75"/>
      <c r="BNP26" s="75"/>
      <c r="BNQ26" s="75"/>
      <c r="BNR26" s="75"/>
      <c r="BNS26" s="75"/>
      <c r="BNT26" s="75"/>
      <c r="BNU26" s="75"/>
      <c r="BNV26" s="75"/>
      <c r="BNW26" s="75"/>
      <c r="BNX26" s="75"/>
      <c r="BNY26" s="75"/>
      <c r="BNZ26" s="75"/>
      <c r="BOA26" s="75"/>
      <c r="BOB26" s="75"/>
      <c r="BOC26" s="75"/>
      <c r="BOD26" s="75"/>
      <c r="BOE26" s="75"/>
      <c r="BOF26" s="75"/>
      <c r="BOG26" s="75"/>
      <c r="BOH26" s="75"/>
      <c r="BOI26" s="75"/>
      <c r="BOJ26" s="75"/>
      <c r="BOK26" s="75"/>
      <c r="BOL26" s="75"/>
      <c r="BOM26" s="75"/>
      <c r="BON26" s="75"/>
      <c r="BOO26" s="75"/>
      <c r="BOP26" s="75"/>
      <c r="BOQ26" s="75"/>
      <c r="BOR26" s="75"/>
      <c r="BOS26" s="75"/>
      <c r="BOT26" s="75"/>
      <c r="BOU26" s="75"/>
      <c r="BOV26" s="75"/>
      <c r="BOW26" s="75"/>
      <c r="BOX26" s="75"/>
      <c r="BOY26" s="75"/>
      <c r="BOZ26" s="75"/>
      <c r="BPA26" s="75"/>
      <c r="BPB26" s="75"/>
      <c r="BPC26" s="75"/>
      <c r="BPD26" s="75"/>
      <c r="BPE26" s="75"/>
      <c r="BPF26" s="75"/>
      <c r="BPG26" s="75"/>
      <c r="BPH26" s="75"/>
      <c r="BPI26" s="75"/>
      <c r="BPJ26" s="75"/>
      <c r="BPK26" s="75"/>
      <c r="BPL26" s="75"/>
      <c r="BPM26" s="75"/>
      <c r="BPN26" s="75"/>
      <c r="BPO26" s="75"/>
      <c r="BPP26" s="75"/>
      <c r="BPQ26" s="75"/>
      <c r="BPR26" s="75"/>
      <c r="BPS26" s="75"/>
      <c r="BPT26" s="75"/>
      <c r="BPU26" s="75"/>
      <c r="BPV26" s="75"/>
      <c r="BPW26" s="75"/>
      <c r="BPX26" s="75"/>
      <c r="BPY26" s="75"/>
      <c r="BPZ26" s="75"/>
      <c r="BQA26" s="75"/>
      <c r="BQB26" s="75"/>
      <c r="BQC26" s="75"/>
      <c r="BQD26" s="75"/>
      <c r="BQE26" s="75"/>
      <c r="BQF26" s="75"/>
      <c r="BQG26" s="75"/>
      <c r="BQH26" s="75"/>
      <c r="BQI26" s="75"/>
      <c r="BQJ26" s="75"/>
      <c r="BQK26" s="75"/>
      <c r="BQL26" s="75"/>
      <c r="BQM26" s="75"/>
      <c r="BQN26" s="75"/>
      <c r="BQO26" s="75"/>
      <c r="BQP26" s="75"/>
      <c r="BQQ26" s="75"/>
      <c r="BQR26" s="75"/>
      <c r="BQS26" s="75"/>
      <c r="BQT26" s="75"/>
      <c r="BQU26" s="75"/>
      <c r="BQV26" s="75"/>
      <c r="BQW26" s="75"/>
      <c r="BQX26" s="75"/>
      <c r="BQY26" s="75"/>
      <c r="BQZ26" s="75"/>
      <c r="BRA26" s="75"/>
      <c r="BRB26" s="75"/>
      <c r="BRC26" s="75"/>
      <c r="BRD26" s="75"/>
      <c r="BRE26" s="75"/>
      <c r="BRF26" s="75"/>
      <c r="BRG26" s="75"/>
      <c r="BRH26" s="75"/>
      <c r="BRI26" s="75"/>
      <c r="BRJ26" s="75"/>
      <c r="BRK26" s="75"/>
      <c r="BRL26" s="75"/>
      <c r="BRM26" s="75"/>
      <c r="BRN26" s="75"/>
      <c r="BRO26" s="75"/>
      <c r="BRP26" s="75"/>
      <c r="BRQ26" s="75"/>
      <c r="BRR26" s="75"/>
      <c r="BRS26" s="75"/>
      <c r="BRT26" s="75"/>
      <c r="BRU26" s="75"/>
      <c r="BRV26" s="75"/>
      <c r="BRW26" s="75"/>
      <c r="BRX26" s="75"/>
      <c r="BRY26" s="75"/>
      <c r="BRZ26" s="75"/>
      <c r="BSA26" s="75"/>
      <c r="BSB26" s="75"/>
      <c r="BSC26" s="75"/>
      <c r="BSD26" s="75"/>
      <c r="BSE26" s="75"/>
      <c r="BSF26" s="75"/>
      <c r="BSG26" s="75"/>
      <c r="BSH26" s="75"/>
      <c r="BSI26" s="75"/>
      <c r="BSJ26" s="75"/>
      <c r="BSK26" s="75"/>
      <c r="BSL26" s="75"/>
      <c r="BSM26" s="75"/>
      <c r="BSN26" s="75"/>
      <c r="BSO26" s="75"/>
      <c r="BSP26" s="75"/>
      <c r="BSQ26" s="75"/>
      <c r="BSR26" s="75"/>
      <c r="BSS26" s="75"/>
      <c r="BST26" s="75"/>
      <c r="BSU26" s="75"/>
      <c r="BSV26" s="75"/>
      <c r="BSW26" s="75"/>
      <c r="BSX26" s="75"/>
      <c r="BSY26" s="75"/>
      <c r="BSZ26" s="75"/>
      <c r="BTA26" s="75"/>
      <c r="BTB26" s="75"/>
      <c r="BTC26" s="75"/>
      <c r="BTD26" s="75"/>
      <c r="BTE26" s="75"/>
      <c r="BTF26" s="75"/>
      <c r="BTG26" s="75"/>
      <c r="BTH26" s="75"/>
      <c r="BTI26" s="75"/>
      <c r="BTJ26" s="75"/>
      <c r="BTK26" s="75"/>
      <c r="BTL26" s="75"/>
      <c r="BTM26" s="75"/>
      <c r="BTN26" s="75"/>
      <c r="BTO26" s="75"/>
      <c r="BTP26" s="75"/>
      <c r="BTQ26" s="75"/>
      <c r="BTR26" s="75"/>
      <c r="BTS26" s="75"/>
      <c r="BTT26" s="75"/>
      <c r="BTU26" s="75"/>
      <c r="BTV26" s="75"/>
      <c r="BTW26" s="75"/>
      <c r="BTX26" s="75"/>
      <c r="BTY26" s="75"/>
      <c r="BTZ26" s="75"/>
      <c r="BUA26" s="75"/>
      <c r="BUB26" s="75"/>
      <c r="BUC26" s="75"/>
      <c r="BUD26" s="75"/>
      <c r="BUE26" s="75"/>
      <c r="BUF26" s="75"/>
      <c r="BUG26" s="75"/>
      <c r="BUH26" s="75"/>
      <c r="BUI26" s="75"/>
      <c r="BUJ26" s="75"/>
      <c r="BUK26" s="75"/>
      <c r="BUL26" s="75"/>
      <c r="BUM26" s="75"/>
      <c r="BUN26" s="75"/>
      <c r="BUO26" s="75"/>
      <c r="BUP26" s="75"/>
      <c r="BUQ26" s="75"/>
      <c r="BUR26" s="75"/>
      <c r="BUS26" s="75"/>
      <c r="BUT26" s="75"/>
      <c r="BUU26" s="75"/>
      <c r="BUV26" s="75"/>
      <c r="BUW26" s="75"/>
      <c r="BUX26" s="75"/>
      <c r="BUY26" s="75"/>
      <c r="BUZ26" s="75"/>
      <c r="BVA26" s="75"/>
      <c r="BVB26" s="75"/>
      <c r="BVC26" s="75"/>
      <c r="BVD26" s="75"/>
      <c r="BVE26" s="75"/>
      <c r="BVF26" s="75"/>
      <c r="BVG26" s="75"/>
      <c r="BVH26" s="75"/>
      <c r="BVI26" s="75"/>
      <c r="BVJ26" s="75"/>
      <c r="BVK26" s="75"/>
      <c r="BVL26" s="75"/>
      <c r="BVM26" s="75"/>
      <c r="BVN26" s="75"/>
      <c r="BVO26" s="75"/>
      <c r="BVP26" s="75"/>
      <c r="BVQ26" s="75"/>
      <c r="BVR26" s="75"/>
      <c r="BVS26" s="75"/>
      <c r="BVT26" s="75"/>
      <c r="BVU26" s="75"/>
      <c r="BVV26" s="75"/>
      <c r="BVW26" s="75"/>
      <c r="BVX26" s="75"/>
      <c r="BVY26" s="75"/>
      <c r="BVZ26" s="75"/>
      <c r="BWA26" s="75"/>
      <c r="BWB26" s="75"/>
      <c r="BWC26" s="75"/>
      <c r="BWD26" s="75"/>
      <c r="BWE26" s="75"/>
      <c r="BWF26" s="75"/>
      <c r="BWG26" s="75"/>
      <c r="BWH26" s="75"/>
      <c r="BWI26" s="75"/>
      <c r="BWJ26" s="75"/>
      <c r="BWK26" s="75"/>
      <c r="BWL26" s="75"/>
      <c r="BWM26" s="75"/>
      <c r="BWN26" s="75"/>
      <c r="BWO26" s="75"/>
      <c r="BWP26" s="75"/>
      <c r="BWQ26" s="75"/>
      <c r="BWR26" s="75"/>
      <c r="BWS26" s="75"/>
      <c r="BWT26" s="75"/>
      <c r="BWU26" s="75"/>
      <c r="BWV26" s="75"/>
      <c r="BWW26" s="75"/>
      <c r="BWX26" s="75"/>
      <c r="BWY26" s="75"/>
      <c r="BWZ26" s="75"/>
      <c r="BXA26" s="75"/>
      <c r="BXB26" s="75"/>
      <c r="BXC26" s="75"/>
      <c r="BXD26" s="75"/>
      <c r="BXE26" s="75"/>
      <c r="BXF26" s="75"/>
      <c r="BXG26" s="75"/>
      <c r="BXH26" s="75"/>
      <c r="BXI26" s="75"/>
      <c r="BXJ26" s="75"/>
      <c r="BXK26" s="75"/>
      <c r="BXL26" s="75"/>
      <c r="BXM26" s="75"/>
      <c r="BXN26" s="75"/>
      <c r="BXO26" s="75"/>
      <c r="BXP26" s="75"/>
      <c r="BXQ26" s="75"/>
      <c r="BXR26" s="75"/>
      <c r="BXS26" s="75"/>
      <c r="BXT26" s="75"/>
      <c r="BXU26" s="75"/>
      <c r="BXV26" s="75"/>
      <c r="BXW26" s="75"/>
      <c r="BXX26" s="75"/>
      <c r="BXY26" s="75"/>
      <c r="BXZ26" s="75"/>
      <c r="BYA26" s="75"/>
      <c r="BYB26" s="75"/>
      <c r="BYC26" s="75"/>
      <c r="BYD26" s="75"/>
      <c r="BYE26" s="75"/>
      <c r="BYF26" s="75"/>
      <c r="BYG26" s="75"/>
      <c r="BYH26" s="75"/>
      <c r="BYI26" s="75"/>
      <c r="BYJ26" s="75"/>
      <c r="BYK26" s="75"/>
      <c r="BYL26" s="75"/>
      <c r="BYM26" s="75"/>
      <c r="BYN26" s="75"/>
      <c r="BYO26" s="75"/>
      <c r="BYP26" s="75"/>
      <c r="BYQ26" s="75"/>
      <c r="BYR26" s="75"/>
      <c r="BYS26" s="75"/>
      <c r="BYT26" s="75"/>
      <c r="BYU26" s="75"/>
      <c r="BYV26" s="75"/>
      <c r="BYW26" s="75"/>
      <c r="BYX26" s="75"/>
      <c r="BYY26" s="75"/>
      <c r="BYZ26" s="75"/>
      <c r="BZA26" s="75"/>
      <c r="BZB26" s="75"/>
      <c r="BZC26" s="75"/>
      <c r="BZD26" s="75"/>
      <c r="BZE26" s="75"/>
      <c r="BZF26" s="75"/>
      <c r="BZG26" s="75"/>
      <c r="BZH26" s="75"/>
      <c r="BZI26" s="75"/>
      <c r="BZJ26" s="75"/>
      <c r="BZK26" s="75"/>
      <c r="BZL26" s="75"/>
      <c r="BZM26" s="75"/>
      <c r="BZN26" s="75"/>
      <c r="BZO26" s="75"/>
      <c r="BZP26" s="75"/>
      <c r="BZQ26" s="75"/>
      <c r="BZR26" s="75"/>
      <c r="BZS26" s="75"/>
      <c r="BZT26" s="75"/>
      <c r="BZU26" s="75"/>
      <c r="BZV26" s="75"/>
      <c r="BZW26" s="75"/>
      <c r="BZX26" s="75"/>
      <c r="BZY26" s="75"/>
      <c r="BZZ26" s="75"/>
      <c r="CAA26" s="75"/>
      <c r="CAB26" s="75"/>
      <c r="CAC26" s="75"/>
      <c r="CAD26" s="75"/>
      <c r="CAE26" s="75"/>
      <c r="CAF26" s="75"/>
      <c r="CAG26" s="75"/>
      <c r="CAH26" s="75"/>
      <c r="CAI26" s="75"/>
      <c r="CAJ26" s="75"/>
      <c r="CAK26" s="75"/>
      <c r="CAL26" s="75"/>
      <c r="CAM26" s="75"/>
      <c r="CAN26" s="75"/>
      <c r="CAO26" s="75"/>
      <c r="CAP26" s="75"/>
      <c r="CAQ26" s="75"/>
      <c r="CAR26" s="75"/>
      <c r="CAS26" s="75"/>
      <c r="CAT26" s="75"/>
      <c r="CAU26" s="75"/>
      <c r="CAV26" s="75"/>
      <c r="CAW26" s="75"/>
      <c r="CAX26" s="75"/>
      <c r="CAY26" s="75"/>
      <c r="CAZ26" s="75"/>
      <c r="CBA26" s="75"/>
      <c r="CBB26" s="75"/>
      <c r="CBC26" s="75"/>
      <c r="CBD26" s="75"/>
      <c r="CBE26" s="75"/>
      <c r="CBF26" s="75"/>
      <c r="CBG26" s="75"/>
      <c r="CBH26" s="75"/>
      <c r="CBI26" s="75"/>
      <c r="CBJ26" s="75"/>
      <c r="CBK26" s="75"/>
      <c r="CBL26" s="75"/>
      <c r="CBM26" s="75"/>
      <c r="CBN26" s="75"/>
      <c r="CBO26" s="75"/>
      <c r="CBP26" s="75"/>
      <c r="CBQ26" s="75"/>
      <c r="CBR26" s="75"/>
      <c r="CBS26" s="75"/>
      <c r="CBT26" s="75"/>
      <c r="CBU26" s="75"/>
      <c r="CBV26" s="75"/>
      <c r="CBW26" s="75"/>
      <c r="CBX26" s="75"/>
      <c r="CBY26" s="75"/>
      <c r="CBZ26" s="75"/>
      <c r="CCA26" s="75"/>
      <c r="CCB26" s="75"/>
      <c r="CCC26" s="75"/>
      <c r="CCD26" s="75"/>
      <c r="CCE26" s="75"/>
      <c r="CCF26" s="75"/>
      <c r="CCG26" s="75"/>
      <c r="CCH26" s="75"/>
      <c r="CCI26" s="75"/>
      <c r="CCJ26" s="75"/>
      <c r="CCK26" s="75"/>
      <c r="CCL26" s="75"/>
      <c r="CCM26" s="75"/>
      <c r="CCN26" s="75"/>
      <c r="CCO26" s="75"/>
      <c r="CCP26" s="75"/>
      <c r="CCQ26" s="75"/>
      <c r="CCR26" s="75"/>
      <c r="CCS26" s="75"/>
      <c r="CCT26" s="75"/>
      <c r="CCU26" s="75"/>
      <c r="CCV26" s="75"/>
      <c r="CCW26" s="75"/>
      <c r="CCX26" s="75"/>
      <c r="CCY26" s="75"/>
      <c r="CCZ26" s="75"/>
      <c r="CDA26" s="75"/>
      <c r="CDB26" s="75"/>
      <c r="CDC26" s="75"/>
      <c r="CDD26" s="75"/>
      <c r="CDE26" s="75"/>
      <c r="CDF26" s="75"/>
      <c r="CDG26" s="75"/>
      <c r="CDH26" s="75"/>
      <c r="CDI26" s="75"/>
      <c r="CDJ26" s="75"/>
      <c r="CDK26" s="75"/>
      <c r="CDL26" s="75"/>
      <c r="CDM26" s="75"/>
      <c r="CDN26" s="75"/>
      <c r="CDO26" s="75"/>
      <c r="CDP26" s="75"/>
      <c r="CDQ26" s="75"/>
      <c r="CDR26" s="75"/>
      <c r="CDS26" s="75"/>
      <c r="CDT26" s="75"/>
      <c r="CDU26" s="75"/>
      <c r="CDV26" s="75"/>
      <c r="CDW26" s="75"/>
      <c r="CDX26" s="75"/>
      <c r="CDY26" s="75"/>
      <c r="CDZ26" s="75"/>
      <c r="CEA26" s="75"/>
      <c r="CEB26" s="75"/>
      <c r="CEC26" s="75"/>
      <c r="CED26" s="75"/>
      <c r="CEE26" s="75"/>
      <c r="CEF26" s="75"/>
      <c r="CEG26" s="75"/>
      <c r="CEH26" s="75"/>
      <c r="CEI26" s="75"/>
      <c r="CEJ26" s="75"/>
      <c r="CEK26" s="75"/>
      <c r="CEL26" s="75"/>
      <c r="CEM26" s="75"/>
      <c r="CEN26" s="75"/>
      <c r="CEO26" s="75"/>
      <c r="CEP26" s="75"/>
      <c r="CEQ26" s="75"/>
      <c r="CER26" s="75"/>
      <c r="CES26" s="75"/>
      <c r="CET26" s="75"/>
      <c r="CEU26" s="75"/>
      <c r="CEV26" s="75"/>
      <c r="CEW26" s="75"/>
      <c r="CEX26" s="75"/>
      <c r="CEY26" s="75"/>
      <c r="CEZ26" s="75"/>
      <c r="CFA26" s="75"/>
      <c r="CFB26" s="75"/>
      <c r="CFC26" s="75"/>
      <c r="CFD26" s="75"/>
      <c r="CFE26" s="75"/>
      <c r="CFF26" s="75"/>
      <c r="CFG26" s="75"/>
      <c r="CFH26" s="75"/>
      <c r="CFI26" s="75"/>
      <c r="CFJ26" s="75"/>
      <c r="CFK26" s="75"/>
      <c r="CFL26" s="75"/>
      <c r="CFM26" s="75"/>
      <c r="CFN26" s="75"/>
      <c r="CFO26" s="75"/>
      <c r="CFP26" s="75"/>
      <c r="CFQ26" s="75"/>
      <c r="CFR26" s="75"/>
      <c r="CFS26" s="75"/>
      <c r="CFT26" s="75"/>
      <c r="CFU26" s="75"/>
      <c r="CFV26" s="75"/>
      <c r="CFW26" s="75"/>
      <c r="CFX26" s="75"/>
      <c r="CFY26" s="75"/>
      <c r="CFZ26" s="75"/>
      <c r="CGA26" s="75"/>
      <c r="CGB26" s="75"/>
      <c r="CGC26" s="75"/>
      <c r="CGD26" s="75"/>
      <c r="CGE26" s="75"/>
      <c r="CGF26" s="75"/>
      <c r="CGG26" s="75"/>
      <c r="CGH26" s="75"/>
      <c r="CGI26" s="75"/>
      <c r="CGJ26" s="75"/>
      <c r="CGK26" s="75"/>
      <c r="CGL26" s="75"/>
      <c r="CGM26" s="75"/>
      <c r="CGN26" s="75"/>
      <c r="CGO26" s="75"/>
      <c r="CGP26" s="75"/>
      <c r="CGQ26" s="75"/>
      <c r="CGR26" s="75"/>
      <c r="CGS26" s="75"/>
      <c r="CGT26" s="75"/>
      <c r="CGU26" s="75"/>
      <c r="CGV26" s="75"/>
      <c r="CGW26" s="75"/>
      <c r="CGX26" s="75"/>
      <c r="CGY26" s="75"/>
      <c r="CGZ26" s="75"/>
      <c r="CHA26" s="75"/>
      <c r="CHB26" s="75"/>
      <c r="CHC26" s="75"/>
      <c r="CHD26" s="75"/>
      <c r="CHE26" s="75"/>
      <c r="CHF26" s="75"/>
      <c r="CHG26" s="75"/>
      <c r="CHH26" s="75"/>
      <c r="CHI26" s="75"/>
      <c r="CHJ26" s="75"/>
      <c r="CHK26" s="75"/>
      <c r="CHL26" s="75"/>
      <c r="CHM26" s="75"/>
      <c r="CHN26" s="75"/>
      <c r="CHO26" s="75"/>
      <c r="CHP26" s="75"/>
      <c r="CHQ26" s="75"/>
      <c r="CHR26" s="75"/>
      <c r="CHS26" s="75"/>
      <c r="CHT26" s="75"/>
      <c r="CHU26" s="75"/>
      <c r="CHV26" s="75"/>
      <c r="CHW26" s="75"/>
      <c r="CHX26" s="75"/>
      <c r="CHY26" s="75"/>
      <c r="CHZ26" s="75"/>
      <c r="CIA26" s="75"/>
      <c r="CIB26" s="75"/>
      <c r="CIC26" s="75"/>
      <c r="CID26" s="75"/>
      <c r="CIE26" s="75"/>
      <c r="CIF26" s="75"/>
      <c r="CIG26" s="75"/>
      <c r="CIH26" s="75"/>
      <c r="CII26" s="75"/>
      <c r="CIJ26" s="75"/>
      <c r="CIK26" s="75"/>
      <c r="CIL26" s="75"/>
      <c r="CIM26" s="75"/>
      <c r="CIN26" s="75"/>
      <c r="CIO26" s="75"/>
      <c r="CIP26" s="75"/>
      <c r="CIQ26" s="75"/>
      <c r="CIR26" s="75"/>
      <c r="CIS26" s="75"/>
      <c r="CIT26" s="75"/>
      <c r="CIU26" s="75"/>
      <c r="CIV26" s="75"/>
      <c r="CIW26" s="75"/>
      <c r="CIX26" s="75"/>
      <c r="CIY26" s="75"/>
      <c r="CIZ26" s="75"/>
      <c r="CJA26" s="75"/>
      <c r="CJB26" s="75"/>
      <c r="CJC26" s="75"/>
      <c r="CJD26" s="75"/>
      <c r="CJE26" s="75"/>
      <c r="CJF26" s="75"/>
      <c r="CJG26" s="75"/>
      <c r="CJH26" s="75"/>
      <c r="CJI26" s="75"/>
      <c r="CJJ26" s="75"/>
      <c r="CJK26" s="75"/>
      <c r="CJL26" s="75"/>
      <c r="CJM26" s="75"/>
      <c r="CJN26" s="75"/>
      <c r="CJO26" s="75"/>
      <c r="CJP26" s="75"/>
      <c r="CJQ26" s="75"/>
      <c r="CJR26" s="75"/>
      <c r="CJS26" s="75"/>
      <c r="CJT26" s="75"/>
      <c r="CJU26" s="75"/>
      <c r="CJV26" s="75"/>
      <c r="CJW26" s="75"/>
      <c r="CJX26" s="75"/>
      <c r="CJY26" s="75"/>
      <c r="CJZ26" s="75"/>
      <c r="CKA26" s="75"/>
      <c r="CKB26" s="75"/>
      <c r="CKC26" s="75"/>
      <c r="CKD26" s="75"/>
      <c r="CKE26" s="75"/>
      <c r="CKF26" s="75"/>
      <c r="CKG26" s="75"/>
      <c r="CKH26" s="75"/>
      <c r="CKI26" s="75"/>
      <c r="CKJ26" s="75"/>
      <c r="CKK26" s="75"/>
      <c r="CKL26" s="75"/>
      <c r="CKM26" s="75"/>
      <c r="CKN26" s="75"/>
      <c r="CKO26" s="75"/>
      <c r="CKP26" s="75"/>
      <c r="CKQ26" s="75"/>
      <c r="CKR26" s="75"/>
      <c r="CKS26" s="75"/>
      <c r="CKT26" s="75"/>
      <c r="CKU26" s="75"/>
      <c r="CKV26" s="75"/>
      <c r="CKW26" s="75"/>
      <c r="CKX26" s="75"/>
      <c r="CKY26" s="75"/>
      <c r="CKZ26" s="75"/>
      <c r="CLA26" s="75"/>
      <c r="CLB26" s="75"/>
      <c r="CLC26" s="75"/>
      <c r="CLD26" s="75"/>
      <c r="CLE26" s="75"/>
      <c r="CLF26" s="75"/>
      <c r="CLG26" s="75"/>
      <c r="CLH26" s="75"/>
      <c r="CLI26" s="75"/>
      <c r="CLJ26" s="75"/>
      <c r="CLK26" s="75"/>
      <c r="CLL26" s="75"/>
      <c r="CLM26" s="75"/>
      <c r="CLN26" s="75"/>
      <c r="CLO26" s="75"/>
      <c r="CLP26" s="75"/>
      <c r="CLQ26" s="75"/>
      <c r="CLR26" s="75"/>
      <c r="CLS26" s="75"/>
      <c r="CLT26" s="75"/>
      <c r="CLU26" s="75"/>
      <c r="CLV26" s="75"/>
      <c r="CLW26" s="75"/>
      <c r="CLX26" s="75"/>
      <c r="CLY26" s="75"/>
      <c r="CLZ26" s="75"/>
      <c r="CMA26" s="75"/>
      <c r="CMB26" s="75"/>
      <c r="CMC26" s="75"/>
      <c r="CMD26" s="75"/>
      <c r="CME26" s="75"/>
      <c r="CMF26" s="75"/>
      <c r="CMG26" s="75"/>
      <c r="CMH26" s="75"/>
      <c r="CMI26" s="75"/>
      <c r="CMJ26" s="75"/>
      <c r="CMK26" s="75"/>
      <c r="CML26" s="75"/>
      <c r="CMM26" s="75"/>
      <c r="CMN26" s="75"/>
      <c r="CMO26" s="75"/>
      <c r="CMP26" s="75"/>
      <c r="CMQ26" s="75"/>
      <c r="CMR26" s="75"/>
      <c r="CMS26" s="75"/>
      <c r="CMT26" s="75"/>
      <c r="CMU26" s="75"/>
      <c r="CMV26" s="75"/>
      <c r="CMW26" s="75"/>
      <c r="CMX26" s="75"/>
      <c r="CMY26" s="75"/>
      <c r="CMZ26" s="75"/>
      <c r="CNA26" s="75"/>
      <c r="CNB26" s="75"/>
      <c r="CNC26" s="75"/>
      <c r="CND26" s="75"/>
      <c r="CNE26" s="75"/>
      <c r="CNF26" s="75"/>
      <c r="CNG26" s="75"/>
      <c r="CNH26" s="75"/>
      <c r="CNI26" s="75"/>
      <c r="CNJ26" s="75"/>
      <c r="CNK26" s="75"/>
      <c r="CNL26" s="75"/>
      <c r="CNM26" s="75"/>
      <c r="CNN26" s="75"/>
      <c r="CNO26" s="75"/>
      <c r="CNP26" s="75"/>
      <c r="CNQ26" s="75"/>
      <c r="CNR26" s="75"/>
      <c r="CNS26" s="75"/>
      <c r="CNT26" s="75"/>
      <c r="CNU26" s="75"/>
      <c r="CNV26" s="75"/>
      <c r="CNW26" s="75"/>
      <c r="CNX26" s="75"/>
      <c r="CNY26" s="75"/>
      <c r="CNZ26" s="75"/>
      <c r="COA26" s="75"/>
      <c r="COB26" s="75"/>
      <c r="COC26" s="75"/>
      <c r="COD26" s="75"/>
      <c r="COE26" s="75"/>
      <c r="COF26" s="75"/>
      <c r="COG26" s="75"/>
      <c r="COH26" s="75"/>
      <c r="COI26" s="75"/>
      <c r="COJ26" s="75"/>
      <c r="COK26" s="75"/>
      <c r="COL26" s="75"/>
      <c r="COM26" s="75"/>
      <c r="CON26" s="75"/>
      <c r="COO26" s="75"/>
      <c r="COP26" s="75"/>
      <c r="COQ26" s="75"/>
      <c r="COR26" s="75"/>
      <c r="COS26" s="75"/>
      <c r="COT26" s="75"/>
      <c r="COU26" s="75"/>
      <c r="COV26" s="75"/>
      <c r="COW26" s="75"/>
      <c r="COX26" s="75"/>
      <c r="COY26" s="75"/>
      <c r="COZ26" s="75"/>
      <c r="CPA26" s="75"/>
      <c r="CPB26" s="75"/>
      <c r="CPC26" s="75"/>
      <c r="CPD26" s="75"/>
      <c r="CPE26" s="75"/>
      <c r="CPF26" s="75"/>
      <c r="CPG26" s="75"/>
      <c r="CPH26" s="75"/>
      <c r="CPI26" s="75"/>
      <c r="CPJ26" s="75"/>
      <c r="CPK26" s="75"/>
      <c r="CPL26" s="75"/>
      <c r="CPM26" s="75"/>
      <c r="CPN26" s="75"/>
      <c r="CPO26" s="75"/>
      <c r="CPP26" s="75"/>
      <c r="CPQ26" s="75"/>
      <c r="CPR26" s="75"/>
      <c r="CPS26" s="75"/>
      <c r="CPT26" s="75"/>
      <c r="CPU26" s="75"/>
      <c r="CPV26" s="75"/>
      <c r="CPW26" s="75"/>
      <c r="CPX26" s="75"/>
      <c r="CPY26" s="75"/>
      <c r="CPZ26" s="75"/>
      <c r="CQA26" s="75"/>
      <c r="CQB26" s="75"/>
      <c r="CQC26" s="75"/>
      <c r="CQD26" s="75"/>
      <c r="CQE26" s="75"/>
      <c r="CQF26" s="75"/>
      <c r="CQG26" s="75"/>
      <c r="CQH26" s="75"/>
      <c r="CQI26" s="75"/>
      <c r="CQJ26" s="75"/>
      <c r="CQK26" s="75"/>
      <c r="CQL26" s="75"/>
      <c r="CQM26" s="75"/>
      <c r="CQN26" s="75"/>
      <c r="CQO26" s="75"/>
      <c r="CQP26" s="75"/>
      <c r="CQQ26" s="75"/>
      <c r="CQR26" s="75"/>
      <c r="CQS26" s="75"/>
      <c r="CQT26" s="75"/>
      <c r="CQU26" s="75"/>
      <c r="CQV26" s="75"/>
      <c r="CQW26" s="75"/>
      <c r="CQX26" s="75"/>
      <c r="CQY26" s="75"/>
      <c r="CQZ26" s="75"/>
      <c r="CRA26" s="75"/>
      <c r="CRB26" s="75"/>
      <c r="CRC26" s="75"/>
      <c r="CRD26" s="75"/>
      <c r="CRE26" s="75"/>
      <c r="CRF26" s="75"/>
      <c r="CRG26" s="75"/>
      <c r="CRH26" s="75"/>
      <c r="CRI26" s="75"/>
      <c r="CRJ26" s="75"/>
      <c r="CRK26" s="75"/>
      <c r="CRL26" s="75"/>
      <c r="CRM26" s="75"/>
      <c r="CRN26" s="75"/>
      <c r="CRO26" s="75"/>
      <c r="CRP26" s="75"/>
      <c r="CRQ26" s="75"/>
      <c r="CRR26" s="75"/>
      <c r="CRS26" s="75"/>
      <c r="CRT26" s="75"/>
      <c r="CRU26" s="75"/>
      <c r="CRV26" s="75"/>
      <c r="CRW26" s="75"/>
      <c r="CRX26" s="75"/>
      <c r="CRY26" s="75"/>
      <c r="CRZ26" s="75"/>
      <c r="CSA26" s="75"/>
      <c r="CSB26" s="75"/>
      <c r="CSC26" s="75"/>
      <c r="CSD26" s="75"/>
      <c r="CSE26" s="75"/>
      <c r="CSF26" s="75"/>
      <c r="CSG26" s="75"/>
      <c r="CSH26" s="75"/>
      <c r="CSI26" s="75"/>
      <c r="CSJ26" s="75"/>
      <c r="CSK26" s="75"/>
      <c r="CSL26" s="75"/>
      <c r="CSM26" s="75"/>
      <c r="CSN26" s="75"/>
      <c r="CSO26" s="75"/>
      <c r="CSP26" s="75"/>
      <c r="CSQ26" s="75"/>
      <c r="CSR26" s="75"/>
      <c r="CSS26" s="75"/>
      <c r="CST26" s="75"/>
      <c r="CSU26" s="75"/>
      <c r="CSV26" s="75"/>
      <c r="CSW26" s="75"/>
      <c r="CSX26" s="75"/>
      <c r="CSY26" s="75"/>
      <c r="CSZ26" s="75"/>
      <c r="CTA26" s="75"/>
      <c r="CTB26" s="75"/>
      <c r="CTC26" s="75"/>
      <c r="CTD26" s="75"/>
      <c r="CTE26" s="75"/>
      <c r="CTF26" s="75"/>
      <c r="CTG26" s="75"/>
      <c r="CTH26" s="75"/>
      <c r="CTI26" s="75"/>
      <c r="CTJ26" s="75"/>
      <c r="CTK26" s="75"/>
      <c r="CTL26" s="75"/>
      <c r="CTM26" s="75"/>
      <c r="CTN26" s="75"/>
      <c r="CTO26" s="75"/>
      <c r="CTP26" s="75"/>
      <c r="CTQ26" s="75"/>
      <c r="CTR26" s="75"/>
      <c r="CTS26" s="75"/>
      <c r="CTT26" s="75"/>
      <c r="CTU26" s="75"/>
      <c r="CTV26" s="75"/>
      <c r="CTW26" s="75"/>
      <c r="CTX26" s="75"/>
      <c r="CTY26" s="75"/>
      <c r="CTZ26" s="75"/>
      <c r="CUA26" s="75"/>
      <c r="CUB26" s="75"/>
      <c r="CUC26" s="75"/>
      <c r="CUD26" s="75"/>
      <c r="CUE26" s="75"/>
      <c r="CUF26" s="75"/>
      <c r="CUG26" s="75"/>
      <c r="CUH26" s="75"/>
      <c r="CUI26" s="75"/>
      <c r="CUJ26" s="75"/>
      <c r="CUK26" s="75"/>
      <c r="CUL26" s="75"/>
      <c r="CUM26" s="75"/>
      <c r="CUN26" s="75"/>
      <c r="CUO26" s="75"/>
      <c r="CUP26" s="75"/>
      <c r="CUQ26" s="75"/>
      <c r="CUR26" s="75"/>
      <c r="CUS26" s="75"/>
      <c r="CUT26" s="75"/>
      <c r="CUU26" s="75"/>
      <c r="CUV26" s="75"/>
      <c r="CUW26" s="75"/>
      <c r="CUX26" s="75"/>
      <c r="CUY26" s="75"/>
      <c r="CUZ26" s="75"/>
      <c r="CVA26" s="75"/>
      <c r="CVB26" s="75"/>
      <c r="CVC26" s="75"/>
      <c r="CVD26" s="75"/>
      <c r="CVE26" s="75"/>
      <c r="CVF26" s="75"/>
      <c r="CVG26" s="75"/>
      <c r="CVH26" s="75"/>
      <c r="CVI26" s="75"/>
      <c r="CVJ26" s="75"/>
      <c r="CVK26" s="75"/>
      <c r="CVL26" s="75"/>
      <c r="CVM26" s="75"/>
      <c r="CVN26" s="75"/>
      <c r="CVO26" s="75"/>
      <c r="CVP26" s="75"/>
      <c r="CVQ26" s="75"/>
      <c r="CVR26" s="75"/>
      <c r="CVS26" s="75"/>
      <c r="CVT26" s="75"/>
      <c r="CVU26" s="75"/>
      <c r="CVV26" s="75"/>
      <c r="CVW26" s="75"/>
      <c r="CVX26" s="75"/>
      <c r="CVY26" s="75"/>
      <c r="CVZ26" s="75"/>
      <c r="CWA26" s="75"/>
      <c r="CWB26" s="75"/>
      <c r="CWC26" s="75"/>
      <c r="CWD26" s="75"/>
      <c r="CWE26" s="75"/>
      <c r="CWF26" s="75"/>
      <c r="CWG26" s="75"/>
      <c r="CWH26" s="75"/>
      <c r="CWI26" s="75"/>
      <c r="CWJ26" s="75"/>
      <c r="CWK26" s="75"/>
      <c r="CWL26" s="75"/>
      <c r="CWM26" s="75"/>
      <c r="CWN26" s="75"/>
      <c r="CWO26" s="75"/>
      <c r="CWP26" s="75"/>
      <c r="CWQ26" s="75"/>
      <c r="CWR26" s="75"/>
      <c r="CWS26" s="75"/>
      <c r="CWT26" s="75"/>
      <c r="CWU26" s="75"/>
      <c r="CWV26" s="75"/>
      <c r="CWW26" s="75"/>
      <c r="CWX26" s="75"/>
      <c r="CWY26" s="75"/>
      <c r="CWZ26" s="75"/>
      <c r="CXA26" s="75"/>
      <c r="CXB26" s="75"/>
      <c r="CXC26" s="75"/>
      <c r="CXD26" s="75"/>
      <c r="CXE26" s="75"/>
      <c r="CXF26" s="75"/>
      <c r="CXG26" s="75"/>
      <c r="CXH26" s="75"/>
      <c r="CXI26" s="75"/>
      <c r="CXJ26" s="75"/>
      <c r="CXK26" s="75"/>
      <c r="CXL26" s="75"/>
      <c r="CXM26" s="75"/>
      <c r="CXN26" s="75"/>
      <c r="CXO26" s="75"/>
      <c r="CXP26" s="75"/>
      <c r="CXQ26" s="75"/>
      <c r="CXR26" s="75"/>
      <c r="CXS26" s="75"/>
      <c r="CXT26" s="75"/>
      <c r="CXU26" s="75"/>
      <c r="CXV26" s="75"/>
      <c r="CXW26" s="75"/>
      <c r="CXX26" s="75"/>
      <c r="CXY26" s="75"/>
      <c r="CXZ26" s="75"/>
      <c r="CYA26" s="75"/>
      <c r="CYB26" s="75"/>
      <c r="CYC26" s="75"/>
      <c r="CYD26" s="75"/>
      <c r="CYE26" s="75"/>
      <c r="CYF26" s="75"/>
      <c r="CYG26" s="75"/>
      <c r="CYH26" s="75"/>
      <c r="CYI26" s="75"/>
      <c r="CYJ26" s="75"/>
      <c r="CYK26" s="75"/>
      <c r="CYL26" s="75"/>
      <c r="CYM26" s="75"/>
      <c r="CYN26" s="75"/>
      <c r="CYO26" s="75"/>
      <c r="CYP26" s="75"/>
      <c r="CYQ26" s="75"/>
      <c r="CYR26" s="75"/>
      <c r="CYS26" s="75"/>
      <c r="CYT26" s="75"/>
      <c r="CYU26" s="75"/>
      <c r="CYV26" s="75"/>
      <c r="CYW26" s="75"/>
      <c r="CYX26" s="75"/>
      <c r="CYY26" s="75"/>
      <c r="CYZ26" s="75"/>
      <c r="CZA26" s="75"/>
      <c r="CZB26" s="75"/>
      <c r="CZC26" s="75"/>
      <c r="CZD26" s="75"/>
      <c r="CZE26" s="75"/>
      <c r="CZF26" s="75"/>
      <c r="CZG26" s="75"/>
      <c r="CZH26" s="75"/>
      <c r="CZI26" s="75"/>
      <c r="CZJ26" s="75"/>
      <c r="CZK26" s="75"/>
      <c r="CZL26" s="75"/>
      <c r="CZM26" s="75"/>
      <c r="CZN26" s="75"/>
      <c r="CZO26" s="75"/>
      <c r="CZP26" s="75"/>
      <c r="CZQ26" s="75"/>
      <c r="CZR26" s="75"/>
      <c r="CZS26" s="75"/>
      <c r="CZT26" s="75"/>
      <c r="CZU26" s="75"/>
      <c r="CZV26" s="75"/>
      <c r="CZW26" s="75"/>
      <c r="CZX26" s="75"/>
      <c r="CZY26" s="75"/>
      <c r="CZZ26" s="75"/>
      <c r="DAA26" s="75"/>
      <c r="DAB26" s="75"/>
      <c r="DAC26" s="75"/>
      <c r="DAD26" s="75"/>
      <c r="DAE26" s="75"/>
      <c r="DAF26" s="75"/>
      <c r="DAG26" s="75"/>
      <c r="DAH26" s="75"/>
      <c r="DAI26" s="75"/>
      <c r="DAJ26" s="75"/>
      <c r="DAK26" s="75"/>
      <c r="DAL26" s="75"/>
      <c r="DAM26" s="75"/>
      <c r="DAN26" s="75"/>
      <c r="DAO26" s="75"/>
      <c r="DAP26" s="75"/>
      <c r="DAQ26" s="75"/>
      <c r="DAR26" s="75"/>
      <c r="DAS26" s="75"/>
      <c r="DAT26" s="75"/>
      <c r="DAU26" s="75"/>
      <c r="DAV26" s="75"/>
      <c r="DAW26" s="75"/>
      <c r="DAX26" s="75"/>
      <c r="DAY26" s="75"/>
      <c r="DAZ26" s="75"/>
      <c r="DBA26" s="75"/>
      <c r="DBB26" s="75"/>
      <c r="DBC26" s="75"/>
      <c r="DBD26" s="75"/>
      <c r="DBE26" s="75"/>
      <c r="DBF26" s="75"/>
      <c r="DBG26" s="75"/>
      <c r="DBH26" s="75"/>
      <c r="DBI26" s="75"/>
      <c r="DBJ26" s="75"/>
      <c r="DBK26" s="75"/>
      <c r="DBL26" s="75"/>
      <c r="DBM26" s="75"/>
      <c r="DBN26" s="75"/>
      <c r="DBO26" s="75"/>
      <c r="DBP26" s="75"/>
      <c r="DBQ26" s="75"/>
      <c r="DBR26" s="75"/>
      <c r="DBS26" s="75"/>
      <c r="DBT26" s="75"/>
      <c r="DBU26" s="75"/>
      <c r="DBV26" s="75"/>
      <c r="DBW26" s="75"/>
      <c r="DBX26" s="75"/>
      <c r="DBY26" s="75"/>
      <c r="DBZ26" s="75"/>
      <c r="DCA26" s="75"/>
      <c r="DCB26" s="75"/>
      <c r="DCC26" s="75"/>
      <c r="DCD26" s="75"/>
      <c r="DCE26" s="75"/>
      <c r="DCF26" s="75"/>
      <c r="DCG26" s="75"/>
      <c r="DCH26" s="75"/>
      <c r="DCI26" s="75"/>
      <c r="DCJ26" s="75"/>
      <c r="DCK26" s="75"/>
      <c r="DCL26" s="75"/>
      <c r="DCM26" s="75"/>
      <c r="DCN26" s="75"/>
      <c r="DCO26" s="75"/>
      <c r="DCP26" s="75"/>
      <c r="DCQ26" s="75"/>
      <c r="DCR26" s="75"/>
      <c r="DCS26" s="75"/>
      <c r="DCT26" s="75"/>
      <c r="DCU26" s="75"/>
      <c r="DCV26" s="75"/>
      <c r="DCW26" s="75"/>
      <c r="DCX26" s="75"/>
      <c r="DCY26" s="75"/>
      <c r="DCZ26" s="75"/>
      <c r="DDA26" s="75"/>
      <c r="DDB26" s="75"/>
      <c r="DDC26" s="75"/>
      <c r="DDD26" s="75"/>
      <c r="DDE26" s="75"/>
      <c r="DDF26" s="75"/>
      <c r="DDG26" s="75"/>
      <c r="DDH26" s="75"/>
      <c r="DDI26" s="75"/>
      <c r="DDJ26" s="75"/>
      <c r="DDK26" s="75"/>
      <c r="DDL26" s="75"/>
      <c r="DDM26" s="75"/>
      <c r="DDN26" s="75"/>
      <c r="DDO26" s="75"/>
      <c r="DDP26" s="75"/>
      <c r="DDQ26" s="75"/>
      <c r="DDR26" s="75"/>
      <c r="DDS26" s="75"/>
      <c r="DDT26" s="75"/>
      <c r="DDU26" s="75"/>
      <c r="DDV26" s="75"/>
      <c r="DDW26" s="75"/>
      <c r="DDX26" s="75"/>
      <c r="DDY26" s="75"/>
      <c r="DDZ26" s="75"/>
      <c r="DEA26" s="75"/>
      <c r="DEB26" s="75"/>
      <c r="DEC26" s="75"/>
      <c r="DED26" s="75"/>
      <c r="DEE26" s="75"/>
      <c r="DEF26" s="75"/>
      <c r="DEG26" s="75"/>
      <c r="DEH26" s="75"/>
      <c r="DEI26" s="75"/>
      <c r="DEJ26" s="75"/>
      <c r="DEK26" s="75"/>
      <c r="DEL26" s="75"/>
      <c r="DEM26" s="75"/>
      <c r="DEN26" s="75"/>
      <c r="DEO26" s="75"/>
      <c r="DEP26" s="75"/>
      <c r="DEQ26" s="75"/>
      <c r="DER26" s="75"/>
      <c r="DES26" s="75"/>
      <c r="DET26" s="75"/>
      <c r="DEU26" s="75"/>
      <c r="DEV26" s="75"/>
      <c r="DEW26" s="75"/>
      <c r="DEX26" s="75"/>
      <c r="DEY26" s="75"/>
      <c r="DEZ26" s="75"/>
      <c r="DFA26" s="75"/>
      <c r="DFB26" s="75"/>
      <c r="DFC26" s="75"/>
      <c r="DFD26" s="75"/>
      <c r="DFE26" s="75"/>
      <c r="DFF26" s="75"/>
      <c r="DFG26" s="75"/>
      <c r="DFH26" s="75"/>
      <c r="DFI26" s="75"/>
      <c r="DFJ26" s="75"/>
      <c r="DFK26" s="75"/>
      <c r="DFL26" s="75"/>
      <c r="DFM26" s="75"/>
      <c r="DFN26" s="75"/>
      <c r="DFO26" s="75"/>
      <c r="DFP26" s="75"/>
      <c r="DFQ26" s="75"/>
      <c r="DFR26" s="75"/>
      <c r="DFS26" s="75"/>
      <c r="DFT26" s="75"/>
      <c r="DFU26" s="75"/>
      <c r="DFV26" s="75"/>
      <c r="DFW26" s="75"/>
      <c r="DFX26" s="75"/>
      <c r="DFY26" s="75"/>
      <c r="DFZ26" s="75"/>
      <c r="DGA26" s="75"/>
      <c r="DGB26" s="75"/>
      <c r="DGC26" s="75"/>
      <c r="DGD26" s="75"/>
      <c r="DGE26" s="75"/>
      <c r="DGF26" s="75"/>
      <c r="DGG26" s="75"/>
      <c r="DGH26" s="75"/>
      <c r="DGI26" s="75"/>
      <c r="DGJ26" s="75"/>
      <c r="DGK26" s="75"/>
      <c r="DGL26" s="75"/>
      <c r="DGM26" s="75"/>
      <c r="DGN26" s="75"/>
      <c r="DGO26" s="75"/>
      <c r="DGP26" s="75"/>
      <c r="DGQ26" s="75"/>
      <c r="DGR26" s="75"/>
      <c r="DGS26" s="75"/>
      <c r="DGT26" s="75"/>
      <c r="DGU26" s="75"/>
      <c r="DGV26" s="75"/>
      <c r="DGW26" s="75"/>
      <c r="DGX26" s="75"/>
      <c r="DGY26" s="75"/>
      <c r="DGZ26" s="75"/>
      <c r="DHA26" s="75"/>
      <c r="DHB26" s="75"/>
      <c r="DHC26" s="75"/>
      <c r="DHD26" s="75"/>
      <c r="DHE26" s="75"/>
      <c r="DHF26" s="75"/>
      <c r="DHG26" s="75"/>
      <c r="DHH26" s="75"/>
      <c r="DHI26" s="75"/>
      <c r="DHJ26" s="75"/>
      <c r="DHK26" s="75"/>
      <c r="DHL26" s="75"/>
      <c r="DHM26" s="75"/>
      <c r="DHN26" s="75"/>
      <c r="DHO26" s="75"/>
      <c r="DHP26" s="75"/>
      <c r="DHQ26" s="75"/>
      <c r="DHR26" s="75"/>
      <c r="DHS26" s="75"/>
      <c r="DHT26" s="75"/>
      <c r="DHU26" s="75"/>
      <c r="DHV26" s="75"/>
      <c r="DHW26" s="75"/>
      <c r="DHX26" s="75"/>
      <c r="DHY26" s="75"/>
      <c r="DHZ26" s="75"/>
      <c r="DIA26" s="75"/>
      <c r="DIB26" s="75"/>
      <c r="DIC26" s="75"/>
      <c r="DID26" s="75"/>
      <c r="DIE26" s="75"/>
      <c r="DIF26" s="75"/>
      <c r="DIG26" s="75"/>
      <c r="DIH26" s="75"/>
      <c r="DII26" s="75"/>
      <c r="DIJ26" s="75"/>
      <c r="DIK26" s="75"/>
      <c r="DIL26" s="75"/>
      <c r="DIM26" s="75"/>
      <c r="DIN26" s="75"/>
      <c r="DIO26" s="75"/>
      <c r="DIP26" s="75"/>
      <c r="DIQ26" s="75"/>
      <c r="DIR26" s="75"/>
      <c r="DIS26" s="75"/>
      <c r="DIT26" s="75"/>
      <c r="DIU26" s="75"/>
      <c r="DIV26" s="75"/>
      <c r="DIW26" s="75"/>
      <c r="DIX26" s="75"/>
      <c r="DIY26" s="75"/>
      <c r="DIZ26" s="75"/>
      <c r="DJA26" s="75"/>
      <c r="DJB26" s="75"/>
      <c r="DJC26" s="75"/>
      <c r="DJD26" s="75"/>
      <c r="DJE26" s="75"/>
      <c r="DJF26" s="75"/>
      <c r="DJG26" s="75"/>
      <c r="DJH26" s="75"/>
      <c r="DJI26" s="75"/>
      <c r="DJJ26" s="75"/>
      <c r="DJK26" s="75"/>
      <c r="DJL26" s="75"/>
      <c r="DJM26" s="75"/>
      <c r="DJN26" s="75"/>
      <c r="DJO26" s="75"/>
      <c r="DJP26" s="75"/>
      <c r="DJQ26" s="75"/>
      <c r="DJR26" s="75"/>
      <c r="DJS26" s="75"/>
      <c r="DJT26" s="75"/>
      <c r="DJU26" s="75"/>
      <c r="DJV26" s="75"/>
      <c r="DJW26" s="75"/>
      <c r="DJX26" s="75"/>
      <c r="DJY26" s="75"/>
      <c r="DJZ26" s="75"/>
      <c r="DKA26" s="75"/>
      <c r="DKB26" s="75"/>
      <c r="DKC26" s="75"/>
      <c r="DKD26" s="75"/>
      <c r="DKE26" s="75"/>
      <c r="DKF26" s="75"/>
      <c r="DKG26" s="75"/>
      <c r="DKH26" s="75"/>
      <c r="DKI26" s="75"/>
      <c r="DKJ26" s="75"/>
      <c r="DKK26" s="75"/>
      <c r="DKL26" s="75"/>
      <c r="DKM26" s="75"/>
      <c r="DKN26" s="75"/>
      <c r="DKO26" s="75"/>
      <c r="DKP26" s="75"/>
      <c r="DKQ26" s="75"/>
      <c r="DKR26" s="75"/>
      <c r="DKS26" s="75"/>
      <c r="DKT26" s="75"/>
      <c r="DKU26" s="75"/>
      <c r="DKV26" s="75"/>
      <c r="DKW26" s="75"/>
      <c r="DKX26" s="75"/>
      <c r="DKY26" s="75"/>
      <c r="DKZ26" s="75"/>
      <c r="DLA26" s="75"/>
      <c r="DLB26" s="75"/>
      <c r="DLC26" s="75"/>
      <c r="DLD26" s="75"/>
      <c r="DLE26" s="75"/>
      <c r="DLF26" s="75"/>
      <c r="DLG26" s="75"/>
      <c r="DLH26" s="75"/>
      <c r="DLI26" s="75"/>
      <c r="DLJ26" s="75"/>
      <c r="DLK26" s="75"/>
      <c r="DLL26" s="75"/>
      <c r="DLM26" s="75"/>
      <c r="DLN26" s="75"/>
      <c r="DLO26" s="75"/>
      <c r="DLP26" s="75"/>
      <c r="DLQ26" s="75"/>
      <c r="DLR26" s="75"/>
      <c r="DLS26" s="75"/>
      <c r="DLT26" s="75"/>
      <c r="DLU26" s="75"/>
      <c r="DLV26" s="75"/>
      <c r="DLW26" s="75"/>
      <c r="DLX26" s="75"/>
      <c r="DLY26" s="75"/>
      <c r="DLZ26" s="75"/>
      <c r="DMA26" s="75"/>
      <c r="DMB26" s="75"/>
      <c r="DMC26" s="75"/>
      <c r="DMD26" s="75"/>
      <c r="DME26" s="75"/>
      <c r="DMF26" s="75"/>
      <c r="DMG26" s="75"/>
      <c r="DMH26" s="75"/>
      <c r="DMI26" s="75"/>
      <c r="DMJ26" s="75"/>
      <c r="DMK26" s="75"/>
      <c r="DML26" s="75"/>
      <c r="DMM26" s="75"/>
      <c r="DMN26" s="75"/>
      <c r="DMO26" s="75"/>
      <c r="DMP26" s="75"/>
      <c r="DMQ26" s="75"/>
      <c r="DMR26" s="75"/>
      <c r="DMS26" s="75"/>
      <c r="DMT26" s="75"/>
      <c r="DMU26" s="75"/>
      <c r="DMV26" s="75"/>
      <c r="DMW26" s="75"/>
      <c r="DMX26" s="75"/>
      <c r="DMY26" s="75"/>
      <c r="DMZ26" s="75"/>
      <c r="DNA26" s="75"/>
      <c r="DNB26" s="75"/>
      <c r="DNC26" s="75"/>
      <c r="DND26" s="75"/>
      <c r="DNE26" s="75"/>
      <c r="DNF26" s="75"/>
      <c r="DNG26" s="75"/>
      <c r="DNH26" s="75"/>
      <c r="DNI26" s="75"/>
      <c r="DNJ26" s="75"/>
      <c r="DNK26" s="75"/>
      <c r="DNL26" s="75"/>
      <c r="DNM26" s="75"/>
      <c r="DNN26" s="75"/>
      <c r="DNO26" s="75"/>
      <c r="DNP26" s="75"/>
      <c r="DNQ26" s="75"/>
      <c r="DNR26" s="75"/>
      <c r="DNS26" s="75"/>
      <c r="DNT26" s="75"/>
      <c r="DNU26" s="75"/>
      <c r="DNV26" s="75"/>
      <c r="DNW26" s="75"/>
      <c r="DNX26" s="75"/>
      <c r="DNY26" s="75"/>
      <c r="DNZ26" s="75"/>
      <c r="DOA26" s="75"/>
      <c r="DOB26" s="75"/>
      <c r="DOC26" s="75"/>
      <c r="DOD26" s="75"/>
      <c r="DOE26" s="75"/>
      <c r="DOF26" s="75"/>
      <c r="DOG26" s="75"/>
      <c r="DOH26" s="75"/>
      <c r="DOI26" s="75"/>
      <c r="DOJ26" s="75"/>
      <c r="DOK26" s="75"/>
      <c r="DOL26" s="75"/>
      <c r="DOM26" s="75"/>
      <c r="DON26" s="75"/>
      <c r="DOO26" s="75"/>
      <c r="DOP26" s="75"/>
      <c r="DOQ26" s="75"/>
      <c r="DOR26" s="75"/>
      <c r="DOS26" s="75"/>
      <c r="DOT26" s="75"/>
      <c r="DOU26" s="75"/>
      <c r="DOV26" s="75"/>
      <c r="DOW26" s="75"/>
      <c r="DOX26" s="75"/>
      <c r="DOY26" s="75"/>
      <c r="DOZ26" s="75"/>
      <c r="DPA26" s="75"/>
      <c r="DPB26" s="75"/>
      <c r="DPC26" s="75"/>
      <c r="DPD26" s="75"/>
      <c r="DPE26" s="75"/>
      <c r="DPF26" s="75"/>
      <c r="DPG26" s="75"/>
      <c r="DPH26" s="75"/>
      <c r="DPI26" s="75"/>
      <c r="DPJ26" s="75"/>
      <c r="DPK26" s="75"/>
      <c r="DPL26" s="75"/>
      <c r="DPM26" s="75"/>
      <c r="DPN26" s="75"/>
      <c r="DPO26" s="75"/>
      <c r="DPP26" s="75"/>
      <c r="DPQ26" s="75"/>
      <c r="DPR26" s="75"/>
      <c r="DPS26" s="75"/>
      <c r="DPT26" s="75"/>
      <c r="DPU26" s="75"/>
      <c r="DPV26" s="75"/>
      <c r="DPW26" s="75"/>
      <c r="DPX26" s="75"/>
      <c r="DPY26" s="75"/>
      <c r="DPZ26" s="75"/>
      <c r="DQA26" s="75"/>
      <c r="DQB26" s="75"/>
      <c r="DQC26" s="75"/>
      <c r="DQD26" s="75"/>
      <c r="DQE26" s="75"/>
      <c r="DQF26" s="75"/>
      <c r="DQG26" s="75"/>
      <c r="DQH26" s="75"/>
      <c r="DQI26" s="75"/>
      <c r="DQJ26" s="75"/>
      <c r="DQK26" s="75"/>
      <c r="DQL26" s="75"/>
      <c r="DQM26" s="75"/>
      <c r="DQN26" s="75"/>
      <c r="DQO26" s="75"/>
      <c r="DQP26" s="75"/>
      <c r="DQQ26" s="75"/>
      <c r="DQR26" s="75"/>
      <c r="DQS26" s="75"/>
      <c r="DQT26" s="75"/>
      <c r="DQU26" s="75"/>
      <c r="DQV26" s="75"/>
      <c r="DQW26" s="75"/>
      <c r="DQX26" s="75"/>
      <c r="DQY26" s="75"/>
      <c r="DQZ26" s="75"/>
      <c r="DRA26" s="75"/>
      <c r="DRB26" s="75"/>
      <c r="DRC26" s="75"/>
      <c r="DRD26" s="75"/>
      <c r="DRE26" s="75"/>
      <c r="DRF26" s="75"/>
      <c r="DRG26" s="75"/>
      <c r="DRH26" s="75"/>
      <c r="DRI26" s="75"/>
      <c r="DRJ26" s="75"/>
      <c r="DRK26" s="75"/>
      <c r="DRL26" s="75"/>
      <c r="DRM26" s="75"/>
      <c r="DRN26" s="75"/>
      <c r="DRO26" s="75"/>
      <c r="DRP26" s="75"/>
      <c r="DRQ26" s="75"/>
      <c r="DRR26" s="75"/>
      <c r="DRS26" s="75"/>
      <c r="DRT26" s="75"/>
      <c r="DRU26" s="75"/>
      <c r="DRV26" s="75"/>
      <c r="DRW26" s="75"/>
      <c r="DRX26" s="75"/>
      <c r="DRY26" s="75"/>
      <c r="DRZ26" s="75"/>
      <c r="DSA26" s="75"/>
      <c r="DSB26" s="75"/>
      <c r="DSC26" s="75"/>
      <c r="DSD26" s="75"/>
      <c r="DSE26" s="75"/>
      <c r="DSF26" s="75"/>
      <c r="DSG26" s="75"/>
      <c r="DSH26" s="75"/>
      <c r="DSI26" s="75"/>
      <c r="DSJ26" s="75"/>
      <c r="DSK26" s="75"/>
      <c r="DSL26" s="75"/>
      <c r="DSM26" s="75"/>
      <c r="DSN26" s="75"/>
      <c r="DSO26" s="75"/>
      <c r="DSP26" s="75"/>
      <c r="DSQ26" s="75"/>
      <c r="DSR26" s="75"/>
      <c r="DSS26" s="75"/>
      <c r="DST26" s="75"/>
      <c r="DSU26" s="75"/>
      <c r="DSV26" s="75"/>
      <c r="DSW26" s="75"/>
      <c r="DSX26" s="75"/>
      <c r="DSY26" s="75"/>
      <c r="DSZ26" s="75"/>
      <c r="DTA26" s="75"/>
      <c r="DTB26" s="75"/>
      <c r="DTC26" s="75"/>
      <c r="DTD26" s="75"/>
      <c r="DTE26" s="75"/>
      <c r="DTF26" s="75"/>
      <c r="DTG26" s="75"/>
      <c r="DTH26" s="75"/>
      <c r="DTI26" s="75"/>
      <c r="DTJ26" s="75"/>
      <c r="DTK26" s="75"/>
      <c r="DTL26" s="75"/>
      <c r="DTM26" s="75"/>
      <c r="DTN26" s="75"/>
      <c r="DTO26" s="75"/>
      <c r="DTP26" s="75"/>
      <c r="DTQ26" s="75"/>
      <c r="DTR26" s="75"/>
      <c r="DTS26" s="75"/>
      <c r="DTT26" s="75"/>
      <c r="DTU26" s="75"/>
      <c r="DTV26" s="75"/>
      <c r="DTW26" s="75"/>
      <c r="DTX26" s="75"/>
      <c r="DTY26" s="75"/>
      <c r="DTZ26" s="75"/>
      <c r="DUA26" s="75"/>
      <c r="DUB26" s="75"/>
      <c r="DUC26" s="75"/>
      <c r="DUD26" s="75"/>
      <c r="DUE26" s="75"/>
      <c r="DUF26" s="75"/>
      <c r="DUG26" s="75"/>
      <c r="DUH26" s="75"/>
      <c r="DUI26" s="75"/>
      <c r="DUJ26" s="75"/>
      <c r="DUK26" s="75"/>
      <c r="DUL26" s="75"/>
      <c r="DUM26" s="75"/>
      <c r="DUN26" s="75"/>
      <c r="DUO26" s="75"/>
      <c r="DUP26" s="75"/>
      <c r="DUQ26" s="75"/>
      <c r="DUR26" s="75"/>
      <c r="DUS26" s="75"/>
      <c r="DUT26" s="75"/>
      <c r="DUU26" s="75"/>
      <c r="DUV26" s="75"/>
      <c r="DUW26" s="75"/>
      <c r="DUX26" s="75"/>
      <c r="DUY26" s="75"/>
      <c r="DUZ26" s="75"/>
      <c r="DVA26" s="75"/>
      <c r="DVB26" s="75"/>
      <c r="DVC26" s="75"/>
      <c r="DVD26" s="75"/>
      <c r="DVE26" s="75"/>
      <c r="DVF26" s="75"/>
      <c r="DVG26" s="75"/>
      <c r="DVH26" s="75"/>
      <c r="DVI26" s="75"/>
      <c r="DVJ26" s="75"/>
      <c r="DVK26" s="75"/>
      <c r="DVL26" s="75"/>
      <c r="DVM26" s="75"/>
      <c r="DVN26" s="75"/>
      <c r="DVO26" s="75"/>
      <c r="DVP26" s="75"/>
      <c r="DVQ26" s="75"/>
      <c r="DVR26" s="75"/>
      <c r="DVS26" s="75"/>
      <c r="DVT26" s="75"/>
      <c r="DVU26" s="75"/>
      <c r="DVV26" s="75"/>
      <c r="DVW26" s="75"/>
      <c r="DVX26" s="75"/>
      <c r="DVY26" s="75"/>
      <c r="DVZ26" s="75"/>
      <c r="DWA26" s="75"/>
      <c r="DWB26" s="75"/>
      <c r="DWC26" s="75"/>
      <c r="DWD26" s="75"/>
      <c r="DWE26" s="75"/>
      <c r="DWF26" s="75"/>
      <c r="DWG26" s="75"/>
      <c r="DWH26" s="75"/>
      <c r="DWI26" s="75"/>
      <c r="DWJ26" s="75"/>
      <c r="DWK26" s="75"/>
      <c r="DWL26" s="75"/>
      <c r="DWM26" s="75"/>
      <c r="DWN26" s="75"/>
      <c r="DWO26" s="75"/>
      <c r="DWP26" s="75"/>
      <c r="DWQ26" s="75"/>
      <c r="DWR26" s="75"/>
      <c r="DWS26" s="75"/>
      <c r="DWT26" s="75"/>
      <c r="DWU26" s="75"/>
      <c r="DWV26" s="75"/>
      <c r="DWW26" s="75"/>
      <c r="DWX26" s="75"/>
      <c r="DWY26" s="75"/>
      <c r="DWZ26" s="75"/>
      <c r="DXA26" s="75"/>
      <c r="DXB26" s="75"/>
      <c r="DXC26" s="75"/>
      <c r="DXD26" s="75"/>
      <c r="DXE26" s="75"/>
      <c r="DXF26" s="75"/>
      <c r="DXG26" s="75"/>
      <c r="DXH26" s="75"/>
      <c r="DXI26" s="75"/>
      <c r="DXJ26" s="75"/>
      <c r="DXK26" s="75"/>
      <c r="DXL26" s="75"/>
      <c r="DXM26" s="75"/>
      <c r="DXN26" s="75"/>
      <c r="DXO26" s="75"/>
      <c r="DXP26" s="75"/>
      <c r="DXQ26" s="75"/>
      <c r="DXR26" s="75"/>
      <c r="DXS26" s="75"/>
      <c r="DXT26" s="75"/>
      <c r="DXU26" s="75"/>
      <c r="DXV26" s="75"/>
      <c r="DXW26" s="75"/>
      <c r="DXX26" s="75"/>
      <c r="DXY26" s="75"/>
      <c r="DXZ26" s="75"/>
      <c r="DYA26" s="75"/>
      <c r="DYB26" s="75"/>
      <c r="DYC26" s="75"/>
      <c r="DYD26" s="75"/>
      <c r="DYE26" s="75"/>
      <c r="DYF26" s="75"/>
      <c r="DYG26" s="75"/>
      <c r="DYH26" s="75"/>
      <c r="DYI26" s="75"/>
      <c r="DYJ26" s="75"/>
      <c r="DYK26" s="75"/>
      <c r="DYL26" s="75"/>
      <c r="DYM26" s="75"/>
      <c r="DYN26" s="75"/>
      <c r="DYO26" s="75"/>
      <c r="DYP26" s="75"/>
      <c r="DYQ26" s="75"/>
      <c r="DYR26" s="75"/>
      <c r="DYS26" s="75"/>
      <c r="DYT26" s="75"/>
      <c r="DYU26" s="75"/>
      <c r="DYV26" s="75"/>
      <c r="DYW26" s="75"/>
      <c r="DYX26" s="75"/>
      <c r="DYY26" s="75"/>
      <c r="DYZ26" s="75"/>
      <c r="DZA26" s="75"/>
      <c r="DZB26" s="75"/>
      <c r="DZC26" s="75"/>
      <c r="DZD26" s="75"/>
      <c r="DZE26" s="75"/>
      <c r="DZF26" s="75"/>
      <c r="DZG26" s="75"/>
      <c r="DZH26" s="75"/>
      <c r="DZI26" s="75"/>
      <c r="DZJ26" s="75"/>
      <c r="DZK26" s="75"/>
      <c r="DZL26" s="75"/>
      <c r="DZM26" s="75"/>
      <c r="DZN26" s="75"/>
      <c r="DZO26" s="75"/>
      <c r="DZP26" s="75"/>
      <c r="DZQ26" s="75"/>
      <c r="DZR26" s="75"/>
      <c r="DZS26" s="75"/>
      <c r="DZT26" s="75"/>
      <c r="DZU26" s="75"/>
      <c r="DZV26" s="75"/>
      <c r="DZW26" s="75"/>
      <c r="DZX26" s="75"/>
      <c r="DZY26" s="75"/>
      <c r="DZZ26" s="75"/>
      <c r="EAA26" s="75"/>
      <c r="EAB26" s="75"/>
      <c r="EAC26" s="75"/>
      <c r="EAD26" s="75"/>
      <c r="EAE26" s="75"/>
      <c r="EAF26" s="75"/>
      <c r="EAG26" s="75"/>
      <c r="EAH26" s="75"/>
      <c r="EAI26" s="75"/>
      <c r="EAJ26" s="75"/>
      <c r="EAK26" s="75"/>
      <c r="EAL26" s="75"/>
      <c r="EAM26" s="75"/>
      <c r="EAN26" s="75"/>
      <c r="EAO26" s="75"/>
      <c r="EAP26" s="75"/>
      <c r="EAQ26" s="75"/>
      <c r="EAR26" s="75"/>
      <c r="EAS26" s="75"/>
      <c r="EAT26" s="75"/>
      <c r="EAU26" s="75"/>
      <c r="EAV26" s="75"/>
      <c r="EAW26" s="75"/>
      <c r="EAX26" s="75"/>
      <c r="EAY26" s="75"/>
      <c r="EAZ26" s="75"/>
      <c r="EBA26" s="75"/>
      <c r="EBB26" s="75"/>
      <c r="EBC26" s="75"/>
      <c r="EBD26" s="75"/>
      <c r="EBE26" s="75"/>
      <c r="EBF26" s="75"/>
      <c r="EBG26" s="75"/>
      <c r="EBH26" s="75"/>
      <c r="EBI26" s="75"/>
      <c r="EBJ26" s="75"/>
      <c r="EBK26" s="75"/>
      <c r="EBL26" s="75"/>
      <c r="EBM26" s="75"/>
      <c r="EBN26" s="75"/>
      <c r="EBO26" s="75"/>
      <c r="EBP26" s="75"/>
      <c r="EBQ26" s="75"/>
      <c r="EBR26" s="75"/>
      <c r="EBS26" s="75"/>
      <c r="EBT26" s="75"/>
      <c r="EBU26" s="75"/>
      <c r="EBV26" s="75"/>
      <c r="EBW26" s="75"/>
      <c r="EBX26" s="75"/>
      <c r="EBY26" s="75"/>
      <c r="EBZ26" s="75"/>
      <c r="ECA26" s="75"/>
      <c r="ECB26" s="75"/>
      <c r="ECC26" s="75"/>
      <c r="ECD26" s="75"/>
      <c r="ECE26" s="75"/>
      <c r="ECF26" s="75"/>
      <c r="ECG26" s="75"/>
      <c r="ECH26" s="75"/>
      <c r="ECI26" s="75"/>
      <c r="ECJ26" s="75"/>
      <c r="ECK26" s="75"/>
      <c r="ECL26" s="75"/>
      <c r="ECM26" s="75"/>
      <c r="ECN26" s="75"/>
      <c r="ECO26" s="75"/>
      <c r="ECP26" s="75"/>
      <c r="ECQ26" s="75"/>
      <c r="ECR26" s="75"/>
      <c r="ECS26" s="75"/>
      <c r="ECT26" s="75"/>
      <c r="ECU26" s="75"/>
      <c r="ECV26" s="75"/>
      <c r="ECW26" s="75"/>
      <c r="ECX26" s="75"/>
      <c r="ECY26" s="75"/>
      <c r="ECZ26" s="75"/>
      <c r="EDA26" s="75"/>
      <c r="EDB26" s="75"/>
      <c r="EDC26" s="75"/>
      <c r="EDD26" s="75"/>
      <c r="EDE26" s="75"/>
      <c r="EDF26" s="75"/>
      <c r="EDG26" s="75"/>
      <c r="EDH26" s="75"/>
      <c r="EDI26" s="75"/>
      <c r="EDJ26" s="75"/>
      <c r="EDK26" s="75"/>
      <c r="EDL26" s="75"/>
      <c r="EDM26" s="75"/>
      <c r="EDN26" s="75"/>
      <c r="EDO26" s="75"/>
      <c r="EDP26" s="75"/>
      <c r="EDQ26" s="75"/>
      <c r="EDR26" s="75"/>
      <c r="EDS26" s="75"/>
      <c r="EDT26" s="75"/>
      <c r="EDU26" s="75"/>
      <c r="EDV26" s="75"/>
      <c r="EDW26" s="75"/>
      <c r="EDX26" s="75"/>
      <c r="EDY26" s="75"/>
      <c r="EDZ26" s="75"/>
      <c r="EEA26" s="75"/>
      <c r="EEB26" s="75"/>
      <c r="EEC26" s="75"/>
      <c r="EED26" s="75"/>
      <c r="EEE26" s="75"/>
      <c r="EEF26" s="75"/>
      <c r="EEG26" s="75"/>
      <c r="EEH26" s="75"/>
      <c r="EEI26" s="75"/>
      <c r="EEJ26" s="75"/>
      <c r="EEK26" s="75"/>
      <c r="EEL26" s="75"/>
      <c r="EEM26" s="75"/>
      <c r="EEN26" s="75"/>
      <c r="EEO26" s="75"/>
      <c r="EEP26" s="75"/>
      <c r="EEQ26" s="75"/>
      <c r="EER26" s="75"/>
      <c r="EES26" s="75"/>
      <c r="EET26" s="75"/>
      <c r="EEU26" s="75"/>
      <c r="EEV26" s="75"/>
      <c r="EEW26" s="75"/>
      <c r="EEX26" s="75"/>
      <c r="EEY26" s="75"/>
      <c r="EEZ26" s="75"/>
      <c r="EFA26" s="75"/>
      <c r="EFB26" s="75"/>
      <c r="EFC26" s="75"/>
      <c r="EFD26" s="75"/>
      <c r="EFE26" s="75"/>
      <c r="EFF26" s="75"/>
      <c r="EFG26" s="75"/>
      <c r="EFH26" s="75"/>
      <c r="EFI26" s="75"/>
      <c r="EFJ26" s="75"/>
      <c r="EFK26" s="75"/>
      <c r="EFL26" s="75"/>
      <c r="EFM26" s="75"/>
      <c r="EFN26" s="75"/>
      <c r="EFO26" s="75"/>
      <c r="EFP26" s="75"/>
      <c r="EFQ26" s="75"/>
      <c r="EFR26" s="75"/>
      <c r="EFS26" s="75"/>
      <c r="EFT26" s="75"/>
      <c r="EFU26" s="75"/>
      <c r="EFV26" s="75"/>
      <c r="EFW26" s="75"/>
      <c r="EFX26" s="75"/>
      <c r="EFY26" s="75"/>
      <c r="EFZ26" s="75"/>
      <c r="EGA26" s="75"/>
      <c r="EGB26" s="75"/>
      <c r="EGC26" s="75"/>
      <c r="EGD26" s="75"/>
      <c r="EGE26" s="75"/>
      <c r="EGF26" s="75"/>
      <c r="EGG26" s="75"/>
      <c r="EGH26" s="75"/>
      <c r="EGI26" s="75"/>
      <c r="EGJ26" s="75"/>
      <c r="EGK26" s="75"/>
      <c r="EGL26" s="75"/>
      <c r="EGM26" s="75"/>
      <c r="EGN26" s="75"/>
      <c r="EGO26" s="75"/>
      <c r="EGP26" s="75"/>
      <c r="EGQ26" s="75"/>
      <c r="EGR26" s="75"/>
      <c r="EGS26" s="75"/>
      <c r="EGT26" s="75"/>
      <c r="EGU26" s="75"/>
      <c r="EGV26" s="75"/>
      <c r="EGW26" s="75"/>
      <c r="EGX26" s="75"/>
      <c r="EGY26" s="75"/>
      <c r="EGZ26" s="75"/>
      <c r="EHA26" s="75"/>
      <c r="EHB26" s="75"/>
      <c r="EHC26" s="75"/>
      <c r="EHD26" s="75"/>
      <c r="EHE26" s="75"/>
      <c r="EHF26" s="75"/>
      <c r="EHG26" s="75"/>
      <c r="EHH26" s="75"/>
      <c r="EHI26" s="75"/>
      <c r="EHJ26" s="75"/>
      <c r="EHK26" s="75"/>
      <c r="EHL26" s="75"/>
      <c r="EHM26" s="75"/>
      <c r="EHN26" s="75"/>
      <c r="EHO26" s="75"/>
      <c r="EHP26" s="75"/>
      <c r="EHQ26" s="75"/>
      <c r="EHR26" s="75"/>
      <c r="EHS26" s="75"/>
      <c r="EHT26" s="75"/>
      <c r="EHU26" s="75"/>
      <c r="EHV26" s="75"/>
      <c r="EHW26" s="75"/>
      <c r="EHX26" s="75"/>
      <c r="EHY26" s="75"/>
      <c r="EHZ26" s="75"/>
      <c r="EIA26" s="75"/>
      <c r="EIB26" s="75"/>
      <c r="EIC26" s="75"/>
      <c r="EID26" s="75"/>
      <c r="EIE26" s="75"/>
      <c r="EIF26" s="75"/>
      <c r="EIG26" s="75"/>
      <c r="EIH26" s="75"/>
      <c r="EII26" s="75"/>
      <c r="EIJ26" s="75"/>
      <c r="EIK26" s="75"/>
      <c r="EIL26" s="75"/>
      <c r="EIM26" s="75"/>
      <c r="EIN26" s="75"/>
      <c r="EIO26" s="75"/>
      <c r="EIP26" s="75"/>
      <c r="EIQ26" s="75"/>
      <c r="EIR26" s="75"/>
      <c r="EIS26" s="75"/>
      <c r="EIT26" s="75"/>
      <c r="EIU26" s="75"/>
      <c r="EIV26" s="75"/>
      <c r="EIW26" s="75"/>
      <c r="EIX26" s="75"/>
      <c r="EIY26" s="75"/>
      <c r="EIZ26" s="75"/>
      <c r="EJA26" s="75"/>
      <c r="EJB26" s="75"/>
      <c r="EJC26" s="75"/>
      <c r="EJD26" s="75"/>
      <c r="EJE26" s="75"/>
      <c r="EJF26" s="75"/>
      <c r="EJG26" s="75"/>
      <c r="EJH26" s="75"/>
      <c r="EJI26" s="75"/>
      <c r="EJJ26" s="75"/>
      <c r="EJK26" s="75"/>
      <c r="EJL26" s="75"/>
      <c r="EJM26" s="75"/>
      <c r="EJN26" s="75"/>
      <c r="EJO26" s="75"/>
      <c r="EJP26" s="75"/>
      <c r="EJQ26" s="75"/>
      <c r="EJR26" s="75"/>
      <c r="EJS26" s="75"/>
      <c r="EJT26" s="75"/>
      <c r="EJU26" s="75"/>
      <c r="EJV26" s="75"/>
      <c r="EJW26" s="75"/>
      <c r="EJX26" s="75"/>
      <c r="EJY26" s="75"/>
      <c r="EJZ26" s="75"/>
      <c r="EKA26" s="75"/>
      <c r="EKB26" s="75"/>
      <c r="EKC26" s="75"/>
      <c r="EKD26" s="75"/>
      <c r="EKE26" s="75"/>
      <c r="EKF26" s="75"/>
      <c r="EKG26" s="75"/>
      <c r="EKH26" s="75"/>
      <c r="EKI26" s="75"/>
      <c r="EKJ26" s="75"/>
      <c r="EKK26" s="75"/>
      <c r="EKL26" s="75"/>
      <c r="EKM26" s="75"/>
      <c r="EKN26" s="75"/>
      <c r="EKO26" s="75"/>
      <c r="EKP26" s="75"/>
      <c r="EKQ26" s="75"/>
      <c r="EKR26" s="75"/>
      <c r="EKS26" s="75"/>
      <c r="EKT26" s="75"/>
      <c r="EKU26" s="75"/>
      <c r="EKV26" s="75"/>
      <c r="EKW26" s="75"/>
      <c r="EKX26" s="75"/>
      <c r="EKY26" s="75"/>
      <c r="EKZ26" s="75"/>
      <c r="ELA26" s="75"/>
      <c r="ELB26" s="75"/>
      <c r="ELC26" s="75"/>
      <c r="ELD26" s="75"/>
      <c r="ELE26" s="75"/>
      <c r="ELF26" s="75"/>
      <c r="ELG26" s="75"/>
      <c r="ELH26" s="75"/>
      <c r="ELI26" s="75"/>
      <c r="ELJ26" s="75"/>
      <c r="ELK26" s="75"/>
      <c r="ELL26" s="75"/>
      <c r="ELM26" s="75"/>
      <c r="ELN26" s="75"/>
      <c r="ELO26" s="75"/>
      <c r="ELP26" s="75"/>
      <c r="ELQ26" s="75"/>
      <c r="ELR26" s="75"/>
      <c r="ELS26" s="75"/>
      <c r="ELT26" s="75"/>
      <c r="ELU26" s="75"/>
      <c r="ELV26" s="75"/>
      <c r="ELW26" s="75"/>
      <c r="ELX26" s="75"/>
      <c r="ELY26" s="75"/>
      <c r="ELZ26" s="75"/>
      <c r="EMA26" s="75"/>
      <c r="EMB26" s="75"/>
      <c r="EMC26" s="75"/>
      <c r="EMD26" s="75"/>
      <c r="EME26" s="75"/>
      <c r="EMF26" s="75"/>
      <c r="EMG26" s="75"/>
      <c r="EMH26" s="75"/>
      <c r="EMI26" s="75"/>
      <c r="EMJ26" s="75"/>
      <c r="EMK26" s="75"/>
      <c r="EML26" s="75"/>
      <c r="EMM26" s="75"/>
      <c r="EMN26" s="75"/>
      <c r="EMO26" s="75"/>
      <c r="EMP26" s="75"/>
      <c r="EMQ26" s="75"/>
      <c r="EMR26" s="75"/>
      <c r="EMS26" s="75"/>
      <c r="EMT26" s="75"/>
      <c r="EMU26" s="75"/>
      <c r="EMV26" s="75"/>
      <c r="EMW26" s="75"/>
      <c r="EMX26" s="75"/>
      <c r="EMY26" s="75"/>
      <c r="EMZ26" s="75"/>
      <c r="ENA26" s="75"/>
      <c r="ENB26" s="75"/>
      <c r="ENC26" s="75"/>
      <c r="END26" s="75"/>
      <c r="ENE26" s="75"/>
      <c r="ENF26" s="75"/>
      <c r="ENG26" s="75"/>
      <c r="ENH26" s="75"/>
      <c r="ENI26" s="75"/>
      <c r="ENJ26" s="75"/>
      <c r="ENK26" s="75"/>
      <c r="ENL26" s="75"/>
      <c r="ENM26" s="75"/>
      <c r="ENN26" s="75"/>
      <c r="ENO26" s="75"/>
      <c r="ENP26" s="75"/>
      <c r="ENQ26" s="75"/>
      <c r="ENR26" s="75"/>
      <c r="ENS26" s="75"/>
      <c r="ENT26" s="75"/>
      <c r="ENU26" s="75"/>
      <c r="ENV26" s="75"/>
      <c r="ENW26" s="75"/>
      <c r="ENX26" s="75"/>
      <c r="ENY26" s="75"/>
      <c r="ENZ26" s="75"/>
      <c r="EOA26" s="75"/>
      <c r="EOB26" s="75"/>
      <c r="EOC26" s="75"/>
      <c r="EOD26" s="75"/>
      <c r="EOE26" s="75"/>
      <c r="EOF26" s="75"/>
      <c r="EOG26" s="75"/>
      <c r="EOH26" s="75"/>
      <c r="EOI26" s="75"/>
      <c r="EOJ26" s="75"/>
      <c r="EOK26" s="75"/>
      <c r="EOL26" s="75"/>
      <c r="EOM26" s="75"/>
      <c r="EON26" s="75"/>
      <c r="EOO26" s="75"/>
      <c r="EOP26" s="75"/>
      <c r="EOQ26" s="75"/>
      <c r="EOR26" s="75"/>
      <c r="EOS26" s="75"/>
      <c r="EOT26" s="75"/>
      <c r="EOU26" s="75"/>
      <c r="EOV26" s="75"/>
      <c r="EOW26" s="75"/>
      <c r="EOX26" s="75"/>
      <c r="EOY26" s="75"/>
      <c r="EOZ26" s="75"/>
      <c r="EPA26" s="75"/>
      <c r="EPB26" s="75"/>
      <c r="EPC26" s="75"/>
      <c r="EPD26" s="75"/>
      <c r="EPE26" s="75"/>
      <c r="EPF26" s="75"/>
      <c r="EPG26" s="75"/>
      <c r="EPH26" s="75"/>
      <c r="EPI26" s="75"/>
      <c r="EPJ26" s="75"/>
      <c r="EPK26" s="75"/>
      <c r="EPL26" s="75"/>
      <c r="EPM26" s="75"/>
      <c r="EPN26" s="75"/>
      <c r="EPO26" s="75"/>
      <c r="EPP26" s="75"/>
      <c r="EPQ26" s="75"/>
      <c r="EPR26" s="75"/>
      <c r="EPS26" s="75"/>
      <c r="EPT26" s="75"/>
      <c r="EPU26" s="75"/>
      <c r="EPV26" s="75"/>
      <c r="EPW26" s="75"/>
      <c r="EPX26" s="75"/>
      <c r="EPY26" s="75"/>
      <c r="EPZ26" s="75"/>
      <c r="EQA26" s="75"/>
      <c r="EQB26" s="75"/>
      <c r="EQC26" s="75"/>
      <c r="EQD26" s="75"/>
      <c r="EQE26" s="75"/>
      <c r="EQF26" s="75"/>
      <c r="EQG26" s="75"/>
      <c r="EQH26" s="75"/>
      <c r="EQI26" s="75"/>
      <c r="EQJ26" s="75"/>
      <c r="EQK26" s="75"/>
      <c r="EQL26" s="75"/>
      <c r="EQM26" s="75"/>
      <c r="EQN26" s="75"/>
      <c r="EQO26" s="75"/>
      <c r="EQP26" s="75"/>
      <c r="EQQ26" s="75"/>
      <c r="EQR26" s="75"/>
      <c r="EQS26" s="75"/>
      <c r="EQT26" s="75"/>
      <c r="EQU26" s="75"/>
      <c r="EQV26" s="75"/>
      <c r="EQW26" s="75"/>
      <c r="EQX26" s="75"/>
      <c r="EQY26" s="75"/>
      <c r="EQZ26" s="75"/>
      <c r="ERA26" s="75"/>
      <c r="ERB26" s="75"/>
      <c r="ERC26" s="75"/>
      <c r="ERD26" s="75"/>
      <c r="ERE26" s="75"/>
      <c r="ERF26" s="75"/>
      <c r="ERG26" s="75"/>
      <c r="ERH26" s="75"/>
      <c r="ERI26" s="75"/>
      <c r="ERJ26" s="75"/>
      <c r="ERK26" s="75"/>
      <c r="ERL26" s="75"/>
      <c r="ERM26" s="75"/>
      <c r="ERN26" s="75"/>
      <c r="ERO26" s="75"/>
      <c r="ERP26" s="75"/>
      <c r="ERQ26" s="75"/>
      <c r="ERR26" s="75"/>
      <c r="ERS26" s="75"/>
      <c r="ERT26" s="75"/>
      <c r="ERU26" s="75"/>
      <c r="ERV26" s="75"/>
      <c r="ERW26" s="75"/>
      <c r="ERX26" s="75"/>
      <c r="ERY26" s="75"/>
      <c r="ERZ26" s="75"/>
      <c r="ESA26" s="75"/>
      <c r="ESB26" s="75"/>
      <c r="ESC26" s="75"/>
      <c r="ESD26" s="75"/>
      <c r="ESE26" s="75"/>
      <c r="ESF26" s="75"/>
      <c r="ESG26" s="75"/>
      <c r="ESH26" s="75"/>
      <c r="ESI26" s="75"/>
      <c r="ESJ26" s="75"/>
      <c r="ESK26" s="75"/>
      <c r="ESL26" s="75"/>
      <c r="ESM26" s="75"/>
      <c r="ESN26" s="75"/>
      <c r="ESO26" s="75"/>
      <c r="ESP26" s="75"/>
      <c r="ESQ26" s="75"/>
      <c r="ESR26" s="75"/>
      <c r="ESS26" s="75"/>
      <c r="EST26" s="75"/>
      <c r="ESU26" s="75"/>
      <c r="ESV26" s="75"/>
      <c r="ESW26" s="75"/>
      <c r="ESX26" s="75"/>
      <c r="ESY26" s="75"/>
      <c r="ESZ26" s="75"/>
      <c r="ETA26" s="75"/>
      <c r="ETB26" s="75"/>
      <c r="ETC26" s="75"/>
      <c r="ETD26" s="75"/>
      <c r="ETE26" s="75"/>
      <c r="ETF26" s="75"/>
      <c r="ETG26" s="75"/>
      <c r="ETH26" s="75"/>
      <c r="ETI26" s="75"/>
      <c r="ETJ26" s="75"/>
      <c r="ETK26" s="75"/>
      <c r="ETL26" s="75"/>
      <c r="ETM26" s="75"/>
      <c r="ETN26" s="75"/>
      <c r="ETO26" s="75"/>
      <c r="ETP26" s="75"/>
      <c r="ETQ26" s="75"/>
      <c r="ETR26" s="75"/>
      <c r="ETS26" s="75"/>
      <c r="ETT26" s="75"/>
      <c r="ETU26" s="75"/>
      <c r="ETV26" s="75"/>
      <c r="ETW26" s="75"/>
      <c r="ETX26" s="75"/>
      <c r="ETY26" s="75"/>
      <c r="ETZ26" s="75"/>
      <c r="EUA26" s="75"/>
      <c r="EUB26" s="75"/>
      <c r="EUC26" s="75"/>
      <c r="EUD26" s="75"/>
      <c r="EUE26" s="75"/>
      <c r="EUF26" s="75"/>
      <c r="EUG26" s="75"/>
      <c r="EUH26" s="75"/>
      <c r="EUI26" s="75"/>
      <c r="EUJ26" s="75"/>
      <c r="EUK26" s="75"/>
      <c r="EUL26" s="75"/>
      <c r="EUM26" s="75"/>
      <c r="EUN26" s="75"/>
      <c r="EUO26" s="75"/>
      <c r="EUP26" s="75"/>
      <c r="EUQ26" s="75"/>
      <c r="EUR26" s="75"/>
      <c r="EUS26" s="75"/>
      <c r="EUT26" s="75"/>
      <c r="EUU26" s="75"/>
      <c r="EUV26" s="75"/>
      <c r="EUW26" s="75"/>
      <c r="EUX26" s="75"/>
      <c r="EUY26" s="75"/>
      <c r="EUZ26" s="75"/>
      <c r="EVA26" s="75"/>
      <c r="EVB26" s="75"/>
      <c r="EVC26" s="75"/>
      <c r="EVD26" s="75"/>
      <c r="EVE26" s="75"/>
      <c r="EVF26" s="75"/>
      <c r="EVG26" s="75"/>
      <c r="EVH26" s="75"/>
      <c r="EVI26" s="75"/>
      <c r="EVJ26" s="75"/>
      <c r="EVK26" s="75"/>
      <c r="EVL26" s="75"/>
      <c r="EVM26" s="75"/>
      <c r="EVN26" s="75"/>
      <c r="EVO26" s="75"/>
      <c r="EVP26" s="75"/>
      <c r="EVQ26" s="75"/>
      <c r="EVR26" s="75"/>
      <c r="EVS26" s="75"/>
      <c r="EVT26" s="75"/>
      <c r="EVU26" s="75"/>
      <c r="EVV26" s="75"/>
      <c r="EVW26" s="75"/>
      <c r="EVX26" s="75"/>
      <c r="EVY26" s="75"/>
      <c r="EVZ26" s="75"/>
      <c r="EWA26" s="75"/>
      <c r="EWB26" s="75"/>
      <c r="EWC26" s="75"/>
      <c r="EWD26" s="75"/>
      <c r="EWE26" s="75"/>
      <c r="EWF26" s="75"/>
      <c r="EWG26" s="75"/>
      <c r="EWH26" s="75"/>
      <c r="EWI26" s="75"/>
      <c r="EWJ26" s="75"/>
      <c r="EWK26" s="75"/>
      <c r="EWL26" s="75"/>
      <c r="EWM26" s="75"/>
      <c r="EWN26" s="75"/>
      <c r="EWO26" s="75"/>
      <c r="EWP26" s="75"/>
      <c r="EWQ26" s="75"/>
      <c r="EWR26" s="75"/>
      <c r="EWS26" s="75"/>
      <c r="EWT26" s="75"/>
      <c r="EWU26" s="75"/>
      <c r="EWV26" s="75"/>
      <c r="EWW26" s="75"/>
      <c r="EWX26" s="75"/>
      <c r="EWY26" s="75"/>
      <c r="EWZ26" s="75"/>
      <c r="EXA26" s="75"/>
      <c r="EXB26" s="75"/>
      <c r="EXC26" s="75"/>
      <c r="EXD26" s="75"/>
      <c r="EXE26" s="75"/>
      <c r="EXF26" s="75"/>
      <c r="EXG26" s="75"/>
      <c r="EXH26" s="75"/>
      <c r="EXI26" s="75"/>
      <c r="EXJ26" s="75"/>
      <c r="EXK26" s="75"/>
      <c r="EXL26" s="75"/>
      <c r="EXM26" s="75"/>
      <c r="EXN26" s="75"/>
      <c r="EXO26" s="75"/>
      <c r="EXP26" s="75"/>
      <c r="EXQ26" s="75"/>
      <c r="EXR26" s="75"/>
      <c r="EXS26" s="75"/>
      <c r="EXT26" s="75"/>
      <c r="EXU26" s="75"/>
      <c r="EXV26" s="75"/>
      <c r="EXW26" s="75"/>
      <c r="EXX26" s="75"/>
      <c r="EXY26" s="75"/>
      <c r="EXZ26" s="75"/>
      <c r="EYA26" s="75"/>
      <c r="EYB26" s="75"/>
      <c r="EYC26" s="75"/>
      <c r="EYD26" s="75"/>
      <c r="EYE26" s="75"/>
      <c r="EYF26" s="75"/>
      <c r="EYG26" s="75"/>
      <c r="EYH26" s="75"/>
      <c r="EYI26" s="75"/>
      <c r="EYJ26" s="75"/>
      <c r="EYK26" s="75"/>
      <c r="EYL26" s="75"/>
      <c r="EYM26" s="75"/>
      <c r="EYN26" s="75"/>
      <c r="EYO26" s="75"/>
      <c r="EYP26" s="75"/>
      <c r="EYQ26" s="75"/>
      <c r="EYR26" s="75"/>
      <c r="EYS26" s="75"/>
      <c r="EYT26" s="75"/>
      <c r="EYU26" s="75"/>
      <c r="EYV26" s="75"/>
      <c r="EYW26" s="75"/>
      <c r="EYX26" s="75"/>
      <c r="EYY26" s="75"/>
      <c r="EYZ26" s="75"/>
      <c r="EZA26" s="75"/>
      <c r="EZB26" s="75"/>
      <c r="EZC26" s="75"/>
      <c r="EZD26" s="75"/>
      <c r="EZE26" s="75"/>
      <c r="EZF26" s="75"/>
      <c r="EZG26" s="75"/>
      <c r="EZH26" s="75"/>
      <c r="EZI26" s="75"/>
      <c r="EZJ26" s="75"/>
      <c r="EZK26" s="75"/>
      <c r="EZL26" s="75"/>
      <c r="EZM26" s="75"/>
      <c r="EZN26" s="75"/>
      <c r="EZO26" s="75"/>
      <c r="EZP26" s="75"/>
      <c r="EZQ26" s="75"/>
      <c r="EZR26" s="75"/>
      <c r="EZS26" s="75"/>
      <c r="EZT26" s="75"/>
      <c r="EZU26" s="75"/>
      <c r="EZV26" s="75"/>
      <c r="EZW26" s="75"/>
      <c r="EZX26" s="75"/>
      <c r="EZY26" s="75"/>
      <c r="EZZ26" s="75"/>
      <c r="FAA26" s="75"/>
      <c r="FAB26" s="75"/>
      <c r="FAC26" s="75"/>
      <c r="FAD26" s="75"/>
      <c r="FAE26" s="75"/>
      <c r="FAF26" s="75"/>
      <c r="FAG26" s="75"/>
      <c r="FAH26" s="75"/>
      <c r="FAI26" s="75"/>
      <c r="FAJ26" s="75"/>
      <c r="FAK26" s="75"/>
      <c r="FAL26" s="75"/>
      <c r="FAM26" s="75"/>
      <c r="FAN26" s="75"/>
      <c r="FAO26" s="75"/>
      <c r="FAP26" s="75"/>
      <c r="FAQ26" s="75"/>
      <c r="FAR26" s="75"/>
      <c r="FAS26" s="75"/>
      <c r="FAT26" s="75"/>
      <c r="FAU26" s="75"/>
      <c r="FAV26" s="75"/>
      <c r="FAW26" s="75"/>
      <c r="FAX26" s="75"/>
      <c r="FAY26" s="75"/>
      <c r="FAZ26" s="75"/>
      <c r="FBA26" s="75"/>
      <c r="FBB26" s="75"/>
      <c r="FBC26" s="75"/>
      <c r="FBD26" s="75"/>
      <c r="FBE26" s="75"/>
      <c r="FBF26" s="75"/>
      <c r="FBG26" s="75"/>
      <c r="FBH26" s="75"/>
      <c r="FBI26" s="75"/>
      <c r="FBJ26" s="75"/>
      <c r="FBK26" s="75"/>
      <c r="FBL26" s="75"/>
      <c r="FBM26" s="75"/>
      <c r="FBN26" s="75"/>
      <c r="FBO26" s="75"/>
      <c r="FBP26" s="75"/>
      <c r="FBQ26" s="75"/>
      <c r="FBR26" s="75"/>
      <c r="FBS26" s="75"/>
      <c r="FBT26" s="75"/>
      <c r="FBU26" s="75"/>
      <c r="FBV26" s="75"/>
      <c r="FBW26" s="75"/>
      <c r="FBX26" s="75"/>
      <c r="FBY26" s="75"/>
      <c r="FBZ26" s="75"/>
      <c r="FCA26" s="75"/>
      <c r="FCB26" s="75"/>
      <c r="FCC26" s="75"/>
      <c r="FCD26" s="75"/>
      <c r="FCE26" s="75"/>
      <c r="FCF26" s="75"/>
      <c r="FCG26" s="75"/>
      <c r="FCH26" s="75"/>
      <c r="FCI26" s="75"/>
      <c r="FCJ26" s="75"/>
      <c r="FCK26" s="75"/>
      <c r="FCL26" s="75"/>
      <c r="FCM26" s="75"/>
      <c r="FCN26" s="75"/>
      <c r="FCO26" s="75"/>
      <c r="FCP26" s="75"/>
      <c r="FCQ26" s="75"/>
      <c r="FCR26" s="75"/>
      <c r="FCS26" s="75"/>
      <c r="FCT26" s="75"/>
      <c r="FCU26" s="75"/>
      <c r="FCV26" s="75"/>
      <c r="FCW26" s="75"/>
      <c r="FCX26" s="75"/>
      <c r="FCY26" s="75"/>
      <c r="FCZ26" s="75"/>
      <c r="FDA26" s="75"/>
      <c r="FDB26" s="75"/>
      <c r="FDC26" s="75"/>
      <c r="FDD26" s="75"/>
      <c r="FDE26" s="75"/>
      <c r="FDF26" s="75"/>
      <c r="FDG26" s="75"/>
      <c r="FDH26" s="75"/>
      <c r="FDI26" s="75"/>
      <c r="FDJ26" s="75"/>
      <c r="FDK26" s="75"/>
      <c r="FDL26" s="75"/>
      <c r="FDM26" s="75"/>
      <c r="FDN26" s="75"/>
      <c r="FDO26" s="75"/>
      <c r="FDP26" s="75"/>
      <c r="FDQ26" s="75"/>
      <c r="FDR26" s="75"/>
      <c r="FDS26" s="75"/>
      <c r="FDT26" s="75"/>
      <c r="FDU26" s="75"/>
      <c r="FDV26" s="75"/>
      <c r="FDW26" s="75"/>
      <c r="FDX26" s="75"/>
      <c r="FDY26" s="75"/>
      <c r="FDZ26" s="75"/>
      <c r="FEA26" s="75"/>
      <c r="FEB26" s="75"/>
      <c r="FEC26" s="75"/>
      <c r="FED26" s="75"/>
      <c r="FEE26" s="75"/>
      <c r="FEF26" s="75"/>
      <c r="FEG26" s="75"/>
      <c r="FEH26" s="75"/>
      <c r="FEI26" s="75"/>
      <c r="FEJ26" s="75"/>
      <c r="FEK26" s="75"/>
      <c r="FEL26" s="75"/>
      <c r="FEM26" s="75"/>
      <c r="FEN26" s="75"/>
      <c r="FEO26" s="75"/>
      <c r="FEP26" s="75"/>
      <c r="FEQ26" s="75"/>
      <c r="FER26" s="75"/>
      <c r="FES26" s="75"/>
      <c r="FET26" s="75"/>
      <c r="FEU26" s="75"/>
      <c r="FEV26" s="75"/>
      <c r="FEW26" s="75"/>
      <c r="FEX26" s="75"/>
      <c r="FEY26" s="75"/>
      <c r="FEZ26" s="75"/>
      <c r="FFA26" s="75"/>
      <c r="FFB26" s="75"/>
      <c r="FFC26" s="75"/>
      <c r="FFD26" s="75"/>
      <c r="FFE26" s="75"/>
      <c r="FFF26" s="75"/>
      <c r="FFG26" s="75"/>
      <c r="FFH26" s="75"/>
      <c r="FFI26" s="75"/>
      <c r="FFJ26" s="75"/>
      <c r="FFK26" s="75"/>
      <c r="FFL26" s="75"/>
      <c r="FFM26" s="75"/>
      <c r="FFN26" s="75"/>
      <c r="FFO26" s="75"/>
      <c r="FFP26" s="75"/>
      <c r="FFQ26" s="75"/>
      <c r="FFR26" s="75"/>
      <c r="FFS26" s="75"/>
      <c r="FFT26" s="75"/>
      <c r="FFU26" s="75"/>
      <c r="FFV26" s="75"/>
      <c r="FFW26" s="75"/>
      <c r="FFX26" s="75"/>
      <c r="FFY26" s="75"/>
      <c r="FFZ26" s="75"/>
      <c r="FGA26" s="75"/>
      <c r="FGB26" s="75"/>
      <c r="FGC26" s="75"/>
      <c r="FGD26" s="75"/>
      <c r="FGE26" s="75"/>
      <c r="FGF26" s="75"/>
      <c r="FGG26" s="75"/>
      <c r="FGH26" s="75"/>
      <c r="FGI26" s="75"/>
      <c r="FGJ26" s="75"/>
      <c r="FGK26" s="75"/>
      <c r="FGL26" s="75"/>
      <c r="FGM26" s="75"/>
      <c r="FGN26" s="75"/>
      <c r="FGO26" s="75"/>
      <c r="FGP26" s="75"/>
      <c r="FGQ26" s="75"/>
      <c r="FGR26" s="75"/>
      <c r="FGS26" s="75"/>
      <c r="FGT26" s="75"/>
      <c r="FGU26" s="75"/>
      <c r="FGV26" s="75"/>
      <c r="FGW26" s="75"/>
      <c r="FGX26" s="75"/>
      <c r="FGY26" s="75"/>
      <c r="FGZ26" s="75"/>
      <c r="FHA26" s="75"/>
      <c r="FHB26" s="75"/>
      <c r="FHC26" s="75"/>
      <c r="FHD26" s="75"/>
      <c r="FHE26" s="75"/>
      <c r="FHF26" s="75"/>
      <c r="FHG26" s="75"/>
      <c r="FHH26" s="75"/>
      <c r="FHI26" s="75"/>
      <c r="FHJ26" s="75"/>
      <c r="FHK26" s="75"/>
      <c r="FHL26" s="75"/>
      <c r="FHM26" s="75"/>
      <c r="FHN26" s="75"/>
      <c r="FHO26" s="75"/>
      <c r="FHP26" s="75"/>
      <c r="FHQ26" s="75"/>
      <c r="FHR26" s="75"/>
      <c r="FHS26" s="75"/>
      <c r="FHT26" s="75"/>
      <c r="FHU26" s="75"/>
      <c r="FHV26" s="75"/>
      <c r="FHW26" s="75"/>
      <c r="FHX26" s="75"/>
      <c r="FHY26" s="75"/>
      <c r="FHZ26" s="75"/>
      <c r="FIA26" s="75"/>
      <c r="FIB26" s="75"/>
      <c r="FIC26" s="75"/>
      <c r="FID26" s="75"/>
      <c r="FIE26" s="75"/>
      <c r="FIF26" s="75"/>
      <c r="FIG26" s="75"/>
      <c r="FIH26" s="75"/>
      <c r="FII26" s="75"/>
      <c r="FIJ26" s="75"/>
      <c r="FIK26" s="75"/>
      <c r="FIL26" s="75"/>
      <c r="FIM26" s="75"/>
      <c r="FIN26" s="75"/>
      <c r="FIO26" s="75"/>
      <c r="FIP26" s="75"/>
      <c r="FIQ26" s="75"/>
      <c r="FIR26" s="75"/>
      <c r="FIS26" s="75"/>
      <c r="FIT26" s="75"/>
      <c r="FIU26" s="75"/>
      <c r="FIV26" s="75"/>
      <c r="FIW26" s="75"/>
      <c r="FIX26" s="75"/>
      <c r="FIY26" s="75"/>
      <c r="FIZ26" s="75"/>
      <c r="FJA26" s="75"/>
      <c r="FJB26" s="75"/>
      <c r="FJC26" s="75"/>
      <c r="FJD26" s="75"/>
      <c r="FJE26" s="75"/>
      <c r="FJF26" s="75"/>
      <c r="FJG26" s="75"/>
      <c r="FJH26" s="75"/>
      <c r="FJI26" s="75"/>
      <c r="FJJ26" s="75"/>
      <c r="FJK26" s="75"/>
      <c r="FJL26" s="75"/>
      <c r="FJM26" s="75"/>
      <c r="FJN26" s="75"/>
      <c r="FJO26" s="75"/>
      <c r="FJP26" s="75"/>
      <c r="FJQ26" s="75"/>
      <c r="FJR26" s="75"/>
      <c r="FJS26" s="75"/>
      <c r="FJT26" s="75"/>
      <c r="FJU26" s="75"/>
      <c r="FJV26" s="75"/>
      <c r="FJW26" s="75"/>
      <c r="FJX26" s="75"/>
      <c r="FJY26" s="75"/>
      <c r="FJZ26" s="75"/>
      <c r="FKA26" s="75"/>
      <c r="FKB26" s="75"/>
      <c r="FKC26" s="75"/>
      <c r="FKD26" s="75"/>
      <c r="FKE26" s="75"/>
      <c r="FKF26" s="75"/>
      <c r="FKG26" s="75"/>
      <c r="FKH26" s="75"/>
      <c r="FKI26" s="75"/>
      <c r="FKJ26" s="75"/>
      <c r="FKK26" s="75"/>
      <c r="FKL26" s="75"/>
      <c r="FKM26" s="75"/>
      <c r="FKN26" s="75"/>
      <c r="FKO26" s="75"/>
      <c r="FKP26" s="75"/>
      <c r="FKQ26" s="75"/>
      <c r="FKR26" s="75"/>
      <c r="FKS26" s="75"/>
      <c r="FKT26" s="75"/>
      <c r="FKU26" s="75"/>
      <c r="FKV26" s="75"/>
      <c r="FKW26" s="75"/>
      <c r="FKX26" s="75"/>
      <c r="FKY26" s="75"/>
      <c r="FKZ26" s="75"/>
      <c r="FLA26" s="75"/>
      <c r="FLB26" s="75"/>
      <c r="FLC26" s="75"/>
      <c r="FLD26" s="75"/>
      <c r="FLE26" s="75"/>
      <c r="FLF26" s="75"/>
      <c r="FLG26" s="75"/>
      <c r="FLH26" s="75"/>
      <c r="FLI26" s="75"/>
      <c r="FLJ26" s="75"/>
      <c r="FLK26" s="75"/>
      <c r="FLL26" s="75"/>
      <c r="FLM26" s="75"/>
      <c r="FLN26" s="75"/>
      <c r="FLO26" s="75"/>
      <c r="FLP26" s="75"/>
      <c r="FLQ26" s="75"/>
      <c r="FLR26" s="75"/>
      <c r="FLS26" s="75"/>
      <c r="FLT26" s="75"/>
      <c r="FLU26" s="75"/>
      <c r="FLV26" s="75"/>
      <c r="FLW26" s="75"/>
      <c r="FLX26" s="75"/>
      <c r="FLY26" s="75"/>
      <c r="FLZ26" s="75"/>
      <c r="FMA26" s="75"/>
      <c r="FMB26" s="75"/>
      <c r="FMC26" s="75"/>
      <c r="FMD26" s="75"/>
      <c r="FME26" s="75"/>
      <c r="FMF26" s="75"/>
      <c r="FMG26" s="75"/>
      <c r="FMH26" s="75"/>
      <c r="FMI26" s="75"/>
      <c r="FMJ26" s="75"/>
      <c r="FMK26" s="75"/>
      <c r="FML26" s="75"/>
      <c r="FMM26" s="75"/>
      <c r="FMN26" s="75"/>
      <c r="FMO26" s="75"/>
      <c r="FMP26" s="75"/>
      <c r="FMQ26" s="75"/>
      <c r="FMR26" s="75"/>
      <c r="FMS26" s="75"/>
      <c r="FMT26" s="75"/>
      <c r="FMU26" s="75"/>
      <c r="FMV26" s="75"/>
      <c r="FMW26" s="75"/>
      <c r="FMX26" s="75"/>
      <c r="FMY26" s="75"/>
      <c r="FMZ26" s="75"/>
      <c r="FNA26" s="75"/>
      <c r="FNB26" s="75"/>
      <c r="FNC26" s="75"/>
      <c r="FND26" s="75"/>
      <c r="FNE26" s="75"/>
      <c r="FNF26" s="75"/>
      <c r="FNG26" s="75"/>
      <c r="FNH26" s="75"/>
      <c r="FNI26" s="75"/>
      <c r="FNJ26" s="75"/>
      <c r="FNK26" s="75"/>
      <c r="FNL26" s="75"/>
      <c r="FNM26" s="75"/>
      <c r="FNN26" s="75"/>
      <c r="FNO26" s="75"/>
      <c r="FNP26" s="75"/>
      <c r="FNQ26" s="75"/>
      <c r="FNR26" s="75"/>
      <c r="FNS26" s="75"/>
      <c r="FNT26" s="75"/>
      <c r="FNU26" s="75"/>
      <c r="FNV26" s="75"/>
      <c r="FNW26" s="75"/>
      <c r="FNX26" s="75"/>
      <c r="FNY26" s="75"/>
      <c r="FNZ26" s="75"/>
      <c r="FOA26" s="75"/>
      <c r="FOB26" s="75"/>
      <c r="FOC26" s="75"/>
      <c r="FOD26" s="75"/>
      <c r="FOE26" s="75"/>
      <c r="FOF26" s="75"/>
      <c r="FOG26" s="75"/>
      <c r="FOH26" s="75"/>
      <c r="FOI26" s="75"/>
      <c r="FOJ26" s="75"/>
      <c r="FOK26" s="75"/>
      <c r="FOL26" s="75"/>
      <c r="FOM26" s="75"/>
      <c r="FON26" s="75"/>
      <c r="FOO26" s="75"/>
      <c r="FOP26" s="75"/>
      <c r="FOQ26" s="75"/>
      <c r="FOR26" s="75"/>
      <c r="FOS26" s="75"/>
      <c r="FOT26" s="75"/>
      <c r="FOU26" s="75"/>
      <c r="FOV26" s="75"/>
      <c r="FOW26" s="75"/>
      <c r="FOX26" s="75"/>
      <c r="FOY26" s="75"/>
      <c r="FOZ26" s="75"/>
      <c r="FPA26" s="75"/>
      <c r="FPB26" s="75"/>
      <c r="FPC26" s="75"/>
      <c r="FPD26" s="75"/>
      <c r="FPE26" s="75"/>
      <c r="FPF26" s="75"/>
      <c r="FPG26" s="75"/>
      <c r="FPH26" s="75"/>
      <c r="FPI26" s="75"/>
      <c r="FPJ26" s="75"/>
      <c r="FPK26" s="75"/>
      <c r="FPL26" s="75"/>
      <c r="FPM26" s="75"/>
      <c r="FPN26" s="75"/>
      <c r="FPO26" s="75"/>
      <c r="FPP26" s="75"/>
      <c r="FPQ26" s="75"/>
      <c r="FPR26" s="75"/>
      <c r="FPS26" s="75"/>
      <c r="FPT26" s="75"/>
      <c r="FPU26" s="75"/>
      <c r="FPV26" s="75"/>
      <c r="FPW26" s="75"/>
      <c r="FPX26" s="75"/>
      <c r="FPY26" s="75"/>
      <c r="FPZ26" s="75"/>
      <c r="FQA26" s="75"/>
      <c r="FQB26" s="75"/>
      <c r="FQC26" s="75"/>
      <c r="FQD26" s="75"/>
      <c r="FQE26" s="75"/>
      <c r="FQF26" s="75"/>
      <c r="FQG26" s="75"/>
      <c r="FQH26" s="75"/>
      <c r="FQI26" s="75"/>
      <c r="FQJ26" s="75"/>
      <c r="FQK26" s="75"/>
      <c r="FQL26" s="75"/>
      <c r="FQM26" s="75"/>
      <c r="FQN26" s="75"/>
      <c r="FQO26" s="75"/>
      <c r="FQP26" s="75"/>
      <c r="FQQ26" s="75"/>
      <c r="FQR26" s="75"/>
      <c r="FQS26" s="75"/>
      <c r="FQT26" s="75"/>
      <c r="FQU26" s="75"/>
      <c r="FQV26" s="75"/>
      <c r="FQW26" s="75"/>
      <c r="FQX26" s="75"/>
      <c r="FQY26" s="75"/>
      <c r="FQZ26" s="75"/>
      <c r="FRA26" s="75"/>
      <c r="FRB26" s="75"/>
      <c r="FRC26" s="75"/>
      <c r="FRD26" s="75"/>
      <c r="FRE26" s="75"/>
      <c r="FRF26" s="75"/>
      <c r="FRG26" s="75"/>
      <c r="FRH26" s="75"/>
      <c r="FRI26" s="75"/>
      <c r="FRJ26" s="75"/>
      <c r="FRK26" s="75"/>
      <c r="FRL26" s="75"/>
      <c r="FRM26" s="75"/>
      <c r="FRN26" s="75"/>
      <c r="FRO26" s="75"/>
      <c r="FRP26" s="75"/>
      <c r="FRQ26" s="75"/>
      <c r="FRR26" s="75"/>
      <c r="FRS26" s="75"/>
      <c r="FRT26" s="75"/>
      <c r="FRU26" s="75"/>
      <c r="FRV26" s="75"/>
      <c r="FRW26" s="75"/>
      <c r="FRX26" s="75"/>
      <c r="FRY26" s="75"/>
      <c r="FRZ26" s="75"/>
      <c r="FSA26" s="75"/>
      <c r="FSB26" s="75"/>
      <c r="FSC26" s="75"/>
      <c r="FSD26" s="75"/>
      <c r="FSE26" s="75"/>
      <c r="FSF26" s="75"/>
      <c r="FSG26" s="75"/>
      <c r="FSH26" s="75"/>
      <c r="FSI26" s="75"/>
      <c r="FSJ26" s="75"/>
      <c r="FSK26" s="75"/>
      <c r="FSL26" s="75"/>
      <c r="FSM26" s="75"/>
      <c r="FSN26" s="75"/>
      <c r="FSO26" s="75"/>
      <c r="FSP26" s="75"/>
      <c r="FSQ26" s="75"/>
      <c r="FSR26" s="75"/>
      <c r="FSS26" s="75"/>
      <c r="FST26" s="75"/>
      <c r="FSU26" s="75"/>
      <c r="FSV26" s="75"/>
      <c r="FSW26" s="75"/>
      <c r="FSX26" s="75"/>
      <c r="FSY26" s="75"/>
      <c r="FSZ26" s="75"/>
      <c r="FTA26" s="75"/>
      <c r="FTB26" s="75"/>
      <c r="FTC26" s="75"/>
      <c r="FTD26" s="75"/>
      <c r="FTE26" s="75"/>
      <c r="FTF26" s="75"/>
      <c r="FTG26" s="75"/>
      <c r="FTH26" s="75"/>
      <c r="FTI26" s="75"/>
      <c r="FTJ26" s="75"/>
      <c r="FTK26" s="75"/>
      <c r="FTL26" s="75"/>
      <c r="FTM26" s="75"/>
      <c r="FTN26" s="75"/>
      <c r="FTO26" s="75"/>
      <c r="FTP26" s="75"/>
      <c r="FTQ26" s="75"/>
      <c r="FTR26" s="75"/>
      <c r="FTS26" s="75"/>
      <c r="FTT26" s="75"/>
      <c r="FTU26" s="75"/>
      <c r="FTV26" s="75"/>
      <c r="FTW26" s="75"/>
      <c r="FTX26" s="75"/>
      <c r="FTY26" s="75"/>
      <c r="FTZ26" s="75"/>
      <c r="FUA26" s="75"/>
      <c r="FUB26" s="75"/>
      <c r="FUC26" s="75"/>
      <c r="FUD26" s="75"/>
      <c r="FUE26" s="75"/>
      <c r="FUF26" s="75"/>
      <c r="FUG26" s="75"/>
      <c r="FUH26" s="75"/>
      <c r="FUI26" s="75"/>
      <c r="FUJ26" s="75"/>
      <c r="FUK26" s="75"/>
      <c r="FUL26" s="75"/>
      <c r="FUM26" s="75"/>
      <c r="FUN26" s="75"/>
      <c r="FUO26" s="75"/>
      <c r="FUP26" s="75"/>
      <c r="FUQ26" s="75"/>
      <c r="FUR26" s="75"/>
      <c r="FUS26" s="75"/>
      <c r="FUT26" s="75"/>
      <c r="FUU26" s="75"/>
      <c r="FUV26" s="75"/>
      <c r="FUW26" s="75"/>
      <c r="FUX26" s="75"/>
      <c r="FUY26" s="75"/>
      <c r="FUZ26" s="75"/>
      <c r="FVA26" s="75"/>
      <c r="FVB26" s="75"/>
      <c r="FVC26" s="75"/>
      <c r="FVD26" s="75"/>
      <c r="FVE26" s="75"/>
      <c r="FVF26" s="75"/>
      <c r="FVG26" s="75"/>
      <c r="FVH26" s="75"/>
      <c r="FVI26" s="75"/>
      <c r="FVJ26" s="75"/>
      <c r="FVK26" s="75"/>
      <c r="FVL26" s="75"/>
      <c r="FVM26" s="75"/>
      <c r="FVN26" s="75"/>
      <c r="FVO26" s="75"/>
      <c r="FVP26" s="75"/>
      <c r="FVQ26" s="75"/>
      <c r="FVR26" s="75"/>
      <c r="FVS26" s="75"/>
      <c r="FVT26" s="75"/>
      <c r="FVU26" s="75"/>
      <c r="FVV26" s="75"/>
      <c r="FVW26" s="75"/>
      <c r="FVX26" s="75"/>
      <c r="FVY26" s="75"/>
      <c r="FVZ26" s="75"/>
      <c r="FWA26" s="75"/>
      <c r="FWB26" s="75"/>
      <c r="FWC26" s="75"/>
      <c r="FWD26" s="75"/>
      <c r="FWE26" s="75"/>
      <c r="FWF26" s="75"/>
      <c r="FWG26" s="75"/>
      <c r="FWH26" s="75"/>
      <c r="FWI26" s="75"/>
      <c r="FWJ26" s="75"/>
      <c r="FWK26" s="75"/>
      <c r="FWL26" s="75"/>
      <c r="FWM26" s="75"/>
      <c r="FWN26" s="75"/>
      <c r="FWO26" s="75"/>
      <c r="FWP26" s="75"/>
      <c r="FWQ26" s="75"/>
      <c r="FWR26" s="75"/>
      <c r="FWS26" s="75"/>
      <c r="FWT26" s="75"/>
      <c r="FWU26" s="75"/>
      <c r="FWV26" s="75"/>
      <c r="FWW26" s="75"/>
      <c r="FWX26" s="75"/>
      <c r="FWY26" s="75"/>
      <c r="FWZ26" s="75"/>
      <c r="FXA26" s="75"/>
      <c r="FXB26" s="75"/>
      <c r="FXC26" s="75"/>
      <c r="FXD26" s="75"/>
      <c r="FXE26" s="75"/>
      <c r="FXF26" s="75"/>
      <c r="FXG26" s="75"/>
      <c r="FXH26" s="75"/>
      <c r="FXI26" s="75"/>
      <c r="FXJ26" s="75"/>
      <c r="FXK26" s="75"/>
      <c r="FXL26" s="75"/>
      <c r="FXM26" s="75"/>
      <c r="FXN26" s="75"/>
      <c r="FXO26" s="75"/>
      <c r="FXP26" s="75"/>
      <c r="FXQ26" s="75"/>
      <c r="FXR26" s="75"/>
      <c r="FXS26" s="75"/>
      <c r="FXT26" s="75"/>
      <c r="FXU26" s="75"/>
      <c r="FXV26" s="75"/>
      <c r="FXW26" s="75"/>
      <c r="FXX26" s="75"/>
      <c r="FXY26" s="75"/>
      <c r="FXZ26" s="75"/>
      <c r="FYA26" s="75"/>
      <c r="FYB26" s="75"/>
      <c r="FYC26" s="75"/>
      <c r="FYD26" s="75"/>
      <c r="FYE26" s="75"/>
      <c r="FYF26" s="75"/>
      <c r="FYG26" s="75"/>
      <c r="FYH26" s="75"/>
      <c r="FYI26" s="75"/>
      <c r="FYJ26" s="75"/>
      <c r="FYK26" s="75"/>
      <c r="FYL26" s="75"/>
      <c r="FYM26" s="75"/>
      <c r="FYN26" s="75"/>
      <c r="FYO26" s="75"/>
      <c r="FYP26" s="75"/>
      <c r="FYQ26" s="75"/>
      <c r="FYR26" s="75"/>
      <c r="FYS26" s="75"/>
      <c r="FYT26" s="75"/>
      <c r="FYU26" s="75"/>
      <c r="FYV26" s="75"/>
      <c r="FYW26" s="75"/>
      <c r="FYX26" s="75"/>
      <c r="FYY26" s="75"/>
      <c r="FYZ26" s="75"/>
      <c r="FZA26" s="75"/>
      <c r="FZB26" s="75"/>
      <c r="FZC26" s="75"/>
      <c r="FZD26" s="75"/>
      <c r="FZE26" s="75"/>
      <c r="FZF26" s="75"/>
      <c r="FZG26" s="75"/>
      <c r="FZH26" s="75"/>
      <c r="FZI26" s="75"/>
      <c r="FZJ26" s="75"/>
      <c r="FZK26" s="75"/>
      <c r="FZL26" s="75"/>
      <c r="FZM26" s="75"/>
      <c r="FZN26" s="75"/>
      <c r="FZO26" s="75"/>
      <c r="FZP26" s="75"/>
      <c r="FZQ26" s="75"/>
      <c r="FZR26" s="75"/>
      <c r="FZS26" s="75"/>
      <c r="FZT26" s="75"/>
      <c r="FZU26" s="75"/>
      <c r="FZV26" s="75"/>
      <c r="FZW26" s="75"/>
      <c r="FZX26" s="75"/>
      <c r="FZY26" s="75"/>
      <c r="FZZ26" s="75"/>
      <c r="GAA26" s="75"/>
      <c r="GAB26" s="75"/>
      <c r="GAC26" s="75"/>
      <c r="GAD26" s="75"/>
      <c r="GAE26" s="75"/>
      <c r="GAF26" s="75"/>
      <c r="GAG26" s="75"/>
      <c r="GAH26" s="75"/>
      <c r="GAI26" s="75"/>
      <c r="GAJ26" s="75"/>
      <c r="GAK26" s="75"/>
      <c r="GAL26" s="75"/>
      <c r="GAM26" s="75"/>
      <c r="GAN26" s="75"/>
      <c r="GAO26" s="75"/>
      <c r="GAP26" s="75"/>
      <c r="GAQ26" s="75"/>
      <c r="GAR26" s="75"/>
      <c r="GAS26" s="75"/>
      <c r="GAT26" s="75"/>
      <c r="GAU26" s="75"/>
      <c r="GAV26" s="75"/>
      <c r="GAW26" s="75"/>
      <c r="GAX26" s="75"/>
      <c r="GAY26" s="75"/>
      <c r="GAZ26" s="75"/>
      <c r="GBA26" s="75"/>
      <c r="GBB26" s="75"/>
      <c r="GBC26" s="75"/>
      <c r="GBD26" s="75"/>
      <c r="GBE26" s="75"/>
      <c r="GBF26" s="75"/>
      <c r="GBG26" s="75"/>
      <c r="GBH26" s="75"/>
      <c r="GBI26" s="75"/>
      <c r="GBJ26" s="75"/>
      <c r="GBK26" s="75"/>
      <c r="GBL26" s="75"/>
      <c r="GBM26" s="75"/>
      <c r="GBN26" s="75"/>
      <c r="GBO26" s="75"/>
      <c r="GBP26" s="75"/>
      <c r="GBQ26" s="75"/>
      <c r="GBR26" s="75"/>
      <c r="GBS26" s="75"/>
      <c r="GBT26" s="75"/>
      <c r="GBU26" s="75"/>
      <c r="GBV26" s="75"/>
      <c r="GBW26" s="75"/>
      <c r="GBX26" s="75"/>
      <c r="GBY26" s="75"/>
      <c r="GBZ26" s="75"/>
      <c r="GCA26" s="75"/>
      <c r="GCB26" s="75"/>
      <c r="GCC26" s="75"/>
      <c r="GCD26" s="75"/>
      <c r="GCE26" s="75"/>
      <c r="GCF26" s="75"/>
      <c r="GCG26" s="75"/>
      <c r="GCH26" s="75"/>
      <c r="GCI26" s="75"/>
      <c r="GCJ26" s="75"/>
      <c r="GCK26" s="75"/>
      <c r="GCL26" s="75"/>
      <c r="GCM26" s="75"/>
      <c r="GCN26" s="75"/>
      <c r="GCO26" s="75"/>
      <c r="GCP26" s="75"/>
      <c r="GCQ26" s="75"/>
      <c r="GCR26" s="75"/>
      <c r="GCS26" s="75"/>
      <c r="GCT26" s="75"/>
      <c r="GCU26" s="75"/>
      <c r="GCV26" s="75"/>
      <c r="GCW26" s="75"/>
      <c r="GCX26" s="75"/>
      <c r="GCY26" s="75"/>
      <c r="GCZ26" s="75"/>
      <c r="GDA26" s="75"/>
      <c r="GDB26" s="75"/>
      <c r="GDC26" s="75"/>
      <c r="GDD26" s="75"/>
      <c r="GDE26" s="75"/>
      <c r="GDF26" s="75"/>
      <c r="GDG26" s="75"/>
      <c r="GDH26" s="75"/>
      <c r="GDI26" s="75"/>
      <c r="GDJ26" s="75"/>
      <c r="GDK26" s="75"/>
      <c r="GDL26" s="75"/>
      <c r="GDM26" s="75"/>
      <c r="GDN26" s="75"/>
      <c r="GDO26" s="75"/>
      <c r="GDP26" s="75"/>
      <c r="GDQ26" s="75"/>
      <c r="GDR26" s="75"/>
      <c r="GDS26" s="75"/>
      <c r="GDT26" s="75"/>
      <c r="GDU26" s="75"/>
      <c r="GDV26" s="75"/>
      <c r="GDW26" s="75"/>
      <c r="GDX26" s="75"/>
      <c r="GDY26" s="75"/>
      <c r="GDZ26" s="75"/>
      <c r="GEA26" s="75"/>
      <c r="GEB26" s="75"/>
      <c r="GEC26" s="75"/>
      <c r="GED26" s="75"/>
      <c r="GEE26" s="75"/>
      <c r="GEF26" s="75"/>
      <c r="GEG26" s="75"/>
      <c r="GEH26" s="75"/>
      <c r="GEI26" s="75"/>
      <c r="GEJ26" s="75"/>
      <c r="GEK26" s="75"/>
      <c r="GEL26" s="75"/>
      <c r="GEM26" s="75"/>
      <c r="GEN26" s="75"/>
      <c r="GEO26" s="75"/>
      <c r="GEP26" s="75"/>
      <c r="GEQ26" s="75"/>
      <c r="GER26" s="75"/>
      <c r="GES26" s="75"/>
      <c r="GET26" s="75"/>
      <c r="GEU26" s="75"/>
      <c r="GEV26" s="75"/>
      <c r="GEW26" s="75"/>
      <c r="GEX26" s="75"/>
      <c r="GEY26" s="75"/>
      <c r="GEZ26" s="75"/>
      <c r="GFA26" s="75"/>
      <c r="GFB26" s="75"/>
      <c r="GFC26" s="75"/>
      <c r="GFD26" s="75"/>
      <c r="GFE26" s="75"/>
      <c r="GFF26" s="75"/>
      <c r="GFG26" s="75"/>
      <c r="GFH26" s="75"/>
      <c r="GFI26" s="75"/>
      <c r="GFJ26" s="75"/>
      <c r="GFK26" s="75"/>
      <c r="GFL26" s="75"/>
      <c r="GFM26" s="75"/>
      <c r="GFN26" s="75"/>
      <c r="GFO26" s="75"/>
      <c r="GFP26" s="75"/>
      <c r="GFQ26" s="75"/>
      <c r="GFR26" s="75"/>
      <c r="GFS26" s="75"/>
      <c r="GFT26" s="75"/>
      <c r="GFU26" s="75"/>
      <c r="GFV26" s="75"/>
      <c r="GFW26" s="75"/>
      <c r="GFX26" s="75"/>
      <c r="GFY26" s="75"/>
      <c r="GFZ26" s="75"/>
      <c r="GGA26" s="75"/>
      <c r="GGB26" s="75"/>
      <c r="GGC26" s="75"/>
      <c r="GGD26" s="75"/>
      <c r="GGE26" s="75"/>
      <c r="GGF26" s="75"/>
      <c r="GGG26" s="75"/>
      <c r="GGH26" s="75"/>
      <c r="GGI26" s="75"/>
      <c r="GGJ26" s="75"/>
      <c r="GGK26" s="75"/>
      <c r="GGL26" s="75"/>
      <c r="GGM26" s="75"/>
      <c r="GGN26" s="75"/>
      <c r="GGO26" s="75"/>
      <c r="GGP26" s="75"/>
      <c r="GGQ26" s="75"/>
      <c r="GGR26" s="75"/>
      <c r="GGS26" s="75"/>
      <c r="GGT26" s="75"/>
      <c r="GGU26" s="75"/>
      <c r="GGV26" s="75"/>
      <c r="GGW26" s="75"/>
      <c r="GGX26" s="75"/>
      <c r="GGY26" s="75"/>
      <c r="GGZ26" s="75"/>
      <c r="GHA26" s="75"/>
      <c r="GHB26" s="75"/>
      <c r="GHC26" s="75"/>
      <c r="GHD26" s="75"/>
      <c r="GHE26" s="75"/>
      <c r="GHF26" s="75"/>
      <c r="GHG26" s="75"/>
      <c r="GHH26" s="75"/>
      <c r="GHI26" s="75"/>
      <c r="GHJ26" s="75"/>
      <c r="GHK26" s="75"/>
      <c r="GHL26" s="75"/>
      <c r="GHM26" s="75"/>
      <c r="GHN26" s="75"/>
      <c r="GHO26" s="75"/>
      <c r="GHP26" s="75"/>
      <c r="GHQ26" s="75"/>
      <c r="GHR26" s="75"/>
      <c r="GHS26" s="75"/>
      <c r="GHT26" s="75"/>
      <c r="GHU26" s="75"/>
      <c r="GHV26" s="75"/>
      <c r="GHW26" s="75"/>
      <c r="GHX26" s="75"/>
      <c r="GHY26" s="75"/>
      <c r="GHZ26" s="75"/>
      <c r="GIA26" s="75"/>
      <c r="GIB26" s="75"/>
      <c r="GIC26" s="75"/>
      <c r="GID26" s="75"/>
      <c r="GIE26" s="75"/>
      <c r="GIF26" s="75"/>
      <c r="GIG26" s="75"/>
      <c r="GIH26" s="75"/>
      <c r="GII26" s="75"/>
      <c r="GIJ26" s="75"/>
      <c r="GIK26" s="75"/>
      <c r="GIL26" s="75"/>
      <c r="GIM26" s="75"/>
      <c r="GIN26" s="75"/>
      <c r="GIO26" s="75"/>
      <c r="GIP26" s="75"/>
      <c r="GIQ26" s="75"/>
      <c r="GIR26" s="75"/>
      <c r="GIS26" s="75"/>
      <c r="GIT26" s="75"/>
      <c r="GIU26" s="75"/>
      <c r="GIV26" s="75"/>
      <c r="GIW26" s="75"/>
      <c r="GIX26" s="75"/>
      <c r="GIY26" s="75"/>
      <c r="GIZ26" s="75"/>
      <c r="GJA26" s="75"/>
      <c r="GJB26" s="75"/>
      <c r="GJC26" s="75"/>
      <c r="GJD26" s="75"/>
      <c r="GJE26" s="75"/>
      <c r="GJF26" s="75"/>
      <c r="GJG26" s="75"/>
      <c r="GJH26" s="75"/>
      <c r="GJI26" s="75"/>
      <c r="GJJ26" s="75"/>
      <c r="GJK26" s="75"/>
      <c r="GJL26" s="75"/>
      <c r="GJM26" s="75"/>
      <c r="GJN26" s="75"/>
      <c r="GJO26" s="75"/>
      <c r="GJP26" s="75"/>
      <c r="GJQ26" s="75"/>
      <c r="GJR26" s="75"/>
      <c r="GJS26" s="75"/>
      <c r="GJT26" s="75"/>
      <c r="GJU26" s="75"/>
      <c r="GJV26" s="75"/>
      <c r="GJW26" s="75"/>
      <c r="GJX26" s="75"/>
      <c r="GJY26" s="75"/>
      <c r="GJZ26" s="75"/>
      <c r="GKA26" s="75"/>
      <c r="GKB26" s="75"/>
      <c r="GKC26" s="75"/>
      <c r="GKD26" s="75"/>
      <c r="GKE26" s="75"/>
      <c r="GKF26" s="75"/>
      <c r="GKG26" s="75"/>
      <c r="GKH26" s="75"/>
      <c r="GKI26" s="75"/>
      <c r="GKJ26" s="75"/>
      <c r="GKK26" s="75"/>
      <c r="GKL26" s="75"/>
      <c r="GKM26" s="75"/>
      <c r="GKN26" s="75"/>
      <c r="GKO26" s="75"/>
      <c r="GKP26" s="75"/>
      <c r="GKQ26" s="75"/>
      <c r="GKR26" s="75"/>
      <c r="GKS26" s="75"/>
      <c r="GKT26" s="75"/>
      <c r="GKU26" s="75"/>
      <c r="GKV26" s="75"/>
      <c r="GKW26" s="75"/>
      <c r="GKX26" s="75"/>
      <c r="GKY26" s="75"/>
      <c r="GKZ26" s="75"/>
      <c r="GLA26" s="75"/>
      <c r="GLB26" s="75"/>
      <c r="GLC26" s="75"/>
      <c r="GLD26" s="75"/>
      <c r="GLE26" s="75"/>
      <c r="GLF26" s="75"/>
      <c r="GLG26" s="75"/>
      <c r="GLH26" s="75"/>
      <c r="GLI26" s="75"/>
      <c r="GLJ26" s="75"/>
      <c r="GLK26" s="75"/>
      <c r="GLL26" s="75"/>
      <c r="GLM26" s="75"/>
      <c r="GLN26" s="75"/>
      <c r="GLO26" s="75"/>
      <c r="GLP26" s="75"/>
      <c r="GLQ26" s="75"/>
      <c r="GLR26" s="75"/>
      <c r="GLS26" s="75"/>
      <c r="GLT26" s="75"/>
      <c r="GLU26" s="75"/>
      <c r="GLV26" s="75"/>
      <c r="GLW26" s="75"/>
      <c r="GLX26" s="75"/>
      <c r="GLY26" s="75"/>
      <c r="GLZ26" s="75"/>
      <c r="GMA26" s="75"/>
      <c r="GMB26" s="75"/>
      <c r="GMC26" s="75"/>
      <c r="GMD26" s="75"/>
      <c r="GME26" s="75"/>
      <c r="GMF26" s="75"/>
      <c r="GMG26" s="75"/>
      <c r="GMH26" s="75"/>
      <c r="GMI26" s="75"/>
      <c r="GMJ26" s="75"/>
      <c r="GMK26" s="75"/>
      <c r="GML26" s="75"/>
      <c r="GMM26" s="75"/>
      <c r="GMN26" s="75"/>
      <c r="GMO26" s="75"/>
      <c r="GMP26" s="75"/>
      <c r="GMQ26" s="75"/>
      <c r="GMR26" s="75"/>
      <c r="GMS26" s="75"/>
      <c r="GMT26" s="75"/>
      <c r="GMU26" s="75"/>
      <c r="GMV26" s="75"/>
      <c r="GMW26" s="75"/>
      <c r="GMX26" s="75"/>
      <c r="GMY26" s="75"/>
      <c r="GMZ26" s="75"/>
      <c r="GNA26" s="75"/>
      <c r="GNB26" s="75"/>
      <c r="GNC26" s="75"/>
      <c r="GND26" s="75"/>
      <c r="GNE26" s="75"/>
      <c r="GNF26" s="75"/>
      <c r="GNG26" s="75"/>
      <c r="GNH26" s="75"/>
      <c r="GNI26" s="75"/>
      <c r="GNJ26" s="75"/>
      <c r="GNK26" s="75"/>
      <c r="GNL26" s="75"/>
      <c r="GNM26" s="75"/>
      <c r="GNN26" s="75"/>
      <c r="GNO26" s="75"/>
      <c r="GNP26" s="75"/>
      <c r="GNQ26" s="75"/>
      <c r="GNR26" s="75"/>
      <c r="GNS26" s="75"/>
      <c r="GNT26" s="75"/>
      <c r="GNU26" s="75"/>
      <c r="GNV26" s="75"/>
      <c r="GNW26" s="75"/>
      <c r="GNX26" s="75"/>
      <c r="GNY26" s="75"/>
      <c r="GNZ26" s="75"/>
      <c r="GOA26" s="75"/>
      <c r="GOB26" s="75"/>
      <c r="GOC26" s="75"/>
      <c r="GOD26" s="75"/>
      <c r="GOE26" s="75"/>
      <c r="GOF26" s="75"/>
      <c r="GOG26" s="75"/>
      <c r="GOH26" s="75"/>
      <c r="GOI26" s="75"/>
      <c r="GOJ26" s="75"/>
      <c r="GOK26" s="75"/>
      <c r="GOL26" s="75"/>
      <c r="GOM26" s="75"/>
      <c r="GON26" s="75"/>
      <c r="GOO26" s="75"/>
      <c r="GOP26" s="75"/>
      <c r="GOQ26" s="75"/>
      <c r="GOR26" s="75"/>
      <c r="GOS26" s="75"/>
      <c r="GOT26" s="75"/>
      <c r="GOU26" s="75"/>
      <c r="GOV26" s="75"/>
      <c r="GOW26" s="75"/>
      <c r="GOX26" s="75"/>
      <c r="GOY26" s="75"/>
      <c r="GOZ26" s="75"/>
      <c r="GPA26" s="75"/>
      <c r="GPB26" s="75"/>
      <c r="GPC26" s="75"/>
      <c r="GPD26" s="75"/>
      <c r="GPE26" s="75"/>
      <c r="GPF26" s="75"/>
      <c r="GPG26" s="75"/>
      <c r="GPH26" s="75"/>
      <c r="GPI26" s="75"/>
      <c r="GPJ26" s="75"/>
      <c r="GPK26" s="75"/>
      <c r="GPL26" s="75"/>
      <c r="GPM26" s="75"/>
      <c r="GPN26" s="75"/>
      <c r="GPO26" s="75"/>
      <c r="GPP26" s="75"/>
      <c r="GPQ26" s="75"/>
      <c r="GPR26" s="75"/>
      <c r="GPS26" s="75"/>
      <c r="GPT26" s="75"/>
      <c r="GPU26" s="75"/>
      <c r="GPV26" s="75"/>
      <c r="GPW26" s="75"/>
      <c r="GPX26" s="75"/>
      <c r="GPY26" s="75"/>
      <c r="GPZ26" s="75"/>
      <c r="GQA26" s="75"/>
      <c r="GQB26" s="75"/>
      <c r="GQC26" s="75"/>
      <c r="GQD26" s="75"/>
      <c r="GQE26" s="75"/>
      <c r="GQF26" s="75"/>
      <c r="GQG26" s="75"/>
      <c r="GQH26" s="75"/>
      <c r="GQI26" s="75"/>
      <c r="GQJ26" s="75"/>
      <c r="GQK26" s="75"/>
      <c r="GQL26" s="75"/>
      <c r="GQM26" s="75"/>
      <c r="GQN26" s="75"/>
      <c r="GQO26" s="75"/>
      <c r="GQP26" s="75"/>
      <c r="GQQ26" s="75"/>
      <c r="GQR26" s="75"/>
      <c r="GQS26" s="75"/>
      <c r="GQT26" s="75"/>
      <c r="GQU26" s="75"/>
      <c r="GQV26" s="75"/>
      <c r="GQW26" s="75"/>
      <c r="GQX26" s="75"/>
      <c r="GQY26" s="75"/>
      <c r="GQZ26" s="75"/>
      <c r="GRA26" s="75"/>
      <c r="GRB26" s="75"/>
      <c r="GRC26" s="75"/>
      <c r="GRD26" s="75"/>
      <c r="GRE26" s="75"/>
      <c r="GRF26" s="75"/>
      <c r="GRG26" s="75"/>
      <c r="GRH26" s="75"/>
      <c r="GRI26" s="75"/>
      <c r="GRJ26" s="75"/>
      <c r="GRK26" s="75"/>
      <c r="GRL26" s="75"/>
      <c r="GRM26" s="75"/>
      <c r="GRN26" s="75"/>
      <c r="GRO26" s="75"/>
      <c r="GRP26" s="75"/>
      <c r="GRQ26" s="75"/>
      <c r="GRR26" s="75"/>
      <c r="GRS26" s="75"/>
      <c r="GRT26" s="75"/>
      <c r="GRU26" s="75"/>
      <c r="GRV26" s="75"/>
      <c r="GRW26" s="75"/>
      <c r="GRX26" s="75"/>
      <c r="GRY26" s="75"/>
      <c r="GRZ26" s="75"/>
      <c r="GSA26" s="75"/>
      <c r="GSB26" s="75"/>
      <c r="GSC26" s="75"/>
      <c r="GSD26" s="75"/>
      <c r="GSE26" s="75"/>
      <c r="GSF26" s="75"/>
      <c r="GSG26" s="75"/>
      <c r="GSH26" s="75"/>
      <c r="GSI26" s="75"/>
      <c r="GSJ26" s="75"/>
      <c r="GSK26" s="75"/>
      <c r="GSL26" s="75"/>
      <c r="GSM26" s="75"/>
      <c r="GSN26" s="75"/>
      <c r="GSO26" s="75"/>
      <c r="GSP26" s="75"/>
      <c r="GSQ26" s="75"/>
      <c r="GSR26" s="75"/>
      <c r="GSS26" s="75"/>
      <c r="GST26" s="75"/>
      <c r="GSU26" s="75"/>
      <c r="GSV26" s="75"/>
      <c r="GSW26" s="75"/>
      <c r="GSX26" s="75"/>
      <c r="GSY26" s="75"/>
      <c r="GSZ26" s="75"/>
      <c r="GTA26" s="75"/>
      <c r="GTB26" s="75"/>
      <c r="GTC26" s="75"/>
      <c r="GTD26" s="75"/>
      <c r="GTE26" s="75"/>
      <c r="GTF26" s="75"/>
      <c r="GTG26" s="75"/>
      <c r="GTH26" s="75"/>
      <c r="GTI26" s="75"/>
      <c r="GTJ26" s="75"/>
      <c r="GTK26" s="75"/>
      <c r="GTL26" s="75"/>
      <c r="GTM26" s="75"/>
      <c r="GTN26" s="75"/>
      <c r="GTO26" s="75"/>
      <c r="GTP26" s="75"/>
      <c r="GTQ26" s="75"/>
      <c r="GTR26" s="75"/>
      <c r="GTS26" s="75"/>
      <c r="GTT26" s="75"/>
      <c r="GTU26" s="75"/>
      <c r="GTV26" s="75"/>
      <c r="GTW26" s="75"/>
      <c r="GTX26" s="75"/>
      <c r="GTY26" s="75"/>
      <c r="GTZ26" s="75"/>
      <c r="GUA26" s="75"/>
      <c r="GUB26" s="75"/>
      <c r="GUC26" s="75"/>
      <c r="GUD26" s="75"/>
      <c r="GUE26" s="75"/>
      <c r="GUF26" s="75"/>
      <c r="GUG26" s="75"/>
      <c r="GUH26" s="75"/>
      <c r="GUI26" s="75"/>
      <c r="GUJ26" s="75"/>
      <c r="GUK26" s="75"/>
      <c r="GUL26" s="75"/>
      <c r="GUM26" s="75"/>
      <c r="GUN26" s="75"/>
      <c r="GUO26" s="75"/>
      <c r="GUP26" s="75"/>
      <c r="GUQ26" s="75"/>
      <c r="GUR26" s="75"/>
      <c r="GUS26" s="75"/>
      <c r="GUT26" s="75"/>
      <c r="GUU26" s="75"/>
      <c r="GUV26" s="75"/>
      <c r="GUW26" s="75"/>
      <c r="GUX26" s="75"/>
      <c r="GUY26" s="75"/>
      <c r="GUZ26" s="75"/>
      <c r="GVA26" s="75"/>
      <c r="GVB26" s="75"/>
      <c r="GVC26" s="75"/>
      <c r="GVD26" s="75"/>
      <c r="GVE26" s="75"/>
      <c r="GVF26" s="75"/>
      <c r="GVG26" s="75"/>
      <c r="GVH26" s="75"/>
      <c r="GVI26" s="75"/>
      <c r="GVJ26" s="75"/>
      <c r="GVK26" s="75"/>
      <c r="GVL26" s="75"/>
      <c r="GVM26" s="75"/>
      <c r="GVN26" s="75"/>
      <c r="GVO26" s="75"/>
      <c r="GVP26" s="75"/>
      <c r="GVQ26" s="75"/>
      <c r="GVR26" s="75"/>
      <c r="GVS26" s="75"/>
      <c r="GVT26" s="75"/>
      <c r="GVU26" s="75"/>
      <c r="GVV26" s="75"/>
      <c r="GVW26" s="75"/>
      <c r="GVX26" s="75"/>
      <c r="GVY26" s="75"/>
      <c r="GVZ26" s="75"/>
      <c r="GWA26" s="75"/>
      <c r="GWB26" s="75"/>
      <c r="GWC26" s="75"/>
      <c r="GWD26" s="75"/>
      <c r="GWE26" s="75"/>
      <c r="GWF26" s="75"/>
      <c r="GWG26" s="75"/>
      <c r="GWH26" s="75"/>
      <c r="GWI26" s="75"/>
      <c r="GWJ26" s="75"/>
      <c r="GWK26" s="75"/>
      <c r="GWL26" s="75"/>
      <c r="GWM26" s="75"/>
      <c r="GWN26" s="75"/>
      <c r="GWO26" s="75"/>
      <c r="GWP26" s="75"/>
      <c r="GWQ26" s="75"/>
      <c r="GWR26" s="75"/>
      <c r="GWS26" s="75"/>
      <c r="GWT26" s="75"/>
      <c r="GWU26" s="75"/>
      <c r="GWV26" s="75"/>
      <c r="GWW26" s="75"/>
      <c r="GWX26" s="75"/>
      <c r="GWY26" s="75"/>
      <c r="GWZ26" s="75"/>
      <c r="GXA26" s="75"/>
      <c r="GXB26" s="75"/>
      <c r="GXC26" s="75"/>
      <c r="GXD26" s="75"/>
      <c r="GXE26" s="75"/>
      <c r="GXF26" s="75"/>
      <c r="GXG26" s="75"/>
      <c r="GXH26" s="75"/>
      <c r="GXI26" s="75"/>
      <c r="GXJ26" s="75"/>
      <c r="GXK26" s="75"/>
      <c r="GXL26" s="75"/>
      <c r="GXM26" s="75"/>
      <c r="GXN26" s="75"/>
      <c r="GXO26" s="75"/>
      <c r="GXP26" s="75"/>
      <c r="GXQ26" s="75"/>
      <c r="GXR26" s="75"/>
      <c r="GXS26" s="75"/>
      <c r="GXT26" s="75"/>
      <c r="GXU26" s="75"/>
      <c r="GXV26" s="75"/>
      <c r="GXW26" s="75"/>
      <c r="GXX26" s="75"/>
      <c r="GXY26" s="75"/>
      <c r="GXZ26" s="75"/>
      <c r="GYA26" s="75"/>
      <c r="GYB26" s="75"/>
      <c r="GYC26" s="75"/>
      <c r="GYD26" s="75"/>
      <c r="GYE26" s="75"/>
      <c r="GYF26" s="75"/>
      <c r="GYG26" s="75"/>
      <c r="GYH26" s="75"/>
      <c r="GYI26" s="75"/>
      <c r="GYJ26" s="75"/>
      <c r="GYK26" s="75"/>
      <c r="GYL26" s="75"/>
      <c r="GYM26" s="75"/>
      <c r="GYN26" s="75"/>
      <c r="GYO26" s="75"/>
      <c r="GYP26" s="75"/>
      <c r="GYQ26" s="75"/>
      <c r="GYR26" s="75"/>
      <c r="GYS26" s="75"/>
      <c r="GYT26" s="75"/>
      <c r="GYU26" s="75"/>
      <c r="GYV26" s="75"/>
      <c r="GYW26" s="75"/>
      <c r="GYX26" s="75"/>
      <c r="GYY26" s="75"/>
      <c r="GYZ26" s="75"/>
      <c r="GZA26" s="75"/>
      <c r="GZB26" s="75"/>
      <c r="GZC26" s="75"/>
      <c r="GZD26" s="75"/>
      <c r="GZE26" s="75"/>
      <c r="GZF26" s="75"/>
      <c r="GZG26" s="75"/>
      <c r="GZH26" s="75"/>
      <c r="GZI26" s="75"/>
      <c r="GZJ26" s="75"/>
      <c r="GZK26" s="75"/>
      <c r="GZL26" s="75"/>
      <c r="GZM26" s="75"/>
      <c r="GZN26" s="75"/>
      <c r="GZO26" s="75"/>
      <c r="GZP26" s="75"/>
      <c r="GZQ26" s="75"/>
      <c r="GZR26" s="75"/>
      <c r="GZS26" s="75"/>
      <c r="GZT26" s="75"/>
      <c r="GZU26" s="75"/>
      <c r="GZV26" s="75"/>
      <c r="GZW26" s="75"/>
      <c r="GZX26" s="75"/>
      <c r="GZY26" s="75"/>
      <c r="GZZ26" s="75"/>
      <c r="HAA26" s="75"/>
      <c r="HAB26" s="75"/>
      <c r="HAC26" s="75"/>
      <c r="HAD26" s="75"/>
      <c r="HAE26" s="75"/>
      <c r="HAF26" s="75"/>
      <c r="HAG26" s="75"/>
      <c r="HAH26" s="75"/>
      <c r="HAI26" s="75"/>
      <c r="HAJ26" s="75"/>
      <c r="HAK26" s="75"/>
      <c r="HAL26" s="75"/>
      <c r="HAM26" s="75"/>
      <c r="HAN26" s="75"/>
      <c r="HAO26" s="75"/>
      <c r="HAP26" s="75"/>
      <c r="HAQ26" s="75"/>
      <c r="HAR26" s="75"/>
      <c r="HAS26" s="75"/>
      <c r="HAT26" s="75"/>
      <c r="HAU26" s="75"/>
      <c r="HAV26" s="75"/>
      <c r="HAW26" s="75"/>
      <c r="HAX26" s="75"/>
      <c r="HAY26" s="75"/>
      <c r="HAZ26" s="75"/>
      <c r="HBA26" s="75"/>
      <c r="HBB26" s="75"/>
      <c r="HBC26" s="75"/>
      <c r="HBD26" s="75"/>
      <c r="HBE26" s="75"/>
      <c r="HBF26" s="75"/>
      <c r="HBG26" s="75"/>
      <c r="HBH26" s="75"/>
      <c r="HBI26" s="75"/>
      <c r="HBJ26" s="75"/>
      <c r="HBK26" s="75"/>
      <c r="HBL26" s="75"/>
      <c r="HBM26" s="75"/>
      <c r="HBN26" s="75"/>
      <c r="HBO26" s="75"/>
      <c r="HBP26" s="75"/>
      <c r="HBQ26" s="75"/>
      <c r="HBR26" s="75"/>
      <c r="HBS26" s="75"/>
      <c r="HBT26" s="75"/>
      <c r="HBU26" s="75"/>
      <c r="HBV26" s="75"/>
      <c r="HBW26" s="75"/>
      <c r="HBX26" s="75"/>
      <c r="HBY26" s="75"/>
      <c r="HBZ26" s="75"/>
      <c r="HCA26" s="75"/>
      <c r="HCB26" s="75"/>
      <c r="HCC26" s="75"/>
      <c r="HCD26" s="75"/>
      <c r="HCE26" s="75"/>
      <c r="HCF26" s="75"/>
      <c r="HCG26" s="75"/>
      <c r="HCH26" s="75"/>
      <c r="HCI26" s="75"/>
      <c r="HCJ26" s="75"/>
      <c r="HCK26" s="75"/>
      <c r="HCL26" s="75"/>
      <c r="HCM26" s="75"/>
      <c r="HCN26" s="75"/>
      <c r="HCO26" s="75"/>
      <c r="HCP26" s="75"/>
      <c r="HCQ26" s="75"/>
      <c r="HCR26" s="75"/>
      <c r="HCS26" s="75"/>
      <c r="HCT26" s="75"/>
      <c r="HCU26" s="75"/>
      <c r="HCV26" s="75"/>
      <c r="HCW26" s="75"/>
      <c r="HCX26" s="75"/>
      <c r="HCY26" s="75"/>
      <c r="HCZ26" s="75"/>
      <c r="HDA26" s="75"/>
      <c r="HDB26" s="75"/>
      <c r="HDC26" s="75"/>
      <c r="HDD26" s="75"/>
      <c r="HDE26" s="75"/>
      <c r="HDF26" s="75"/>
      <c r="HDG26" s="75"/>
      <c r="HDH26" s="75"/>
      <c r="HDI26" s="75"/>
      <c r="HDJ26" s="75"/>
      <c r="HDK26" s="75"/>
      <c r="HDL26" s="75"/>
      <c r="HDM26" s="75"/>
      <c r="HDN26" s="75"/>
      <c r="HDO26" s="75"/>
      <c r="HDP26" s="75"/>
      <c r="HDQ26" s="75"/>
      <c r="HDR26" s="75"/>
      <c r="HDS26" s="75"/>
      <c r="HDT26" s="75"/>
      <c r="HDU26" s="75"/>
      <c r="HDV26" s="75"/>
      <c r="HDW26" s="75"/>
      <c r="HDX26" s="75"/>
      <c r="HDY26" s="75"/>
      <c r="HDZ26" s="75"/>
      <c r="HEA26" s="75"/>
      <c r="HEB26" s="75"/>
      <c r="HEC26" s="75"/>
      <c r="HED26" s="75"/>
      <c r="HEE26" s="75"/>
      <c r="HEF26" s="75"/>
      <c r="HEG26" s="75"/>
      <c r="HEH26" s="75"/>
      <c r="HEI26" s="75"/>
      <c r="HEJ26" s="75"/>
      <c r="HEK26" s="75"/>
      <c r="HEL26" s="75"/>
      <c r="HEM26" s="75"/>
      <c r="HEN26" s="75"/>
      <c r="HEO26" s="75"/>
      <c r="HEP26" s="75"/>
      <c r="HEQ26" s="75"/>
      <c r="HER26" s="75"/>
      <c r="HES26" s="75"/>
      <c r="HET26" s="75"/>
      <c r="HEU26" s="75"/>
      <c r="HEV26" s="75"/>
      <c r="HEW26" s="75"/>
      <c r="HEX26" s="75"/>
      <c r="HEY26" s="75"/>
      <c r="HEZ26" s="75"/>
      <c r="HFA26" s="75"/>
      <c r="HFB26" s="75"/>
      <c r="HFC26" s="75"/>
      <c r="HFD26" s="75"/>
      <c r="HFE26" s="75"/>
      <c r="HFF26" s="75"/>
      <c r="HFG26" s="75"/>
      <c r="HFH26" s="75"/>
      <c r="HFI26" s="75"/>
      <c r="HFJ26" s="75"/>
      <c r="HFK26" s="75"/>
      <c r="HFL26" s="75"/>
      <c r="HFM26" s="75"/>
      <c r="HFN26" s="75"/>
      <c r="HFO26" s="75"/>
      <c r="HFP26" s="75"/>
      <c r="HFQ26" s="75"/>
      <c r="HFR26" s="75"/>
      <c r="HFS26" s="75"/>
      <c r="HFT26" s="75"/>
      <c r="HFU26" s="75"/>
      <c r="HFV26" s="75"/>
      <c r="HFW26" s="75"/>
      <c r="HFX26" s="75"/>
      <c r="HFY26" s="75"/>
      <c r="HFZ26" s="75"/>
      <c r="HGA26" s="75"/>
      <c r="HGB26" s="75"/>
      <c r="HGC26" s="75"/>
      <c r="HGD26" s="75"/>
      <c r="HGE26" s="75"/>
      <c r="HGF26" s="75"/>
      <c r="HGG26" s="75"/>
      <c r="HGH26" s="75"/>
      <c r="HGI26" s="75"/>
      <c r="HGJ26" s="75"/>
      <c r="HGK26" s="75"/>
      <c r="HGL26" s="75"/>
      <c r="HGM26" s="75"/>
      <c r="HGN26" s="75"/>
      <c r="HGO26" s="75"/>
      <c r="HGP26" s="75"/>
      <c r="HGQ26" s="75"/>
      <c r="HGR26" s="75"/>
      <c r="HGS26" s="75"/>
      <c r="HGT26" s="75"/>
      <c r="HGU26" s="75"/>
      <c r="HGV26" s="75"/>
      <c r="HGW26" s="75"/>
      <c r="HGX26" s="75"/>
      <c r="HGY26" s="75"/>
      <c r="HGZ26" s="75"/>
      <c r="HHA26" s="75"/>
      <c r="HHB26" s="75"/>
      <c r="HHC26" s="75"/>
      <c r="HHD26" s="75"/>
      <c r="HHE26" s="75"/>
      <c r="HHF26" s="75"/>
      <c r="HHG26" s="75"/>
      <c r="HHH26" s="75"/>
      <c r="HHI26" s="75"/>
      <c r="HHJ26" s="75"/>
      <c r="HHK26" s="75"/>
      <c r="HHL26" s="75"/>
      <c r="HHM26" s="75"/>
      <c r="HHN26" s="75"/>
      <c r="HHO26" s="75"/>
      <c r="HHP26" s="75"/>
      <c r="HHQ26" s="75"/>
      <c r="HHR26" s="75"/>
      <c r="HHS26" s="75"/>
      <c r="HHT26" s="75"/>
      <c r="HHU26" s="75"/>
      <c r="HHV26" s="75"/>
      <c r="HHW26" s="75"/>
      <c r="HHX26" s="75"/>
      <c r="HHY26" s="75"/>
      <c r="HHZ26" s="75"/>
      <c r="HIA26" s="75"/>
      <c r="HIB26" s="75"/>
      <c r="HIC26" s="75"/>
      <c r="HID26" s="75"/>
      <c r="HIE26" s="75"/>
      <c r="HIF26" s="75"/>
      <c r="HIG26" s="75"/>
      <c r="HIH26" s="75"/>
      <c r="HII26" s="75"/>
      <c r="HIJ26" s="75"/>
      <c r="HIK26" s="75"/>
      <c r="HIL26" s="75"/>
      <c r="HIM26" s="75"/>
      <c r="HIN26" s="75"/>
      <c r="HIO26" s="75"/>
      <c r="HIP26" s="75"/>
      <c r="HIQ26" s="75"/>
      <c r="HIR26" s="75"/>
      <c r="HIS26" s="75"/>
      <c r="HIT26" s="75"/>
      <c r="HIU26" s="75"/>
      <c r="HIV26" s="75"/>
      <c r="HIW26" s="75"/>
      <c r="HIX26" s="75"/>
      <c r="HIY26" s="75"/>
      <c r="HIZ26" s="75"/>
      <c r="HJA26" s="75"/>
      <c r="HJB26" s="75"/>
      <c r="HJC26" s="75"/>
      <c r="HJD26" s="75"/>
      <c r="HJE26" s="75"/>
      <c r="HJF26" s="75"/>
      <c r="HJG26" s="75"/>
      <c r="HJH26" s="75"/>
      <c r="HJI26" s="75"/>
      <c r="HJJ26" s="75"/>
      <c r="HJK26" s="75"/>
      <c r="HJL26" s="75"/>
      <c r="HJM26" s="75"/>
      <c r="HJN26" s="75"/>
      <c r="HJO26" s="75"/>
      <c r="HJP26" s="75"/>
      <c r="HJQ26" s="75"/>
      <c r="HJR26" s="75"/>
      <c r="HJS26" s="75"/>
      <c r="HJT26" s="75"/>
      <c r="HJU26" s="75"/>
      <c r="HJV26" s="75"/>
      <c r="HJW26" s="75"/>
      <c r="HJX26" s="75"/>
      <c r="HJY26" s="75"/>
      <c r="HJZ26" s="75"/>
      <c r="HKA26" s="75"/>
      <c r="HKB26" s="75"/>
      <c r="HKC26" s="75"/>
      <c r="HKD26" s="75"/>
      <c r="HKE26" s="75"/>
      <c r="HKF26" s="75"/>
      <c r="HKG26" s="75"/>
      <c r="HKH26" s="75"/>
      <c r="HKI26" s="75"/>
      <c r="HKJ26" s="75"/>
      <c r="HKK26" s="75"/>
      <c r="HKL26" s="75"/>
      <c r="HKM26" s="75"/>
      <c r="HKN26" s="75"/>
      <c r="HKO26" s="75"/>
      <c r="HKP26" s="75"/>
      <c r="HKQ26" s="75"/>
      <c r="HKR26" s="75"/>
      <c r="HKS26" s="75"/>
      <c r="HKT26" s="75"/>
      <c r="HKU26" s="75"/>
      <c r="HKV26" s="75"/>
      <c r="HKW26" s="75"/>
      <c r="HKX26" s="75"/>
      <c r="HKY26" s="75"/>
      <c r="HKZ26" s="75"/>
      <c r="HLA26" s="75"/>
      <c r="HLB26" s="75"/>
      <c r="HLC26" s="75"/>
      <c r="HLD26" s="75"/>
      <c r="HLE26" s="75"/>
      <c r="HLF26" s="75"/>
      <c r="HLG26" s="75"/>
      <c r="HLH26" s="75"/>
      <c r="HLI26" s="75"/>
      <c r="HLJ26" s="75"/>
      <c r="HLK26" s="75"/>
      <c r="HLL26" s="75"/>
      <c r="HLM26" s="75"/>
      <c r="HLN26" s="75"/>
      <c r="HLO26" s="75"/>
      <c r="HLP26" s="75"/>
      <c r="HLQ26" s="75"/>
      <c r="HLR26" s="75"/>
      <c r="HLS26" s="75"/>
      <c r="HLT26" s="75"/>
      <c r="HLU26" s="75"/>
      <c r="HLV26" s="75"/>
      <c r="HLW26" s="75"/>
      <c r="HLX26" s="75"/>
      <c r="HLY26" s="75"/>
      <c r="HLZ26" s="75"/>
      <c r="HMA26" s="75"/>
      <c r="HMB26" s="75"/>
      <c r="HMC26" s="75"/>
      <c r="HMD26" s="75"/>
      <c r="HME26" s="75"/>
      <c r="HMF26" s="75"/>
      <c r="HMG26" s="75"/>
      <c r="HMH26" s="75"/>
      <c r="HMI26" s="75"/>
      <c r="HMJ26" s="75"/>
      <c r="HMK26" s="75"/>
      <c r="HML26" s="75"/>
      <c r="HMM26" s="75"/>
      <c r="HMN26" s="75"/>
      <c r="HMO26" s="75"/>
      <c r="HMP26" s="75"/>
      <c r="HMQ26" s="75"/>
      <c r="HMR26" s="75"/>
      <c r="HMS26" s="75"/>
      <c r="HMT26" s="75"/>
      <c r="HMU26" s="75"/>
      <c r="HMV26" s="75"/>
      <c r="HMW26" s="75"/>
      <c r="HMX26" s="75"/>
      <c r="HMY26" s="75"/>
      <c r="HMZ26" s="75"/>
      <c r="HNA26" s="75"/>
      <c r="HNB26" s="75"/>
      <c r="HNC26" s="75"/>
      <c r="HND26" s="75"/>
      <c r="HNE26" s="75"/>
      <c r="HNF26" s="75"/>
      <c r="HNG26" s="75"/>
      <c r="HNH26" s="75"/>
      <c r="HNI26" s="75"/>
      <c r="HNJ26" s="75"/>
      <c r="HNK26" s="75"/>
      <c r="HNL26" s="75"/>
      <c r="HNM26" s="75"/>
      <c r="HNN26" s="75"/>
      <c r="HNO26" s="75"/>
      <c r="HNP26" s="75"/>
      <c r="HNQ26" s="75"/>
      <c r="HNR26" s="75"/>
      <c r="HNS26" s="75"/>
      <c r="HNT26" s="75"/>
      <c r="HNU26" s="75"/>
      <c r="HNV26" s="75"/>
      <c r="HNW26" s="75"/>
      <c r="HNX26" s="75"/>
      <c r="HNY26" s="75"/>
      <c r="HNZ26" s="75"/>
      <c r="HOA26" s="75"/>
      <c r="HOB26" s="75"/>
      <c r="HOC26" s="75"/>
      <c r="HOD26" s="75"/>
      <c r="HOE26" s="75"/>
      <c r="HOF26" s="75"/>
      <c r="HOG26" s="75"/>
      <c r="HOH26" s="75"/>
      <c r="HOI26" s="75"/>
      <c r="HOJ26" s="75"/>
      <c r="HOK26" s="75"/>
      <c r="HOL26" s="75"/>
      <c r="HOM26" s="75"/>
      <c r="HON26" s="75"/>
      <c r="HOO26" s="75"/>
      <c r="HOP26" s="75"/>
      <c r="HOQ26" s="75"/>
      <c r="HOR26" s="75"/>
      <c r="HOS26" s="75"/>
      <c r="HOT26" s="75"/>
      <c r="HOU26" s="75"/>
      <c r="HOV26" s="75"/>
      <c r="HOW26" s="75"/>
      <c r="HOX26" s="75"/>
      <c r="HOY26" s="75"/>
      <c r="HOZ26" s="75"/>
      <c r="HPA26" s="75"/>
      <c r="HPB26" s="75"/>
      <c r="HPC26" s="75"/>
      <c r="HPD26" s="75"/>
      <c r="HPE26" s="75"/>
      <c r="HPF26" s="75"/>
      <c r="HPG26" s="75"/>
      <c r="HPH26" s="75"/>
      <c r="HPI26" s="75"/>
      <c r="HPJ26" s="75"/>
      <c r="HPK26" s="75"/>
      <c r="HPL26" s="75"/>
      <c r="HPM26" s="75"/>
      <c r="HPN26" s="75"/>
      <c r="HPO26" s="75"/>
      <c r="HPP26" s="75"/>
      <c r="HPQ26" s="75"/>
      <c r="HPR26" s="75"/>
      <c r="HPS26" s="75"/>
      <c r="HPT26" s="75"/>
      <c r="HPU26" s="75"/>
      <c r="HPV26" s="75"/>
      <c r="HPW26" s="75"/>
      <c r="HPX26" s="75"/>
      <c r="HPY26" s="75"/>
      <c r="HPZ26" s="75"/>
      <c r="HQA26" s="75"/>
      <c r="HQB26" s="75"/>
      <c r="HQC26" s="75"/>
      <c r="HQD26" s="75"/>
      <c r="HQE26" s="75"/>
      <c r="HQF26" s="75"/>
      <c r="HQG26" s="75"/>
      <c r="HQH26" s="75"/>
      <c r="HQI26" s="75"/>
      <c r="HQJ26" s="75"/>
      <c r="HQK26" s="75"/>
      <c r="HQL26" s="75"/>
      <c r="HQM26" s="75"/>
      <c r="HQN26" s="75"/>
      <c r="HQO26" s="75"/>
      <c r="HQP26" s="75"/>
      <c r="HQQ26" s="75"/>
      <c r="HQR26" s="75"/>
      <c r="HQS26" s="75"/>
      <c r="HQT26" s="75"/>
      <c r="HQU26" s="75"/>
      <c r="HQV26" s="75"/>
      <c r="HQW26" s="75"/>
      <c r="HQX26" s="75"/>
      <c r="HQY26" s="75"/>
      <c r="HQZ26" s="75"/>
      <c r="HRA26" s="75"/>
      <c r="HRB26" s="75"/>
      <c r="HRC26" s="75"/>
      <c r="HRD26" s="75"/>
      <c r="HRE26" s="75"/>
      <c r="HRF26" s="75"/>
      <c r="HRG26" s="75"/>
      <c r="HRH26" s="75"/>
      <c r="HRI26" s="75"/>
      <c r="HRJ26" s="75"/>
      <c r="HRK26" s="75"/>
      <c r="HRL26" s="75"/>
      <c r="HRM26" s="75"/>
      <c r="HRN26" s="75"/>
      <c r="HRO26" s="75"/>
      <c r="HRP26" s="75"/>
      <c r="HRQ26" s="75"/>
      <c r="HRR26" s="75"/>
      <c r="HRS26" s="75"/>
      <c r="HRT26" s="75"/>
      <c r="HRU26" s="75"/>
      <c r="HRV26" s="75"/>
      <c r="HRW26" s="75"/>
      <c r="HRX26" s="75"/>
      <c r="HRY26" s="75"/>
      <c r="HRZ26" s="75"/>
      <c r="HSA26" s="75"/>
      <c r="HSB26" s="75"/>
      <c r="HSC26" s="75"/>
      <c r="HSD26" s="75"/>
      <c r="HSE26" s="75"/>
      <c r="HSF26" s="75"/>
      <c r="HSG26" s="75"/>
      <c r="HSH26" s="75"/>
      <c r="HSI26" s="75"/>
      <c r="HSJ26" s="75"/>
      <c r="HSK26" s="75"/>
      <c r="HSL26" s="75"/>
      <c r="HSM26" s="75"/>
      <c r="HSN26" s="75"/>
      <c r="HSO26" s="75"/>
      <c r="HSP26" s="75"/>
      <c r="HSQ26" s="75"/>
      <c r="HSR26" s="75"/>
      <c r="HSS26" s="75"/>
      <c r="HST26" s="75"/>
      <c r="HSU26" s="75"/>
      <c r="HSV26" s="75"/>
      <c r="HSW26" s="75"/>
      <c r="HSX26" s="75"/>
      <c r="HSY26" s="75"/>
      <c r="HSZ26" s="75"/>
      <c r="HTA26" s="75"/>
      <c r="HTB26" s="75"/>
      <c r="HTC26" s="75"/>
      <c r="HTD26" s="75"/>
      <c r="HTE26" s="75"/>
      <c r="HTF26" s="75"/>
      <c r="HTG26" s="75"/>
      <c r="HTH26" s="75"/>
      <c r="HTI26" s="75"/>
      <c r="HTJ26" s="75"/>
      <c r="HTK26" s="75"/>
      <c r="HTL26" s="75"/>
      <c r="HTM26" s="75"/>
      <c r="HTN26" s="75"/>
      <c r="HTO26" s="75"/>
      <c r="HTP26" s="75"/>
      <c r="HTQ26" s="75"/>
      <c r="HTR26" s="75"/>
      <c r="HTS26" s="75"/>
      <c r="HTT26" s="75"/>
      <c r="HTU26" s="75"/>
      <c r="HTV26" s="75"/>
      <c r="HTW26" s="75"/>
      <c r="HTX26" s="75"/>
      <c r="HTY26" s="75"/>
      <c r="HTZ26" s="75"/>
      <c r="HUA26" s="75"/>
      <c r="HUB26" s="75"/>
      <c r="HUC26" s="75"/>
      <c r="HUD26" s="75"/>
      <c r="HUE26" s="75"/>
      <c r="HUF26" s="75"/>
      <c r="HUG26" s="75"/>
      <c r="HUH26" s="75"/>
      <c r="HUI26" s="75"/>
      <c r="HUJ26" s="75"/>
      <c r="HUK26" s="75"/>
      <c r="HUL26" s="75"/>
      <c r="HUM26" s="75"/>
      <c r="HUN26" s="75"/>
      <c r="HUO26" s="75"/>
      <c r="HUP26" s="75"/>
      <c r="HUQ26" s="75"/>
      <c r="HUR26" s="75"/>
      <c r="HUS26" s="75"/>
      <c r="HUT26" s="75"/>
      <c r="HUU26" s="75"/>
      <c r="HUV26" s="75"/>
      <c r="HUW26" s="75"/>
      <c r="HUX26" s="75"/>
      <c r="HUY26" s="75"/>
      <c r="HUZ26" s="75"/>
      <c r="HVA26" s="75"/>
      <c r="HVB26" s="75"/>
      <c r="HVC26" s="75"/>
      <c r="HVD26" s="75"/>
      <c r="HVE26" s="75"/>
      <c r="HVF26" s="75"/>
      <c r="HVG26" s="75"/>
      <c r="HVH26" s="75"/>
      <c r="HVI26" s="75"/>
      <c r="HVJ26" s="75"/>
      <c r="HVK26" s="75"/>
      <c r="HVL26" s="75"/>
      <c r="HVM26" s="75"/>
      <c r="HVN26" s="75"/>
      <c r="HVO26" s="75"/>
      <c r="HVP26" s="75"/>
      <c r="HVQ26" s="75"/>
      <c r="HVR26" s="75"/>
      <c r="HVS26" s="75"/>
      <c r="HVT26" s="75"/>
      <c r="HVU26" s="75"/>
      <c r="HVV26" s="75"/>
      <c r="HVW26" s="75"/>
      <c r="HVX26" s="75"/>
      <c r="HVY26" s="75"/>
      <c r="HVZ26" s="75"/>
      <c r="HWA26" s="75"/>
      <c r="HWB26" s="75"/>
      <c r="HWC26" s="75"/>
      <c r="HWD26" s="75"/>
      <c r="HWE26" s="75"/>
      <c r="HWF26" s="75"/>
      <c r="HWG26" s="75"/>
      <c r="HWH26" s="75"/>
      <c r="HWI26" s="75"/>
      <c r="HWJ26" s="75"/>
      <c r="HWK26" s="75"/>
      <c r="HWL26" s="75"/>
      <c r="HWM26" s="75"/>
      <c r="HWN26" s="75"/>
      <c r="HWO26" s="75"/>
      <c r="HWP26" s="75"/>
      <c r="HWQ26" s="75"/>
      <c r="HWR26" s="75"/>
      <c r="HWS26" s="75"/>
      <c r="HWT26" s="75"/>
      <c r="HWU26" s="75"/>
      <c r="HWV26" s="75"/>
      <c r="HWW26" s="75"/>
      <c r="HWX26" s="75"/>
      <c r="HWY26" s="75"/>
      <c r="HWZ26" s="75"/>
      <c r="HXA26" s="75"/>
      <c r="HXB26" s="75"/>
      <c r="HXC26" s="75"/>
      <c r="HXD26" s="75"/>
      <c r="HXE26" s="75"/>
      <c r="HXF26" s="75"/>
      <c r="HXG26" s="75"/>
      <c r="HXH26" s="75"/>
      <c r="HXI26" s="75"/>
      <c r="HXJ26" s="75"/>
      <c r="HXK26" s="75"/>
      <c r="HXL26" s="75"/>
      <c r="HXM26" s="75"/>
      <c r="HXN26" s="75"/>
      <c r="HXO26" s="75"/>
      <c r="HXP26" s="75"/>
      <c r="HXQ26" s="75"/>
      <c r="HXR26" s="75"/>
      <c r="HXS26" s="75"/>
      <c r="HXT26" s="75"/>
      <c r="HXU26" s="75"/>
      <c r="HXV26" s="75"/>
      <c r="HXW26" s="75"/>
      <c r="HXX26" s="75"/>
      <c r="HXY26" s="75"/>
      <c r="HXZ26" s="75"/>
      <c r="HYA26" s="75"/>
      <c r="HYB26" s="75"/>
      <c r="HYC26" s="75"/>
      <c r="HYD26" s="75"/>
      <c r="HYE26" s="75"/>
      <c r="HYF26" s="75"/>
      <c r="HYG26" s="75"/>
      <c r="HYH26" s="75"/>
      <c r="HYI26" s="75"/>
      <c r="HYJ26" s="75"/>
      <c r="HYK26" s="75"/>
      <c r="HYL26" s="75"/>
      <c r="HYM26" s="75"/>
      <c r="HYN26" s="75"/>
      <c r="HYO26" s="75"/>
      <c r="HYP26" s="75"/>
      <c r="HYQ26" s="75"/>
      <c r="HYR26" s="75"/>
      <c r="HYS26" s="75"/>
      <c r="HYT26" s="75"/>
      <c r="HYU26" s="75"/>
      <c r="HYV26" s="75"/>
      <c r="HYW26" s="75"/>
      <c r="HYX26" s="75"/>
      <c r="HYY26" s="75"/>
      <c r="HYZ26" s="75"/>
      <c r="HZA26" s="75"/>
      <c r="HZB26" s="75"/>
      <c r="HZC26" s="75"/>
      <c r="HZD26" s="75"/>
      <c r="HZE26" s="75"/>
      <c r="HZF26" s="75"/>
      <c r="HZG26" s="75"/>
      <c r="HZH26" s="75"/>
      <c r="HZI26" s="75"/>
      <c r="HZJ26" s="75"/>
      <c r="HZK26" s="75"/>
      <c r="HZL26" s="75"/>
      <c r="HZM26" s="75"/>
      <c r="HZN26" s="75"/>
      <c r="HZO26" s="75"/>
      <c r="HZP26" s="75"/>
      <c r="HZQ26" s="75"/>
      <c r="HZR26" s="75"/>
      <c r="HZS26" s="75"/>
      <c r="HZT26" s="75"/>
      <c r="HZU26" s="75"/>
      <c r="HZV26" s="75"/>
      <c r="HZW26" s="75"/>
      <c r="HZX26" s="75"/>
      <c r="HZY26" s="75"/>
      <c r="HZZ26" s="75"/>
      <c r="IAA26" s="75"/>
      <c r="IAB26" s="75"/>
      <c r="IAC26" s="75"/>
      <c r="IAD26" s="75"/>
      <c r="IAE26" s="75"/>
      <c r="IAF26" s="75"/>
      <c r="IAG26" s="75"/>
      <c r="IAH26" s="75"/>
      <c r="IAI26" s="75"/>
      <c r="IAJ26" s="75"/>
      <c r="IAK26" s="75"/>
      <c r="IAL26" s="75"/>
      <c r="IAM26" s="75"/>
      <c r="IAN26" s="75"/>
      <c r="IAO26" s="75"/>
      <c r="IAP26" s="75"/>
      <c r="IAQ26" s="75"/>
      <c r="IAR26" s="75"/>
      <c r="IAS26" s="75"/>
      <c r="IAT26" s="75"/>
      <c r="IAU26" s="75"/>
      <c r="IAV26" s="75"/>
      <c r="IAW26" s="75"/>
      <c r="IAX26" s="75"/>
      <c r="IAY26" s="75"/>
      <c r="IAZ26" s="75"/>
      <c r="IBA26" s="75"/>
      <c r="IBB26" s="75"/>
      <c r="IBC26" s="75"/>
      <c r="IBD26" s="75"/>
      <c r="IBE26" s="75"/>
      <c r="IBF26" s="75"/>
      <c r="IBG26" s="75"/>
      <c r="IBH26" s="75"/>
      <c r="IBI26" s="75"/>
      <c r="IBJ26" s="75"/>
      <c r="IBK26" s="75"/>
      <c r="IBL26" s="75"/>
      <c r="IBM26" s="75"/>
      <c r="IBN26" s="75"/>
      <c r="IBO26" s="75"/>
      <c r="IBP26" s="75"/>
      <c r="IBQ26" s="75"/>
      <c r="IBR26" s="75"/>
      <c r="IBS26" s="75"/>
      <c r="IBT26" s="75"/>
      <c r="IBU26" s="75"/>
      <c r="IBV26" s="75"/>
      <c r="IBW26" s="75"/>
      <c r="IBX26" s="75"/>
      <c r="IBY26" s="75"/>
      <c r="IBZ26" s="75"/>
      <c r="ICA26" s="75"/>
      <c r="ICB26" s="75"/>
      <c r="ICC26" s="75"/>
      <c r="ICD26" s="75"/>
      <c r="ICE26" s="75"/>
      <c r="ICF26" s="75"/>
      <c r="ICG26" s="75"/>
      <c r="ICH26" s="75"/>
      <c r="ICI26" s="75"/>
      <c r="ICJ26" s="75"/>
      <c r="ICK26" s="75"/>
      <c r="ICL26" s="75"/>
      <c r="ICM26" s="75"/>
      <c r="ICN26" s="75"/>
      <c r="ICO26" s="75"/>
      <c r="ICP26" s="75"/>
      <c r="ICQ26" s="75"/>
      <c r="ICR26" s="75"/>
      <c r="ICS26" s="75"/>
      <c r="ICT26" s="75"/>
      <c r="ICU26" s="75"/>
      <c r="ICV26" s="75"/>
      <c r="ICW26" s="75"/>
      <c r="ICX26" s="75"/>
      <c r="ICY26" s="75"/>
      <c r="ICZ26" s="75"/>
      <c r="IDA26" s="75"/>
      <c r="IDB26" s="75"/>
      <c r="IDC26" s="75"/>
      <c r="IDD26" s="75"/>
      <c r="IDE26" s="75"/>
      <c r="IDF26" s="75"/>
      <c r="IDG26" s="75"/>
      <c r="IDH26" s="75"/>
      <c r="IDI26" s="75"/>
      <c r="IDJ26" s="75"/>
      <c r="IDK26" s="75"/>
      <c r="IDL26" s="75"/>
      <c r="IDM26" s="75"/>
      <c r="IDN26" s="75"/>
      <c r="IDO26" s="75"/>
      <c r="IDP26" s="75"/>
      <c r="IDQ26" s="75"/>
      <c r="IDR26" s="75"/>
      <c r="IDS26" s="75"/>
      <c r="IDT26" s="75"/>
      <c r="IDU26" s="75"/>
      <c r="IDV26" s="75"/>
      <c r="IDW26" s="75"/>
      <c r="IDX26" s="75"/>
      <c r="IDY26" s="75"/>
      <c r="IDZ26" s="75"/>
      <c r="IEA26" s="75"/>
      <c r="IEB26" s="75"/>
      <c r="IEC26" s="75"/>
      <c r="IED26" s="75"/>
      <c r="IEE26" s="75"/>
      <c r="IEF26" s="75"/>
      <c r="IEG26" s="75"/>
      <c r="IEH26" s="75"/>
      <c r="IEI26" s="75"/>
      <c r="IEJ26" s="75"/>
      <c r="IEK26" s="75"/>
      <c r="IEL26" s="75"/>
      <c r="IEM26" s="75"/>
      <c r="IEN26" s="75"/>
      <c r="IEO26" s="75"/>
      <c r="IEP26" s="75"/>
      <c r="IEQ26" s="75"/>
      <c r="IER26" s="75"/>
      <c r="IES26" s="75"/>
      <c r="IET26" s="75"/>
      <c r="IEU26" s="75"/>
      <c r="IEV26" s="75"/>
      <c r="IEW26" s="75"/>
      <c r="IEX26" s="75"/>
      <c r="IEY26" s="75"/>
      <c r="IEZ26" s="75"/>
      <c r="IFA26" s="75"/>
      <c r="IFB26" s="75"/>
      <c r="IFC26" s="75"/>
      <c r="IFD26" s="75"/>
      <c r="IFE26" s="75"/>
      <c r="IFF26" s="75"/>
      <c r="IFG26" s="75"/>
      <c r="IFH26" s="75"/>
      <c r="IFI26" s="75"/>
      <c r="IFJ26" s="75"/>
      <c r="IFK26" s="75"/>
      <c r="IFL26" s="75"/>
      <c r="IFM26" s="75"/>
      <c r="IFN26" s="75"/>
      <c r="IFO26" s="75"/>
      <c r="IFP26" s="75"/>
      <c r="IFQ26" s="75"/>
      <c r="IFR26" s="75"/>
      <c r="IFS26" s="75"/>
      <c r="IFT26" s="75"/>
      <c r="IFU26" s="75"/>
      <c r="IFV26" s="75"/>
      <c r="IFW26" s="75"/>
      <c r="IFX26" s="75"/>
      <c r="IFY26" s="75"/>
      <c r="IFZ26" s="75"/>
      <c r="IGA26" s="75"/>
      <c r="IGB26" s="75"/>
      <c r="IGC26" s="75"/>
      <c r="IGD26" s="75"/>
      <c r="IGE26" s="75"/>
      <c r="IGF26" s="75"/>
      <c r="IGG26" s="75"/>
      <c r="IGH26" s="75"/>
      <c r="IGI26" s="75"/>
      <c r="IGJ26" s="75"/>
      <c r="IGK26" s="75"/>
      <c r="IGL26" s="75"/>
      <c r="IGM26" s="75"/>
      <c r="IGN26" s="75"/>
      <c r="IGO26" s="75"/>
      <c r="IGP26" s="75"/>
      <c r="IGQ26" s="75"/>
      <c r="IGR26" s="75"/>
      <c r="IGS26" s="75"/>
      <c r="IGT26" s="75"/>
      <c r="IGU26" s="75"/>
      <c r="IGV26" s="75"/>
      <c r="IGW26" s="75"/>
      <c r="IGX26" s="75"/>
      <c r="IGY26" s="75"/>
      <c r="IGZ26" s="75"/>
      <c r="IHA26" s="75"/>
      <c r="IHB26" s="75"/>
      <c r="IHC26" s="75"/>
      <c r="IHD26" s="75"/>
      <c r="IHE26" s="75"/>
      <c r="IHF26" s="75"/>
      <c r="IHG26" s="75"/>
      <c r="IHH26" s="75"/>
      <c r="IHI26" s="75"/>
      <c r="IHJ26" s="75"/>
      <c r="IHK26" s="75"/>
      <c r="IHL26" s="75"/>
      <c r="IHM26" s="75"/>
      <c r="IHN26" s="75"/>
      <c r="IHO26" s="75"/>
      <c r="IHP26" s="75"/>
      <c r="IHQ26" s="75"/>
      <c r="IHR26" s="75"/>
      <c r="IHS26" s="75"/>
      <c r="IHT26" s="75"/>
      <c r="IHU26" s="75"/>
      <c r="IHV26" s="75"/>
      <c r="IHW26" s="75"/>
      <c r="IHX26" s="75"/>
      <c r="IHY26" s="75"/>
      <c r="IHZ26" s="75"/>
      <c r="IIA26" s="75"/>
      <c r="IIB26" s="75"/>
      <c r="IIC26" s="75"/>
      <c r="IID26" s="75"/>
      <c r="IIE26" s="75"/>
      <c r="IIF26" s="75"/>
      <c r="IIG26" s="75"/>
      <c r="IIH26" s="75"/>
      <c r="III26" s="75"/>
      <c r="IIJ26" s="75"/>
      <c r="IIK26" s="75"/>
      <c r="IIL26" s="75"/>
      <c r="IIM26" s="75"/>
      <c r="IIN26" s="75"/>
      <c r="IIO26" s="75"/>
      <c r="IIP26" s="75"/>
      <c r="IIQ26" s="75"/>
      <c r="IIR26" s="75"/>
      <c r="IIS26" s="75"/>
      <c r="IIT26" s="75"/>
      <c r="IIU26" s="75"/>
      <c r="IIV26" s="75"/>
      <c r="IIW26" s="75"/>
      <c r="IIX26" s="75"/>
      <c r="IIY26" s="75"/>
      <c r="IIZ26" s="75"/>
      <c r="IJA26" s="75"/>
      <c r="IJB26" s="75"/>
      <c r="IJC26" s="75"/>
      <c r="IJD26" s="75"/>
      <c r="IJE26" s="75"/>
      <c r="IJF26" s="75"/>
      <c r="IJG26" s="75"/>
      <c r="IJH26" s="75"/>
      <c r="IJI26" s="75"/>
      <c r="IJJ26" s="75"/>
      <c r="IJK26" s="75"/>
      <c r="IJL26" s="75"/>
      <c r="IJM26" s="75"/>
      <c r="IJN26" s="75"/>
      <c r="IJO26" s="75"/>
      <c r="IJP26" s="75"/>
      <c r="IJQ26" s="75"/>
      <c r="IJR26" s="75"/>
      <c r="IJS26" s="75"/>
      <c r="IJT26" s="75"/>
      <c r="IJU26" s="75"/>
      <c r="IJV26" s="75"/>
      <c r="IJW26" s="75"/>
      <c r="IJX26" s="75"/>
      <c r="IJY26" s="75"/>
      <c r="IJZ26" s="75"/>
      <c r="IKA26" s="75"/>
      <c r="IKB26" s="75"/>
      <c r="IKC26" s="75"/>
      <c r="IKD26" s="75"/>
      <c r="IKE26" s="75"/>
      <c r="IKF26" s="75"/>
      <c r="IKG26" s="75"/>
      <c r="IKH26" s="75"/>
      <c r="IKI26" s="75"/>
      <c r="IKJ26" s="75"/>
      <c r="IKK26" s="75"/>
      <c r="IKL26" s="75"/>
      <c r="IKM26" s="75"/>
      <c r="IKN26" s="75"/>
      <c r="IKO26" s="75"/>
      <c r="IKP26" s="75"/>
      <c r="IKQ26" s="75"/>
      <c r="IKR26" s="75"/>
      <c r="IKS26" s="75"/>
      <c r="IKT26" s="75"/>
      <c r="IKU26" s="75"/>
      <c r="IKV26" s="75"/>
      <c r="IKW26" s="75"/>
      <c r="IKX26" s="75"/>
      <c r="IKY26" s="75"/>
      <c r="IKZ26" s="75"/>
      <c r="ILA26" s="75"/>
      <c r="ILB26" s="75"/>
      <c r="ILC26" s="75"/>
      <c r="ILD26" s="75"/>
      <c r="ILE26" s="75"/>
      <c r="ILF26" s="75"/>
      <c r="ILG26" s="75"/>
      <c r="ILH26" s="75"/>
      <c r="ILI26" s="75"/>
      <c r="ILJ26" s="75"/>
      <c r="ILK26" s="75"/>
      <c r="ILL26" s="75"/>
      <c r="ILM26" s="75"/>
      <c r="ILN26" s="75"/>
      <c r="ILO26" s="75"/>
      <c r="ILP26" s="75"/>
      <c r="ILQ26" s="75"/>
      <c r="ILR26" s="75"/>
      <c r="ILS26" s="75"/>
      <c r="ILT26" s="75"/>
      <c r="ILU26" s="75"/>
      <c r="ILV26" s="75"/>
      <c r="ILW26" s="75"/>
      <c r="ILX26" s="75"/>
      <c r="ILY26" s="75"/>
      <c r="ILZ26" s="75"/>
      <c r="IMA26" s="75"/>
      <c r="IMB26" s="75"/>
      <c r="IMC26" s="75"/>
      <c r="IMD26" s="75"/>
      <c r="IME26" s="75"/>
      <c r="IMF26" s="75"/>
      <c r="IMG26" s="75"/>
      <c r="IMH26" s="75"/>
      <c r="IMI26" s="75"/>
      <c r="IMJ26" s="75"/>
      <c r="IMK26" s="75"/>
      <c r="IML26" s="75"/>
      <c r="IMM26" s="75"/>
      <c r="IMN26" s="75"/>
      <c r="IMO26" s="75"/>
      <c r="IMP26" s="75"/>
      <c r="IMQ26" s="75"/>
      <c r="IMR26" s="75"/>
      <c r="IMS26" s="75"/>
      <c r="IMT26" s="75"/>
      <c r="IMU26" s="75"/>
      <c r="IMV26" s="75"/>
      <c r="IMW26" s="75"/>
      <c r="IMX26" s="75"/>
      <c r="IMY26" s="75"/>
      <c r="IMZ26" s="75"/>
      <c r="INA26" s="75"/>
      <c r="INB26" s="75"/>
      <c r="INC26" s="75"/>
      <c r="IND26" s="75"/>
      <c r="INE26" s="75"/>
      <c r="INF26" s="75"/>
      <c r="ING26" s="75"/>
      <c r="INH26" s="75"/>
      <c r="INI26" s="75"/>
      <c r="INJ26" s="75"/>
      <c r="INK26" s="75"/>
      <c r="INL26" s="75"/>
      <c r="INM26" s="75"/>
      <c r="INN26" s="75"/>
      <c r="INO26" s="75"/>
      <c r="INP26" s="75"/>
      <c r="INQ26" s="75"/>
      <c r="INR26" s="75"/>
      <c r="INS26" s="75"/>
      <c r="INT26" s="75"/>
      <c r="INU26" s="75"/>
      <c r="INV26" s="75"/>
      <c r="INW26" s="75"/>
      <c r="INX26" s="75"/>
      <c r="INY26" s="75"/>
      <c r="INZ26" s="75"/>
      <c r="IOA26" s="75"/>
      <c r="IOB26" s="75"/>
      <c r="IOC26" s="75"/>
      <c r="IOD26" s="75"/>
      <c r="IOE26" s="75"/>
      <c r="IOF26" s="75"/>
      <c r="IOG26" s="75"/>
      <c r="IOH26" s="75"/>
      <c r="IOI26" s="75"/>
      <c r="IOJ26" s="75"/>
      <c r="IOK26" s="75"/>
      <c r="IOL26" s="75"/>
      <c r="IOM26" s="75"/>
      <c r="ION26" s="75"/>
      <c r="IOO26" s="75"/>
      <c r="IOP26" s="75"/>
      <c r="IOQ26" s="75"/>
      <c r="IOR26" s="75"/>
      <c r="IOS26" s="75"/>
      <c r="IOT26" s="75"/>
      <c r="IOU26" s="75"/>
      <c r="IOV26" s="75"/>
      <c r="IOW26" s="75"/>
      <c r="IOX26" s="75"/>
      <c r="IOY26" s="75"/>
      <c r="IOZ26" s="75"/>
      <c r="IPA26" s="75"/>
      <c r="IPB26" s="75"/>
      <c r="IPC26" s="75"/>
      <c r="IPD26" s="75"/>
      <c r="IPE26" s="75"/>
      <c r="IPF26" s="75"/>
      <c r="IPG26" s="75"/>
      <c r="IPH26" s="75"/>
      <c r="IPI26" s="75"/>
      <c r="IPJ26" s="75"/>
      <c r="IPK26" s="75"/>
      <c r="IPL26" s="75"/>
      <c r="IPM26" s="75"/>
      <c r="IPN26" s="75"/>
      <c r="IPO26" s="75"/>
      <c r="IPP26" s="75"/>
      <c r="IPQ26" s="75"/>
      <c r="IPR26" s="75"/>
      <c r="IPS26" s="75"/>
      <c r="IPT26" s="75"/>
      <c r="IPU26" s="75"/>
      <c r="IPV26" s="75"/>
      <c r="IPW26" s="75"/>
      <c r="IPX26" s="75"/>
      <c r="IPY26" s="75"/>
      <c r="IPZ26" s="75"/>
      <c r="IQA26" s="75"/>
      <c r="IQB26" s="75"/>
      <c r="IQC26" s="75"/>
      <c r="IQD26" s="75"/>
      <c r="IQE26" s="75"/>
      <c r="IQF26" s="75"/>
      <c r="IQG26" s="75"/>
      <c r="IQH26" s="75"/>
      <c r="IQI26" s="75"/>
      <c r="IQJ26" s="75"/>
      <c r="IQK26" s="75"/>
      <c r="IQL26" s="75"/>
      <c r="IQM26" s="75"/>
      <c r="IQN26" s="75"/>
      <c r="IQO26" s="75"/>
      <c r="IQP26" s="75"/>
      <c r="IQQ26" s="75"/>
      <c r="IQR26" s="75"/>
      <c r="IQS26" s="75"/>
      <c r="IQT26" s="75"/>
      <c r="IQU26" s="75"/>
      <c r="IQV26" s="75"/>
      <c r="IQW26" s="75"/>
      <c r="IQX26" s="75"/>
      <c r="IQY26" s="75"/>
      <c r="IQZ26" s="75"/>
      <c r="IRA26" s="75"/>
      <c r="IRB26" s="75"/>
      <c r="IRC26" s="75"/>
      <c r="IRD26" s="75"/>
      <c r="IRE26" s="75"/>
      <c r="IRF26" s="75"/>
      <c r="IRG26" s="75"/>
      <c r="IRH26" s="75"/>
      <c r="IRI26" s="75"/>
      <c r="IRJ26" s="75"/>
      <c r="IRK26" s="75"/>
      <c r="IRL26" s="75"/>
      <c r="IRM26" s="75"/>
      <c r="IRN26" s="75"/>
      <c r="IRO26" s="75"/>
      <c r="IRP26" s="75"/>
      <c r="IRQ26" s="75"/>
      <c r="IRR26" s="75"/>
      <c r="IRS26" s="75"/>
      <c r="IRT26" s="75"/>
      <c r="IRU26" s="75"/>
      <c r="IRV26" s="75"/>
      <c r="IRW26" s="75"/>
      <c r="IRX26" s="75"/>
      <c r="IRY26" s="75"/>
      <c r="IRZ26" s="75"/>
      <c r="ISA26" s="75"/>
      <c r="ISB26" s="75"/>
      <c r="ISC26" s="75"/>
      <c r="ISD26" s="75"/>
      <c r="ISE26" s="75"/>
      <c r="ISF26" s="75"/>
      <c r="ISG26" s="75"/>
      <c r="ISH26" s="75"/>
      <c r="ISI26" s="75"/>
      <c r="ISJ26" s="75"/>
      <c r="ISK26" s="75"/>
      <c r="ISL26" s="75"/>
      <c r="ISM26" s="75"/>
      <c r="ISN26" s="75"/>
      <c r="ISO26" s="75"/>
      <c r="ISP26" s="75"/>
      <c r="ISQ26" s="75"/>
      <c r="ISR26" s="75"/>
      <c r="ISS26" s="75"/>
      <c r="IST26" s="75"/>
      <c r="ISU26" s="75"/>
      <c r="ISV26" s="75"/>
      <c r="ISW26" s="75"/>
      <c r="ISX26" s="75"/>
      <c r="ISY26" s="75"/>
      <c r="ISZ26" s="75"/>
      <c r="ITA26" s="75"/>
      <c r="ITB26" s="75"/>
      <c r="ITC26" s="75"/>
      <c r="ITD26" s="75"/>
      <c r="ITE26" s="75"/>
      <c r="ITF26" s="75"/>
      <c r="ITG26" s="75"/>
      <c r="ITH26" s="75"/>
      <c r="ITI26" s="75"/>
      <c r="ITJ26" s="75"/>
      <c r="ITK26" s="75"/>
      <c r="ITL26" s="75"/>
      <c r="ITM26" s="75"/>
      <c r="ITN26" s="75"/>
      <c r="ITO26" s="75"/>
      <c r="ITP26" s="75"/>
      <c r="ITQ26" s="75"/>
      <c r="ITR26" s="75"/>
      <c r="ITS26" s="75"/>
      <c r="ITT26" s="75"/>
      <c r="ITU26" s="75"/>
      <c r="ITV26" s="75"/>
      <c r="ITW26" s="75"/>
      <c r="ITX26" s="75"/>
      <c r="ITY26" s="75"/>
      <c r="ITZ26" s="75"/>
      <c r="IUA26" s="75"/>
      <c r="IUB26" s="75"/>
      <c r="IUC26" s="75"/>
      <c r="IUD26" s="75"/>
      <c r="IUE26" s="75"/>
      <c r="IUF26" s="75"/>
      <c r="IUG26" s="75"/>
      <c r="IUH26" s="75"/>
      <c r="IUI26" s="75"/>
      <c r="IUJ26" s="75"/>
      <c r="IUK26" s="75"/>
      <c r="IUL26" s="75"/>
      <c r="IUM26" s="75"/>
      <c r="IUN26" s="75"/>
      <c r="IUO26" s="75"/>
      <c r="IUP26" s="75"/>
      <c r="IUQ26" s="75"/>
      <c r="IUR26" s="75"/>
      <c r="IUS26" s="75"/>
      <c r="IUT26" s="75"/>
      <c r="IUU26" s="75"/>
      <c r="IUV26" s="75"/>
      <c r="IUW26" s="75"/>
      <c r="IUX26" s="75"/>
      <c r="IUY26" s="75"/>
      <c r="IUZ26" s="75"/>
      <c r="IVA26" s="75"/>
      <c r="IVB26" s="75"/>
      <c r="IVC26" s="75"/>
      <c r="IVD26" s="75"/>
      <c r="IVE26" s="75"/>
      <c r="IVF26" s="75"/>
      <c r="IVG26" s="75"/>
      <c r="IVH26" s="75"/>
      <c r="IVI26" s="75"/>
      <c r="IVJ26" s="75"/>
      <c r="IVK26" s="75"/>
      <c r="IVL26" s="75"/>
      <c r="IVM26" s="75"/>
      <c r="IVN26" s="75"/>
      <c r="IVO26" s="75"/>
      <c r="IVP26" s="75"/>
      <c r="IVQ26" s="75"/>
      <c r="IVR26" s="75"/>
      <c r="IVS26" s="75"/>
      <c r="IVT26" s="75"/>
      <c r="IVU26" s="75"/>
      <c r="IVV26" s="75"/>
      <c r="IVW26" s="75"/>
      <c r="IVX26" s="75"/>
      <c r="IVY26" s="75"/>
      <c r="IVZ26" s="75"/>
      <c r="IWA26" s="75"/>
      <c r="IWB26" s="75"/>
      <c r="IWC26" s="75"/>
      <c r="IWD26" s="75"/>
      <c r="IWE26" s="75"/>
      <c r="IWF26" s="75"/>
      <c r="IWG26" s="75"/>
      <c r="IWH26" s="75"/>
      <c r="IWI26" s="75"/>
      <c r="IWJ26" s="75"/>
      <c r="IWK26" s="75"/>
      <c r="IWL26" s="75"/>
      <c r="IWM26" s="75"/>
      <c r="IWN26" s="75"/>
      <c r="IWO26" s="75"/>
      <c r="IWP26" s="75"/>
      <c r="IWQ26" s="75"/>
      <c r="IWR26" s="75"/>
      <c r="IWS26" s="75"/>
      <c r="IWT26" s="75"/>
      <c r="IWU26" s="75"/>
      <c r="IWV26" s="75"/>
      <c r="IWW26" s="75"/>
      <c r="IWX26" s="75"/>
      <c r="IWY26" s="75"/>
      <c r="IWZ26" s="75"/>
      <c r="IXA26" s="75"/>
      <c r="IXB26" s="75"/>
      <c r="IXC26" s="75"/>
      <c r="IXD26" s="75"/>
      <c r="IXE26" s="75"/>
      <c r="IXF26" s="75"/>
      <c r="IXG26" s="75"/>
      <c r="IXH26" s="75"/>
      <c r="IXI26" s="75"/>
      <c r="IXJ26" s="75"/>
      <c r="IXK26" s="75"/>
      <c r="IXL26" s="75"/>
      <c r="IXM26" s="75"/>
      <c r="IXN26" s="75"/>
      <c r="IXO26" s="75"/>
      <c r="IXP26" s="75"/>
      <c r="IXQ26" s="75"/>
      <c r="IXR26" s="75"/>
      <c r="IXS26" s="75"/>
      <c r="IXT26" s="75"/>
      <c r="IXU26" s="75"/>
      <c r="IXV26" s="75"/>
      <c r="IXW26" s="75"/>
      <c r="IXX26" s="75"/>
      <c r="IXY26" s="75"/>
      <c r="IXZ26" s="75"/>
      <c r="IYA26" s="75"/>
      <c r="IYB26" s="75"/>
      <c r="IYC26" s="75"/>
      <c r="IYD26" s="75"/>
      <c r="IYE26" s="75"/>
      <c r="IYF26" s="75"/>
      <c r="IYG26" s="75"/>
      <c r="IYH26" s="75"/>
      <c r="IYI26" s="75"/>
      <c r="IYJ26" s="75"/>
      <c r="IYK26" s="75"/>
      <c r="IYL26" s="75"/>
      <c r="IYM26" s="75"/>
      <c r="IYN26" s="75"/>
      <c r="IYO26" s="75"/>
      <c r="IYP26" s="75"/>
      <c r="IYQ26" s="75"/>
      <c r="IYR26" s="75"/>
      <c r="IYS26" s="75"/>
      <c r="IYT26" s="75"/>
      <c r="IYU26" s="75"/>
      <c r="IYV26" s="75"/>
      <c r="IYW26" s="75"/>
      <c r="IYX26" s="75"/>
      <c r="IYY26" s="75"/>
      <c r="IYZ26" s="75"/>
      <c r="IZA26" s="75"/>
      <c r="IZB26" s="75"/>
      <c r="IZC26" s="75"/>
      <c r="IZD26" s="75"/>
      <c r="IZE26" s="75"/>
      <c r="IZF26" s="75"/>
      <c r="IZG26" s="75"/>
      <c r="IZH26" s="75"/>
      <c r="IZI26" s="75"/>
      <c r="IZJ26" s="75"/>
      <c r="IZK26" s="75"/>
      <c r="IZL26" s="75"/>
      <c r="IZM26" s="75"/>
      <c r="IZN26" s="75"/>
      <c r="IZO26" s="75"/>
      <c r="IZP26" s="75"/>
      <c r="IZQ26" s="75"/>
      <c r="IZR26" s="75"/>
      <c r="IZS26" s="75"/>
      <c r="IZT26" s="75"/>
      <c r="IZU26" s="75"/>
      <c r="IZV26" s="75"/>
      <c r="IZW26" s="75"/>
      <c r="IZX26" s="75"/>
      <c r="IZY26" s="75"/>
      <c r="IZZ26" s="75"/>
      <c r="JAA26" s="75"/>
      <c r="JAB26" s="75"/>
      <c r="JAC26" s="75"/>
      <c r="JAD26" s="75"/>
      <c r="JAE26" s="75"/>
      <c r="JAF26" s="75"/>
      <c r="JAG26" s="75"/>
      <c r="JAH26" s="75"/>
      <c r="JAI26" s="75"/>
      <c r="JAJ26" s="75"/>
      <c r="JAK26" s="75"/>
      <c r="JAL26" s="75"/>
      <c r="JAM26" s="75"/>
      <c r="JAN26" s="75"/>
      <c r="JAO26" s="75"/>
      <c r="JAP26" s="75"/>
      <c r="JAQ26" s="75"/>
      <c r="JAR26" s="75"/>
      <c r="JAS26" s="75"/>
      <c r="JAT26" s="75"/>
      <c r="JAU26" s="75"/>
      <c r="JAV26" s="75"/>
      <c r="JAW26" s="75"/>
      <c r="JAX26" s="75"/>
      <c r="JAY26" s="75"/>
      <c r="JAZ26" s="75"/>
      <c r="JBA26" s="75"/>
      <c r="JBB26" s="75"/>
      <c r="JBC26" s="75"/>
      <c r="JBD26" s="75"/>
      <c r="JBE26" s="75"/>
      <c r="JBF26" s="75"/>
      <c r="JBG26" s="75"/>
      <c r="JBH26" s="75"/>
      <c r="JBI26" s="75"/>
      <c r="JBJ26" s="75"/>
      <c r="JBK26" s="75"/>
      <c r="JBL26" s="75"/>
      <c r="JBM26" s="75"/>
      <c r="JBN26" s="75"/>
      <c r="JBO26" s="75"/>
      <c r="JBP26" s="75"/>
      <c r="JBQ26" s="75"/>
      <c r="JBR26" s="75"/>
      <c r="JBS26" s="75"/>
      <c r="JBT26" s="75"/>
      <c r="JBU26" s="75"/>
      <c r="JBV26" s="75"/>
      <c r="JBW26" s="75"/>
      <c r="JBX26" s="75"/>
      <c r="JBY26" s="75"/>
      <c r="JBZ26" s="75"/>
      <c r="JCA26" s="75"/>
      <c r="JCB26" s="75"/>
      <c r="JCC26" s="75"/>
      <c r="JCD26" s="75"/>
      <c r="JCE26" s="75"/>
      <c r="JCF26" s="75"/>
      <c r="JCG26" s="75"/>
      <c r="JCH26" s="75"/>
      <c r="JCI26" s="75"/>
      <c r="JCJ26" s="75"/>
      <c r="JCK26" s="75"/>
      <c r="JCL26" s="75"/>
      <c r="JCM26" s="75"/>
      <c r="JCN26" s="75"/>
      <c r="JCO26" s="75"/>
      <c r="JCP26" s="75"/>
      <c r="JCQ26" s="75"/>
      <c r="JCR26" s="75"/>
      <c r="JCS26" s="75"/>
      <c r="JCT26" s="75"/>
      <c r="JCU26" s="75"/>
      <c r="JCV26" s="75"/>
      <c r="JCW26" s="75"/>
      <c r="JCX26" s="75"/>
      <c r="JCY26" s="75"/>
      <c r="JCZ26" s="75"/>
      <c r="JDA26" s="75"/>
      <c r="JDB26" s="75"/>
      <c r="JDC26" s="75"/>
      <c r="JDD26" s="75"/>
      <c r="JDE26" s="75"/>
      <c r="JDF26" s="75"/>
      <c r="JDG26" s="75"/>
      <c r="JDH26" s="75"/>
      <c r="JDI26" s="75"/>
      <c r="JDJ26" s="75"/>
      <c r="JDK26" s="75"/>
      <c r="JDL26" s="75"/>
      <c r="JDM26" s="75"/>
      <c r="JDN26" s="75"/>
      <c r="JDO26" s="75"/>
      <c r="JDP26" s="75"/>
      <c r="JDQ26" s="75"/>
      <c r="JDR26" s="75"/>
      <c r="JDS26" s="75"/>
      <c r="JDT26" s="75"/>
      <c r="JDU26" s="75"/>
      <c r="JDV26" s="75"/>
      <c r="JDW26" s="75"/>
      <c r="JDX26" s="75"/>
      <c r="JDY26" s="75"/>
      <c r="JDZ26" s="75"/>
      <c r="JEA26" s="75"/>
      <c r="JEB26" s="75"/>
      <c r="JEC26" s="75"/>
      <c r="JED26" s="75"/>
      <c r="JEE26" s="75"/>
      <c r="JEF26" s="75"/>
      <c r="JEG26" s="75"/>
      <c r="JEH26" s="75"/>
      <c r="JEI26" s="75"/>
      <c r="JEJ26" s="75"/>
      <c r="JEK26" s="75"/>
      <c r="JEL26" s="75"/>
      <c r="JEM26" s="75"/>
      <c r="JEN26" s="75"/>
      <c r="JEO26" s="75"/>
      <c r="JEP26" s="75"/>
      <c r="JEQ26" s="75"/>
      <c r="JER26" s="75"/>
      <c r="JES26" s="75"/>
      <c r="JET26" s="75"/>
      <c r="JEU26" s="75"/>
      <c r="JEV26" s="75"/>
      <c r="JEW26" s="75"/>
      <c r="JEX26" s="75"/>
      <c r="JEY26" s="75"/>
      <c r="JEZ26" s="75"/>
      <c r="JFA26" s="75"/>
      <c r="JFB26" s="75"/>
      <c r="JFC26" s="75"/>
      <c r="JFD26" s="75"/>
      <c r="JFE26" s="75"/>
      <c r="JFF26" s="75"/>
      <c r="JFG26" s="75"/>
      <c r="JFH26" s="75"/>
      <c r="JFI26" s="75"/>
      <c r="JFJ26" s="75"/>
      <c r="JFK26" s="75"/>
      <c r="JFL26" s="75"/>
      <c r="JFM26" s="75"/>
      <c r="JFN26" s="75"/>
      <c r="JFO26" s="75"/>
      <c r="JFP26" s="75"/>
      <c r="JFQ26" s="75"/>
      <c r="JFR26" s="75"/>
      <c r="JFS26" s="75"/>
      <c r="JFT26" s="75"/>
      <c r="JFU26" s="75"/>
      <c r="JFV26" s="75"/>
      <c r="JFW26" s="75"/>
      <c r="JFX26" s="75"/>
      <c r="JFY26" s="75"/>
      <c r="JFZ26" s="75"/>
      <c r="JGA26" s="75"/>
      <c r="JGB26" s="75"/>
      <c r="JGC26" s="75"/>
      <c r="JGD26" s="75"/>
      <c r="JGE26" s="75"/>
      <c r="JGF26" s="75"/>
      <c r="JGG26" s="75"/>
      <c r="JGH26" s="75"/>
      <c r="JGI26" s="75"/>
      <c r="JGJ26" s="75"/>
      <c r="JGK26" s="75"/>
      <c r="JGL26" s="75"/>
      <c r="JGM26" s="75"/>
      <c r="JGN26" s="75"/>
      <c r="JGO26" s="75"/>
      <c r="JGP26" s="75"/>
      <c r="JGQ26" s="75"/>
      <c r="JGR26" s="75"/>
      <c r="JGS26" s="75"/>
      <c r="JGT26" s="75"/>
      <c r="JGU26" s="75"/>
      <c r="JGV26" s="75"/>
      <c r="JGW26" s="75"/>
      <c r="JGX26" s="75"/>
      <c r="JGY26" s="75"/>
      <c r="JGZ26" s="75"/>
      <c r="JHA26" s="75"/>
      <c r="JHB26" s="75"/>
      <c r="JHC26" s="75"/>
      <c r="JHD26" s="75"/>
      <c r="JHE26" s="75"/>
      <c r="JHF26" s="75"/>
      <c r="JHG26" s="75"/>
      <c r="JHH26" s="75"/>
      <c r="JHI26" s="75"/>
      <c r="JHJ26" s="75"/>
      <c r="JHK26" s="75"/>
      <c r="JHL26" s="75"/>
      <c r="JHM26" s="75"/>
      <c r="JHN26" s="75"/>
      <c r="JHO26" s="75"/>
      <c r="JHP26" s="75"/>
      <c r="JHQ26" s="75"/>
      <c r="JHR26" s="75"/>
      <c r="JHS26" s="75"/>
      <c r="JHT26" s="75"/>
      <c r="JHU26" s="75"/>
      <c r="JHV26" s="75"/>
      <c r="JHW26" s="75"/>
      <c r="JHX26" s="75"/>
      <c r="JHY26" s="75"/>
      <c r="JHZ26" s="75"/>
      <c r="JIA26" s="75"/>
      <c r="JIB26" s="75"/>
      <c r="JIC26" s="75"/>
      <c r="JID26" s="75"/>
      <c r="JIE26" s="75"/>
      <c r="JIF26" s="75"/>
      <c r="JIG26" s="75"/>
      <c r="JIH26" s="75"/>
      <c r="JII26" s="75"/>
      <c r="JIJ26" s="75"/>
      <c r="JIK26" s="75"/>
      <c r="JIL26" s="75"/>
      <c r="JIM26" s="75"/>
      <c r="JIN26" s="75"/>
      <c r="JIO26" s="75"/>
      <c r="JIP26" s="75"/>
      <c r="JIQ26" s="75"/>
      <c r="JIR26" s="75"/>
      <c r="JIS26" s="75"/>
      <c r="JIT26" s="75"/>
      <c r="JIU26" s="75"/>
      <c r="JIV26" s="75"/>
      <c r="JIW26" s="75"/>
      <c r="JIX26" s="75"/>
      <c r="JIY26" s="75"/>
      <c r="JIZ26" s="75"/>
      <c r="JJA26" s="75"/>
      <c r="JJB26" s="75"/>
      <c r="JJC26" s="75"/>
      <c r="JJD26" s="75"/>
      <c r="JJE26" s="75"/>
      <c r="JJF26" s="75"/>
      <c r="JJG26" s="75"/>
      <c r="JJH26" s="75"/>
      <c r="JJI26" s="75"/>
      <c r="JJJ26" s="75"/>
      <c r="JJK26" s="75"/>
      <c r="JJL26" s="75"/>
      <c r="JJM26" s="75"/>
      <c r="JJN26" s="75"/>
      <c r="JJO26" s="75"/>
      <c r="JJP26" s="75"/>
      <c r="JJQ26" s="75"/>
      <c r="JJR26" s="75"/>
      <c r="JJS26" s="75"/>
      <c r="JJT26" s="75"/>
      <c r="JJU26" s="75"/>
      <c r="JJV26" s="75"/>
      <c r="JJW26" s="75"/>
      <c r="JJX26" s="75"/>
      <c r="JJY26" s="75"/>
      <c r="JJZ26" s="75"/>
      <c r="JKA26" s="75"/>
      <c r="JKB26" s="75"/>
      <c r="JKC26" s="75"/>
      <c r="JKD26" s="75"/>
      <c r="JKE26" s="75"/>
      <c r="JKF26" s="75"/>
      <c r="JKG26" s="75"/>
      <c r="JKH26" s="75"/>
      <c r="JKI26" s="75"/>
      <c r="JKJ26" s="75"/>
      <c r="JKK26" s="75"/>
      <c r="JKL26" s="75"/>
      <c r="JKM26" s="75"/>
      <c r="JKN26" s="75"/>
      <c r="JKO26" s="75"/>
      <c r="JKP26" s="75"/>
      <c r="JKQ26" s="75"/>
      <c r="JKR26" s="75"/>
      <c r="JKS26" s="75"/>
      <c r="JKT26" s="75"/>
      <c r="JKU26" s="75"/>
      <c r="JKV26" s="75"/>
      <c r="JKW26" s="75"/>
      <c r="JKX26" s="75"/>
      <c r="JKY26" s="75"/>
      <c r="JKZ26" s="75"/>
      <c r="JLA26" s="75"/>
      <c r="JLB26" s="75"/>
      <c r="JLC26" s="75"/>
      <c r="JLD26" s="75"/>
      <c r="JLE26" s="75"/>
      <c r="JLF26" s="75"/>
      <c r="JLG26" s="75"/>
      <c r="JLH26" s="75"/>
      <c r="JLI26" s="75"/>
      <c r="JLJ26" s="75"/>
      <c r="JLK26" s="75"/>
      <c r="JLL26" s="75"/>
      <c r="JLM26" s="75"/>
      <c r="JLN26" s="75"/>
      <c r="JLO26" s="75"/>
      <c r="JLP26" s="75"/>
      <c r="JLQ26" s="75"/>
      <c r="JLR26" s="75"/>
      <c r="JLS26" s="75"/>
      <c r="JLT26" s="75"/>
      <c r="JLU26" s="75"/>
      <c r="JLV26" s="75"/>
      <c r="JLW26" s="75"/>
      <c r="JLX26" s="75"/>
      <c r="JLY26" s="75"/>
      <c r="JLZ26" s="75"/>
      <c r="JMA26" s="75"/>
      <c r="JMB26" s="75"/>
      <c r="JMC26" s="75"/>
      <c r="JMD26" s="75"/>
      <c r="JME26" s="75"/>
      <c r="JMF26" s="75"/>
      <c r="JMG26" s="75"/>
      <c r="JMH26" s="75"/>
      <c r="JMI26" s="75"/>
      <c r="JMJ26" s="75"/>
      <c r="JMK26" s="75"/>
      <c r="JML26" s="75"/>
      <c r="JMM26" s="75"/>
      <c r="JMN26" s="75"/>
      <c r="JMO26" s="75"/>
      <c r="JMP26" s="75"/>
      <c r="JMQ26" s="75"/>
      <c r="JMR26" s="75"/>
      <c r="JMS26" s="75"/>
      <c r="JMT26" s="75"/>
      <c r="JMU26" s="75"/>
      <c r="JMV26" s="75"/>
      <c r="JMW26" s="75"/>
      <c r="JMX26" s="75"/>
      <c r="JMY26" s="75"/>
      <c r="JMZ26" s="75"/>
      <c r="JNA26" s="75"/>
      <c r="JNB26" s="75"/>
      <c r="JNC26" s="75"/>
      <c r="JND26" s="75"/>
      <c r="JNE26" s="75"/>
      <c r="JNF26" s="75"/>
      <c r="JNG26" s="75"/>
      <c r="JNH26" s="75"/>
      <c r="JNI26" s="75"/>
      <c r="JNJ26" s="75"/>
      <c r="JNK26" s="75"/>
      <c r="JNL26" s="75"/>
      <c r="JNM26" s="75"/>
      <c r="JNN26" s="75"/>
      <c r="JNO26" s="75"/>
      <c r="JNP26" s="75"/>
      <c r="JNQ26" s="75"/>
      <c r="JNR26" s="75"/>
      <c r="JNS26" s="75"/>
      <c r="JNT26" s="75"/>
      <c r="JNU26" s="75"/>
      <c r="JNV26" s="75"/>
      <c r="JNW26" s="75"/>
      <c r="JNX26" s="75"/>
      <c r="JNY26" s="75"/>
      <c r="JNZ26" s="75"/>
      <c r="JOA26" s="75"/>
      <c r="JOB26" s="75"/>
      <c r="JOC26" s="75"/>
      <c r="JOD26" s="75"/>
      <c r="JOE26" s="75"/>
      <c r="JOF26" s="75"/>
      <c r="JOG26" s="75"/>
      <c r="JOH26" s="75"/>
      <c r="JOI26" s="75"/>
      <c r="JOJ26" s="75"/>
      <c r="JOK26" s="75"/>
      <c r="JOL26" s="75"/>
      <c r="JOM26" s="75"/>
      <c r="JON26" s="75"/>
      <c r="JOO26" s="75"/>
      <c r="JOP26" s="75"/>
      <c r="JOQ26" s="75"/>
      <c r="JOR26" s="75"/>
      <c r="JOS26" s="75"/>
      <c r="JOT26" s="75"/>
      <c r="JOU26" s="75"/>
      <c r="JOV26" s="75"/>
      <c r="JOW26" s="75"/>
      <c r="JOX26" s="75"/>
      <c r="JOY26" s="75"/>
      <c r="JOZ26" s="75"/>
      <c r="JPA26" s="75"/>
      <c r="JPB26" s="75"/>
      <c r="JPC26" s="75"/>
      <c r="JPD26" s="75"/>
      <c r="JPE26" s="75"/>
      <c r="JPF26" s="75"/>
      <c r="JPG26" s="75"/>
      <c r="JPH26" s="75"/>
      <c r="JPI26" s="75"/>
      <c r="JPJ26" s="75"/>
      <c r="JPK26" s="75"/>
      <c r="JPL26" s="75"/>
      <c r="JPM26" s="75"/>
      <c r="JPN26" s="75"/>
      <c r="JPO26" s="75"/>
      <c r="JPP26" s="75"/>
      <c r="JPQ26" s="75"/>
      <c r="JPR26" s="75"/>
      <c r="JPS26" s="75"/>
      <c r="JPT26" s="75"/>
      <c r="JPU26" s="75"/>
      <c r="JPV26" s="75"/>
      <c r="JPW26" s="75"/>
      <c r="JPX26" s="75"/>
      <c r="JPY26" s="75"/>
      <c r="JPZ26" s="75"/>
      <c r="JQA26" s="75"/>
      <c r="JQB26" s="75"/>
      <c r="JQC26" s="75"/>
      <c r="JQD26" s="75"/>
      <c r="JQE26" s="75"/>
      <c r="JQF26" s="75"/>
      <c r="JQG26" s="75"/>
      <c r="JQH26" s="75"/>
      <c r="JQI26" s="75"/>
      <c r="JQJ26" s="75"/>
      <c r="JQK26" s="75"/>
      <c r="JQL26" s="75"/>
      <c r="JQM26" s="75"/>
      <c r="JQN26" s="75"/>
      <c r="JQO26" s="75"/>
      <c r="JQP26" s="75"/>
      <c r="JQQ26" s="75"/>
      <c r="JQR26" s="75"/>
      <c r="JQS26" s="75"/>
      <c r="JQT26" s="75"/>
      <c r="JQU26" s="75"/>
      <c r="JQV26" s="75"/>
      <c r="JQW26" s="75"/>
      <c r="JQX26" s="75"/>
      <c r="JQY26" s="75"/>
      <c r="JQZ26" s="75"/>
      <c r="JRA26" s="75"/>
      <c r="JRB26" s="75"/>
      <c r="JRC26" s="75"/>
      <c r="JRD26" s="75"/>
      <c r="JRE26" s="75"/>
      <c r="JRF26" s="75"/>
      <c r="JRG26" s="75"/>
      <c r="JRH26" s="75"/>
      <c r="JRI26" s="75"/>
      <c r="JRJ26" s="75"/>
      <c r="JRK26" s="75"/>
      <c r="JRL26" s="75"/>
      <c r="JRM26" s="75"/>
      <c r="JRN26" s="75"/>
      <c r="JRO26" s="75"/>
      <c r="JRP26" s="75"/>
      <c r="JRQ26" s="75"/>
      <c r="JRR26" s="75"/>
      <c r="JRS26" s="75"/>
      <c r="JRT26" s="75"/>
      <c r="JRU26" s="75"/>
      <c r="JRV26" s="75"/>
      <c r="JRW26" s="75"/>
      <c r="JRX26" s="75"/>
      <c r="JRY26" s="75"/>
      <c r="JRZ26" s="75"/>
      <c r="JSA26" s="75"/>
      <c r="JSB26" s="75"/>
      <c r="JSC26" s="75"/>
      <c r="JSD26" s="75"/>
      <c r="JSE26" s="75"/>
      <c r="JSF26" s="75"/>
      <c r="JSG26" s="75"/>
      <c r="JSH26" s="75"/>
      <c r="JSI26" s="75"/>
      <c r="JSJ26" s="75"/>
      <c r="JSK26" s="75"/>
      <c r="JSL26" s="75"/>
      <c r="JSM26" s="75"/>
      <c r="JSN26" s="75"/>
      <c r="JSO26" s="75"/>
      <c r="JSP26" s="75"/>
      <c r="JSQ26" s="75"/>
      <c r="JSR26" s="75"/>
      <c r="JSS26" s="75"/>
      <c r="JST26" s="75"/>
      <c r="JSU26" s="75"/>
      <c r="JSV26" s="75"/>
      <c r="JSW26" s="75"/>
      <c r="JSX26" s="75"/>
      <c r="JSY26" s="75"/>
      <c r="JSZ26" s="75"/>
      <c r="JTA26" s="75"/>
      <c r="JTB26" s="75"/>
      <c r="JTC26" s="75"/>
      <c r="JTD26" s="75"/>
      <c r="JTE26" s="75"/>
      <c r="JTF26" s="75"/>
      <c r="JTG26" s="75"/>
      <c r="JTH26" s="75"/>
      <c r="JTI26" s="75"/>
      <c r="JTJ26" s="75"/>
      <c r="JTK26" s="75"/>
      <c r="JTL26" s="75"/>
      <c r="JTM26" s="75"/>
      <c r="JTN26" s="75"/>
      <c r="JTO26" s="75"/>
      <c r="JTP26" s="75"/>
      <c r="JTQ26" s="75"/>
      <c r="JTR26" s="75"/>
      <c r="JTS26" s="75"/>
      <c r="JTT26" s="75"/>
      <c r="JTU26" s="75"/>
      <c r="JTV26" s="75"/>
      <c r="JTW26" s="75"/>
      <c r="JTX26" s="75"/>
      <c r="JTY26" s="75"/>
      <c r="JTZ26" s="75"/>
      <c r="JUA26" s="75"/>
      <c r="JUB26" s="75"/>
      <c r="JUC26" s="75"/>
      <c r="JUD26" s="75"/>
      <c r="JUE26" s="75"/>
      <c r="JUF26" s="75"/>
      <c r="JUG26" s="75"/>
      <c r="JUH26" s="75"/>
      <c r="JUI26" s="75"/>
      <c r="JUJ26" s="75"/>
      <c r="JUK26" s="75"/>
      <c r="JUL26" s="75"/>
      <c r="JUM26" s="75"/>
      <c r="JUN26" s="75"/>
      <c r="JUO26" s="75"/>
      <c r="JUP26" s="75"/>
      <c r="JUQ26" s="75"/>
      <c r="JUR26" s="75"/>
      <c r="JUS26" s="75"/>
      <c r="JUT26" s="75"/>
      <c r="JUU26" s="75"/>
      <c r="JUV26" s="75"/>
      <c r="JUW26" s="75"/>
      <c r="JUX26" s="75"/>
      <c r="JUY26" s="75"/>
      <c r="JUZ26" s="75"/>
      <c r="JVA26" s="75"/>
      <c r="JVB26" s="75"/>
      <c r="JVC26" s="75"/>
      <c r="JVD26" s="75"/>
      <c r="JVE26" s="75"/>
      <c r="JVF26" s="75"/>
      <c r="JVG26" s="75"/>
      <c r="JVH26" s="75"/>
      <c r="JVI26" s="75"/>
      <c r="JVJ26" s="75"/>
      <c r="JVK26" s="75"/>
      <c r="JVL26" s="75"/>
      <c r="JVM26" s="75"/>
      <c r="JVN26" s="75"/>
      <c r="JVO26" s="75"/>
      <c r="JVP26" s="75"/>
      <c r="JVQ26" s="75"/>
      <c r="JVR26" s="75"/>
      <c r="JVS26" s="75"/>
      <c r="JVT26" s="75"/>
      <c r="JVU26" s="75"/>
      <c r="JVV26" s="75"/>
      <c r="JVW26" s="75"/>
      <c r="JVX26" s="75"/>
      <c r="JVY26" s="75"/>
      <c r="JVZ26" s="75"/>
      <c r="JWA26" s="75"/>
      <c r="JWB26" s="75"/>
      <c r="JWC26" s="75"/>
      <c r="JWD26" s="75"/>
      <c r="JWE26" s="75"/>
      <c r="JWF26" s="75"/>
      <c r="JWG26" s="75"/>
      <c r="JWH26" s="75"/>
      <c r="JWI26" s="75"/>
      <c r="JWJ26" s="75"/>
      <c r="JWK26" s="75"/>
      <c r="JWL26" s="75"/>
      <c r="JWM26" s="75"/>
      <c r="JWN26" s="75"/>
      <c r="JWO26" s="75"/>
      <c r="JWP26" s="75"/>
      <c r="JWQ26" s="75"/>
      <c r="JWR26" s="75"/>
      <c r="JWS26" s="75"/>
      <c r="JWT26" s="75"/>
      <c r="JWU26" s="75"/>
      <c r="JWV26" s="75"/>
      <c r="JWW26" s="75"/>
      <c r="JWX26" s="75"/>
      <c r="JWY26" s="75"/>
      <c r="JWZ26" s="75"/>
      <c r="JXA26" s="75"/>
      <c r="JXB26" s="75"/>
      <c r="JXC26" s="75"/>
      <c r="JXD26" s="75"/>
      <c r="JXE26" s="75"/>
      <c r="JXF26" s="75"/>
      <c r="JXG26" s="75"/>
      <c r="JXH26" s="75"/>
      <c r="JXI26" s="75"/>
      <c r="JXJ26" s="75"/>
      <c r="JXK26" s="75"/>
      <c r="JXL26" s="75"/>
      <c r="JXM26" s="75"/>
      <c r="JXN26" s="75"/>
      <c r="JXO26" s="75"/>
      <c r="JXP26" s="75"/>
      <c r="JXQ26" s="75"/>
      <c r="JXR26" s="75"/>
      <c r="JXS26" s="75"/>
      <c r="JXT26" s="75"/>
      <c r="JXU26" s="75"/>
      <c r="JXV26" s="75"/>
      <c r="JXW26" s="75"/>
      <c r="JXX26" s="75"/>
      <c r="JXY26" s="75"/>
      <c r="JXZ26" s="75"/>
      <c r="JYA26" s="75"/>
      <c r="JYB26" s="75"/>
      <c r="JYC26" s="75"/>
      <c r="JYD26" s="75"/>
      <c r="JYE26" s="75"/>
      <c r="JYF26" s="75"/>
      <c r="JYG26" s="75"/>
      <c r="JYH26" s="75"/>
      <c r="JYI26" s="75"/>
      <c r="JYJ26" s="75"/>
      <c r="JYK26" s="75"/>
      <c r="JYL26" s="75"/>
      <c r="JYM26" s="75"/>
      <c r="JYN26" s="75"/>
      <c r="JYO26" s="75"/>
      <c r="JYP26" s="75"/>
      <c r="JYQ26" s="75"/>
      <c r="JYR26" s="75"/>
      <c r="JYS26" s="75"/>
      <c r="JYT26" s="75"/>
      <c r="JYU26" s="75"/>
      <c r="JYV26" s="75"/>
      <c r="JYW26" s="75"/>
      <c r="JYX26" s="75"/>
      <c r="JYY26" s="75"/>
      <c r="JYZ26" s="75"/>
      <c r="JZA26" s="75"/>
      <c r="JZB26" s="75"/>
      <c r="JZC26" s="75"/>
      <c r="JZD26" s="75"/>
      <c r="JZE26" s="75"/>
      <c r="JZF26" s="75"/>
      <c r="JZG26" s="75"/>
      <c r="JZH26" s="75"/>
      <c r="JZI26" s="75"/>
      <c r="JZJ26" s="75"/>
      <c r="JZK26" s="75"/>
      <c r="JZL26" s="75"/>
      <c r="JZM26" s="75"/>
      <c r="JZN26" s="75"/>
      <c r="JZO26" s="75"/>
      <c r="JZP26" s="75"/>
      <c r="JZQ26" s="75"/>
      <c r="JZR26" s="75"/>
      <c r="JZS26" s="75"/>
      <c r="JZT26" s="75"/>
      <c r="JZU26" s="75"/>
      <c r="JZV26" s="75"/>
      <c r="JZW26" s="75"/>
      <c r="JZX26" s="75"/>
      <c r="JZY26" s="75"/>
      <c r="JZZ26" s="75"/>
      <c r="KAA26" s="75"/>
      <c r="KAB26" s="75"/>
      <c r="KAC26" s="75"/>
      <c r="KAD26" s="75"/>
      <c r="KAE26" s="75"/>
      <c r="KAF26" s="75"/>
      <c r="KAG26" s="75"/>
      <c r="KAH26" s="75"/>
      <c r="KAI26" s="75"/>
      <c r="KAJ26" s="75"/>
      <c r="KAK26" s="75"/>
      <c r="KAL26" s="75"/>
      <c r="KAM26" s="75"/>
      <c r="KAN26" s="75"/>
      <c r="KAO26" s="75"/>
      <c r="KAP26" s="75"/>
      <c r="KAQ26" s="75"/>
      <c r="KAR26" s="75"/>
      <c r="KAS26" s="75"/>
      <c r="KAT26" s="75"/>
      <c r="KAU26" s="75"/>
      <c r="KAV26" s="75"/>
      <c r="KAW26" s="75"/>
      <c r="KAX26" s="75"/>
      <c r="KAY26" s="75"/>
      <c r="KAZ26" s="75"/>
      <c r="KBA26" s="75"/>
      <c r="KBB26" s="75"/>
      <c r="KBC26" s="75"/>
      <c r="KBD26" s="75"/>
      <c r="KBE26" s="75"/>
      <c r="KBF26" s="75"/>
      <c r="KBG26" s="75"/>
      <c r="KBH26" s="75"/>
      <c r="KBI26" s="75"/>
      <c r="KBJ26" s="75"/>
      <c r="KBK26" s="75"/>
      <c r="KBL26" s="75"/>
      <c r="KBM26" s="75"/>
      <c r="KBN26" s="75"/>
      <c r="KBO26" s="75"/>
      <c r="KBP26" s="75"/>
      <c r="KBQ26" s="75"/>
      <c r="KBR26" s="75"/>
      <c r="KBS26" s="75"/>
      <c r="KBT26" s="75"/>
      <c r="KBU26" s="75"/>
      <c r="KBV26" s="75"/>
      <c r="KBW26" s="75"/>
      <c r="KBX26" s="75"/>
      <c r="KBY26" s="75"/>
      <c r="KBZ26" s="75"/>
      <c r="KCA26" s="75"/>
      <c r="KCB26" s="75"/>
      <c r="KCC26" s="75"/>
      <c r="KCD26" s="75"/>
      <c r="KCE26" s="75"/>
      <c r="KCF26" s="75"/>
      <c r="KCG26" s="75"/>
      <c r="KCH26" s="75"/>
      <c r="KCI26" s="75"/>
      <c r="KCJ26" s="75"/>
      <c r="KCK26" s="75"/>
      <c r="KCL26" s="75"/>
      <c r="KCM26" s="75"/>
      <c r="KCN26" s="75"/>
      <c r="KCO26" s="75"/>
      <c r="KCP26" s="75"/>
      <c r="KCQ26" s="75"/>
      <c r="KCR26" s="75"/>
      <c r="KCS26" s="75"/>
      <c r="KCT26" s="75"/>
      <c r="KCU26" s="75"/>
      <c r="KCV26" s="75"/>
      <c r="KCW26" s="75"/>
      <c r="KCX26" s="75"/>
      <c r="KCY26" s="75"/>
      <c r="KCZ26" s="75"/>
      <c r="KDA26" s="75"/>
      <c r="KDB26" s="75"/>
      <c r="KDC26" s="75"/>
      <c r="KDD26" s="75"/>
      <c r="KDE26" s="75"/>
      <c r="KDF26" s="75"/>
      <c r="KDG26" s="75"/>
      <c r="KDH26" s="75"/>
      <c r="KDI26" s="75"/>
      <c r="KDJ26" s="75"/>
      <c r="KDK26" s="75"/>
      <c r="KDL26" s="75"/>
      <c r="KDM26" s="75"/>
      <c r="KDN26" s="75"/>
      <c r="KDO26" s="75"/>
      <c r="KDP26" s="75"/>
      <c r="KDQ26" s="75"/>
      <c r="KDR26" s="75"/>
      <c r="KDS26" s="75"/>
      <c r="KDT26" s="75"/>
      <c r="KDU26" s="75"/>
      <c r="KDV26" s="75"/>
      <c r="KDW26" s="75"/>
      <c r="KDX26" s="75"/>
      <c r="KDY26" s="75"/>
      <c r="KDZ26" s="75"/>
      <c r="KEA26" s="75"/>
      <c r="KEB26" s="75"/>
      <c r="KEC26" s="75"/>
      <c r="KED26" s="75"/>
      <c r="KEE26" s="75"/>
      <c r="KEF26" s="75"/>
      <c r="KEG26" s="75"/>
      <c r="KEH26" s="75"/>
      <c r="KEI26" s="75"/>
      <c r="KEJ26" s="75"/>
      <c r="KEK26" s="75"/>
      <c r="KEL26" s="75"/>
      <c r="KEM26" s="75"/>
      <c r="KEN26" s="75"/>
      <c r="KEO26" s="75"/>
      <c r="KEP26" s="75"/>
      <c r="KEQ26" s="75"/>
      <c r="KER26" s="75"/>
      <c r="KES26" s="75"/>
      <c r="KET26" s="75"/>
      <c r="KEU26" s="75"/>
      <c r="KEV26" s="75"/>
      <c r="KEW26" s="75"/>
      <c r="KEX26" s="75"/>
      <c r="KEY26" s="75"/>
      <c r="KEZ26" s="75"/>
      <c r="KFA26" s="75"/>
      <c r="KFB26" s="75"/>
      <c r="KFC26" s="75"/>
      <c r="KFD26" s="75"/>
      <c r="KFE26" s="75"/>
      <c r="KFF26" s="75"/>
      <c r="KFG26" s="75"/>
      <c r="KFH26" s="75"/>
      <c r="KFI26" s="75"/>
      <c r="KFJ26" s="75"/>
      <c r="KFK26" s="75"/>
      <c r="KFL26" s="75"/>
      <c r="KFM26" s="75"/>
      <c r="KFN26" s="75"/>
      <c r="KFO26" s="75"/>
      <c r="KFP26" s="75"/>
      <c r="KFQ26" s="75"/>
      <c r="KFR26" s="75"/>
      <c r="KFS26" s="75"/>
      <c r="KFT26" s="75"/>
      <c r="KFU26" s="75"/>
      <c r="KFV26" s="75"/>
      <c r="KFW26" s="75"/>
      <c r="KFX26" s="75"/>
      <c r="KFY26" s="75"/>
      <c r="KFZ26" s="75"/>
      <c r="KGA26" s="75"/>
      <c r="KGB26" s="75"/>
      <c r="KGC26" s="75"/>
      <c r="KGD26" s="75"/>
      <c r="KGE26" s="75"/>
      <c r="KGF26" s="75"/>
      <c r="KGG26" s="75"/>
      <c r="KGH26" s="75"/>
      <c r="KGI26" s="75"/>
      <c r="KGJ26" s="75"/>
      <c r="KGK26" s="75"/>
      <c r="KGL26" s="75"/>
      <c r="KGM26" s="75"/>
      <c r="KGN26" s="75"/>
      <c r="KGO26" s="75"/>
      <c r="KGP26" s="75"/>
      <c r="KGQ26" s="75"/>
      <c r="KGR26" s="75"/>
      <c r="KGS26" s="75"/>
      <c r="KGT26" s="75"/>
      <c r="KGU26" s="75"/>
      <c r="KGV26" s="75"/>
      <c r="KGW26" s="75"/>
      <c r="KGX26" s="75"/>
      <c r="KGY26" s="75"/>
      <c r="KGZ26" s="75"/>
      <c r="KHA26" s="75"/>
      <c r="KHB26" s="75"/>
      <c r="KHC26" s="75"/>
      <c r="KHD26" s="75"/>
      <c r="KHE26" s="75"/>
      <c r="KHF26" s="75"/>
      <c r="KHG26" s="75"/>
      <c r="KHH26" s="75"/>
      <c r="KHI26" s="75"/>
      <c r="KHJ26" s="75"/>
      <c r="KHK26" s="75"/>
      <c r="KHL26" s="75"/>
      <c r="KHM26" s="75"/>
      <c r="KHN26" s="75"/>
      <c r="KHO26" s="75"/>
      <c r="KHP26" s="75"/>
      <c r="KHQ26" s="75"/>
      <c r="KHR26" s="75"/>
      <c r="KHS26" s="75"/>
      <c r="KHT26" s="75"/>
      <c r="KHU26" s="75"/>
      <c r="KHV26" s="75"/>
      <c r="KHW26" s="75"/>
      <c r="KHX26" s="75"/>
      <c r="KHY26" s="75"/>
      <c r="KHZ26" s="75"/>
      <c r="KIA26" s="75"/>
      <c r="KIB26" s="75"/>
      <c r="KIC26" s="75"/>
      <c r="KID26" s="75"/>
      <c r="KIE26" s="75"/>
      <c r="KIF26" s="75"/>
      <c r="KIG26" s="75"/>
      <c r="KIH26" s="75"/>
      <c r="KII26" s="75"/>
      <c r="KIJ26" s="75"/>
      <c r="KIK26" s="75"/>
      <c r="KIL26" s="75"/>
      <c r="KIM26" s="75"/>
      <c r="KIN26" s="75"/>
      <c r="KIO26" s="75"/>
      <c r="KIP26" s="75"/>
      <c r="KIQ26" s="75"/>
      <c r="KIR26" s="75"/>
      <c r="KIS26" s="75"/>
      <c r="KIT26" s="75"/>
      <c r="KIU26" s="75"/>
      <c r="KIV26" s="75"/>
      <c r="KIW26" s="75"/>
      <c r="KIX26" s="75"/>
      <c r="KIY26" s="75"/>
      <c r="KIZ26" s="75"/>
      <c r="KJA26" s="75"/>
      <c r="KJB26" s="75"/>
      <c r="KJC26" s="75"/>
      <c r="KJD26" s="75"/>
      <c r="KJE26" s="75"/>
      <c r="KJF26" s="75"/>
      <c r="KJG26" s="75"/>
      <c r="KJH26" s="75"/>
      <c r="KJI26" s="75"/>
      <c r="KJJ26" s="75"/>
      <c r="KJK26" s="75"/>
      <c r="KJL26" s="75"/>
      <c r="KJM26" s="75"/>
      <c r="KJN26" s="75"/>
      <c r="KJO26" s="75"/>
      <c r="KJP26" s="75"/>
      <c r="KJQ26" s="75"/>
      <c r="KJR26" s="75"/>
      <c r="KJS26" s="75"/>
      <c r="KJT26" s="75"/>
      <c r="KJU26" s="75"/>
      <c r="KJV26" s="75"/>
      <c r="KJW26" s="75"/>
      <c r="KJX26" s="75"/>
      <c r="KJY26" s="75"/>
      <c r="KJZ26" s="75"/>
      <c r="KKA26" s="75"/>
      <c r="KKB26" s="75"/>
      <c r="KKC26" s="75"/>
      <c r="KKD26" s="75"/>
      <c r="KKE26" s="75"/>
      <c r="KKF26" s="75"/>
      <c r="KKG26" s="75"/>
      <c r="KKH26" s="75"/>
      <c r="KKI26" s="75"/>
      <c r="KKJ26" s="75"/>
      <c r="KKK26" s="75"/>
      <c r="KKL26" s="75"/>
      <c r="KKM26" s="75"/>
      <c r="KKN26" s="75"/>
      <c r="KKO26" s="75"/>
      <c r="KKP26" s="75"/>
      <c r="KKQ26" s="75"/>
      <c r="KKR26" s="75"/>
      <c r="KKS26" s="75"/>
      <c r="KKT26" s="75"/>
      <c r="KKU26" s="75"/>
      <c r="KKV26" s="75"/>
      <c r="KKW26" s="75"/>
      <c r="KKX26" s="75"/>
      <c r="KKY26" s="75"/>
      <c r="KKZ26" s="75"/>
      <c r="KLA26" s="75"/>
      <c r="KLB26" s="75"/>
      <c r="KLC26" s="75"/>
      <c r="KLD26" s="75"/>
      <c r="KLE26" s="75"/>
      <c r="KLF26" s="75"/>
      <c r="KLG26" s="75"/>
      <c r="KLH26" s="75"/>
      <c r="KLI26" s="75"/>
      <c r="KLJ26" s="75"/>
      <c r="KLK26" s="75"/>
      <c r="KLL26" s="75"/>
      <c r="KLM26" s="75"/>
      <c r="KLN26" s="75"/>
      <c r="KLO26" s="75"/>
      <c r="KLP26" s="75"/>
      <c r="KLQ26" s="75"/>
      <c r="KLR26" s="75"/>
      <c r="KLS26" s="75"/>
      <c r="KLT26" s="75"/>
      <c r="KLU26" s="75"/>
      <c r="KLV26" s="75"/>
      <c r="KLW26" s="75"/>
      <c r="KLX26" s="75"/>
      <c r="KLY26" s="75"/>
      <c r="KLZ26" s="75"/>
      <c r="KMA26" s="75"/>
      <c r="KMB26" s="75"/>
      <c r="KMC26" s="75"/>
      <c r="KMD26" s="75"/>
      <c r="KME26" s="75"/>
      <c r="KMF26" s="75"/>
      <c r="KMG26" s="75"/>
      <c r="KMH26" s="75"/>
      <c r="KMI26" s="75"/>
      <c r="KMJ26" s="75"/>
      <c r="KMK26" s="75"/>
      <c r="KML26" s="75"/>
      <c r="KMM26" s="75"/>
      <c r="KMN26" s="75"/>
      <c r="KMO26" s="75"/>
      <c r="KMP26" s="75"/>
      <c r="KMQ26" s="75"/>
      <c r="KMR26" s="75"/>
      <c r="KMS26" s="75"/>
      <c r="KMT26" s="75"/>
      <c r="KMU26" s="75"/>
      <c r="KMV26" s="75"/>
      <c r="KMW26" s="75"/>
      <c r="KMX26" s="75"/>
      <c r="KMY26" s="75"/>
      <c r="KMZ26" s="75"/>
      <c r="KNA26" s="75"/>
      <c r="KNB26" s="75"/>
      <c r="KNC26" s="75"/>
      <c r="KND26" s="75"/>
      <c r="KNE26" s="75"/>
      <c r="KNF26" s="75"/>
      <c r="KNG26" s="75"/>
      <c r="KNH26" s="75"/>
      <c r="KNI26" s="75"/>
      <c r="KNJ26" s="75"/>
      <c r="KNK26" s="75"/>
      <c r="KNL26" s="75"/>
      <c r="KNM26" s="75"/>
      <c r="KNN26" s="75"/>
      <c r="KNO26" s="75"/>
      <c r="KNP26" s="75"/>
      <c r="KNQ26" s="75"/>
      <c r="KNR26" s="75"/>
      <c r="KNS26" s="75"/>
      <c r="KNT26" s="75"/>
      <c r="KNU26" s="75"/>
      <c r="KNV26" s="75"/>
      <c r="KNW26" s="75"/>
      <c r="KNX26" s="75"/>
      <c r="KNY26" s="75"/>
      <c r="KNZ26" s="75"/>
      <c r="KOA26" s="75"/>
      <c r="KOB26" s="75"/>
      <c r="KOC26" s="75"/>
      <c r="KOD26" s="75"/>
      <c r="KOE26" s="75"/>
      <c r="KOF26" s="75"/>
      <c r="KOG26" s="75"/>
      <c r="KOH26" s="75"/>
      <c r="KOI26" s="75"/>
      <c r="KOJ26" s="75"/>
      <c r="KOK26" s="75"/>
      <c r="KOL26" s="75"/>
      <c r="KOM26" s="75"/>
      <c r="KON26" s="75"/>
      <c r="KOO26" s="75"/>
      <c r="KOP26" s="75"/>
      <c r="KOQ26" s="75"/>
      <c r="KOR26" s="75"/>
      <c r="KOS26" s="75"/>
      <c r="KOT26" s="75"/>
      <c r="KOU26" s="75"/>
      <c r="KOV26" s="75"/>
      <c r="KOW26" s="75"/>
      <c r="KOX26" s="75"/>
      <c r="KOY26" s="75"/>
      <c r="KOZ26" s="75"/>
      <c r="KPA26" s="75"/>
      <c r="KPB26" s="75"/>
      <c r="KPC26" s="75"/>
      <c r="KPD26" s="75"/>
      <c r="KPE26" s="75"/>
      <c r="KPF26" s="75"/>
      <c r="KPG26" s="75"/>
      <c r="KPH26" s="75"/>
      <c r="KPI26" s="75"/>
      <c r="KPJ26" s="75"/>
      <c r="KPK26" s="75"/>
      <c r="KPL26" s="75"/>
      <c r="KPM26" s="75"/>
      <c r="KPN26" s="75"/>
      <c r="KPO26" s="75"/>
      <c r="KPP26" s="75"/>
      <c r="KPQ26" s="75"/>
      <c r="KPR26" s="75"/>
      <c r="KPS26" s="75"/>
      <c r="KPT26" s="75"/>
      <c r="KPU26" s="75"/>
      <c r="KPV26" s="75"/>
      <c r="KPW26" s="75"/>
      <c r="KPX26" s="75"/>
      <c r="KPY26" s="75"/>
      <c r="KPZ26" s="75"/>
      <c r="KQA26" s="75"/>
      <c r="KQB26" s="75"/>
      <c r="KQC26" s="75"/>
      <c r="KQD26" s="75"/>
      <c r="KQE26" s="75"/>
      <c r="KQF26" s="75"/>
      <c r="KQG26" s="75"/>
      <c r="KQH26" s="75"/>
      <c r="KQI26" s="75"/>
      <c r="KQJ26" s="75"/>
      <c r="KQK26" s="75"/>
      <c r="KQL26" s="75"/>
      <c r="KQM26" s="75"/>
      <c r="KQN26" s="75"/>
      <c r="KQO26" s="75"/>
      <c r="KQP26" s="75"/>
      <c r="KQQ26" s="75"/>
      <c r="KQR26" s="75"/>
      <c r="KQS26" s="75"/>
      <c r="KQT26" s="75"/>
      <c r="KQU26" s="75"/>
      <c r="KQV26" s="75"/>
      <c r="KQW26" s="75"/>
      <c r="KQX26" s="75"/>
      <c r="KQY26" s="75"/>
      <c r="KQZ26" s="75"/>
      <c r="KRA26" s="75"/>
      <c r="KRB26" s="75"/>
      <c r="KRC26" s="75"/>
      <c r="KRD26" s="75"/>
      <c r="KRE26" s="75"/>
      <c r="KRF26" s="75"/>
      <c r="KRG26" s="75"/>
      <c r="KRH26" s="75"/>
      <c r="KRI26" s="75"/>
      <c r="KRJ26" s="75"/>
      <c r="KRK26" s="75"/>
      <c r="KRL26" s="75"/>
      <c r="KRM26" s="75"/>
      <c r="KRN26" s="75"/>
      <c r="KRO26" s="75"/>
      <c r="KRP26" s="75"/>
      <c r="KRQ26" s="75"/>
      <c r="KRR26" s="75"/>
      <c r="KRS26" s="75"/>
      <c r="KRT26" s="75"/>
      <c r="KRU26" s="75"/>
      <c r="KRV26" s="75"/>
      <c r="KRW26" s="75"/>
      <c r="KRX26" s="75"/>
      <c r="KRY26" s="75"/>
      <c r="KRZ26" s="75"/>
      <c r="KSA26" s="75"/>
      <c r="KSB26" s="75"/>
      <c r="KSC26" s="75"/>
      <c r="KSD26" s="75"/>
      <c r="KSE26" s="75"/>
      <c r="KSF26" s="75"/>
      <c r="KSG26" s="75"/>
      <c r="KSH26" s="75"/>
      <c r="KSI26" s="75"/>
      <c r="KSJ26" s="75"/>
      <c r="KSK26" s="75"/>
      <c r="KSL26" s="75"/>
      <c r="KSM26" s="75"/>
      <c r="KSN26" s="75"/>
      <c r="KSO26" s="75"/>
      <c r="KSP26" s="75"/>
      <c r="KSQ26" s="75"/>
      <c r="KSR26" s="75"/>
      <c r="KSS26" s="75"/>
      <c r="KST26" s="75"/>
      <c r="KSU26" s="75"/>
      <c r="KSV26" s="75"/>
      <c r="KSW26" s="75"/>
      <c r="KSX26" s="75"/>
      <c r="KSY26" s="75"/>
      <c r="KSZ26" s="75"/>
      <c r="KTA26" s="75"/>
      <c r="KTB26" s="75"/>
      <c r="KTC26" s="75"/>
      <c r="KTD26" s="75"/>
      <c r="KTE26" s="75"/>
      <c r="KTF26" s="75"/>
      <c r="KTG26" s="75"/>
      <c r="KTH26" s="75"/>
      <c r="KTI26" s="75"/>
      <c r="KTJ26" s="75"/>
      <c r="KTK26" s="75"/>
      <c r="KTL26" s="75"/>
      <c r="KTM26" s="75"/>
      <c r="KTN26" s="75"/>
      <c r="KTO26" s="75"/>
      <c r="KTP26" s="75"/>
      <c r="KTQ26" s="75"/>
      <c r="KTR26" s="75"/>
      <c r="KTS26" s="75"/>
      <c r="KTT26" s="75"/>
      <c r="KTU26" s="75"/>
      <c r="KTV26" s="75"/>
      <c r="KTW26" s="75"/>
      <c r="KTX26" s="75"/>
      <c r="KTY26" s="75"/>
      <c r="KTZ26" s="75"/>
      <c r="KUA26" s="75"/>
      <c r="KUB26" s="75"/>
      <c r="KUC26" s="75"/>
      <c r="KUD26" s="75"/>
      <c r="KUE26" s="75"/>
      <c r="KUF26" s="75"/>
      <c r="KUG26" s="75"/>
      <c r="KUH26" s="75"/>
      <c r="KUI26" s="75"/>
      <c r="KUJ26" s="75"/>
      <c r="KUK26" s="75"/>
      <c r="KUL26" s="75"/>
      <c r="KUM26" s="75"/>
      <c r="KUN26" s="75"/>
      <c r="KUO26" s="75"/>
      <c r="KUP26" s="75"/>
      <c r="KUQ26" s="75"/>
      <c r="KUR26" s="75"/>
      <c r="KUS26" s="75"/>
      <c r="KUT26" s="75"/>
      <c r="KUU26" s="75"/>
      <c r="KUV26" s="75"/>
      <c r="KUW26" s="75"/>
      <c r="KUX26" s="75"/>
      <c r="KUY26" s="75"/>
      <c r="KUZ26" s="75"/>
      <c r="KVA26" s="75"/>
      <c r="KVB26" s="75"/>
      <c r="KVC26" s="75"/>
      <c r="KVD26" s="75"/>
      <c r="KVE26" s="75"/>
      <c r="KVF26" s="75"/>
      <c r="KVG26" s="75"/>
      <c r="KVH26" s="75"/>
      <c r="KVI26" s="75"/>
      <c r="KVJ26" s="75"/>
      <c r="KVK26" s="75"/>
      <c r="KVL26" s="75"/>
      <c r="KVM26" s="75"/>
      <c r="KVN26" s="75"/>
      <c r="KVO26" s="75"/>
      <c r="KVP26" s="75"/>
      <c r="KVQ26" s="75"/>
      <c r="KVR26" s="75"/>
      <c r="KVS26" s="75"/>
      <c r="KVT26" s="75"/>
      <c r="KVU26" s="75"/>
      <c r="KVV26" s="75"/>
      <c r="KVW26" s="75"/>
      <c r="KVX26" s="75"/>
      <c r="KVY26" s="75"/>
      <c r="KVZ26" s="75"/>
      <c r="KWA26" s="75"/>
      <c r="KWB26" s="75"/>
      <c r="KWC26" s="75"/>
      <c r="KWD26" s="75"/>
      <c r="KWE26" s="75"/>
      <c r="KWF26" s="75"/>
      <c r="KWG26" s="75"/>
      <c r="KWH26" s="75"/>
      <c r="KWI26" s="75"/>
      <c r="KWJ26" s="75"/>
      <c r="KWK26" s="75"/>
      <c r="KWL26" s="75"/>
      <c r="KWM26" s="75"/>
      <c r="KWN26" s="75"/>
      <c r="KWO26" s="75"/>
      <c r="KWP26" s="75"/>
      <c r="KWQ26" s="75"/>
      <c r="KWR26" s="75"/>
      <c r="KWS26" s="75"/>
      <c r="KWT26" s="75"/>
      <c r="KWU26" s="75"/>
      <c r="KWV26" s="75"/>
      <c r="KWW26" s="75"/>
      <c r="KWX26" s="75"/>
      <c r="KWY26" s="75"/>
      <c r="KWZ26" s="75"/>
      <c r="KXA26" s="75"/>
      <c r="KXB26" s="75"/>
      <c r="KXC26" s="75"/>
      <c r="KXD26" s="75"/>
      <c r="KXE26" s="75"/>
      <c r="KXF26" s="75"/>
      <c r="KXG26" s="75"/>
      <c r="KXH26" s="75"/>
      <c r="KXI26" s="75"/>
      <c r="KXJ26" s="75"/>
      <c r="KXK26" s="75"/>
      <c r="KXL26" s="75"/>
      <c r="KXM26" s="75"/>
      <c r="KXN26" s="75"/>
      <c r="KXO26" s="75"/>
      <c r="KXP26" s="75"/>
      <c r="KXQ26" s="75"/>
      <c r="KXR26" s="75"/>
      <c r="KXS26" s="75"/>
      <c r="KXT26" s="75"/>
      <c r="KXU26" s="75"/>
      <c r="KXV26" s="75"/>
      <c r="KXW26" s="75"/>
      <c r="KXX26" s="75"/>
      <c r="KXY26" s="75"/>
      <c r="KXZ26" s="75"/>
      <c r="KYA26" s="75"/>
      <c r="KYB26" s="75"/>
      <c r="KYC26" s="75"/>
      <c r="KYD26" s="75"/>
      <c r="KYE26" s="75"/>
      <c r="KYF26" s="75"/>
      <c r="KYG26" s="75"/>
      <c r="KYH26" s="75"/>
      <c r="KYI26" s="75"/>
      <c r="KYJ26" s="75"/>
      <c r="KYK26" s="75"/>
      <c r="KYL26" s="75"/>
      <c r="KYM26" s="75"/>
      <c r="KYN26" s="75"/>
      <c r="KYO26" s="75"/>
      <c r="KYP26" s="75"/>
      <c r="KYQ26" s="75"/>
      <c r="KYR26" s="75"/>
      <c r="KYS26" s="75"/>
      <c r="KYT26" s="75"/>
      <c r="KYU26" s="75"/>
      <c r="KYV26" s="75"/>
      <c r="KYW26" s="75"/>
      <c r="KYX26" s="75"/>
      <c r="KYY26" s="75"/>
      <c r="KYZ26" s="75"/>
      <c r="KZA26" s="75"/>
      <c r="KZB26" s="75"/>
      <c r="KZC26" s="75"/>
      <c r="KZD26" s="75"/>
      <c r="KZE26" s="75"/>
      <c r="KZF26" s="75"/>
      <c r="KZG26" s="75"/>
      <c r="KZH26" s="75"/>
      <c r="KZI26" s="75"/>
      <c r="KZJ26" s="75"/>
      <c r="KZK26" s="75"/>
      <c r="KZL26" s="75"/>
      <c r="KZM26" s="75"/>
      <c r="KZN26" s="75"/>
      <c r="KZO26" s="75"/>
      <c r="KZP26" s="75"/>
      <c r="KZQ26" s="75"/>
      <c r="KZR26" s="75"/>
      <c r="KZS26" s="75"/>
      <c r="KZT26" s="75"/>
      <c r="KZU26" s="75"/>
      <c r="KZV26" s="75"/>
      <c r="KZW26" s="75"/>
      <c r="KZX26" s="75"/>
      <c r="KZY26" s="75"/>
      <c r="KZZ26" s="75"/>
      <c r="LAA26" s="75"/>
      <c r="LAB26" s="75"/>
      <c r="LAC26" s="75"/>
      <c r="LAD26" s="75"/>
      <c r="LAE26" s="75"/>
      <c r="LAF26" s="75"/>
      <c r="LAG26" s="75"/>
      <c r="LAH26" s="75"/>
      <c r="LAI26" s="75"/>
      <c r="LAJ26" s="75"/>
      <c r="LAK26" s="75"/>
      <c r="LAL26" s="75"/>
      <c r="LAM26" s="75"/>
      <c r="LAN26" s="75"/>
      <c r="LAO26" s="75"/>
      <c r="LAP26" s="75"/>
      <c r="LAQ26" s="75"/>
      <c r="LAR26" s="75"/>
      <c r="LAS26" s="75"/>
      <c r="LAT26" s="75"/>
      <c r="LAU26" s="75"/>
      <c r="LAV26" s="75"/>
      <c r="LAW26" s="75"/>
      <c r="LAX26" s="75"/>
      <c r="LAY26" s="75"/>
      <c r="LAZ26" s="75"/>
      <c r="LBA26" s="75"/>
      <c r="LBB26" s="75"/>
      <c r="LBC26" s="75"/>
      <c r="LBD26" s="75"/>
      <c r="LBE26" s="75"/>
      <c r="LBF26" s="75"/>
      <c r="LBG26" s="75"/>
      <c r="LBH26" s="75"/>
      <c r="LBI26" s="75"/>
      <c r="LBJ26" s="75"/>
      <c r="LBK26" s="75"/>
      <c r="LBL26" s="75"/>
      <c r="LBM26" s="75"/>
      <c r="LBN26" s="75"/>
      <c r="LBO26" s="75"/>
      <c r="LBP26" s="75"/>
      <c r="LBQ26" s="75"/>
      <c r="LBR26" s="75"/>
      <c r="LBS26" s="75"/>
      <c r="LBT26" s="75"/>
      <c r="LBU26" s="75"/>
      <c r="LBV26" s="75"/>
      <c r="LBW26" s="75"/>
      <c r="LBX26" s="75"/>
      <c r="LBY26" s="75"/>
      <c r="LBZ26" s="75"/>
      <c r="LCA26" s="75"/>
      <c r="LCB26" s="75"/>
      <c r="LCC26" s="75"/>
      <c r="LCD26" s="75"/>
      <c r="LCE26" s="75"/>
      <c r="LCF26" s="75"/>
      <c r="LCG26" s="75"/>
      <c r="LCH26" s="75"/>
      <c r="LCI26" s="75"/>
      <c r="LCJ26" s="75"/>
      <c r="LCK26" s="75"/>
      <c r="LCL26" s="75"/>
      <c r="LCM26" s="75"/>
      <c r="LCN26" s="75"/>
      <c r="LCO26" s="75"/>
      <c r="LCP26" s="75"/>
      <c r="LCQ26" s="75"/>
      <c r="LCR26" s="75"/>
      <c r="LCS26" s="75"/>
      <c r="LCT26" s="75"/>
      <c r="LCU26" s="75"/>
      <c r="LCV26" s="75"/>
      <c r="LCW26" s="75"/>
      <c r="LCX26" s="75"/>
      <c r="LCY26" s="75"/>
      <c r="LCZ26" s="75"/>
      <c r="LDA26" s="75"/>
      <c r="LDB26" s="75"/>
      <c r="LDC26" s="75"/>
      <c r="LDD26" s="75"/>
      <c r="LDE26" s="75"/>
      <c r="LDF26" s="75"/>
      <c r="LDG26" s="75"/>
      <c r="LDH26" s="75"/>
      <c r="LDI26" s="75"/>
      <c r="LDJ26" s="75"/>
      <c r="LDK26" s="75"/>
      <c r="LDL26" s="75"/>
      <c r="LDM26" s="75"/>
      <c r="LDN26" s="75"/>
      <c r="LDO26" s="75"/>
      <c r="LDP26" s="75"/>
      <c r="LDQ26" s="75"/>
      <c r="LDR26" s="75"/>
      <c r="LDS26" s="75"/>
      <c r="LDT26" s="75"/>
      <c r="LDU26" s="75"/>
      <c r="LDV26" s="75"/>
      <c r="LDW26" s="75"/>
      <c r="LDX26" s="75"/>
      <c r="LDY26" s="75"/>
      <c r="LDZ26" s="75"/>
      <c r="LEA26" s="75"/>
      <c r="LEB26" s="75"/>
      <c r="LEC26" s="75"/>
      <c r="LED26" s="75"/>
      <c r="LEE26" s="75"/>
      <c r="LEF26" s="75"/>
      <c r="LEG26" s="75"/>
      <c r="LEH26" s="75"/>
      <c r="LEI26" s="75"/>
      <c r="LEJ26" s="75"/>
      <c r="LEK26" s="75"/>
      <c r="LEL26" s="75"/>
      <c r="LEM26" s="75"/>
      <c r="LEN26" s="75"/>
      <c r="LEO26" s="75"/>
      <c r="LEP26" s="75"/>
      <c r="LEQ26" s="75"/>
      <c r="LER26" s="75"/>
      <c r="LES26" s="75"/>
      <c r="LET26" s="75"/>
      <c r="LEU26" s="75"/>
      <c r="LEV26" s="75"/>
      <c r="LEW26" s="75"/>
      <c r="LEX26" s="75"/>
      <c r="LEY26" s="75"/>
      <c r="LEZ26" s="75"/>
      <c r="LFA26" s="75"/>
      <c r="LFB26" s="75"/>
      <c r="LFC26" s="75"/>
      <c r="LFD26" s="75"/>
      <c r="LFE26" s="75"/>
      <c r="LFF26" s="75"/>
      <c r="LFG26" s="75"/>
      <c r="LFH26" s="75"/>
      <c r="LFI26" s="75"/>
      <c r="LFJ26" s="75"/>
      <c r="LFK26" s="75"/>
      <c r="LFL26" s="75"/>
      <c r="LFM26" s="75"/>
      <c r="LFN26" s="75"/>
      <c r="LFO26" s="75"/>
      <c r="LFP26" s="75"/>
      <c r="LFQ26" s="75"/>
      <c r="LFR26" s="75"/>
      <c r="LFS26" s="75"/>
      <c r="LFT26" s="75"/>
      <c r="LFU26" s="75"/>
      <c r="LFV26" s="75"/>
      <c r="LFW26" s="75"/>
      <c r="LFX26" s="75"/>
      <c r="LFY26" s="75"/>
      <c r="LFZ26" s="75"/>
      <c r="LGA26" s="75"/>
      <c r="LGB26" s="75"/>
      <c r="LGC26" s="75"/>
      <c r="LGD26" s="75"/>
      <c r="LGE26" s="75"/>
      <c r="LGF26" s="75"/>
      <c r="LGG26" s="75"/>
      <c r="LGH26" s="75"/>
      <c r="LGI26" s="75"/>
      <c r="LGJ26" s="75"/>
      <c r="LGK26" s="75"/>
      <c r="LGL26" s="75"/>
      <c r="LGM26" s="75"/>
      <c r="LGN26" s="75"/>
      <c r="LGO26" s="75"/>
      <c r="LGP26" s="75"/>
      <c r="LGQ26" s="75"/>
      <c r="LGR26" s="75"/>
      <c r="LGS26" s="75"/>
      <c r="LGT26" s="75"/>
      <c r="LGU26" s="75"/>
      <c r="LGV26" s="75"/>
      <c r="LGW26" s="75"/>
      <c r="LGX26" s="75"/>
      <c r="LGY26" s="75"/>
      <c r="LGZ26" s="75"/>
      <c r="LHA26" s="75"/>
      <c r="LHB26" s="75"/>
      <c r="LHC26" s="75"/>
      <c r="LHD26" s="75"/>
      <c r="LHE26" s="75"/>
      <c r="LHF26" s="75"/>
      <c r="LHG26" s="75"/>
      <c r="LHH26" s="75"/>
      <c r="LHI26" s="75"/>
      <c r="LHJ26" s="75"/>
      <c r="LHK26" s="75"/>
      <c r="LHL26" s="75"/>
      <c r="LHM26" s="75"/>
      <c r="LHN26" s="75"/>
      <c r="LHO26" s="75"/>
      <c r="LHP26" s="75"/>
      <c r="LHQ26" s="75"/>
      <c r="LHR26" s="75"/>
      <c r="LHS26" s="75"/>
      <c r="LHT26" s="75"/>
      <c r="LHU26" s="75"/>
      <c r="LHV26" s="75"/>
      <c r="LHW26" s="75"/>
      <c r="LHX26" s="75"/>
      <c r="LHY26" s="75"/>
      <c r="LHZ26" s="75"/>
      <c r="LIA26" s="75"/>
      <c r="LIB26" s="75"/>
      <c r="LIC26" s="75"/>
      <c r="LID26" s="75"/>
      <c r="LIE26" s="75"/>
      <c r="LIF26" s="75"/>
      <c r="LIG26" s="75"/>
      <c r="LIH26" s="75"/>
      <c r="LII26" s="75"/>
      <c r="LIJ26" s="75"/>
      <c r="LIK26" s="75"/>
      <c r="LIL26" s="75"/>
      <c r="LIM26" s="75"/>
      <c r="LIN26" s="75"/>
      <c r="LIO26" s="75"/>
      <c r="LIP26" s="75"/>
      <c r="LIQ26" s="75"/>
      <c r="LIR26" s="75"/>
      <c r="LIS26" s="75"/>
      <c r="LIT26" s="75"/>
      <c r="LIU26" s="75"/>
      <c r="LIV26" s="75"/>
      <c r="LIW26" s="75"/>
      <c r="LIX26" s="75"/>
      <c r="LIY26" s="75"/>
      <c r="LIZ26" s="75"/>
      <c r="LJA26" s="75"/>
      <c r="LJB26" s="75"/>
      <c r="LJC26" s="75"/>
      <c r="LJD26" s="75"/>
      <c r="LJE26" s="75"/>
      <c r="LJF26" s="75"/>
      <c r="LJG26" s="75"/>
      <c r="LJH26" s="75"/>
      <c r="LJI26" s="75"/>
      <c r="LJJ26" s="75"/>
      <c r="LJK26" s="75"/>
      <c r="LJL26" s="75"/>
      <c r="LJM26" s="75"/>
      <c r="LJN26" s="75"/>
      <c r="LJO26" s="75"/>
      <c r="LJP26" s="75"/>
      <c r="LJQ26" s="75"/>
      <c r="LJR26" s="75"/>
      <c r="LJS26" s="75"/>
      <c r="LJT26" s="75"/>
      <c r="LJU26" s="75"/>
      <c r="LJV26" s="75"/>
      <c r="LJW26" s="75"/>
      <c r="LJX26" s="75"/>
      <c r="LJY26" s="75"/>
      <c r="LJZ26" s="75"/>
      <c r="LKA26" s="75"/>
      <c r="LKB26" s="75"/>
      <c r="LKC26" s="75"/>
      <c r="LKD26" s="75"/>
      <c r="LKE26" s="75"/>
      <c r="LKF26" s="75"/>
      <c r="LKG26" s="75"/>
      <c r="LKH26" s="75"/>
      <c r="LKI26" s="75"/>
      <c r="LKJ26" s="75"/>
      <c r="LKK26" s="75"/>
      <c r="LKL26" s="75"/>
      <c r="LKM26" s="75"/>
      <c r="LKN26" s="75"/>
      <c r="LKO26" s="75"/>
      <c r="LKP26" s="75"/>
      <c r="LKQ26" s="75"/>
      <c r="LKR26" s="75"/>
      <c r="LKS26" s="75"/>
      <c r="LKT26" s="75"/>
      <c r="LKU26" s="75"/>
      <c r="LKV26" s="75"/>
      <c r="LKW26" s="75"/>
      <c r="LKX26" s="75"/>
      <c r="LKY26" s="75"/>
      <c r="LKZ26" s="75"/>
      <c r="LLA26" s="75"/>
      <c r="LLB26" s="75"/>
      <c r="LLC26" s="75"/>
      <c r="LLD26" s="75"/>
      <c r="LLE26" s="75"/>
      <c r="LLF26" s="75"/>
      <c r="LLG26" s="75"/>
      <c r="LLH26" s="75"/>
      <c r="LLI26" s="75"/>
      <c r="LLJ26" s="75"/>
      <c r="LLK26" s="75"/>
      <c r="LLL26" s="75"/>
      <c r="LLM26" s="75"/>
      <c r="LLN26" s="75"/>
      <c r="LLO26" s="75"/>
      <c r="LLP26" s="75"/>
      <c r="LLQ26" s="75"/>
      <c r="LLR26" s="75"/>
      <c r="LLS26" s="75"/>
      <c r="LLT26" s="75"/>
      <c r="LLU26" s="75"/>
      <c r="LLV26" s="75"/>
      <c r="LLW26" s="75"/>
      <c r="LLX26" s="75"/>
      <c r="LLY26" s="75"/>
      <c r="LLZ26" s="75"/>
      <c r="LMA26" s="75"/>
      <c r="LMB26" s="75"/>
      <c r="LMC26" s="75"/>
      <c r="LMD26" s="75"/>
      <c r="LME26" s="75"/>
      <c r="LMF26" s="75"/>
      <c r="LMG26" s="75"/>
      <c r="LMH26" s="75"/>
      <c r="LMI26" s="75"/>
      <c r="LMJ26" s="75"/>
      <c r="LMK26" s="75"/>
      <c r="LML26" s="75"/>
      <c r="LMM26" s="75"/>
      <c r="LMN26" s="75"/>
      <c r="LMO26" s="75"/>
      <c r="LMP26" s="75"/>
      <c r="LMQ26" s="75"/>
      <c r="LMR26" s="75"/>
      <c r="LMS26" s="75"/>
      <c r="LMT26" s="75"/>
      <c r="LMU26" s="75"/>
      <c r="LMV26" s="75"/>
      <c r="LMW26" s="75"/>
      <c r="LMX26" s="75"/>
      <c r="LMY26" s="75"/>
      <c r="LMZ26" s="75"/>
      <c r="LNA26" s="75"/>
      <c r="LNB26" s="75"/>
      <c r="LNC26" s="75"/>
      <c r="LND26" s="75"/>
      <c r="LNE26" s="75"/>
      <c r="LNF26" s="75"/>
      <c r="LNG26" s="75"/>
      <c r="LNH26" s="75"/>
      <c r="LNI26" s="75"/>
      <c r="LNJ26" s="75"/>
      <c r="LNK26" s="75"/>
      <c r="LNL26" s="75"/>
      <c r="LNM26" s="75"/>
      <c r="LNN26" s="75"/>
      <c r="LNO26" s="75"/>
      <c r="LNP26" s="75"/>
      <c r="LNQ26" s="75"/>
      <c r="LNR26" s="75"/>
      <c r="LNS26" s="75"/>
      <c r="LNT26" s="75"/>
      <c r="LNU26" s="75"/>
      <c r="LNV26" s="75"/>
      <c r="LNW26" s="75"/>
      <c r="LNX26" s="75"/>
      <c r="LNY26" s="75"/>
      <c r="LNZ26" s="75"/>
      <c r="LOA26" s="75"/>
      <c r="LOB26" s="75"/>
      <c r="LOC26" s="75"/>
      <c r="LOD26" s="75"/>
      <c r="LOE26" s="75"/>
      <c r="LOF26" s="75"/>
      <c r="LOG26" s="75"/>
      <c r="LOH26" s="75"/>
      <c r="LOI26" s="75"/>
      <c r="LOJ26" s="75"/>
      <c r="LOK26" s="75"/>
      <c r="LOL26" s="75"/>
      <c r="LOM26" s="75"/>
      <c r="LON26" s="75"/>
      <c r="LOO26" s="75"/>
      <c r="LOP26" s="75"/>
      <c r="LOQ26" s="75"/>
      <c r="LOR26" s="75"/>
      <c r="LOS26" s="75"/>
      <c r="LOT26" s="75"/>
      <c r="LOU26" s="75"/>
      <c r="LOV26" s="75"/>
      <c r="LOW26" s="75"/>
      <c r="LOX26" s="75"/>
      <c r="LOY26" s="75"/>
      <c r="LOZ26" s="75"/>
      <c r="LPA26" s="75"/>
      <c r="LPB26" s="75"/>
      <c r="LPC26" s="75"/>
      <c r="LPD26" s="75"/>
      <c r="LPE26" s="75"/>
      <c r="LPF26" s="75"/>
      <c r="LPG26" s="75"/>
      <c r="LPH26" s="75"/>
      <c r="LPI26" s="75"/>
      <c r="LPJ26" s="75"/>
      <c r="LPK26" s="75"/>
      <c r="LPL26" s="75"/>
      <c r="LPM26" s="75"/>
      <c r="LPN26" s="75"/>
      <c r="LPO26" s="75"/>
      <c r="LPP26" s="75"/>
      <c r="LPQ26" s="75"/>
      <c r="LPR26" s="75"/>
      <c r="LPS26" s="75"/>
      <c r="LPT26" s="75"/>
      <c r="LPU26" s="75"/>
      <c r="LPV26" s="75"/>
      <c r="LPW26" s="75"/>
      <c r="LPX26" s="75"/>
      <c r="LPY26" s="75"/>
      <c r="LPZ26" s="75"/>
      <c r="LQA26" s="75"/>
      <c r="LQB26" s="75"/>
      <c r="LQC26" s="75"/>
      <c r="LQD26" s="75"/>
      <c r="LQE26" s="75"/>
      <c r="LQF26" s="75"/>
      <c r="LQG26" s="75"/>
      <c r="LQH26" s="75"/>
      <c r="LQI26" s="75"/>
      <c r="LQJ26" s="75"/>
      <c r="LQK26" s="75"/>
      <c r="LQL26" s="75"/>
      <c r="LQM26" s="75"/>
      <c r="LQN26" s="75"/>
      <c r="LQO26" s="75"/>
      <c r="LQP26" s="75"/>
      <c r="LQQ26" s="75"/>
      <c r="LQR26" s="75"/>
      <c r="LQS26" s="75"/>
      <c r="LQT26" s="75"/>
      <c r="LQU26" s="75"/>
      <c r="LQV26" s="75"/>
      <c r="LQW26" s="75"/>
      <c r="LQX26" s="75"/>
      <c r="LQY26" s="75"/>
      <c r="LQZ26" s="75"/>
      <c r="LRA26" s="75"/>
      <c r="LRB26" s="75"/>
      <c r="LRC26" s="75"/>
      <c r="LRD26" s="75"/>
      <c r="LRE26" s="75"/>
      <c r="LRF26" s="75"/>
      <c r="LRG26" s="75"/>
      <c r="LRH26" s="75"/>
      <c r="LRI26" s="75"/>
      <c r="LRJ26" s="75"/>
      <c r="LRK26" s="75"/>
      <c r="LRL26" s="75"/>
      <c r="LRM26" s="75"/>
      <c r="LRN26" s="75"/>
      <c r="LRO26" s="75"/>
      <c r="LRP26" s="75"/>
      <c r="LRQ26" s="75"/>
      <c r="LRR26" s="75"/>
      <c r="LRS26" s="75"/>
      <c r="LRT26" s="75"/>
      <c r="LRU26" s="75"/>
      <c r="LRV26" s="75"/>
      <c r="LRW26" s="75"/>
      <c r="LRX26" s="75"/>
      <c r="LRY26" s="75"/>
      <c r="LRZ26" s="75"/>
      <c r="LSA26" s="75"/>
      <c r="LSB26" s="75"/>
      <c r="LSC26" s="75"/>
      <c r="LSD26" s="75"/>
      <c r="LSE26" s="75"/>
      <c r="LSF26" s="75"/>
      <c r="LSG26" s="75"/>
      <c r="LSH26" s="75"/>
      <c r="LSI26" s="75"/>
      <c r="LSJ26" s="75"/>
      <c r="LSK26" s="75"/>
      <c r="LSL26" s="75"/>
      <c r="LSM26" s="75"/>
      <c r="LSN26" s="75"/>
      <c r="LSO26" s="75"/>
      <c r="LSP26" s="75"/>
      <c r="LSQ26" s="75"/>
      <c r="LSR26" s="75"/>
      <c r="LSS26" s="75"/>
      <c r="LST26" s="75"/>
      <c r="LSU26" s="75"/>
      <c r="LSV26" s="75"/>
      <c r="LSW26" s="75"/>
      <c r="LSX26" s="75"/>
      <c r="LSY26" s="75"/>
      <c r="LSZ26" s="75"/>
      <c r="LTA26" s="75"/>
      <c r="LTB26" s="75"/>
      <c r="LTC26" s="75"/>
      <c r="LTD26" s="75"/>
      <c r="LTE26" s="75"/>
      <c r="LTF26" s="75"/>
      <c r="LTG26" s="75"/>
      <c r="LTH26" s="75"/>
      <c r="LTI26" s="75"/>
      <c r="LTJ26" s="75"/>
      <c r="LTK26" s="75"/>
      <c r="LTL26" s="75"/>
      <c r="LTM26" s="75"/>
      <c r="LTN26" s="75"/>
      <c r="LTO26" s="75"/>
      <c r="LTP26" s="75"/>
      <c r="LTQ26" s="75"/>
      <c r="LTR26" s="75"/>
      <c r="LTS26" s="75"/>
      <c r="LTT26" s="75"/>
      <c r="LTU26" s="75"/>
      <c r="LTV26" s="75"/>
      <c r="LTW26" s="75"/>
      <c r="LTX26" s="75"/>
      <c r="LTY26" s="75"/>
      <c r="LTZ26" s="75"/>
      <c r="LUA26" s="75"/>
      <c r="LUB26" s="75"/>
      <c r="LUC26" s="75"/>
      <c r="LUD26" s="75"/>
      <c r="LUE26" s="75"/>
      <c r="LUF26" s="75"/>
      <c r="LUG26" s="75"/>
      <c r="LUH26" s="75"/>
      <c r="LUI26" s="75"/>
      <c r="LUJ26" s="75"/>
      <c r="LUK26" s="75"/>
      <c r="LUL26" s="75"/>
      <c r="LUM26" s="75"/>
      <c r="LUN26" s="75"/>
      <c r="LUO26" s="75"/>
      <c r="LUP26" s="75"/>
      <c r="LUQ26" s="75"/>
      <c r="LUR26" s="75"/>
      <c r="LUS26" s="75"/>
      <c r="LUT26" s="75"/>
      <c r="LUU26" s="75"/>
      <c r="LUV26" s="75"/>
      <c r="LUW26" s="75"/>
      <c r="LUX26" s="75"/>
      <c r="LUY26" s="75"/>
      <c r="LUZ26" s="75"/>
      <c r="LVA26" s="75"/>
      <c r="LVB26" s="75"/>
      <c r="LVC26" s="75"/>
      <c r="LVD26" s="75"/>
      <c r="LVE26" s="75"/>
      <c r="LVF26" s="75"/>
      <c r="LVG26" s="75"/>
      <c r="LVH26" s="75"/>
      <c r="LVI26" s="75"/>
      <c r="LVJ26" s="75"/>
      <c r="LVK26" s="75"/>
      <c r="LVL26" s="75"/>
      <c r="LVM26" s="75"/>
      <c r="LVN26" s="75"/>
      <c r="LVO26" s="75"/>
      <c r="LVP26" s="75"/>
      <c r="LVQ26" s="75"/>
      <c r="LVR26" s="75"/>
      <c r="LVS26" s="75"/>
      <c r="LVT26" s="75"/>
      <c r="LVU26" s="75"/>
      <c r="LVV26" s="75"/>
      <c r="LVW26" s="75"/>
      <c r="LVX26" s="75"/>
      <c r="LVY26" s="75"/>
      <c r="LVZ26" s="75"/>
      <c r="LWA26" s="75"/>
      <c r="LWB26" s="75"/>
      <c r="LWC26" s="75"/>
      <c r="LWD26" s="75"/>
      <c r="LWE26" s="75"/>
      <c r="LWF26" s="75"/>
      <c r="LWG26" s="75"/>
      <c r="LWH26" s="75"/>
      <c r="LWI26" s="75"/>
      <c r="LWJ26" s="75"/>
      <c r="LWK26" s="75"/>
      <c r="LWL26" s="75"/>
      <c r="LWM26" s="75"/>
      <c r="LWN26" s="75"/>
      <c r="LWO26" s="75"/>
      <c r="LWP26" s="75"/>
      <c r="LWQ26" s="75"/>
      <c r="LWR26" s="75"/>
      <c r="LWS26" s="75"/>
      <c r="LWT26" s="75"/>
      <c r="LWU26" s="75"/>
      <c r="LWV26" s="75"/>
      <c r="LWW26" s="75"/>
      <c r="LWX26" s="75"/>
      <c r="LWY26" s="75"/>
      <c r="LWZ26" s="75"/>
      <c r="LXA26" s="75"/>
      <c r="LXB26" s="75"/>
      <c r="LXC26" s="75"/>
      <c r="LXD26" s="75"/>
      <c r="LXE26" s="75"/>
      <c r="LXF26" s="75"/>
      <c r="LXG26" s="75"/>
      <c r="LXH26" s="75"/>
      <c r="LXI26" s="75"/>
      <c r="LXJ26" s="75"/>
      <c r="LXK26" s="75"/>
      <c r="LXL26" s="75"/>
      <c r="LXM26" s="75"/>
      <c r="LXN26" s="75"/>
      <c r="LXO26" s="75"/>
      <c r="LXP26" s="75"/>
      <c r="LXQ26" s="75"/>
      <c r="LXR26" s="75"/>
      <c r="LXS26" s="75"/>
      <c r="LXT26" s="75"/>
      <c r="LXU26" s="75"/>
      <c r="LXV26" s="75"/>
      <c r="LXW26" s="75"/>
      <c r="LXX26" s="75"/>
      <c r="LXY26" s="75"/>
      <c r="LXZ26" s="75"/>
      <c r="LYA26" s="75"/>
      <c r="LYB26" s="75"/>
      <c r="LYC26" s="75"/>
      <c r="LYD26" s="75"/>
      <c r="LYE26" s="75"/>
      <c r="LYF26" s="75"/>
      <c r="LYG26" s="75"/>
      <c r="LYH26" s="75"/>
      <c r="LYI26" s="75"/>
      <c r="LYJ26" s="75"/>
      <c r="LYK26" s="75"/>
      <c r="LYL26" s="75"/>
      <c r="LYM26" s="75"/>
      <c r="LYN26" s="75"/>
      <c r="LYO26" s="75"/>
      <c r="LYP26" s="75"/>
      <c r="LYQ26" s="75"/>
      <c r="LYR26" s="75"/>
      <c r="LYS26" s="75"/>
      <c r="LYT26" s="75"/>
      <c r="LYU26" s="75"/>
      <c r="LYV26" s="75"/>
      <c r="LYW26" s="75"/>
      <c r="LYX26" s="75"/>
      <c r="LYY26" s="75"/>
      <c r="LYZ26" s="75"/>
      <c r="LZA26" s="75"/>
      <c r="LZB26" s="75"/>
      <c r="LZC26" s="75"/>
      <c r="LZD26" s="75"/>
      <c r="LZE26" s="75"/>
      <c r="LZF26" s="75"/>
      <c r="LZG26" s="75"/>
      <c r="LZH26" s="75"/>
      <c r="LZI26" s="75"/>
      <c r="LZJ26" s="75"/>
      <c r="LZK26" s="75"/>
      <c r="LZL26" s="75"/>
      <c r="LZM26" s="75"/>
      <c r="LZN26" s="75"/>
      <c r="LZO26" s="75"/>
      <c r="LZP26" s="75"/>
      <c r="LZQ26" s="75"/>
      <c r="LZR26" s="75"/>
      <c r="LZS26" s="75"/>
      <c r="LZT26" s="75"/>
      <c r="LZU26" s="75"/>
      <c r="LZV26" s="75"/>
      <c r="LZW26" s="75"/>
      <c r="LZX26" s="75"/>
      <c r="LZY26" s="75"/>
      <c r="LZZ26" s="75"/>
      <c r="MAA26" s="75"/>
      <c r="MAB26" s="75"/>
      <c r="MAC26" s="75"/>
      <c r="MAD26" s="75"/>
      <c r="MAE26" s="75"/>
      <c r="MAF26" s="75"/>
      <c r="MAG26" s="75"/>
      <c r="MAH26" s="75"/>
      <c r="MAI26" s="75"/>
      <c r="MAJ26" s="75"/>
      <c r="MAK26" s="75"/>
      <c r="MAL26" s="75"/>
      <c r="MAM26" s="75"/>
      <c r="MAN26" s="75"/>
      <c r="MAO26" s="75"/>
      <c r="MAP26" s="75"/>
      <c r="MAQ26" s="75"/>
      <c r="MAR26" s="75"/>
      <c r="MAS26" s="75"/>
      <c r="MAT26" s="75"/>
      <c r="MAU26" s="75"/>
      <c r="MAV26" s="75"/>
      <c r="MAW26" s="75"/>
      <c r="MAX26" s="75"/>
      <c r="MAY26" s="75"/>
      <c r="MAZ26" s="75"/>
      <c r="MBA26" s="75"/>
      <c r="MBB26" s="75"/>
      <c r="MBC26" s="75"/>
      <c r="MBD26" s="75"/>
      <c r="MBE26" s="75"/>
      <c r="MBF26" s="75"/>
      <c r="MBG26" s="75"/>
      <c r="MBH26" s="75"/>
      <c r="MBI26" s="75"/>
      <c r="MBJ26" s="75"/>
      <c r="MBK26" s="75"/>
      <c r="MBL26" s="75"/>
      <c r="MBM26" s="75"/>
      <c r="MBN26" s="75"/>
      <c r="MBO26" s="75"/>
      <c r="MBP26" s="75"/>
      <c r="MBQ26" s="75"/>
      <c r="MBR26" s="75"/>
      <c r="MBS26" s="75"/>
      <c r="MBT26" s="75"/>
      <c r="MBU26" s="75"/>
      <c r="MBV26" s="75"/>
      <c r="MBW26" s="75"/>
      <c r="MBX26" s="75"/>
      <c r="MBY26" s="75"/>
      <c r="MBZ26" s="75"/>
      <c r="MCA26" s="75"/>
      <c r="MCB26" s="75"/>
      <c r="MCC26" s="75"/>
      <c r="MCD26" s="75"/>
      <c r="MCE26" s="75"/>
      <c r="MCF26" s="75"/>
      <c r="MCG26" s="75"/>
      <c r="MCH26" s="75"/>
      <c r="MCI26" s="75"/>
      <c r="MCJ26" s="75"/>
      <c r="MCK26" s="75"/>
      <c r="MCL26" s="75"/>
      <c r="MCM26" s="75"/>
      <c r="MCN26" s="75"/>
      <c r="MCO26" s="75"/>
      <c r="MCP26" s="75"/>
      <c r="MCQ26" s="75"/>
      <c r="MCR26" s="75"/>
      <c r="MCS26" s="75"/>
      <c r="MCT26" s="75"/>
      <c r="MCU26" s="75"/>
      <c r="MCV26" s="75"/>
      <c r="MCW26" s="75"/>
      <c r="MCX26" s="75"/>
      <c r="MCY26" s="75"/>
      <c r="MCZ26" s="75"/>
      <c r="MDA26" s="75"/>
      <c r="MDB26" s="75"/>
      <c r="MDC26" s="75"/>
      <c r="MDD26" s="75"/>
      <c r="MDE26" s="75"/>
      <c r="MDF26" s="75"/>
      <c r="MDG26" s="75"/>
      <c r="MDH26" s="75"/>
      <c r="MDI26" s="75"/>
      <c r="MDJ26" s="75"/>
      <c r="MDK26" s="75"/>
      <c r="MDL26" s="75"/>
      <c r="MDM26" s="75"/>
      <c r="MDN26" s="75"/>
      <c r="MDO26" s="75"/>
      <c r="MDP26" s="75"/>
      <c r="MDQ26" s="75"/>
      <c r="MDR26" s="75"/>
      <c r="MDS26" s="75"/>
      <c r="MDT26" s="75"/>
      <c r="MDU26" s="75"/>
      <c r="MDV26" s="75"/>
      <c r="MDW26" s="75"/>
      <c r="MDX26" s="75"/>
      <c r="MDY26" s="75"/>
      <c r="MDZ26" s="75"/>
      <c r="MEA26" s="75"/>
      <c r="MEB26" s="75"/>
      <c r="MEC26" s="75"/>
      <c r="MED26" s="75"/>
      <c r="MEE26" s="75"/>
      <c r="MEF26" s="75"/>
      <c r="MEG26" s="75"/>
      <c r="MEH26" s="75"/>
      <c r="MEI26" s="75"/>
      <c r="MEJ26" s="75"/>
      <c r="MEK26" s="75"/>
      <c r="MEL26" s="75"/>
      <c r="MEM26" s="75"/>
      <c r="MEN26" s="75"/>
      <c r="MEO26" s="75"/>
      <c r="MEP26" s="75"/>
      <c r="MEQ26" s="75"/>
      <c r="MER26" s="75"/>
      <c r="MES26" s="75"/>
      <c r="MET26" s="75"/>
      <c r="MEU26" s="75"/>
      <c r="MEV26" s="75"/>
      <c r="MEW26" s="75"/>
      <c r="MEX26" s="75"/>
      <c r="MEY26" s="75"/>
      <c r="MEZ26" s="75"/>
      <c r="MFA26" s="75"/>
      <c r="MFB26" s="75"/>
      <c r="MFC26" s="75"/>
      <c r="MFD26" s="75"/>
      <c r="MFE26" s="75"/>
      <c r="MFF26" s="75"/>
      <c r="MFG26" s="75"/>
      <c r="MFH26" s="75"/>
      <c r="MFI26" s="75"/>
      <c r="MFJ26" s="75"/>
      <c r="MFK26" s="75"/>
      <c r="MFL26" s="75"/>
      <c r="MFM26" s="75"/>
      <c r="MFN26" s="75"/>
      <c r="MFO26" s="75"/>
      <c r="MFP26" s="75"/>
      <c r="MFQ26" s="75"/>
      <c r="MFR26" s="75"/>
      <c r="MFS26" s="75"/>
      <c r="MFT26" s="75"/>
      <c r="MFU26" s="75"/>
      <c r="MFV26" s="75"/>
      <c r="MFW26" s="75"/>
      <c r="MFX26" s="75"/>
      <c r="MFY26" s="75"/>
      <c r="MFZ26" s="75"/>
      <c r="MGA26" s="75"/>
      <c r="MGB26" s="75"/>
      <c r="MGC26" s="75"/>
      <c r="MGD26" s="75"/>
      <c r="MGE26" s="75"/>
      <c r="MGF26" s="75"/>
      <c r="MGG26" s="75"/>
      <c r="MGH26" s="75"/>
      <c r="MGI26" s="75"/>
      <c r="MGJ26" s="75"/>
      <c r="MGK26" s="75"/>
      <c r="MGL26" s="75"/>
      <c r="MGM26" s="75"/>
      <c r="MGN26" s="75"/>
      <c r="MGO26" s="75"/>
      <c r="MGP26" s="75"/>
      <c r="MGQ26" s="75"/>
      <c r="MGR26" s="75"/>
      <c r="MGS26" s="75"/>
      <c r="MGT26" s="75"/>
      <c r="MGU26" s="75"/>
      <c r="MGV26" s="75"/>
      <c r="MGW26" s="75"/>
      <c r="MGX26" s="75"/>
      <c r="MGY26" s="75"/>
      <c r="MGZ26" s="75"/>
      <c r="MHA26" s="75"/>
      <c r="MHB26" s="75"/>
      <c r="MHC26" s="75"/>
      <c r="MHD26" s="75"/>
      <c r="MHE26" s="75"/>
      <c r="MHF26" s="75"/>
      <c r="MHG26" s="75"/>
      <c r="MHH26" s="75"/>
      <c r="MHI26" s="75"/>
      <c r="MHJ26" s="75"/>
      <c r="MHK26" s="75"/>
      <c r="MHL26" s="75"/>
      <c r="MHM26" s="75"/>
      <c r="MHN26" s="75"/>
      <c r="MHO26" s="75"/>
      <c r="MHP26" s="75"/>
      <c r="MHQ26" s="75"/>
      <c r="MHR26" s="75"/>
      <c r="MHS26" s="75"/>
      <c r="MHT26" s="75"/>
      <c r="MHU26" s="75"/>
      <c r="MHV26" s="75"/>
      <c r="MHW26" s="75"/>
      <c r="MHX26" s="75"/>
      <c r="MHY26" s="75"/>
      <c r="MHZ26" s="75"/>
      <c r="MIA26" s="75"/>
      <c r="MIB26" s="75"/>
      <c r="MIC26" s="75"/>
      <c r="MID26" s="75"/>
      <c r="MIE26" s="75"/>
      <c r="MIF26" s="75"/>
      <c r="MIG26" s="75"/>
      <c r="MIH26" s="75"/>
      <c r="MII26" s="75"/>
      <c r="MIJ26" s="75"/>
      <c r="MIK26" s="75"/>
      <c r="MIL26" s="75"/>
      <c r="MIM26" s="75"/>
      <c r="MIN26" s="75"/>
      <c r="MIO26" s="75"/>
      <c r="MIP26" s="75"/>
      <c r="MIQ26" s="75"/>
      <c r="MIR26" s="75"/>
      <c r="MIS26" s="75"/>
      <c r="MIT26" s="75"/>
      <c r="MIU26" s="75"/>
      <c r="MIV26" s="75"/>
      <c r="MIW26" s="75"/>
      <c r="MIX26" s="75"/>
      <c r="MIY26" s="75"/>
      <c r="MIZ26" s="75"/>
      <c r="MJA26" s="75"/>
      <c r="MJB26" s="75"/>
      <c r="MJC26" s="75"/>
      <c r="MJD26" s="75"/>
      <c r="MJE26" s="75"/>
      <c r="MJF26" s="75"/>
      <c r="MJG26" s="75"/>
      <c r="MJH26" s="75"/>
      <c r="MJI26" s="75"/>
      <c r="MJJ26" s="75"/>
      <c r="MJK26" s="75"/>
      <c r="MJL26" s="75"/>
      <c r="MJM26" s="75"/>
      <c r="MJN26" s="75"/>
      <c r="MJO26" s="75"/>
      <c r="MJP26" s="75"/>
      <c r="MJQ26" s="75"/>
      <c r="MJR26" s="75"/>
      <c r="MJS26" s="75"/>
      <c r="MJT26" s="75"/>
      <c r="MJU26" s="75"/>
      <c r="MJV26" s="75"/>
      <c r="MJW26" s="75"/>
      <c r="MJX26" s="75"/>
      <c r="MJY26" s="75"/>
      <c r="MJZ26" s="75"/>
      <c r="MKA26" s="75"/>
      <c r="MKB26" s="75"/>
      <c r="MKC26" s="75"/>
      <c r="MKD26" s="75"/>
      <c r="MKE26" s="75"/>
      <c r="MKF26" s="75"/>
      <c r="MKG26" s="75"/>
      <c r="MKH26" s="75"/>
      <c r="MKI26" s="75"/>
      <c r="MKJ26" s="75"/>
      <c r="MKK26" s="75"/>
      <c r="MKL26" s="75"/>
      <c r="MKM26" s="75"/>
      <c r="MKN26" s="75"/>
      <c r="MKO26" s="75"/>
      <c r="MKP26" s="75"/>
      <c r="MKQ26" s="75"/>
      <c r="MKR26" s="75"/>
      <c r="MKS26" s="75"/>
      <c r="MKT26" s="75"/>
      <c r="MKU26" s="75"/>
      <c r="MKV26" s="75"/>
      <c r="MKW26" s="75"/>
      <c r="MKX26" s="75"/>
      <c r="MKY26" s="75"/>
      <c r="MKZ26" s="75"/>
      <c r="MLA26" s="75"/>
      <c r="MLB26" s="75"/>
      <c r="MLC26" s="75"/>
      <c r="MLD26" s="75"/>
      <c r="MLE26" s="75"/>
      <c r="MLF26" s="75"/>
      <c r="MLG26" s="75"/>
      <c r="MLH26" s="75"/>
      <c r="MLI26" s="75"/>
      <c r="MLJ26" s="75"/>
      <c r="MLK26" s="75"/>
      <c r="MLL26" s="75"/>
      <c r="MLM26" s="75"/>
      <c r="MLN26" s="75"/>
      <c r="MLO26" s="75"/>
      <c r="MLP26" s="75"/>
      <c r="MLQ26" s="75"/>
      <c r="MLR26" s="75"/>
      <c r="MLS26" s="75"/>
      <c r="MLT26" s="75"/>
      <c r="MLU26" s="75"/>
      <c r="MLV26" s="75"/>
      <c r="MLW26" s="75"/>
      <c r="MLX26" s="75"/>
      <c r="MLY26" s="75"/>
      <c r="MLZ26" s="75"/>
      <c r="MMA26" s="75"/>
      <c r="MMB26" s="75"/>
      <c r="MMC26" s="75"/>
      <c r="MMD26" s="75"/>
      <c r="MME26" s="75"/>
      <c r="MMF26" s="75"/>
      <c r="MMG26" s="75"/>
      <c r="MMH26" s="75"/>
      <c r="MMI26" s="75"/>
      <c r="MMJ26" s="75"/>
      <c r="MMK26" s="75"/>
      <c r="MML26" s="75"/>
      <c r="MMM26" s="75"/>
      <c r="MMN26" s="75"/>
      <c r="MMO26" s="75"/>
      <c r="MMP26" s="75"/>
      <c r="MMQ26" s="75"/>
      <c r="MMR26" s="75"/>
      <c r="MMS26" s="75"/>
      <c r="MMT26" s="75"/>
      <c r="MMU26" s="75"/>
      <c r="MMV26" s="75"/>
      <c r="MMW26" s="75"/>
      <c r="MMX26" s="75"/>
      <c r="MMY26" s="75"/>
      <c r="MMZ26" s="75"/>
      <c r="MNA26" s="75"/>
      <c r="MNB26" s="75"/>
      <c r="MNC26" s="75"/>
      <c r="MND26" s="75"/>
      <c r="MNE26" s="75"/>
      <c r="MNF26" s="75"/>
      <c r="MNG26" s="75"/>
      <c r="MNH26" s="75"/>
      <c r="MNI26" s="75"/>
      <c r="MNJ26" s="75"/>
      <c r="MNK26" s="75"/>
      <c r="MNL26" s="75"/>
      <c r="MNM26" s="75"/>
      <c r="MNN26" s="75"/>
      <c r="MNO26" s="75"/>
      <c r="MNP26" s="75"/>
      <c r="MNQ26" s="75"/>
      <c r="MNR26" s="75"/>
      <c r="MNS26" s="75"/>
      <c r="MNT26" s="75"/>
      <c r="MNU26" s="75"/>
      <c r="MNV26" s="75"/>
      <c r="MNW26" s="75"/>
      <c r="MNX26" s="75"/>
      <c r="MNY26" s="75"/>
      <c r="MNZ26" s="75"/>
      <c r="MOA26" s="75"/>
      <c r="MOB26" s="75"/>
      <c r="MOC26" s="75"/>
      <c r="MOD26" s="75"/>
      <c r="MOE26" s="75"/>
      <c r="MOF26" s="75"/>
      <c r="MOG26" s="75"/>
      <c r="MOH26" s="75"/>
      <c r="MOI26" s="75"/>
      <c r="MOJ26" s="75"/>
      <c r="MOK26" s="75"/>
      <c r="MOL26" s="75"/>
      <c r="MOM26" s="75"/>
      <c r="MON26" s="75"/>
      <c r="MOO26" s="75"/>
      <c r="MOP26" s="75"/>
      <c r="MOQ26" s="75"/>
      <c r="MOR26" s="75"/>
      <c r="MOS26" s="75"/>
      <c r="MOT26" s="75"/>
      <c r="MOU26" s="75"/>
      <c r="MOV26" s="75"/>
      <c r="MOW26" s="75"/>
      <c r="MOX26" s="75"/>
      <c r="MOY26" s="75"/>
      <c r="MOZ26" s="75"/>
      <c r="MPA26" s="75"/>
      <c r="MPB26" s="75"/>
      <c r="MPC26" s="75"/>
      <c r="MPD26" s="75"/>
      <c r="MPE26" s="75"/>
      <c r="MPF26" s="75"/>
      <c r="MPG26" s="75"/>
      <c r="MPH26" s="75"/>
      <c r="MPI26" s="75"/>
      <c r="MPJ26" s="75"/>
      <c r="MPK26" s="75"/>
      <c r="MPL26" s="75"/>
      <c r="MPM26" s="75"/>
      <c r="MPN26" s="75"/>
      <c r="MPO26" s="75"/>
      <c r="MPP26" s="75"/>
      <c r="MPQ26" s="75"/>
      <c r="MPR26" s="75"/>
      <c r="MPS26" s="75"/>
      <c r="MPT26" s="75"/>
      <c r="MPU26" s="75"/>
      <c r="MPV26" s="75"/>
      <c r="MPW26" s="75"/>
      <c r="MPX26" s="75"/>
      <c r="MPY26" s="75"/>
      <c r="MPZ26" s="75"/>
      <c r="MQA26" s="75"/>
      <c r="MQB26" s="75"/>
      <c r="MQC26" s="75"/>
      <c r="MQD26" s="75"/>
      <c r="MQE26" s="75"/>
      <c r="MQF26" s="75"/>
      <c r="MQG26" s="75"/>
      <c r="MQH26" s="75"/>
      <c r="MQI26" s="75"/>
      <c r="MQJ26" s="75"/>
      <c r="MQK26" s="75"/>
      <c r="MQL26" s="75"/>
      <c r="MQM26" s="75"/>
      <c r="MQN26" s="75"/>
      <c r="MQO26" s="75"/>
      <c r="MQP26" s="75"/>
      <c r="MQQ26" s="75"/>
      <c r="MQR26" s="75"/>
      <c r="MQS26" s="75"/>
      <c r="MQT26" s="75"/>
      <c r="MQU26" s="75"/>
      <c r="MQV26" s="75"/>
      <c r="MQW26" s="75"/>
      <c r="MQX26" s="75"/>
      <c r="MQY26" s="75"/>
      <c r="MQZ26" s="75"/>
      <c r="MRA26" s="75"/>
      <c r="MRB26" s="75"/>
      <c r="MRC26" s="75"/>
      <c r="MRD26" s="75"/>
      <c r="MRE26" s="75"/>
      <c r="MRF26" s="75"/>
      <c r="MRG26" s="75"/>
      <c r="MRH26" s="75"/>
      <c r="MRI26" s="75"/>
      <c r="MRJ26" s="75"/>
      <c r="MRK26" s="75"/>
      <c r="MRL26" s="75"/>
      <c r="MRM26" s="75"/>
      <c r="MRN26" s="75"/>
      <c r="MRO26" s="75"/>
      <c r="MRP26" s="75"/>
      <c r="MRQ26" s="75"/>
      <c r="MRR26" s="75"/>
      <c r="MRS26" s="75"/>
      <c r="MRT26" s="75"/>
      <c r="MRU26" s="75"/>
      <c r="MRV26" s="75"/>
      <c r="MRW26" s="75"/>
      <c r="MRX26" s="75"/>
      <c r="MRY26" s="75"/>
      <c r="MRZ26" s="75"/>
      <c r="MSA26" s="75"/>
      <c r="MSB26" s="75"/>
      <c r="MSC26" s="75"/>
      <c r="MSD26" s="75"/>
      <c r="MSE26" s="75"/>
      <c r="MSF26" s="75"/>
      <c r="MSG26" s="75"/>
      <c r="MSH26" s="75"/>
      <c r="MSI26" s="75"/>
      <c r="MSJ26" s="75"/>
      <c r="MSK26" s="75"/>
      <c r="MSL26" s="75"/>
      <c r="MSM26" s="75"/>
      <c r="MSN26" s="75"/>
      <c r="MSO26" s="75"/>
      <c r="MSP26" s="75"/>
      <c r="MSQ26" s="75"/>
      <c r="MSR26" s="75"/>
      <c r="MSS26" s="75"/>
      <c r="MST26" s="75"/>
      <c r="MSU26" s="75"/>
      <c r="MSV26" s="75"/>
      <c r="MSW26" s="75"/>
      <c r="MSX26" s="75"/>
      <c r="MSY26" s="75"/>
      <c r="MSZ26" s="75"/>
      <c r="MTA26" s="75"/>
      <c r="MTB26" s="75"/>
      <c r="MTC26" s="75"/>
      <c r="MTD26" s="75"/>
      <c r="MTE26" s="75"/>
      <c r="MTF26" s="75"/>
      <c r="MTG26" s="75"/>
      <c r="MTH26" s="75"/>
      <c r="MTI26" s="75"/>
      <c r="MTJ26" s="75"/>
      <c r="MTK26" s="75"/>
      <c r="MTL26" s="75"/>
      <c r="MTM26" s="75"/>
      <c r="MTN26" s="75"/>
      <c r="MTO26" s="75"/>
      <c r="MTP26" s="75"/>
      <c r="MTQ26" s="75"/>
      <c r="MTR26" s="75"/>
      <c r="MTS26" s="75"/>
      <c r="MTT26" s="75"/>
      <c r="MTU26" s="75"/>
      <c r="MTV26" s="75"/>
      <c r="MTW26" s="75"/>
      <c r="MTX26" s="75"/>
      <c r="MTY26" s="75"/>
      <c r="MTZ26" s="75"/>
      <c r="MUA26" s="75"/>
      <c r="MUB26" s="75"/>
      <c r="MUC26" s="75"/>
      <c r="MUD26" s="75"/>
      <c r="MUE26" s="75"/>
      <c r="MUF26" s="75"/>
      <c r="MUG26" s="75"/>
      <c r="MUH26" s="75"/>
      <c r="MUI26" s="75"/>
      <c r="MUJ26" s="75"/>
      <c r="MUK26" s="75"/>
      <c r="MUL26" s="75"/>
      <c r="MUM26" s="75"/>
      <c r="MUN26" s="75"/>
      <c r="MUO26" s="75"/>
      <c r="MUP26" s="75"/>
      <c r="MUQ26" s="75"/>
      <c r="MUR26" s="75"/>
      <c r="MUS26" s="75"/>
      <c r="MUT26" s="75"/>
      <c r="MUU26" s="75"/>
      <c r="MUV26" s="75"/>
      <c r="MUW26" s="75"/>
      <c r="MUX26" s="75"/>
      <c r="MUY26" s="75"/>
      <c r="MUZ26" s="75"/>
      <c r="MVA26" s="75"/>
      <c r="MVB26" s="75"/>
      <c r="MVC26" s="75"/>
      <c r="MVD26" s="75"/>
      <c r="MVE26" s="75"/>
      <c r="MVF26" s="75"/>
      <c r="MVG26" s="75"/>
      <c r="MVH26" s="75"/>
      <c r="MVI26" s="75"/>
      <c r="MVJ26" s="75"/>
      <c r="MVK26" s="75"/>
      <c r="MVL26" s="75"/>
      <c r="MVM26" s="75"/>
      <c r="MVN26" s="75"/>
      <c r="MVO26" s="75"/>
      <c r="MVP26" s="75"/>
      <c r="MVQ26" s="75"/>
      <c r="MVR26" s="75"/>
      <c r="MVS26" s="75"/>
      <c r="MVT26" s="75"/>
      <c r="MVU26" s="75"/>
      <c r="MVV26" s="75"/>
      <c r="MVW26" s="75"/>
      <c r="MVX26" s="75"/>
      <c r="MVY26" s="75"/>
      <c r="MVZ26" s="75"/>
      <c r="MWA26" s="75"/>
      <c r="MWB26" s="75"/>
      <c r="MWC26" s="75"/>
      <c r="MWD26" s="75"/>
      <c r="MWE26" s="75"/>
      <c r="MWF26" s="75"/>
      <c r="MWG26" s="75"/>
      <c r="MWH26" s="75"/>
      <c r="MWI26" s="75"/>
      <c r="MWJ26" s="75"/>
      <c r="MWK26" s="75"/>
      <c r="MWL26" s="75"/>
      <c r="MWM26" s="75"/>
      <c r="MWN26" s="75"/>
      <c r="MWO26" s="75"/>
      <c r="MWP26" s="75"/>
      <c r="MWQ26" s="75"/>
      <c r="MWR26" s="75"/>
      <c r="MWS26" s="75"/>
      <c r="MWT26" s="75"/>
      <c r="MWU26" s="75"/>
      <c r="MWV26" s="75"/>
      <c r="MWW26" s="75"/>
      <c r="MWX26" s="75"/>
      <c r="MWY26" s="75"/>
      <c r="MWZ26" s="75"/>
      <c r="MXA26" s="75"/>
      <c r="MXB26" s="75"/>
      <c r="MXC26" s="75"/>
      <c r="MXD26" s="75"/>
      <c r="MXE26" s="75"/>
      <c r="MXF26" s="75"/>
      <c r="MXG26" s="75"/>
      <c r="MXH26" s="75"/>
      <c r="MXI26" s="75"/>
      <c r="MXJ26" s="75"/>
      <c r="MXK26" s="75"/>
      <c r="MXL26" s="75"/>
      <c r="MXM26" s="75"/>
      <c r="MXN26" s="75"/>
      <c r="MXO26" s="75"/>
      <c r="MXP26" s="75"/>
      <c r="MXQ26" s="75"/>
      <c r="MXR26" s="75"/>
      <c r="MXS26" s="75"/>
      <c r="MXT26" s="75"/>
      <c r="MXU26" s="75"/>
      <c r="MXV26" s="75"/>
      <c r="MXW26" s="75"/>
      <c r="MXX26" s="75"/>
      <c r="MXY26" s="75"/>
      <c r="MXZ26" s="75"/>
      <c r="MYA26" s="75"/>
      <c r="MYB26" s="75"/>
      <c r="MYC26" s="75"/>
      <c r="MYD26" s="75"/>
      <c r="MYE26" s="75"/>
      <c r="MYF26" s="75"/>
      <c r="MYG26" s="75"/>
      <c r="MYH26" s="75"/>
      <c r="MYI26" s="75"/>
      <c r="MYJ26" s="75"/>
      <c r="MYK26" s="75"/>
      <c r="MYL26" s="75"/>
      <c r="MYM26" s="75"/>
      <c r="MYN26" s="75"/>
      <c r="MYO26" s="75"/>
      <c r="MYP26" s="75"/>
      <c r="MYQ26" s="75"/>
      <c r="MYR26" s="75"/>
      <c r="MYS26" s="75"/>
      <c r="MYT26" s="75"/>
      <c r="MYU26" s="75"/>
      <c r="MYV26" s="75"/>
      <c r="MYW26" s="75"/>
      <c r="MYX26" s="75"/>
      <c r="MYY26" s="75"/>
      <c r="MYZ26" s="75"/>
      <c r="MZA26" s="75"/>
      <c r="MZB26" s="75"/>
      <c r="MZC26" s="75"/>
      <c r="MZD26" s="75"/>
      <c r="MZE26" s="75"/>
      <c r="MZF26" s="75"/>
      <c r="MZG26" s="75"/>
      <c r="MZH26" s="75"/>
      <c r="MZI26" s="75"/>
      <c r="MZJ26" s="75"/>
      <c r="MZK26" s="75"/>
      <c r="MZL26" s="75"/>
      <c r="MZM26" s="75"/>
      <c r="MZN26" s="75"/>
      <c r="MZO26" s="75"/>
      <c r="MZP26" s="75"/>
      <c r="MZQ26" s="75"/>
      <c r="MZR26" s="75"/>
      <c r="MZS26" s="75"/>
      <c r="MZT26" s="75"/>
      <c r="MZU26" s="75"/>
      <c r="MZV26" s="75"/>
      <c r="MZW26" s="75"/>
      <c r="MZX26" s="75"/>
      <c r="MZY26" s="75"/>
      <c r="MZZ26" s="75"/>
      <c r="NAA26" s="75"/>
      <c r="NAB26" s="75"/>
      <c r="NAC26" s="75"/>
      <c r="NAD26" s="75"/>
      <c r="NAE26" s="75"/>
      <c r="NAF26" s="75"/>
      <c r="NAG26" s="75"/>
      <c r="NAH26" s="75"/>
      <c r="NAI26" s="75"/>
      <c r="NAJ26" s="75"/>
      <c r="NAK26" s="75"/>
      <c r="NAL26" s="75"/>
      <c r="NAM26" s="75"/>
      <c r="NAN26" s="75"/>
      <c r="NAO26" s="75"/>
      <c r="NAP26" s="75"/>
      <c r="NAQ26" s="75"/>
      <c r="NAR26" s="75"/>
      <c r="NAS26" s="75"/>
      <c r="NAT26" s="75"/>
      <c r="NAU26" s="75"/>
      <c r="NAV26" s="75"/>
      <c r="NAW26" s="75"/>
      <c r="NAX26" s="75"/>
      <c r="NAY26" s="75"/>
      <c r="NAZ26" s="75"/>
      <c r="NBA26" s="75"/>
      <c r="NBB26" s="75"/>
      <c r="NBC26" s="75"/>
      <c r="NBD26" s="75"/>
      <c r="NBE26" s="75"/>
      <c r="NBF26" s="75"/>
      <c r="NBG26" s="75"/>
      <c r="NBH26" s="75"/>
      <c r="NBI26" s="75"/>
      <c r="NBJ26" s="75"/>
      <c r="NBK26" s="75"/>
      <c r="NBL26" s="75"/>
      <c r="NBM26" s="75"/>
      <c r="NBN26" s="75"/>
      <c r="NBO26" s="75"/>
      <c r="NBP26" s="75"/>
      <c r="NBQ26" s="75"/>
      <c r="NBR26" s="75"/>
      <c r="NBS26" s="75"/>
      <c r="NBT26" s="75"/>
      <c r="NBU26" s="75"/>
      <c r="NBV26" s="75"/>
      <c r="NBW26" s="75"/>
      <c r="NBX26" s="75"/>
      <c r="NBY26" s="75"/>
      <c r="NBZ26" s="75"/>
      <c r="NCA26" s="75"/>
      <c r="NCB26" s="75"/>
      <c r="NCC26" s="75"/>
      <c r="NCD26" s="75"/>
      <c r="NCE26" s="75"/>
      <c r="NCF26" s="75"/>
      <c r="NCG26" s="75"/>
      <c r="NCH26" s="75"/>
      <c r="NCI26" s="75"/>
      <c r="NCJ26" s="75"/>
      <c r="NCK26" s="75"/>
      <c r="NCL26" s="75"/>
      <c r="NCM26" s="75"/>
      <c r="NCN26" s="75"/>
      <c r="NCO26" s="75"/>
      <c r="NCP26" s="75"/>
      <c r="NCQ26" s="75"/>
      <c r="NCR26" s="75"/>
      <c r="NCS26" s="75"/>
      <c r="NCT26" s="75"/>
      <c r="NCU26" s="75"/>
      <c r="NCV26" s="75"/>
      <c r="NCW26" s="75"/>
      <c r="NCX26" s="75"/>
      <c r="NCY26" s="75"/>
      <c r="NCZ26" s="75"/>
      <c r="NDA26" s="75"/>
      <c r="NDB26" s="75"/>
      <c r="NDC26" s="75"/>
      <c r="NDD26" s="75"/>
      <c r="NDE26" s="75"/>
      <c r="NDF26" s="75"/>
      <c r="NDG26" s="75"/>
      <c r="NDH26" s="75"/>
      <c r="NDI26" s="75"/>
      <c r="NDJ26" s="75"/>
      <c r="NDK26" s="75"/>
      <c r="NDL26" s="75"/>
      <c r="NDM26" s="75"/>
      <c r="NDN26" s="75"/>
      <c r="NDO26" s="75"/>
      <c r="NDP26" s="75"/>
      <c r="NDQ26" s="75"/>
      <c r="NDR26" s="75"/>
      <c r="NDS26" s="75"/>
      <c r="NDT26" s="75"/>
      <c r="NDU26" s="75"/>
      <c r="NDV26" s="75"/>
      <c r="NDW26" s="75"/>
      <c r="NDX26" s="75"/>
      <c r="NDY26" s="75"/>
      <c r="NDZ26" s="75"/>
      <c r="NEA26" s="75"/>
      <c r="NEB26" s="75"/>
      <c r="NEC26" s="75"/>
      <c r="NED26" s="75"/>
      <c r="NEE26" s="75"/>
      <c r="NEF26" s="75"/>
      <c r="NEG26" s="75"/>
      <c r="NEH26" s="75"/>
      <c r="NEI26" s="75"/>
      <c r="NEJ26" s="75"/>
      <c r="NEK26" s="75"/>
      <c r="NEL26" s="75"/>
      <c r="NEM26" s="75"/>
      <c r="NEN26" s="75"/>
      <c r="NEO26" s="75"/>
      <c r="NEP26" s="75"/>
      <c r="NEQ26" s="75"/>
      <c r="NER26" s="75"/>
      <c r="NES26" s="75"/>
      <c r="NET26" s="75"/>
      <c r="NEU26" s="75"/>
      <c r="NEV26" s="75"/>
      <c r="NEW26" s="75"/>
      <c r="NEX26" s="75"/>
      <c r="NEY26" s="75"/>
      <c r="NEZ26" s="75"/>
      <c r="NFA26" s="75"/>
      <c r="NFB26" s="75"/>
      <c r="NFC26" s="75"/>
      <c r="NFD26" s="75"/>
      <c r="NFE26" s="75"/>
      <c r="NFF26" s="75"/>
      <c r="NFG26" s="75"/>
      <c r="NFH26" s="75"/>
      <c r="NFI26" s="75"/>
      <c r="NFJ26" s="75"/>
      <c r="NFK26" s="75"/>
      <c r="NFL26" s="75"/>
      <c r="NFM26" s="75"/>
      <c r="NFN26" s="75"/>
      <c r="NFO26" s="75"/>
      <c r="NFP26" s="75"/>
      <c r="NFQ26" s="75"/>
      <c r="NFR26" s="75"/>
      <c r="NFS26" s="75"/>
      <c r="NFT26" s="75"/>
      <c r="NFU26" s="75"/>
      <c r="NFV26" s="75"/>
      <c r="NFW26" s="75"/>
      <c r="NFX26" s="75"/>
      <c r="NFY26" s="75"/>
      <c r="NFZ26" s="75"/>
      <c r="NGA26" s="75"/>
      <c r="NGB26" s="75"/>
      <c r="NGC26" s="75"/>
      <c r="NGD26" s="75"/>
      <c r="NGE26" s="75"/>
      <c r="NGF26" s="75"/>
      <c r="NGG26" s="75"/>
      <c r="NGH26" s="75"/>
      <c r="NGI26" s="75"/>
      <c r="NGJ26" s="75"/>
      <c r="NGK26" s="75"/>
      <c r="NGL26" s="75"/>
      <c r="NGM26" s="75"/>
      <c r="NGN26" s="75"/>
      <c r="NGO26" s="75"/>
      <c r="NGP26" s="75"/>
      <c r="NGQ26" s="75"/>
      <c r="NGR26" s="75"/>
      <c r="NGS26" s="75"/>
      <c r="NGT26" s="75"/>
      <c r="NGU26" s="75"/>
      <c r="NGV26" s="75"/>
      <c r="NGW26" s="75"/>
      <c r="NGX26" s="75"/>
      <c r="NGY26" s="75"/>
      <c r="NGZ26" s="75"/>
      <c r="NHA26" s="75"/>
      <c r="NHB26" s="75"/>
      <c r="NHC26" s="75"/>
      <c r="NHD26" s="75"/>
      <c r="NHE26" s="75"/>
      <c r="NHF26" s="75"/>
      <c r="NHG26" s="75"/>
      <c r="NHH26" s="75"/>
      <c r="NHI26" s="75"/>
      <c r="NHJ26" s="75"/>
      <c r="NHK26" s="75"/>
      <c r="NHL26" s="75"/>
      <c r="NHM26" s="75"/>
      <c r="NHN26" s="75"/>
      <c r="NHO26" s="75"/>
      <c r="NHP26" s="75"/>
      <c r="NHQ26" s="75"/>
      <c r="NHR26" s="75"/>
      <c r="NHS26" s="75"/>
      <c r="NHT26" s="75"/>
      <c r="NHU26" s="75"/>
      <c r="NHV26" s="75"/>
      <c r="NHW26" s="75"/>
      <c r="NHX26" s="75"/>
      <c r="NHY26" s="75"/>
      <c r="NHZ26" s="75"/>
      <c r="NIA26" s="75"/>
      <c r="NIB26" s="75"/>
      <c r="NIC26" s="75"/>
      <c r="NID26" s="75"/>
      <c r="NIE26" s="75"/>
      <c r="NIF26" s="75"/>
      <c r="NIG26" s="75"/>
      <c r="NIH26" s="75"/>
      <c r="NII26" s="75"/>
      <c r="NIJ26" s="75"/>
      <c r="NIK26" s="75"/>
      <c r="NIL26" s="75"/>
      <c r="NIM26" s="75"/>
      <c r="NIN26" s="75"/>
      <c r="NIO26" s="75"/>
      <c r="NIP26" s="75"/>
      <c r="NIQ26" s="75"/>
      <c r="NIR26" s="75"/>
      <c r="NIS26" s="75"/>
      <c r="NIT26" s="75"/>
      <c r="NIU26" s="75"/>
      <c r="NIV26" s="75"/>
      <c r="NIW26" s="75"/>
      <c r="NIX26" s="75"/>
      <c r="NIY26" s="75"/>
      <c r="NIZ26" s="75"/>
      <c r="NJA26" s="75"/>
      <c r="NJB26" s="75"/>
      <c r="NJC26" s="75"/>
      <c r="NJD26" s="75"/>
      <c r="NJE26" s="75"/>
      <c r="NJF26" s="75"/>
      <c r="NJG26" s="75"/>
      <c r="NJH26" s="75"/>
      <c r="NJI26" s="75"/>
      <c r="NJJ26" s="75"/>
      <c r="NJK26" s="75"/>
      <c r="NJL26" s="75"/>
      <c r="NJM26" s="75"/>
      <c r="NJN26" s="75"/>
      <c r="NJO26" s="75"/>
      <c r="NJP26" s="75"/>
      <c r="NJQ26" s="75"/>
      <c r="NJR26" s="75"/>
      <c r="NJS26" s="75"/>
      <c r="NJT26" s="75"/>
      <c r="NJU26" s="75"/>
      <c r="NJV26" s="75"/>
      <c r="NJW26" s="75"/>
      <c r="NJX26" s="75"/>
      <c r="NJY26" s="75"/>
      <c r="NJZ26" s="75"/>
      <c r="NKA26" s="75"/>
      <c r="NKB26" s="75"/>
      <c r="NKC26" s="75"/>
      <c r="NKD26" s="75"/>
      <c r="NKE26" s="75"/>
      <c r="NKF26" s="75"/>
      <c r="NKG26" s="75"/>
      <c r="NKH26" s="75"/>
      <c r="NKI26" s="75"/>
      <c r="NKJ26" s="75"/>
      <c r="NKK26" s="75"/>
      <c r="NKL26" s="75"/>
      <c r="NKM26" s="75"/>
      <c r="NKN26" s="75"/>
      <c r="NKO26" s="75"/>
      <c r="NKP26" s="75"/>
      <c r="NKQ26" s="75"/>
      <c r="NKR26" s="75"/>
      <c r="NKS26" s="75"/>
      <c r="NKT26" s="75"/>
      <c r="NKU26" s="75"/>
      <c r="NKV26" s="75"/>
      <c r="NKW26" s="75"/>
      <c r="NKX26" s="75"/>
      <c r="NKY26" s="75"/>
      <c r="NKZ26" s="75"/>
      <c r="NLA26" s="75"/>
      <c r="NLB26" s="75"/>
      <c r="NLC26" s="75"/>
      <c r="NLD26" s="75"/>
      <c r="NLE26" s="75"/>
      <c r="NLF26" s="75"/>
      <c r="NLG26" s="75"/>
      <c r="NLH26" s="75"/>
      <c r="NLI26" s="75"/>
      <c r="NLJ26" s="75"/>
      <c r="NLK26" s="75"/>
      <c r="NLL26" s="75"/>
      <c r="NLM26" s="75"/>
      <c r="NLN26" s="75"/>
      <c r="NLO26" s="75"/>
      <c r="NLP26" s="75"/>
      <c r="NLQ26" s="75"/>
      <c r="NLR26" s="75"/>
      <c r="NLS26" s="75"/>
      <c r="NLT26" s="75"/>
      <c r="NLU26" s="75"/>
      <c r="NLV26" s="75"/>
      <c r="NLW26" s="75"/>
      <c r="NLX26" s="75"/>
      <c r="NLY26" s="75"/>
      <c r="NLZ26" s="75"/>
      <c r="NMA26" s="75"/>
      <c r="NMB26" s="75"/>
      <c r="NMC26" s="75"/>
      <c r="NMD26" s="75"/>
      <c r="NME26" s="75"/>
      <c r="NMF26" s="75"/>
      <c r="NMG26" s="75"/>
      <c r="NMH26" s="75"/>
      <c r="NMI26" s="75"/>
      <c r="NMJ26" s="75"/>
      <c r="NMK26" s="75"/>
      <c r="NML26" s="75"/>
      <c r="NMM26" s="75"/>
      <c r="NMN26" s="75"/>
      <c r="NMO26" s="75"/>
      <c r="NMP26" s="75"/>
      <c r="NMQ26" s="75"/>
      <c r="NMR26" s="75"/>
      <c r="NMS26" s="75"/>
      <c r="NMT26" s="75"/>
      <c r="NMU26" s="75"/>
      <c r="NMV26" s="75"/>
      <c r="NMW26" s="75"/>
      <c r="NMX26" s="75"/>
      <c r="NMY26" s="75"/>
      <c r="NMZ26" s="75"/>
      <c r="NNA26" s="75"/>
      <c r="NNB26" s="75"/>
      <c r="NNC26" s="75"/>
      <c r="NND26" s="75"/>
      <c r="NNE26" s="75"/>
      <c r="NNF26" s="75"/>
      <c r="NNG26" s="75"/>
      <c r="NNH26" s="75"/>
      <c r="NNI26" s="75"/>
      <c r="NNJ26" s="75"/>
      <c r="NNK26" s="75"/>
      <c r="NNL26" s="75"/>
      <c r="NNM26" s="75"/>
      <c r="NNN26" s="75"/>
      <c r="NNO26" s="75"/>
      <c r="NNP26" s="75"/>
      <c r="NNQ26" s="75"/>
      <c r="NNR26" s="75"/>
      <c r="NNS26" s="75"/>
      <c r="NNT26" s="75"/>
      <c r="NNU26" s="75"/>
      <c r="NNV26" s="75"/>
      <c r="NNW26" s="75"/>
      <c r="NNX26" s="75"/>
      <c r="NNY26" s="75"/>
      <c r="NNZ26" s="75"/>
      <c r="NOA26" s="75"/>
      <c r="NOB26" s="75"/>
      <c r="NOC26" s="75"/>
      <c r="NOD26" s="75"/>
      <c r="NOE26" s="75"/>
      <c r="NOF26" s="75"/>
      <c r="NOG26" s="75"/>
      <c r="NOH26" s="75"/>
      <c r="NOI26" s="75"/>
      <c r="NOJ26" s="75"/>
      <c r="NOK26" s="75"/>
      <c r="NOL26" s="75"/>
      <c r="NOM26" s="75"/>
      <c r="NON26" s="75"/>
      <c r="NOO26" s="75"/>
      <c r="NOP26" s="75"/>
      <c r="NOQ26" s="75"/>
      <c r="NOR26" s="75"/>
      <c r="NOS26" s="75"/>
      <c r="NOT26" s="75"/>
      <c r="NOU26" s="75"/>
      <c r="NOV26" s="75"/>
      <c r="NOW26" s="75"/>
      <c r="NOX26" s="75"/>
      <c r="NOY26" s="75"/>
      <c r="NOZ26" s="75"/>
      <c r="NPA26" s="75"/>
      <c r="NPB26" s="75"/>
      <c r="NPC26" s="75"/>
      <c r="NPD26" s="75"/>
      <c r="NPE26" s="75"/>
      <c r="NPF26" s="75"/>
      <c r="NPG26" s="75"/>
      <c r="NPH26" s="75"/>
      <c r="NPI26" s="75"/>
      <c r="NPJ26" s="75"/>
      <c r="NPK26" s="75"/>
      <c r="NPL26" s="75"/>
      <c r="NPM26" s="75"/>
      <c r="NPN26" s="75"/>
      <c r="NPO26" s="75"/>
      <c r="NPP26" s="75"/>
      <c r="NPQ26" s="75"/>
      <c r="NPR26" s="75"/>
      <c r="NPS26" s="75"/>
      <c r="NPT26" s="75"/>
      <c r="NPU26" s="75"/>
      <c r="NPV26" s="75"/>
      <c r="NPW26" s="75"/>
      <c r="NPX26" s="75"/>
      <c r="NPY26" s="75"/>
      <c r="NPZ26" s="75"/>
      <c r="NQA26" s="75"/>
      <c r="NQB26" s="75"/>
      <c r="NQC26" s="75"/>
      <c r="NQD26" s="75"/>
      <c r="NQE26" s="75"/>
      <c r="NQF26" s="75"/>
      <c r="NQG26" s="75"/>
      <c r="NQH26" s="75"/>
      <c r="NQI26" s="75"/>
      <c r="NQJ26" s="75"/>
      <c r="NQK26" s="75"/>
      <c r="NQL26" s="75"/>
      <c r="NQM26" s="75"/>
      <c r="NQN26" s="75"/>
      <c r="NQO26" s="75"/>
      <c r="NQP26" s="75"/>
      <c r="NQQ26" s="75"/>
      <c r="NQR26" s="75"/>
      <c r="NQS26" s="75"/>
      <c r="NQT26" s="75"/>
      <c r="NQU26" s="75"/>
      <c r="NQV26" s="75"/>
      <c r="NQW26" s="75"/>
      <c r="NQX26" s="75"/>
      <c r="NQY26" s="75"/>
      <c r="NQZ26" s="75"/>
      <c r="NRA26" s="75"/>
      <c r="NRB26" s="75"/>
      <c r="NRC26" s="75"/>
      <c r="NRD26" s="75"/>
      <c r="NRE26" s="75"/>
      <c r="NRF26" s="75"/>
      <c r="NRG26" s="75"/>
      <c r="NRH26" s="75"/>
      <c r="NRI26" s="75"/>
      <c r="NRJ26" s="75"/>
      <c r="NRK26" s="75"/>
      <c r="NRL26" s="75"/>
      <c r="NRM26" s="75"/>
      <c r="NRN26" s="75"/>
      <c r="NRO26" s="75"/>
      <c r="NRP26" s="75"/>
      <c r="NRQ26" s="75"/>
      <c r="NRR26" s="75"/>
      <c r="NRS26" s="75"/>
      <c r="NRT26" s="75"/>
      <c r="NRU26" s="75"/>
      <c r="NRV26" s="75"/>
      <c r="NRW26" s="75"/>
      <c r="NRX26" s="75"/>
      <c r="NRY26" s="75"/>
      <c r="NRZ26" s="75"/>
      <c r="NSA26" s="75"/>
      <c r="NSB26" s="75"/>
      <c r="NSC26" s="75"/>
      <c r="NSD26" s="75"/>
      <c r="NSE26" s="75"/>
      <c r="NSF26" s="75"/>
      <c r="NSG26" s="75"/>
      <c r="NSH26" s="75"/>
      <c r="NSI26" s="75"/>
      <c r="NSJ26" s="75"/>
      <c r="NSK26" s="75"/>
      <c r="NSL26" s="75"/>
      <c r="NSM26" s="75"/>
      <c r="NSN26" s="75"/>
      <c r="NSO26" s="75"/>
      <c r="NSP26" s="75"/>
      <c r="NSQ26" s="75"/>
      <c r="NSR26" s="75"/>
      <c r="NSS26" s="75"/>
      <c r="NST26" s="75"/>
      <c r="NSU26" s="75"/>
      <c r="NSV26" s="75"/>
      <c r="NSW26" s="75"/>
      <c r="NSX26" s="75"/>
      <c r="NSY26" s="75"/>
      <c r="NSZ26" s="75"/>
      <c r="NTA26" s="75"/>
      <c r="NTB26" s="75"/>
      <c r="NTC26" s="75"/>
      <c r="NTD26" s="75"/>
      <c r="NTE26" s="75"/>
      <c r="NTF26" s="75"/>
      <c r="NTG26" s="75"/>
      <c r="NTH26" s="75"/>
      <c r="NTI26" s="75"/>
      <c r="NTJ26" s="75"/>
      <c r="NTK26" s="75"/>
      <c r="NTL26" s="75"/>
      <c r="NTM26" s="75"/>
      <c r="NTN26" s="75"/>
      <c r="NTO26" s="75"/>
      <c r="NTP26" s="75"/>
      <c r="NTQ26" s="75"/>
      <c r="NTR26" s="75"/>
      <c r="NTS26" s="75"/>
      <c r="NTT26" s="75"/>
      <c r="NTU26" s="75"/>
      <c r="NTV26" s="75"/>
      <c r="NTW26" s="75"/>
      <c r="NTX26" s="75"/>
      <c r="NTY26" s="75"/>
      <c r="NTZ26" s="75"/>
      <c r="NUA26" s="75"/>
      <c r="NUB26" s="75"/>
      <c r="NUC26" s="75"/>
      <c r="NUD26" s="75"/>
      <c r="NUE26" s="75"/>
      <c r="NUF26" s="75"/>
      <c r="NUG26" s="75"/>
      <c r="NUH26" s="75"/>
      <c r="NUI26" s="75"/>
      <c r="NUJ26" s="75"/>
      <c r="NUK26" s="75"/>
      <c r="NUL26" s="75"/>
      <c r="NUM26" s="75"/>
      <c r="NUN26" s="75"/>
      <c r="NUO26" s="75"/>
      <c r="NUP26" s="75"/>
      <c r="NUQ26" s="75"/>
      <c r="NUR26" s="75"/>
      <c r="NUS26" s="75"/>
      <c r="NUT26" s="75"/>
      <c r="NUU26" s="75"/>
      <c r="NUV26" s="75"/>
      <c r="NUW26" s="75"/>
      <c r="NUX26" s="75"/>
      <c r="NUY26" s="75"/>
      <c r="NUZ26" s="75"/>
      <c r="NVA26" s="75"/>
      <c r="NVB26" s="75"/>
      <c r="NVC26" s="75"/>
      <c r="NVD26" s="75"/>
      <c r="NVE26" s="75"/>
      <c r="NVF26" s="75"/>
      <c r="NVG26" s="75"/>
      <c r="NVH26" s="75"/>
      <c r="NVI26" s="75"/>
      <c r="NVJ26" s="75"/>
      <c r="NVK26" s="75"/>
      <c r="NVL26" s="75"/>
      <c r="NVM26" s="75"/>
      <c r="NVN26" s="75"/>
      <c r="NVO26" s="75"/>
      <c r="NVP26" s="75"/>
      <c r="NVQ26" s="75"/>
      <c r="NVR26" s="75"/>
      <c r="NVS26" s="75"/>
      <c r="NVT26" s="75"/>
      <c r="NVU26" s="75"/>
      <c r="NVV26" s="75"/>
      <c r="NVW26" s="75"/>
      <c r="NVX26" s="75"/>
      <c r="NVY26" s="75"/>
      <c r="NVZ26" s="75"/>
      <c r="NWA26" s="75"/>
      <c r="NWB26" s="75"/>
      <c r="NWC26" s="75"/>
      <c r="NWD26" s="75"/>
      <c r="NWE26" s="75"/>
      <c r="NWF26" s="75"/>
      <c r="NWG26" s="75"/>
      <c r="NWH26" s="75"/>
      <c r="NWI26" s="75"/>
      <c r="NWJ26" s="75"/>
      <c r="NWK26" s="75"/>
      <c r="NWL26" s="75"/>
      <c r="NWM26" s="75"/>
      <c r="NWN26" s="75"/>
      <c r="NWO26" s="75"/>
      <c r="NWP26" s="75"/>
      <c r="NWQ26" s="75"/>
      <c r="NWR26" s="75"/>
      <c r="NWS26" s="75"/>
      <c r="NWT26" s="75"/>
      <c r="NWU26" s="75"/>
      <c r="NWV26" s="75"/>
      <c r="NWW26" s="75"/>
      <c r="NWX26" s="75"/>
      <c r="NWY26" s="75"/>
      <c r="NWZ26" s="75"/>
      <c r="NXA26" s="75"/>
      <c r="NXB26" s="75"/>
      <c r="NXC26" s="75"/>
      <c r="NXD26" s="75"/>
      <c r="NXE26" s="75"/>
      <c r="NXF26" s="75"/>
      <c r="NXG26" s="75"/>
      <c r="NXH26" s="75"/>
      <c r="NXI26" s="75"/>
      <c r="NXJ26" s="75"/>
      <c r="NXK26" s="75"/>
      <c r="NXL26" s="75"/>
      <c r="NXM26" s="75"/>
      <c r="NXN26" s="75"/>
      <c r="NXO26" s="75"/>
      <c r="NXP26" s="75"/>
      <c r="NXQ26" s="75"/>
      <c r="NXR26" s="75"/>
      <c r="NXS26" s="75"/>
      <c r="NXT26" s="75"/>
      <c r="NXU26" s="75"/>
      <c r="NXV26" s="75"/>
      <c r="NXW26" s="75"/>
      <c r="NXX26" s="75"/>
      <c r="NXY26" s="75"/>
      <c r="NXZ26" s="75"/>
      <c r="NYA26" s="75"/>
      <c r="NYB26" s="75"/>
      <c r="NYC26" s="75"/>
      <c r="NYD26" s="75"/>
      <c r="NYE26" s="75"/>
      <c r="NYF26" s="75"/>
      <c r="NYG26" s="75"/>
      <c r="NYH26" s="75"/>
      <c r="NYI26" s="75"/>
      <c r="NYJ26" s="75"/>
      <c r="NYK26" s="75"/>
      <c r="NYL26" s="75"/>
      <c r="NYM26" s="75"/>
      <c r="NYN26" s="75"/>
      <c r="NYO26" s="75"/>
      <c r="NYP26" s="75"/>
      <c r="NYQ26" s="75"/>
      <c r="NYR26" s="75"/>
      <c r="NYS26" s="75"/>
      <c r="NYT26" s="75"/>
      <c r="NYU26" s="75"/>
      <c r="NYV26" s="75"/>
      <c r="NYW26" s="75"/>
      <c r="NYX26" s="75"/>
      <c r="NYY26" s="75"/>
      <c r="NYZ26" s="75"/>
      <c r="NZA26" s="75"/>
      <c r="NZB26" s="75"/>
      <c r="NZC26" s="75"/>
      <c r="NZD26" s="75"/>
      <c r="NZE26" s="75"/>
      <c r="NZF26" s="75"/>
      <c r="NZG26" s="75"/>
      <c r="NZH26" s="75"/>
      <c r="NZI26" s="75"/>
      <c r="NZJ26" s="75"/>
      <c r="NZK26" s="75"/>
      <c r="NZL26" s="75"/>
      <c r="NZM26" s="75"/>
      <c r="NZN26" s="75"/>
      <c r="NZO26" s="75"/>
      <c r="NZP26" s="75"/>
      <c r="NZQ26" s="75"/>
      <c r="NZR26" s="75"/>
      <c r="NZS26" s="75"/>
      <c r="NZT26" s="75"/>
      <c r="NZU26" s="75"/>
      <c r="NZV26" s="75"/>
      <c r="NZW26" s="75"/>
      <c r="NZX26" s="75"/>
      <c r="NZY26" s="75"/>
      <c r="NZZ26" s="75"/>
      <c r="OAA26" s="75"/>
      <c r="OAB26" s="75"/>
      <c r="OAC26" s="75"/>
      <c r="OAD26" s="75"/>
      <c r="OAE26" s="75"/>
      <c r="OAF26" s="75"/>
      <c r="OAG26" s="75"/>
      <c r="OAH26" s="75"/>
      <c r="OAI26" s="75"/>
      <c r="OAJ26" s="75"/>
      <c r="OAK26" s="75"/>
      <c r="OAL26" s="75"/>
      <c r="OAM26" s="75"/>
      <c r="OAN26" s="75"/>
      <c r="OAO26" s="75"/>
      <c r="OAP26" s="75"/>
      <c r="OAQ26" s="75"/>
      <c r="OAR26" s="75"/>
      <c r="OAS26" s="75"/>
      <c r="OAT26" s="75"/>
      <c r="OAU26" s="75"/>
      <c r="OAV26" s="75"/>
      <c r="OAW26" s="75"/>
      <c r="OAX26" s="75"/>
      <c r="OAY26" s="75"/>
      <c r="OAZ26" s="75"/>
      <c r="OBA26" s="75"/>
      <c r="OBB26" s="75"/>
      <c r="OBC26" s="75"/>
      <c r="OBD26" s="75"/>
      <c r="OBE26" s="75"/>
      <c r="OBF26" s="75"/>
      <c r="OBG26" s="75"/>
      <c r="OBH26" s="75"/>
      <c r="OBI26" s="75"/>
      <c r="OBJ26" s="75"/>
      <c r="OBK26" s="75"/>
      <c r="OBL26" s="75"/>
      <c r="OBM26" s="75"/>
      <c r="OBN26" s="75"/>
      <c r="OBO26" s="75"/>
      <c r="OBP26" s="75"/>
      <c r="OBQ26" s="75"/>
      <c r="OBR26" s="75"/>
      <c r="OBS26" s="75"/>
      <c r="OBT26" s="75"/>
      <c r="OBU26" s="75"/>
      <c r="OBV26" s="75"/>
      <c r="OBW26" s="75"/>
      <c r="OBX26" s="75"/>
      <c r="OBY26" s="75"/>
      <c r="OBZ26" s="75"/>
      <c r="OCA26" s="75"/>
      <c r="OCB26" s="75"/>
      <c r="OCC26" s="75"/>
      <c r="OCD26" s="75"/>
      <c r="OCE26" s="75"/>
      <c r="OCF26" s="75"/>
      <c r="OCG26" s="75"/>
      <c r="OCH26" s="75"/>
      <c r="OCI26" s="75"/>
      <c r="OCJ26" s="75"/>
      <c r="OCK26" s="75"/>
      <c r="OCL26" s="75"/>
      <c r="OCM26" s="75"/>
      <c r="OCN26" s="75"/>
      <c r="OCO26" s="75"/>
      <c r="OCP26" s="75"/>
      <c r="OCQ26" s="75"/>
      <c r="OCR26" s="75"/>
      <c r="OCS26" s="75"/>
      <c r="OCT26" s="75"/>
      <c r="OCU26" s="75"/>
      <c r="OCV26" s="75"/>
      <c r="OCW26" s="75"/>
      <c r="OCX26" s="75"/>
      <c r="OCY26" s="75"/>
      <c r="OCZ26" s="75"/>
      <c r="ODA26" s="75"/>
      <c r="ODB26" s="75"/>
      <c r="ODC26" s="75"/>
      <c r="ODD26" s="75"/>
      <c r="ODE26" s="75"/>
      <c r="ODF26" s="75"/>
      <c r="ODG26" s="75"/>
      <c r="ODH26" s="75"/>
      <c r="ODI26" s="75"/>
      <c r="ODJ26" s="75"/>
      <c r="ODK26" s="75"/>
      <c r="ODL26" s="75"/>
      <c r="ODM26" s="75"/>
      <c r="ODN26" s="75"/>
      <c r="ODO26" s="75"/>
      <c r="ODP26" s="75"/>
      <c r="ODQ26" s="75"/>
      <c r="ODR26" s="75"/>
      <c r="ODS26" s="75"/>
      <c r="ODT26" s="75"/>
      <c r="ODU26" s="75"/>
      <c r="ODV26" s="75"/>
      <c r="ODW26" s="75"/>
      <c r="ODX26" s="75"/>
      <c r="ODY26" s="75"/>
      <c r="ODZ26" s="75"/>
      <c r="OEA26" s="75"/>
      <c r="OEB26" s="75"/>
      <c r="OEC26" s="75"/>
      <c r="OED26" s="75"/>
      <c r="OEE26" s="75"/>
      <c r="OEF26" s="75"/>
      <c r="OEG26" s="75"/>
      <c r="OEH26" s="75"/>
      <c r="OEI26" s="75"/>
      <c r="OEJ26" s="75"/>
      <c r="OEK26" s="75"/>
      <c r="OEL26" s="75"/>
      <c r="OEM26" s="75"/>
      <c r="OEN26" s="75"/>
      <c r="OEO26" s="75"/>
      <c r="OEP26" s="75"/>
      <c r="OEQ26" s="75"/>
      <c r="OER26" s="75"/>
      <c r="OES26" s="75"/>
      <c r="OET26" s="75"/>
      <c r="OEU26" s="75"/>
      <c r="OEV26" s="75"/>
      <c r="OEW26" s="75"/>
      <c r="OEX26" s="75"/>
      <c r="OEY26" s="75"/>
      <c r="OEZ26" s="75"/>
      <c r="OFA26" s="75"/>
      <c r="OFB26" s="75"/>
      <c r="OFC26" s="75"/>
      <c r="OFD26" s="75"/>
      <c r="OFE26" s="75"/>
      <c r="OFF26" s="75"/>
      <c r="OFG26" s="75"/>
      <c r="OFH26" s="75"/>
      <c r="OFI26" s="75"/>
      <c r="OFJ26" s="75"/>
      <c r="OFK26" s="75"/>
      <c r="OFL26" s="75"/>
      <c r="OFM26" s="75"/>
      <c r="OFN26" s="75"/>
      <c r="OFO26" s="75"/>
      <c r="OFP26" s="75"/>
      <c r="OFQ26" s="75"/>
      <c r="OFR26" s="75"/>
      <c r="OFS26" s="75"/>
      <c r="OFT26" s="75"/>
      <c r="OFU26" s="75"/>
      <c r="OFV26" s="75"/>
      <c r="OFW26" s="75"/>
      <c r="OFX26" s="75"/>
      <c r="OFY26" s="75"/>
      <c r="OFZ26" s="75"/>
      <c r="OGA26" s="75"/>
      <c r="OGB26" s="75"/>
      <c r="OGC26" s="75"/>
      <c r="OGD26" s="75"/>
      <c r="OGE26" s="75"/>
      <c r="OGF26" s="75"/>
      <c r="OGG26" s="75"/>
      <c r="OGH26" s="75"/>
      <c r="OGI26" s="75"/>
      <c r="OGJ26" s="75"/>
      <c r="OGK26" s="75"/>
      <c r="OGL26" s="75"/>
      <c r="OGM26" s="75"/>
      <c r="OGN26" s="75"/>
      <c r="OGO26" s="75"/>
      <c r="OGP26" s="75"/>
      <c r="OGQ26" s="75"/>
      <c r="OGR26" s="75"/>
      <c r="OGS26" s="75"/>
      <c r="OGT26" s="75"/>
      <c r="OGU26" s="75"/>
      <c r="OGV26" s="75"/>
      <c r="OGW26" s="75"/>
      <c r="OGX26" s="75"/>
      <c r="OGY26" s="75"/>
      <c r="OGZ26" s="75"/>
      <c r="OHA26" s="75"/>
      <c r="OHB26" s="75"/>
      <c r="OHC26" s="75"/>
      <c r="OHD26" s="75"/>
      <c r="OHE26" s="75"/>
      <c r="OHF26" s="75"/>
      <c r="OHG26" s="75"/>
      <c r="OHH26" s="75"/>
      <c r="OHI26" s="75"/>
      <c r="OHJ26" s="75"/>
      <c r="OHK26" s="75"/>
      <c r="OHL26" s="75"/>
      <c r="OHM26" s="75"/>
      <c r="OHN26" s="75"/>
      <c r="OHO26" s="75"/>
      <c r="OHP26" s="75"/>
      <c r="OHQ26" s="75"/>
      <c r="OHR26" s="75"/>
      <c r="OHS26" s="75"/>
      <c r="OHT26" s="75"/>
      <c r="OHU26" s="75"/>
      <c r="OHV26" s="75"/>
      <c r="OHW26" s="75"/>
      <c r="OHX26" s="75"/>
      <c r="OHY26" s="75"/>
      <c r="OHZ26" s="75"/>
      <c r="OIA26" s="75"/>
      <c r="OIB26" s="75"/>
      <c r="OIC26" s="75"/>
      <c r="OID26" s="75"/>
      <c r="OIE26" s="75"/>
      <c r="OIF26" s="75"/>
      <c r="OIG26" s="75"/>
      <c r="OIH26" s="75"/>
      <c r="OII26" s="75"/>
      <c r="OIJ26" s="75"/>
      <c r="OIK26" s="75"/>
      <c r="OIL26" s="75"/>
      <c r="OIM26" s="75"/>
      <c r="OIN26" s="75"/>
      <c r="OIO26" s="75"/>
      <c r="OIP26" s="75"/>
      <c r="OIQ26" s="75"/>
      <c r="OIR26" s="75"/>
      <c r="OIS26" s="75"/>
      <c r="OIT26" s="75"/>
      <c r="OIU26" s="75"/>
      <c r="OIV26" s="75"/>
      <c r="OIW26" s="75"/>
      <c r="OIX26" s="75"/>
      <c r="OIY26" s="75"/>
      <c r="OIZ26" s="75"/>
      <c r="OJA26" s="75"/>
      <c r="OJB26" s="75"/>
      <c r="OJC26" s="75"/>
      <c r="OJD26" s="75"/>
      <c r="OJE26" s="75"/>
      <c r="OJF26" s="75"/>
      <c r="OJG26" s="75"/>
      <c r="OJH26" s="75"/>
      <c r="OJI26" s="75"/>
      <c r="OJJ26" s="75"/>
      <c r="OJK26" s="75"/>
      <c r="OJL26" s="75"/>
      <c r="OJM26" s="75"/>
      <c r="OJN26" s="75"/>
      <c r="OJO26" s="75"/>
      <c r="OJP26" s="75"/>
      <c r="OJQ26" s="75"/>
      <c r="OJR26" s="75"/>
      <c r="OJS26" s="75"/>
      <c r="OJT26" s="75"/>
      <c r="OJU26" s="75"/>
      <c r="OJV26" s="75"/>
      <c r="OJW26" s="75"/>
      <c r="OJX26" s="75"/>
      <c r="OJY26" s="75"/>
      <c r="OJZ26" s="75"/>
      <c r="OKA26" s="75"/>
      <c r="OKB26" s="75"/>
      <c r="OKC26" s="75"/>
      <c r="OKD26" s="75"/>
      <c r="OKE26" s="75"/>
      <c r="OKF26" s="75"/>
      <c r="OKG26" s="75"/>
      <c r="OKH26" s="75"/>
      <c r="OKI26" s="75"/>
      <c r="OKJ26" s="75"/>
      <c r="OKK26" s="75"/>
      <c r="OKL26" s="75"/>
      <c r="OKM26" s="75"/>
      <c r="OKN26" s="75"/>
      <c r="OKO26" s="75"/>
      <c r="OKP26" s="75"/>
      <c r="OKQ26" s="75"/>
      <c r="OKR26" s="75"/>
      <c r="OKS26" s="75"/>
      <c r="OKT26" s="75"/>
      <c r="OKU26" s="75"/>
      <c r="OKV26" s="75"/>
      <c r="OKW26" s="75"/>
      <c r="OKX26" s="75"/>
      <c r="OKY26" s="75"/>
      <c r="OKZ26" s="75"/>
      <c r="OLA26" s="75"/>
      <c r="OLB26" s="75"/>
      <c r="OLC26" s="75"/>
      <c r="OLD26" s="75"/>
      <c r="OLE26" s="75"/>
      <c r="OLF26" s="75"/>
      <c r="OLG26" s="75"/>
      <c r="OLH26" s="75"/>
      <c r="OLI26" s="75"/>
      <c r="OLJ26" s="75"/>
      <c r="OLK26" s="75"/>
      <c r="OLL26" s="75"/>
      <c r="OLM26" s="75"/>
      <c r="OLN26" s="75"/>
      <c r="OLO26" s="75"/>
      <c r="OLP26" s="75"/>
      <c r="OLQ26" s="75"/>
      <c r="OLR26" s="75"/>
      <c r="OLS26" s="75"/>
      <c r="OLT26" s="75"/>
      <c r="OLU26" s="75"/>
      <c r="OLV26" s="75"/>
      <c r="OLW26" s="75"/>
      <c r="OLX26" s="75"/>
      <c r="OLY26" s="75"/>
      <c r="OLZ26" s="75"/>
      <c r="OMA26" s="75"/>
      <c r="OMB26" s="75"/>
      <c r="OMC26" s="75"/>
      <c r="OMD26" s="75"/>
      <c r="OME26" s="75"/>
      <c r="OMF26" s="75"/>
      <c r="OMG26" s="75"/>
      <c r="OMH26" s="75"/>
      <c r="OMI26" s="75"/>
      <c r="OMJ26" s="75"/>
      <c r="OMK26" s="75"/>
      <c r="OML26" s="75"/>
      <c r="OMM26" s="75"/>
      <c r="OMN26" s="75"/>
      <c r="OMO26" s="75"/>
      <c r="OMP26" s="75"/>
      <c r="OMQ26" s="75"/>
      <c r="OMR26" s="75"/>
      <c r="OMS26" s="75"/>
      <c r="OMT26" s="75"/>
      <c r="OMU26" s="75"/>
      <c r="OMV26" s="75"/>
      <c r="OMW26" s="75"/>
      <c r="OMX26" s="75"/>
      <c r="OMY26" s="75"/>
      <c r="OMZ26" s="75"/>
      <c r="ONA26" s="75"/>
      <c r="ONB26" s="75"/>
      <c r="ONC26" s="75"/>
      <c r="OND26" s="75"/>
      <c r="ONE26" s="75"/>
      <c r="ONF26" s="75"/>
      <c r="ONG26" s="75"/>
      <c r="ONH26" s="75"/>
      <c r="ONI26" s="75"/>
      <c r="ONJ26" s="75"/>
      <c r="ONK26" s="75"/>
      <c r="ONL26" s="75"/>
      <c r="ONM26" s="75"/>
      <c r="ONN26" s="75"/>
      <c r="ONO26" s="75"/>
      <c r="ONP26" s="75"/>
      <c r="ONQ26" s="75"/>
      <c r="ONR26" s="75"/>
      <c r="ONS26" s="75"/>
      <c r="ONT26" s="75"/>
      <c r="ONU26" s="75"/>
      <c r="ONV26" s="75"/>
      <c r="ONW26" s="75"/>
      <c r="ONX26" s="75"/>
      <c r="ONY26" s="75"/>
      <c r="ONZ26" s="75"/>
      <c r="OOA26" s="75"/>
      <c r="OOB26" s="75"/>
      <c r="OOC26" s="75"/>
      <c r="OOD26" s="75"/>
      <c r="OOE26" s="75"/>
      <c r="OOF26" s="75"/>
      <c r="OOG26" s="75"/>
      <c r="OOH26" s="75"/>
      <c r="OOI26" s="75"/>
      <c r="OOJ26" s="75"/>
      <c r="OOK26" s="75"/>
      <c r="OOL26" s="75"/>
      <c r="OOM26" s="75"/>
      <c r="OON26" s="75"/>
      <c r="OOO26" s="75"/>
      <c r="OOP26" s="75"/>
      <c r="OOQ26" s="75"/>
      <c r="OOR26" s="75"/>
      <c r="OOS26" s="75"/>
      <c r="OOT26" s="75"/>
      <c r="OOU26" s="75"/>
      <c r="OOV26" s="75"/>
      <c r="OOW26" s="75"/>
      <c r="OOX26" s="75"/>
      <c r="OOY26" s="75"/>
      <c r="OOZ26" s="75"/>
      <c r="OPA26" s="75"/>
      <c r="OPB26" s="75"/>
      <c r="OPC26" s="75"/>
      <c r="OPD26" s="75"/>
      <c r="OPE26" s="75"/>
      <c r="OPF26" s="75"/>
      <c r="OPG26" s="75"/>
      <c r="OPH26" s="75"/>
      <c r="OPI26" s="75"/>
      <c r="OPJ26" s="75"/>
      <c r="OPK26" s="75"/>
      <c r="OPL26" s="75"/>
      <c r="OPM26" s="75"/>
      <c r="OPN26" s="75"/>
      <c r="OPO26" s="75"/>
      <c r="OPP26" s="75"/>
      <c r="OPQ26" s="75"/>
      <c r="OPR26" s="75"/>
      <c r="OPS26" s="75"/>
      <c r="OPT26" s="75"/>
      <c r="OPU26" s="75"/>
      <c r="OPV26" s="75"/>
      <c r="OPW26" s="75"/>
      <c r="OPX26" s="75"/>
      <c r="OPY26" s="75"/>
      <c r="OPZ26" s="75"/>
      <c r="OQA26" s="75"/>
      <c r="OQB26" s="75"/>
      <c r="OQC26" s="75"/>
      <c r="OQD26" s="75"/>
      <c r="OQE26" s="75"/>
      <c r="OQF26" s="75"/>
      <c r="OQG26" s="75"/>
      <c r="OQH26" s="75"/>
      <c r="OQI26" s="75"/>
      <c r="OQJ26" s="75"/>
      <c r="OQK26" s="75"/>
      <c r="OQL26" s="75"/>
      <c r="OQM26" s="75"/>
      <c r="OQN26" s="75"/>
      <c r="OQO26" s="75"/>
      <c r="OQP26" s="75"/>
      <c r="OQQ26" s="75"/>
      <c r="OQR26" s="75"/>
      <c r="OQS26" s="75"/>
      <c r="OQT26" s="75"/>
      <c r="OQU26" s="75"/>
      <c r="OQV26" s="75"/>
      <c r="OQW26" s="75"/>
      <c r="OQX26" s="75"/>
      <c r="OQY26" s="75"/>
      <c r="OQZ26" s="75"/>
      <c r="ORA26" s="75"/>
      <c r="ORB26" s="75"/>
      <c r="ORC26" s="75"/>
      <c r="ORD26" s="75"/>
      <c r="ORE26" s="75"/>
      <c r="ORF26" s="75"/>
      <c r="ORG26" s="75"/>
      <c r="ORH26" s="75"/>
      <c r="ORI26" s="75"/>
      <c r="ORJ26" s="75"/>
      <c r="ORK26" s="75"/>
      <c r="ORL26" s="75"/>
      <c r="ORM26" s="75"/>
      <c r="ORN26" s="75"/>
      <c r="ORO26" s="75"/>
      <c r="ORP26" s="75"/>
      <c r="ORQ26" s="75"/>
      <c r="ORR26" s="75"/>
      <c r="ORS26" s="75"/>
      <c r="ORT26" s="75"/>
      <c r="ORU26" s="75"/>
      <c r="ORV26" s="75"/>
      <c r="ORW26" s="75"/>
      <c r="ORX26" s="75"/>
      <c r="ORY26" s="75"/>
      <c r="ORZ26" s="75"/>
      <c r="OSA26" s="75"/>
      <c r="OSB26" s="75"/>
      <c r="OSC26" s="75"/>
      <c r="OSD26" s="75"/>
      <c r="OSE26" s="75"/>
      <c r="OSF26" s="75"/>
      <c r="OSG26" s="75"/>
      <c r="OSH26" s="75"/>
      <c r="OSI26" s="75"/>
      <c r="OSJ26" s="75"/>
      <c r="OSK26" s="75"/>
      <c r="OSL26" s="75"/>
      <c r="OSM26" s="75"/>
      <c r="OSN26" s="75"/>
      <c r="OSO26" s="75"/>
      <c r="OSP26" s="75"/>
      <c r="OSQ26" s="75"/>
      <c r="OSR26" s="75"/>
      <c r="OSS26" s="75"/>
      <c r="OST26" s="75"/>
      <c r="OSU26" s="75"/>
      <c r="OSV26" s="75"/>
      <c r="OSW26" s="75"/>
      <c r="OSX26" s="75"/>
      <c r="OSY26" s="75"/>
      <c r="OSZ26" s="75"/>
      <c r="OTA26" s="75"/>
      <c r="OTB26" s="75"/>
      <c r="OTC26" s="75"/>
      <c r="OTD26" s="75"/>
      <c r="OTE26" s="75"/>
      <c r="OTF26" s="75"/>
      <c r="OTG26" s="75"/>
      <c r="OTH26" s="75"/>
      <c r="OTI26" s="75"/>
      <c r="OTJ26" s="75"/>
      <c r="OTK26" s="75"/>
      <c r="OTL26" s="75"/>
      <c r="OTM26" s="75"/>
      <c r="OTN26" s="75"/>
      <c r="OTO26" s="75"/>
      <c r="OTP26" s="75"/>
      <c r="OTQ26" s="75"/>
      <c r="OTR26" s="75"/>
      <c r="OTS26" s="75"/>
      <c r="OTT26" s="75"/>
      <c r="OTU26" s="75"/>
      <c r="OTV26" s="75"/>
      <c r="OTW26" s="75"/>
      <c r="OTX26" s="75"/>
      <c r="OTY26" s="75"/>
      <c r="OTZ26" s="75"/>
      <c r="OUA26" s="75"/>
      <c r="OUB26" s="75"/>
      <c r="OUC26" s="75"/>
      <c r="OUD26" s="75"/>
      <c r="OUE26" s="75"/>
      <c r="OUF26" s="75"/>
      <c r="OUG26" s="75"/>
      <c r="OUH26" s="75"/>
      <c r="OUI26" s="75"/>
      <c r="OUJ26" s="75"/>
      <c r="OUK26" s="75"/>
      <c r="OUL26" s="75"/>
      <c r="OUM26" s="75"/>
      <c r="OUN26" s="75"/>
      <c r="OUO26" s="75"/>
      <c r="OUP26" s="75"/>
      <c r="OUQ26" s="75"/>
      <c r="OUR26" s="75"/>
      <c r="OUS26" s="75"/>
      <c r="OUT26" s="75"/>
      <c r="OUU26" s="75"/>
      <c r="OUV26" s="75"/>
      <c r="OUW26" s="75"/>
      <c r="OUX26" s="75"/>
      <c r="OUY26" s="75"/>
      <c r="OUZ26" s="75"/>
      <c r="OVA26" s="75"/>
      <c r="OVB26" s="75"/>
      <c r="OVC26" s="75"/>
      <c r="OVD26" s="75"/>
      <c r="OVE26" s="75"/>
      <c r="OVF26" s="75"/>
      <c r="OVG26" s="75"/>
      <c r="OVH26" s="75"/>
      <c r="OVI26" s="75"/>
      <c r="OVJ26" s="75"/>
      <c r="OVK26" s="75"/>
      <c r="OVL26" s="75"/>
      <c r="OVM26" s="75"/>
      <c r="OVN26" s="75"/>
      <c r="OVO26" s="75"/>
      <c r="OVP26" s="75"/>
      <c r="OVQ26" s="75"/>
      <c r="OVR26" s="75"/>
      <c r="OVS26" s="75"/>
      <c r="OVT26" s="75"/>
      <c r="OVU26" s="75"/>
      <c r="OVV26" s="75"/>
      <c r="OVW26" s="75"/>
      <c r="OVX26" s="75"/>
      <c r="OVY26" s="75"/>
      <c r="OVZ26" s="75"/>
      <c r="OWA26" s="75"/>
      <c r="OWB26" s="75"/>
      <c r="OWC26" s="75"/>
      <c r="OWD26" s="75"/>
      <c r="OWE26" s="75"/>
      <c r="OWF26" s="75"/>
      <c r="OWG26" s="75"/>
      <c r="OWH26" s="75"/>
      <c r="OWI26" s="75"/>
      <c r="OWJ26" s="75"/>
      <c r="OWK26" s="75"/>
      <c r="OWL26" s="75"/>
      <c r="OWM26" s="75"/>
      <c r="OWN26" s="75"/>
      <c r="OWO26" s="75"/>
      <c r="OWP26" s="75"/>
      <c r="OWQ26" s="75"/>
      <c r="OWR26" s="75"/>
      <c r="OWS26" s="75"/>
      <c r="OWT26" s="75"/>
      <c r="OWU26" s="75"/>
      <c r="OWV26" s="75"/>
      <c r="OWW26" s="75"/>
      <c r="OWX26" s="75"/>
      <c r="OWY26" s="75"/>
      <c r="OWZ26" s="75"/>
      <c r="OXA26" s="75"/>
      <c r="OXB26" s="75"/>
      <c r="OXC26" s="75"/>
      <c r="OXD26" s="75"/>
      <c r="OXE26" s="75"/>
      <c r="OXF26" s="75"/>
      <c r="OXG26" s="75"/>
      <c r="OXH26" s="75"/>
      <c r="OXI26" s="75"/>
      <c r="OXJ26" s="75"/>
      <c r="OXK26" s="75"/>
      <c r="OXL26" s="75"/>
      <c r="OXM26" s="75"/>
      <c r="OXN26" s="75"/>
      <c r="OXO26" s="75"/>
      <c r="OXP26" s="75"/>
      <c r="OXQ26" s="75"/>
      <c r="OXR26" s="75"/>
      <c r="OXS26" s="75"/>
      <c r="OXT26" s="75"/>
      <c r="OXU26" s="75"/>
      <c r="OXV26" s="75"/>
      <c r="OXW26" s="75"/>
      <c r="OXX26" s="75"/>
      <c r="OXY26" s="75"/>
      <c r="OXZ26" s="75"/>
      <c r="OYA26" s="75"/>
      <c r="OYB26" s="75"/>
      <c r="OYC26" s="75"/>
      <c r="OYD26" s="75"/>
      <c r="OYE26" s="75"/>
      <c r="OYF26" s="75"/>
      <c r="OYG26" s="75"/>
      <c r="OYH26" s="75"/>
      <c r="OYI26" s="75"/>
      <c r="OYJ26" s="75"/>
      <c r="OYK26" s="75"/>
      <c r="OYL26" s="75"/>
      <c r="OYM26" s="75"/>
      <c r="OYN26" s="75"/>
      <c r="OYO26" s="75"/>
      <c r="OYP26" s="75"/>
      <c r="OYQ26" s="75"/>
      <c r="OYR26" s="75"/>
      <c r="OYS26" s="75"/>
      <c r="OYT26" s="75"/>
      <c r="OYU26" s="75"/>
      <c r="OYV26" s="75"/>
      <c r="OYW26" s="75"/>
      <c r="OYX26" s="75"/>
      <c r="OYY26" s="75"/>
      <c r="OYZ26" s="75"/>
      <c r="OZA26" s="75"/>
      <c r="OZB26" s="75"/>
      <c r="OZC26" s="75"/>
      <c r="OZD26" s="75"/>
      <c r="OZE26" s="75"/>
      <c r="OZF26" s="75"/>
      <c r="OZG26" s="75"/>
      <c r="OZH26" s="75"/>
      <c r="OZI26" s="75"/>
      <c r="OZJ26" s="75"/>
      <c r="OZK26" s="75"/>
      <c r="OZL26" s="75"/>
      <c r="OZM26" s="75"/>
      <c r="OZN26" s="75"/>
      <c r="OZO26" s="75"/>
      <c r="OZP26" s="75"/>
      <c r="OZQ26" s="75"/>
      <c r="OZR26" s="75"/>
      <c r="OZS26" s="75"/>
      <c r="OZT26" s="75"/>
      <c r="OZU26" s="75"/>
      <c r="OZV26" s="75"/>
      <c r="OZW26" s="75"/>
      <c r="OZX26" s="75"/>
      <c r="OZY26" s="75"/>
      <c r="OZZ26" s="75"/>
      <c r="PAA26" s="75"/>
      <c r="PAB26" s="75"/>
      <c r="PAC26" s="75"/>
      <c r="PAD26" s="75"/>
      <c r="PAE26" s="75"/>
      <c r="PAF26" s="75"/>
      <c r="PAG26" s="75"/>
      <c r="PAH26" s="75"/>
      <c r="PAI26" s="75"/>
      <c r="PAJ26" s="75"/>
      <c r="PAK26" s="75"/>
      <c r="PAL26" s="75"/>
      <c r="PAM26" s="75"/>
      <c r="PAN26" s="75"/>
      <c r="PAO26" s="75"/>
      <c r="PAP26" s="75"/>
      <c r="PAQ26" s="75"/>
      <c r="PAR26" s="75"/>
      <c r="PAS26" s="75"/>
      <c r="PAT26" s="75"/>
      <c r="PAU26" s="75"/>
      <c r="PAV26" s="75"/>
      <c r="PAW26" s="75"/>
      <c r="PAX26" s="75"/>
      <c r="PAY26" s="75"/>
      <c r="PAZ26" s="75"/>
      <c r="PBA26" s="75"/>
      <c r="PBB26" s="75"/>
      <c r="PBC26" s="75"/>
      <c r="PBD26" s="75"/>
      <c r="PBE26" s="75"/>
      <c r="PBF26" s="75"/>
      <c r="PBG26" s="75"/>
      <c r="PBH26" s="75"/>
      <c r="PBI26" s="75"/>
      <c r="PBJ26" s="75"/>
      <c r="PBK26" s="75"/>
      <c r="PBL26" s="75"/>
      <c r="PBM26" s="75"/>
      <c r="PBN26" s="75"/>
      <c r="PBO26" s="75"/>
      <c r="PBP26" s="75"/>
      <c r="PBQ26" s="75"/>
      <c r="PBR26" s="75"/>
      <c r="PBS26" s="75"/>
      <c r="PBT26" s="75"/>
      <c r="PBU26" s="75"/>
      <c r="PBV26" s="75"/>
      <c r="PBW26" s="75"/>
      <c r="PBX26" s="75"/>
      <c r="PBY26" s="75"/>
      <c r="PBZ26" s="75"/>
      <c r="PCA26" s="75"/>
      <c r="PCB26" s="75"/>
      <c r="PCC26" s="75"/>
      <c r="PCD26" s="75"/>
      <c r="PCE26" s="75"/>
      <c r="PCF26" s="75"/>
      <c r="PCG26" s="75"/>
      <c r="PCH26" s="75"/>
      <c r="PCI26" s="75"/>
      <c r="PCJ26" s="75"/>
      <c r="PCK26" s="75"/>
      <c r="PCL26" s="75"/>
      <c r="PCM26" s="75"/>
      <c r="PCN26" s="75"/>
      <c r="PCO26" s="75"/>
      <c r="PCP26" s="75"/>
      <c r="PCQ26" s="75"/>
      <c r="PCR26" s="75"/>
      <c r="PCS26" s="75"/>
      <c r="PCT26" s="75"/>
      <c r="PCU26" s="75"/>
      <c r="PCV26" s="75"/>
      <c r="PCW26" s="75"/>
      <c r="PCX26" s="75"/>
      <c r="PCY26" s="75"/>
      <c r="PCZ26" s="75"/>
      <c r="PDA26" s="75"/>
      <c r="PDB26" s="75"/>
      <c r="PDC26" s="75"/>
      <c r="PDD26" s="75"/>
      <c r="PDE26" s="75"/>
      <c r="PDF26" s="75"/>
      <c r="PDG26" s="75"/>
      <c r="PDH26" s="75"/>
      <c r="PDI26" s="75"/>
      <c r="PDJ26" s="75"/>
      <c r="PDK26" s="75"/>
      <c r="PDL26" s="75"/>
      <c r="PDM26" s="75"/>
      <c r="PDN26" s="75"/>
      <c r="PDO26" s="75"/>
      <c r="PDP26" s="75"/>
      <c r="PDQ26" s="75"/>
      <c r="PDR26" s="75"/>
      <c r="PDS26" s="75"/>
      <c r="PDT26" s="75"/>
      <c r="PDU26" s="75"/>
      <c r="PDV26" s="75"/>
      <c r="PDW26" s="75"/>
      <c r="PDX26" s="75"/>
      <c r="PDY26" s="75"/>
      <c r="PDZ26" s="75"/>
      <c r="PEA26" s="75"/>
      <c r="PEB26" s="75"/>
      <c r="PEC26" s="75"/>
      <c r="PED26" s="75"/>
      <c r="PEE26" s="75"/>
      <c r="PEF26" s="75"/>
      <c r="PEG26" s="75"/>
      <c r="PEH26" s="75"/>
      <c r="PEI26" s="75"/>
      <c r="PEJ26" s="75"/>
      <c r="PEK26" s="75"/>
      <c r="PEL26" s="75"/>
      <c r="PEM26" s="75"/>
      <c r="PEN26" s="75"/>
      <c r="PEO26" s="75"/>
      <c r="PEP26" s="75"/>
      <c r="PEQ26" s="75"/>
      <c r="PER26" s="75"/>
      <c r="PES26" s="75"/>
      <c r="PET26" s="75"/>
      <c r="PEU26" s="75"/>
      <c r="PEV26" s="75"/>
      <c r="PEW26" s="75"/>
      <c r="PEX26" s="75"/>
      <c r="PEY26" s="75"/>
      <c r="PEZ26" s="75"/>
      <c r="PFA26" s="75"/>
      <c r="PFB26" s="75"/>
      <c r="PFC26" s="75"/>
      <c r="PFD26" s="75"/>
      <c r="PFE26" s="75"/>
      <c r="PFF26" s="75"/>
      <c r="PFG26" s="75"/>
      <c r="PFH26" s="75"/>
      <c r="PFI26" s="75"/>
      <c r="PFJ26" s="75"/>
      <c r="PFK26" s="75"/>
      <c r="PFL26" s="75"/>
      <c r="PFM26" s="75"/>
      <c r="PFN26" s="75"/>
      <c r="PFO26" s="75"/>
      <c r="PFP26" s="75"/>
      <c r="PFQ26" s="75"/>
      <c r="PFR26" s="75"/>
      <c r="PFS26" s="75"/>
      <c r="PFT26" s="75"/>
      <c r="PFU26" s="75"/>
      <c r="PFV26" s="75"/>
      <c r="PFW26" s="75"/>
      <c r="PFX26" s="75"/>
      <c r="PFY26" s="75"/>
      <c r="PFZ26" s="75"/>
      <c r="PGA26" s="75"/>
      <c r="PGB26" s="75"/>
      <c r="PGC26" s="75"/>
      <c r="PGD26" s="75"/>
      <c r="PGE26" s="75"/>
      <c r="PGF26" s="75"/>
      <c r="PGG26" s="75"/>
      <c r="PGH26" s="75"/>
      <c r="PGI26" s="75"/>
      <c r="PGJ26" s="75"/>
      <c r="PGK26" s="75"/>
      <c r="PGL26" s="75"/>
      <c r="PGM26" s="75"/>
      <c r="PGN26" s="75"/>
      <c r="PGO26" s="75"/>
      <c r="PGP26" s="75"/>
      <c r="PGQ26" s="75"/>
      <c r="PGR26" s="75"/>
      <c r="PGS26" s="75"/>
      <c r="PGT26" s="75"/>
      <c r="PGU26" s="75"/>
      <c r="PGV26" s="75"/>
      <c r="PGW26" s="75"/>
      <c r="PGX26" s="75"/>
      <c r="PGY26" s="75"/>
      <c r="PGZ26" s="75"/>
      <c r="PHA26" s="75"/>
      <c r="PHB26" s="75"/>
      <c r="PHC26" s="75"/>
      <c r="PHD26" s="75"/>
      <c r="PHE26" s="75"/>
      <c r="PHF26" s="75"/>
      <c r="PHG26" s="75"/>
      <c r="PHH26" s="75"/>
      <c r="PHI26" s="75"/>
      <c r="PHJ26" s="75"/>
      <c r="PHK26" s="75"/>
      <c r="PHL26" s="75"/>
      <c r="PHM26" s="75"/>
      <c r="PHN26" s="75"/>
      <c r="PHO26" s="75"/>
      <c r="PHP26" s="75"/>
      <c r="PHQ26" s="75"/>
      <c r="PHR26" s="75"/>
      <c r="PHS26" s="75"/>
      <c r="PHT26" s="75"/>
      <c r="PHU26" s="75"/>
      <c r="PHV26" s="75"/>
      <c r="PHW26" s="75"/>
      <c r="PHX26" s="75"/>
      <c r="PHY26" s="75"/>
      <c r="PHZ26" s="75"/>
      <c r="PIA26" s="75"/>
      <c r="PIB26" s="75"/>
      <c r="PIC26" s="75"/>
      <c r="PID26" s="75"/>
      <c r="PIE26" s="75"/>
      <c r="PIF26" s="75"/>
      <c r="PIG26" s="75"/>
      <c r="PIH26" s="75"/>
      <c r="PII26" s="75"/>
      <c r="PIJ26" s="75"/>
      <c r="PIK26" s="75"/>
      <c r="PIL26" s="75"/>
      <c r="PIM26" s="75"/>
      <c r="PIN26" s="75"/>
      <c r="PIO26" s="75"/>
      <c r="PIP26" s="75"/>
      <c r="PIQ26" s="75"/>
      <c r="PIR26" s="75"/>
      <c r="PIS26" s="75"/>
      <c r="PIT26" s="75"/>
      <c r="PIU26" s="75"/>
      <c r="PIV26" s="75"/>
      <c r="PIW26" s="75"/>
      <c r="PIX26" s="75"/>
      <c r="PIY26" s="75"/>
      <c r="PIZ26" s="75"/>
      <c r="PJA26" s="75"/>
      <c r="PJB26" s="75"/>
      <c r="PJC26" s="75"/>
      <c r="PJD26" s="75"/>
      <c r="PJE26" s="75"/>
      <c r="PJF26" s="75"/>
      <c r="PJG26" s="75"/>
      <c r="PJH26" s="75"/>
      <c r="PJI26" s="75"/>
      <c r="PJJ26" s="75"/>
      <c r="PJK26" s="75"/>
      <c r="PJL26" s="75"/>
      <c r="PJM26" s="75"/>
      <c r="PJN26" s="75"/>
      <c r="PJO26" s="75"/>
      <c r="PJP26" s="75"/>
      <c r="PJQ26" s="75"/>
      <c r="PJR26" s="75"/>
      <c r="PJS26" s="75"/>
      <c r="PJT26" s="75"/>
      <c r="PJU26" s="75"/>
      <c r="PJV26" s="75"/>
      <c r="PJW26" s="75"/>
      <c r="PJX26" s="75"/>
      <c r="PJY26" s="75"/>
      <c r="PJZ26" s="75"/>
      <c r="PKA26" s="75"/>
      <c r="PKB26" s="75"/>
      <c r="PKC26" s="75"/>
      <c r="PKD26" s="75"/>
      <c r="PKE26" s="75"/>
      <c r="PKF26" s="75"/>
      <c r="PKG26" s="75"/>
      <c r="PKH26" s="75"/>
      <c r="PKI26" s="75"/>
      <c r="PKJ26" s="75"/>
      <c r="PKK26" s="75"/>
      <c r="PKL26" s="75"/>
      <c r="PKM26" s="75"/>
      <c r="PKN26" s="75"/>
      <c r="PKO26" s="75"/>
      <c r="PKP26" s="75"/>
      <c r="PKQ26" s="75"/>
      <c r="PKR26" s="75"/>
      <c r="PKS26" s="75"/>
      <c r="PKT26" s="75"/>
      <c r="PKU26" s="75"/>
      <c r="PKV26" s="75"/>
      <c r="PKW26" s="75"/>
      <c r="PKX26" s="75"/>
      <c r="PKY26" s="75"/>
      <c r="PKZ26" s="75"/>
      <c r="PLA26" s="75"/>
      <c r="PLB26" s="75"/>
      <c r="PLC26" s="75"/>
      <c r="PLD26" s="75"/>
      <c r="PLE26" s="75"/>
      <c r="PLF26" s="75"/>
      <c r="PLG26" s="75"/>
      <c r="PLH26" s="75"/>
      <c r="PLI26" s="75"/>
      <c r="PLJ26" s="75"/>
      <c r="PLK26" s="75"/>
      <c r="PLL26" s="75"/>
      <c r="PLM26" s="75"/>
      <c r="PLN26" s="75"/>
      <c r="PLO26" s="75"/>
      <c r="PLP26" s="75"/>
      <c r="PLQ26" s="75"/>
      <c r="PLR26" s="75"/>
      <c r="PLS26" s="75"/>
      <c r="PLT26" s="75"/>
      <c r="PLU26" s="75"/>
      <c r="PLV26" s="75"/>
      <c r="PLW26" s="75"/>
      <c r="PLX26" s="75"/>
      <c r="PLY26" s="75"/>
      <c r="PLZ26" s="75"/>
      <c r="PMA26" s="75"/>
      <c r="PMB26" s="75"/>
      <c r="PMC26" s="75"/>
      <c r="PMD26" s="75"/>
      <c r="PME26" s="75"/>
      <c r="PMF26" s="75"/>
      <c r="PMG26" s="75"/>
      <c r="PMH26" s="75"/>
      <c r="PMI26" s="75"/>
      <c r="PMJ26" s="75"/>
      <c r="PMK26" s="75"/>
      <c r="PML26" s="75"/>
      <c r="PMM26" s="75"/>
      <c r="PMN26" s="75"/>
      <c r="PMO26" s="75"/>
      <c r="PMP26" s="75"/>
      <c r="PMQ26" s="75"/>
      <c r="PMR26" s="75"/>
      <c r="PMS26" s="75"/>
      <c r="PMT26" s="75"/>
      <c r="PMU26" s="75"/>
      <c r="PMV26" s="75"/>
      <c r="PMW26" s="75"/>
      <c r="PMX26" s="75"/>
      <c r="PMY26" s="75"/>
      <c r="PMZ26" s="75"/>
      <c r="PNA26" s="75"/>
      <c r="PNB26" s="75"/>
      <c r="PNC26" s="75"/>
      <c r="PND26" s="75"/>
      <c r="PNE26" s="75"/>
      <c r="PNF26" s="75"/>
      <c r="PNG26" s="75"/>
      <c r="PNH26" s="75"/>
      <c r="PNI26" s="75"/>
      <c r="PNJ26" s="75"/>
      <c r="PNK26" s="75"/>
      <c r="PNL26" s="75"/>
      <c r="PNM26" s="75"/>
      <c r="PNN26" s="75"/>
      <c r="PNO26" s="75"/>
      <c r="PNP26" s="75"/>
      <c r="PNQ26" s="75"/>
      <c r="PNR26" s="75"/>
      <c r="PNS26" s="75"/>
      <c r="PNT26" s="75"/>
      <c r="PNU26" s="75"/>
      <c r="PNV26" s="75"/>
      <c r="PNW26" s="75"/>
      <c r="PNX26" s="75"/>
      <c r="PNY26" s="75"/>
      <c r="PNZ26" s="75"/>
      <c r="POA26" s="75"/>
      <c r="POB26" s="75"/>
      <c r="POC26" s="75"/>
      <c r="POD26" s="75"/>
      <c r="POE26" s="75"/>
      <c r="POF26" s="75"/>
      <c r="POG26" s="75"/>
      <c r="POH26" s="75"/>
      <c r="POI26" s="75"/>
      <c r="POJ26" s="75"/>
      <c r="POK26" s="75"/>
      <c r="POL26" s="75"/>
      <c r="POM26" s="75"/>
      <c r="PON26" s="75"/>
      <c r="POO26" s="75"/>
      <c r="POP26" s="75"/>
      <c r="POQ26" s="75"/>
      <c r="POR26" s="75"/>
      <c r="POS26" s="75"/>
      <c r="POT26" s="75"/>
      <c r="POU26" s="75"/>
      <c r="POV26" s="75"/>
      <c r="POW26" s="75"/>
      <c r="POX26" s="75"/>
      <c r="POY26" s="75"/>
      <c r="POZ26" s="75"/>
      <c r="PPA26" s="75"/>
      <c r="PPB26" s="75"/>
      <c r="PPC26" s="75"/>
      <c r="PPD26" s="75"/>
      <c r="PPE26" s="75"/>
      <c r="PPF26" s="75"/>
      <c r="PPG26" s="75"/>
      <c r="PPH26" s="75"/>
      <c r="PPI26" s="75"/>
      <c r="PPJ26" s="75"/>
      <c r="PPK26" s="75"/>
      <c r="PPL26" s="75"/>
      <c r="PPM26" s="75"/>
      <c r="PPN26" s="75"/>
      <c r="PPO26" s="75"/>
      <c r="PPP26" s="75"/>
      <c r="PPQ26" s="75"/>
      <c r="PPR26" s="75"/>
      <c r="PPS26" s="75"/>
      <c r="PPT26" s="75"/>
      <c r="PPU26" s="75"/>
      <c r="PPV26" s="75"/>
      <c r="PPW26" s="75"/>
      <c r="PPX26" s="75"/>
      <c r="PPY26" s="75"/>
      <c r="PPZ26" s="75"/>
      <c r="PQA26" s="75"/>
      <c r="PQB26" s="75"/>
      <c r="PQC26" s="75"/>
      <c r="PQD26" s="75"/>
      <c r="PQE26" s="75"/>
      <c r="PQF26" s="75"/>
      <c r="PQG26" s="75"/>
      <c r="PQH26" s="75"/>
      <c r="PQI26" s="75"/>
      <c r="PQJ26" s="75"/>
      <c r="PQK26" s="75"/>
      <c r="PQL26" s="75"/>
      <c r="PQM26" s="75"/>
      <c r="PQN26" s="75"/>
      <c r="PQO26" s="75"/>
      <c r="PQP26" s="75"/>
      <c r="PQQ26" s="75"/>
      <c r="PQR26" s="75"/>
      <c r="PQS26" s="75"/>
      <c r="PQT26" s="75"/>
      <c r="PQU26" s="75"/>
      <c r="PQV26" s="75"/>
      <c r="PQW26" s="75"/>
      <c r="PQX26" s="75"/>
      <c r="PQY26" s="75"/>
      <c r="PQZ26" s="75"/>
      <c r="PRA26" s="75"/>
      <c r="PRB26" s="75"/>
      <c r="PRC26" s="75"/>
      <c r="PRD26" s="75"/>
      <c r="PRE26" s="75"/>
      <c r="PRF26" s="75"/>
      <c r="PRG26" s="75"/>
      <c r="PRH26" s="75"/>
      <c r="PRI26" s="75"/>
      <c r="PRJ26" s="75"/>
      <c r="PRK26" s="75"/>
      <c r="PRL26" s="75"/>
      <c r="PRM26" s="75"/>
      <c r="PRN26" s="75"/>
      <c r="PRO26" s="75"/>
      <c r="PRP26" s="75"/>
      <c r="PRQ26" s="75"/>
      <c r="PRR26" s="75"/>
      <c r="PRS26" s="75"/>
      <c r="PRT26" s="75"/>
      <c r="PRU26" s="75"/>
      <c r="PRV26" s="75"/>
      <c r="PRW26" s="75"/>
      <c r="PRX26" s="75"/>
      <c r="PRY26" s="75"/>
      <c r="PRZ26" s="75"/>
      <c r="PSA26" s="75"/>
      <c r="PSB26" s="75"/>
      <c r="PSC26" s="75"/>
      <c r="PSD26" s="75"/>
      <c r="PSE26" s="75"/>
      <c r="PSF26" s="75"/>
      <c r="PSG26" s="75"/>
      <c r="PSH26" s="75"/>
      <c r="PSI26" s="75"/>
      <c r="PSJ26" s="75"/>
      <c r="PSK26" s="75"/>
      <c r="PSL26" s="75"/>
      <c r="PSM26" s="75"/>
      <c r="PSN26" s="75"/>
      <c r="PSO26" s="75"/>
      <c r="PSP26" s="75"/>
      <c r="PSQ26" s="75"/>
      <c r="PSR26" s="75"/>
      <c r="PSS26" s="75"/>
      <c r="PST26" s="75"/>
      <c r="PSU26" s="75"/>
      <c r="PSV26" s="75"/>
      <c r="PSW26" s="75"/>
      <c r="PSX26" s="75"/>
      <c r="PSY26" s="75"/>
      <c r="PSZ26" s="75"/>
      <c r="PTA26" s="75"/>
      <c r="PTB26" s="75"/>
      <c r="PTC26" s="75"/>
      <c r="PTD26" s="75"/>
      <c r="PTE26" s="75"/>
      <c r="PTF26" s="75"/>
      <c r="PTG26" s="75"/>
      <c r="PTH26" s="75"/>
      <c r="PTI26" s="75"/>
      <c r="PTJ26" s="75"/>
      <c r="PTK26" s="75"/>
      <c r="PTL26" s="75"/>
      <c r="PTM26" s="75"/>
      <c r="PTN26" s="75"/>
      <c r="PTO26" s="75"/>
      <c r="PTP26" s="75"/>
      <c r="PTQ26" s="75"/>
      <c r="PTR26" s="75"/>
      <c r="PTS26" s="75"/>
      <c r="PTT26" s="75"/>
      <c r="PTU26" s="75"/>
      <c r="PTV26" s="75"/>
      <c r="PTW26" s="75"/>
      <c r="PTX26" s="75"/>
      <c r="PTY26" s="75"/>
      <c r="PTZ26" s="75"/>
      <c r="PUA26" s="75"/>
      <c r="PUB26" s="75"/>
      <c r="PUC26" s="75"/>
      <c r="PUD26" s="75"/>
      <c r="PUE26" s="75"/>
      <c r="PUF26" s="75"/>
      <c r="PUG26" s="75"/>
      <c r="PUH26" s="75"/>
      <c r="PUI26" s="75"/>
      <c r="PUJ26" s="75"/>
      <c r="PUK26" s="75"/>
      <c r="PUL26" s="75"/>
      <c r="PUM26" s="75"/>
      <c r="PUN26" s="75"/>
      <c r="PUO26" s="75"/>
      <c r="PUP26" s="75"/>
      <c r="PUQ26" s="75"/>
      <c r="PUR26" s="75"/>
      <c r="PUS26" s="75"/>
      <c r="PUT26" s="75"/>
      <c r="PUU26" s="75"/>
      <c r="PUV26" s="75"/>
      <c r="PUW26" s="75"/>
      <c r="PUX26" s="75"/>
      <c r="PUY26" s="75"/>
      <c r="PUZ26" s="75"/>
      <c r="PVA26" s="75"/>
      <c r="PVB26" s="75"/>
      <c r="PVC26" s="75"/>
      <c r="PVD26" s="75"/>
      <c r="PVE26" s="75"/>
      <c r="PVF26" s="75"/>
      <c r="PVG26" s="75"/>
      <c r="PVH26" s="75"/>
      <c r="PVI26" s="75"/>
      <c r="PVJ26" s="75"/>
      <c r="PVK26" s="75"/>
      <c r="PVL26" s="75"/>
      <c r="PVM26" s="75"/>
      <c r="PVN26" s="75"/>
      <c r="PVO26" s="75"/>
      <c r="PVP26" s="75"/>
      <c r="PVQ26" s="75"/>
      <c r="PVR26" s="75"/>
      <c r="PVS26" s="75"/>
      <c r="PVT26" s="75"/>
      <c r="PVU26" s="75"/>
      <c r="PVV26" s="75"/>
      <c r="PVW26" s="75"/>
      <c r="PVX26" s="75"/>
      <c r="PVY26" s="75"/>
      <c r="PVZ26" s="75"/>
      <c r="PWA26" s="75"/>
      <c r="PWB26" s="75"/>
      <c r="PWC26" s="75"/>
      <c r="PWD26" s="75"/>
      <c r="PWE26" s="75"/>
      <c r="PWF26" s="75"/>
      <c r="PWG26" s="75"/>
      <c r="PWH26" s="75"/>
      <c r="PWI26" s="75"/>
      <c r="PWJ26" s="75"/>
      <c r="PWK26" s="75"/>
      <c r="PWL26" s="75"/>
      <c r="PWM26" s="75"/>
      <c r="PWN26" s="75"/>
      <c r="PWO26" s="75"/>
      <c r="PWP26" s="75"/>
      <c r="PWQ26" s="75"/>
      <c r="PWR26" s="75"/>
      <c r="PWS26" s="75"/>
      <c r="PWT26" s="75"/>
      <c r="PWU26" s="75"/>
      <c r="PWV26" s="75"/>
      <c r="PWW26" s="75"/>
      <c r="PWX26" s="75"/>
      <c r="PWY26" s="75"/>
      <c r="PWZ26" s="75"/>
      <c r="PXA26" s="75"/>
      <c r="PXB26" s="75"/>
      <c r="PXC26" s="75"/>
      <c r="PXD26" s="75"/>
      <c r="PXE26" s="75"/>
      <c r="PXF26" s="75"/>
      <c r="PXG26" s="75"/>
      <c r="PXH26" s="75"/>
      <c r="PXI26" s="75"/>
      <c r="PXJ26" s="75"/>
      <c r="PXK26" s="75"/>
      <c r="PXL26" s="75"/>
      <c r="PXM26" s="75"/>
      <c r="PXN26" s="75"/>
      <c r="PXO26" s="75"/>
      <c r="PXP26" s="75"/>
      <c r="PXQ26" s="75"/>
      <c r="PXR26" s="75"/>
      <c r="PXS26" s="75"/>
      <c r="PXT26" s="75"/>
      <c r="PXU26" s="75"/>
      <c r="PXV26" s="75"/>
      <c r="PXW26" s="75"/>
      <c r="PXX26" s="75"/>
      <c r="PXY26" s="75"/>
      <c r="PXZ26" s="75"/>
      <c r="PYA26" s="75"/>
      <c r="PYB26" s="75"/>
      <c r="PYC26" s="75"/>
      <c r="PYD26" s="75"/>
      <c r="PYE26" s="75"/>
      <c r="PYF26" s="75"/>
      <c r="PYG26" s="75"/>
      <c r="PYH26" s="75"/>
      <c r="PYI26" s="75"/>
      <c r="PYJ26" s="75"/>
      <c r="PYK26" s="75"/>
      <c r="PYL26" s="75"/>
      <c r="PYM26" s="75"/>
      <c r="PYN26" s="75"/>
      <c r="PYO26" s="75"/>
      <c r="PYP26" s="75"/>
      <c r="PYQ26" s="75"/>
      <c r="PYR26" s="75"/>
      <c r="PYS26" s="75"/>
      <c r="PYT26" s="75"/>
      <c r="PYU26" s="75"/>
      <c r="PYV26" s="75"/>
      <c r="PYW26" s="75"/>
      <c r="PYX26" s="75"/>
      <c r="PYY26" s="75"/>
      <c r="PYZ26" s="75"/>
      <c r="PZA26" s="75"/>
      <c r="PZB26" s="75"/>
      <c r="PZC26" s="75"/>
      <c r="PZD26" s="75"/>
      <c r="PZE26" s="75"/>
      <c r="PZF26" s="75"/>
      <c r="PZG26" s="75"/>
      <c r="PZH26" s="75"/>
      <c r="PZI26" s="75"/>
      <c r="PZJ26" s="75"/>
      <c r="PZK26" s="75"/>
      <c r="PZL26" s="75"/>
      <c r="PZM26" s="75"/>
      <c r="PZN26" s="75"/>
      <c r="PZO26" s="75"/>
      <c r="PZP26" s="75"/>
      <c r="PZQ26" s="75"/>
      <c r="PZR26" s="75"/>
      <c r="PZS26" s="75"/>
      <c r="PZT26" s="75"/>
      <c r="PZU26" s="75"/>
      <c r="PZV26" s="75"/>
      <c r="PZW26" s="75"/>
      <c r="PZX26" s="75"/>
      <c r="PZY26" s="75"/>
      <c r="PZZ26" s="75"/>
      <c r="QAA26" s="75"/>
      <c r="QAB26" s="75"/>
      <c r="QAC26" s="75"/>
      <c r="QAD26" s="75"/>
      <c r="QAE26" s="75"/>
      <c r="QAF26" s="75"/>
      <c r="QAG26" s="75"/>
      <c r="QAH26" s="75"/>
      <c r="QAI26" s="75"/>
      <c r="QAJ26" s="75"/>
      <c r="QAK26" s="75"/>
      <c r="QAL26" s="75"/>
      <c r="QAM26" s="75"/>
      <c r="QAN26" s="75"/>
      <c r="QAO26" s="75"/>
      <c r="QAP26" s="75"/>
      <c r="QAQ26" s="75"/>
      <c r="QAR26" s="75"/>
      <c r="QAS26" s="75"/>
      <c r="QAT26" s="75"/>
      <c r="QAU26" s="75"/>
      <c r="QAV26" s="75"/>
      <c r="QAW26" s="75"/>
      <c r="QAX26" s="75"/>
      <c r="QAY26" s="75"/>
      <c r="QAZ26" s="75"/>
      <c r="QBA26" s="75"/>
      <c r="QBB26" s="75"/>
      <c r="QBC26" s="75"/>
      <c r="QBD26" s="75"/>
      <c r="QBE26" s="75"/>
      <c r="QBF26" s="75"/>
      <c r="QBG26" s="75"/>
      <c r="QBH26" s="75"/>
      <c r="QBI26" s="75"/>
      <c r="QBJ26" s="75"/>
      <c r="QBK26" s="75"/>
      <c r="QBL26" s="75"/>
      <c r="QBM26" s="75"/>
      <c r="QBN26" s="75"/>
      <c r="QBO26" s="75"/>
      <c r="QBP26" s="75"/>
      <c r="QBQ26" s="75"/>
      <c r="QBR26" s="75"/>
      <c r="QBS26" s="75"/>
      <c r="QBT26" s="75"/>
      <c r="QBU26" s="75"/>
      <c r="QBV26" s="75"/>
      <c r="QBW26" s="75"/>
      <c r="QBX26" s="75"/>
      <c r="QBY26" s="75"/>
      <c r="QBZ26" s="75"/>
      <c r="QCA26" s="75"/>
      <c r="QCB26" s="75"/>
      <c r="QCC26" s="75"/>
      <c r="QCD26" s="75"/>
      <c r="QCE26" s="75"/>
      <c r="QCF26" s="75"/>
      <c r="QCG26" s="75"/>
      <c r="QCH26" s="75"/>
      <c r="QCI26" s="75"/>
      <c r="QCJ26" s="75"/>
      <c r="QCK26" s="75"/>
      <c r="QCL26" s="75"/>
      <c r="QCM26" s="75"/>
      <c r="QCN26" s="75"/>
      <c r="QCO26" s="75"/>
      <c r="QCP26" s="75"/>
      <c r="QCQ26" s="75"/>
      <c r="QCR26" s="75"/>
      <c r="QCS26" s="75"/>
      <c r="QCT26" s="75"/>
      <c r="QCU26" s="75"/>
      <c r="QCV26" s="75"/>
      <c r="QCW26" s="75"/>
      <c r="QCX26" s="75"/>
      <c r="QCY26" s="75"/>
      <c r="QCZ26" s="75"/>
      <c r="QDA26" s="75"/>
      <c r="QDB26" s="75"/>
      <c r="QDC26" s="75"/>
      <c r="QDD26" s="75"/>
      <c r="QDE26" s="75"/>
      <c r="QDF26" s="75"/>
      <c r="QDG26" s="75"/>
      <c r="QDH26" s="75"/>
      <c r="QDI26" s="75"/>
      <c r="QDJ26" s="75"/>
      <c r="QDK26" s="75"/>
      <c r="QDL26" s="75"/>
      <c r="QDM26" s="75"/>
      <c r="QDN26" s="75"/>
      <c r="QDO26" s="75"/>
      <c r="QDP26" s="75"/>
      <c r="QDQ26" s="75"/>
      <c r="QDR26" s="75"/>
      <c r="QDS26" s="75"/>
      <c r="QDT26" s="75"/>
      <c r="QDU26" s="75"/>
      <c r="QDV26" s="75"/>
      <c r="QDW26" s="75"/>
      <c r="QDX26" s="75"/>
      <c r="QDY26" s="75"/>
      <c r="QDZ26" s="75"/>
      <c r="QEA26" s="75"/>
      <c r="QEB26" s="75"/>
      <c r="QEC26" s="75"/>
      <c r="QED26" s="75"/>
      <c r="QEE26" s="75"/>
      <c r="QEF26" s="75"/>
      <c r="QEG26" s="75"/>
      <c r="QEH26" s="75"/>
      <c r="QEI26" s="75"/>
      <c r="QEJ26" s="75"/>
      <c r="QEK26" s="75"/>
      <c r="QEL26" s="75"/>
      <c r="QEM26" s="75"/>
      <c r="QEN26" s="75"/>
      <c r="QEO26" s="75"/>
      <c r="QEP26" s="75"/>
      <c r="QEQ26" s="75"/>
      <c r="QER26" s="75"/>
      <c r="QES26" s="75"/>
      <c r="QET26" s="75"/>
      <c r="QEU26" s="75"/>
      <c r="QEV26" s="75"/>
      <c r="QEW26" s="75"/>
      <c r="QEX26" s="75"/>
      <c r="QEY26" s="75"/>
      <c r="QEZ26" s="75"/>
      <c r="QFA26" s="75"/>
      <c r="QFB26" s="75"/>
      <c r="QFC26" s="75"/>
      <c r="QFD26" s="75"/>
      <c r="QFE26" s="75"/>
      <c r="QFF26" s="75"/>
      <c r="QFG26" s="75"/>
      <c r="QFH26" s="75"/>
      <c r="QFI26" s="75"/>
      <c r="QFJ26" s="75"/>
      <c r="QFK26" s="75"/>
      <c r="QFL26" s="75"/>
      <c r="QFM26" s="75"/>
      <c r="QFN26" s="75"/>
      <c r="QFO26" s="75"/>
      <c r="QFP26" s="75"/>
      <c r="QFQ26" s="75"/>
      <c r="QFR26" s="75"/>
      <c r="QFS26" s="75"/>
      <c r="QFT26" s="75"/>
      <c r="QFU26" s="75"/>
      <c r="QFV26" s="75"/>
      <c r="QFW26" s="75"/>
      <c r="QFX26" s="75"/>
      <c r="QFY26" s="75"/>
      <c r="QFZ26" s="75"/>
      <c r="QGA26" s="75"/>
      <c r="QGB26" s="75"/>
      <c r="QGC26" s="75"/>
      <c r="QGD26" s="75"/>
      <c r="QGE26" s="75"/>
      <c r="QGF26" s="75"/>
      <c r="QGG26" s="75"/>
      <c r="QGH26" s="75"/>
      <c r="QGI26" s="75"/>
      <c r="QGJ26" s="75"/>
      <c r="QGK26" s="75"/>
      <c r="QGL26" s="75"/>
      <c r="QGM26" s="75"/>
      <c r="QGN26" s="75"/>
      <c r="QGO26" s="75"/>
      <c r="QGP26" s="75"/>
      <c r="QGQ26" s="75"/>
      <c r="QGR26" s="75"/>
      <c r="QGS26" s="75"/>
      <c r="QGT26" s="75"/>
      <c r="QGU26" s="75"/>
      <c r="QGV26" s="75"/>
      <c r="QGW26" s="75"/>
      <c r="QGX26" s="75"/>
      <c r="QGY26" s="75"/>
      <c r="QGZ26" s="75"/>
      <c r="QHA26" s="75"/>
      <c r="QHB26" s="75"/>
      <c r="QHC26" s="75"/>
      <c r="QHD26" s="75"/>
      <c r="QHE26" s="75"/>
      <c r="QHF26" s="75"/>
      <c r="QHG26" s="75"/>
      <c r="QHH26" s="75"/>
      <c r="QHI26" s="75"/>
      <c r="QHJ26" s="75"/>
      <c r="QHK26" s="75"/>
      <c r="QHL26" s="75"/>
      <c r="QHM26" s="75"/>
      <c r="QHN26" s="75"/>
      <c r="QHO26" s="75"/>
      <c r="QHP26" s="75"/>
      <c r="QHQ26" s="75"/>
      <c r="QHR26" s="75"/>
      <c r="QHS26" s="75"/>
      <c r="QHT26" s="75"/>
      <c r="QHU26" s="75"/>
      <c r="QHV26" s="75"/>
      <c r="QHW26" s="75"/>
      <c r="QHX26" s="75"/>
      <c r="QHY26" s="75"/>
      <c r="QHZ26" s="75"/>
      <c r="QIA26" s="75"/>
      <c r="QIB26" s="75"/>
      <c r="QIC26" s="75"/>
      <c r="QID26" s="75"/>
      <c r="QIE26" s="75"/>
      <c r="QIF26" s="75"/>
      <c r="QIG26" s="75"/>
      <c r="QIH26" s="75"/>
      <c r="QII26" s="75"/>
      <c r="QIJ26" s="75"/>
      <c r="QIK26" s="75"/>
      <c r="QIL26" s="75"/>
      <c r="QIM26" s="75"/>
      <c r="QIN26" s="75"/>
      <c r="QIO26" s="75"/>
      <c r="QIP26" s="75"/>
      <c r="QIQ26" s="75"/>
      <c r="QIR26" s="75"/>
      <c r="QIS26" s="75"/>
      <c r="QIT26" s="75"/>
      <c r="QIU26" s="75"/>
      <c r="QIV26" s="75"/>
      <c r="QIW26" s="75"/>
      <c r="QIX26" s="75"/>
      <c r="QIY26" s="75"/>
      <c r="QIZ26" s="75"/>
      <c r="QJA26" s="75"/>
      <c r="QJB26" s="75"/>
      <c r="QJC26" s="75"/>
      <c r="QJD26" s="75"/>
      <c r="QJE26" s="75"/>
      <c r="QJF26" s="75"/>
      <c r="QJG26" s="75"/>
      <c r="QJH26" s="75"/>
      <c r="QJI26" s="75"/>
      <c r="QJJ26" s="75"/>
      <c r="QJK26" s="75"/>
      <c r="QJL26" s="75"/>
      <c r="QJM26" s="75"/>
      <c r="QJN26" s="75"/>
      <c r="QJO26" s="75"/>
      <c r="QJP26" s="75"/>
      <c r="QJQ26" s="75"/>
      <c r="QJR26" s="75"/>
      <c r="QJS26" s="75"/>
      <c r="QJT26" s="75"/>
      <c r="QJU26" s="75"/>
      <c r="QJV26" s="75"/>
      <c r="QJW26" s="75"/>
      <c r="QJX26" s="75"/>
      <c r="QJY26" s="75"/>
      <c r="QJZ26" s="75"/>
      <c r="QKA26" s="75"/>
      <c r="QKB26" s="75"/>
      <c r="QKC26" s="75"/>
      <c r="QKD26" s="75"/>
      <c r="QKE26" s="75"/>
      <c r="QKF26" s="75"/>
      <c r="QKG26" s="75"/>
      <c r="QKH26" s="75"/>
      <c r="QKI26" s="75"/>
      <c r="QKJ26" s="75"/>
      <c r="QKK26" s="75"/>
      <c r="QKL26" s="75"/>
      <c r="QKM26" s="75"/>
      <c r="QKN26" s="75"/>
      <c r="QKO26" s="75"/>
      <c r="QKP26" s="75"/>
      <c r="QKQ26" s="75"/>
      <c r="QKR26" s="75"/>
      <c r="QKS26" s="75"/>
      <c r="QKT26" s="75"/>
      <c r="QKU26" s="75"/>
      <c r="QKV26" s="75"/>
      <c r="QKW26" s="75"/>
      <c r="QKX26" s="75"/>
      <c r="QKY26" s="75"/>
      <c r="QKZ26" s="75"/>
      <c r="QLA26" s="75"/>
      <c r="QLB26" s="75"/>
      <c r="QLC26" s="75"/>
      <c r="QLD26" s="75"/>
      <c r="QLE26" s="75"/>
      <c r="QLF26" s="75"/>
      <c r="QLG26" s="75"/>
      <c r="QLH26" s="75"/>
      <c r="QLI26" s="75"/>
      <c r="QLJ26" s="75"/>
      <c r="QLK26" s="75"/>
      <c r="QLL26" s="75"/>
      <c r="QLM26" s="75"/>
      <c r="QLN26" s="75"/>
      <c r="QLO26" s="75"/>
      <c r="QLP26" s="75"/>
      <c r="QLQ26" s="75"/>
      <c r="QLR26" s="75"/>
      <c r="QLS26" s="75"/>
      <c r="QLT26" s="75"/>
      <c r="QLU26" s="75"/>
      <c r="QLV26" s="75"/>
      <c r="QLW26" s="75"/>
      <c r="QLX26" s="75"/>
      <c r="QLY26" s="75"/>
      <c r="QLZ26" s="75"/>
      <c r="QMA26" s="75"/>
      <c r="QMB26" s="75"/>
      <c r="QMC26" s="75"/>
      <c r="QMD26" s="75"/>
      <c r="QME26" s="75"/>
      <c r="QMF26" s="75"/>
      <c r="QMG26" s="75"/>
      <c r="QMH26" s="75"/>
      <c r="QMI26" s="75"/>
      <c r="QMJ26" s="75"/>
      <c r="QMK26" s="75"/>
      <c r="QML26" s="75"/>
      <c r="QMM26" s="75"/>
      <c r="QMN26" s="75"/>
      <c r="QMO26" s="75"/>
      <c r="QMP26" s="75"/>
      <c r="QMQ26" s="75"/>
      <c r="QMR26" s="75"/>
      <c r="QMS26" s="75"/>
      <c r="QMT26" s="75"/>
      <c r="QMU26" s="75"/>
      <c r="QMV26" s="75"/>
      <c r="QMW26" s="75"/>
      <c r="QMX26" s="75"/>
      <c r="QMY26" s="75"/>
      <c r="QMZ26" s="75"/>
      <c r="QNA26" s="75"/>
      <c r="QNB26" s="75"/>
      <c r="QNC26" s="75"/>
      <c r="QND26" s="75"/>
      <c r="QNE26" s="75"/>
      <c r="QNF26" s="75"/>
      <c r="QNG26" s="75"/>
      <c r="QNH26" s="75"/>
      <c r="QNI26" s="75"/>
      <c r="QNJ26" s="75"/>
      <c r="QNK26" s="75"/>
      <c r="QNL26" s="75"/>
      <c r="QNM26" s="75"/>
      <c r="QNN26" s="75"/>
      <c r="QNO26" s="75"/>
      <c r="QNP26" s="75"/>
      <c r="QNQ26" s="75"/>
      <c r="QNR26" s="75"/>
      <c r="QNS26" s="75"/>
      <c r="QNT26" s="75"/>
      <c r="QNU26" s="75"/>
      <c r="QNV26" s="75"/>
      <c r="QNW26" s="75"/>
      <c r="QNX26" s="75"/>
      <c r="QNY26" s="75"/>
      <c r="QNZ26" s="75"/>
      <c r="QOA26" s="75"/>
      <c r="QOB26" s="75"/>
      <c r="QOC26" s="75"/>
      <c r="QOD26" s="75"/>
      <c r="QOE26" s="75"/>
      <c r="QOF26" s="75"/>
      <c r="QOG26" s="75"/>
      <c r="QOH26" s="75"/>
      <c r="QOI26" s="75"/>
      <c r="QOJ26" s="75"/>
      <c r="QOK26" s="75"/>
      <c r="QOL26" s="75"/>
      <c r="QOM26" s="75"/>
      <c r="QON26" s="75"/>
      <c r="QOO26" s="75"/>
      <c r="QOP26" s="75"/>
      <c r="QOQ26" s="75"/>
      <c r="QOR26" s="75"/>
      <c r="QOS26" s="75"/>
      <c r="QOT26" s="75"/>
      <c r="QOU26" s="75"/>
      <c r="QOV26" s="75"/>
      <c r="QOW26" s="75"/>
      <c r="QOX26" s="75"/>
      <c r="QOY26" s="75"/>
      <c r="QOZ26" s="75"/>
      <c r="QPA26" s="75"/>
      <c r="QPB26" s="75"/>
      <c r="QPC26" s="75"/>
      <c r="QPD26" s="75"/>
      <c r="QPE26" s="75"/>
      <c r="QPF26" s="75"/>
      <c r="QPG26" s="75"/>
      <c r="QPH26" s="75"/>
      <c r="QPI26" s="75"/>
      <c r="QPJ26" s="75"/>
      <c r="QPK26" s="75"/>
      <c r="QPL26" s="75"/>
      <c r="QPM26" s="75"/>
      <c r="QPN26" s="75"/>
      <c r="QPO26" s="75"/>
      <c r="QPP26" s="75"/>
      <c r="QPQ26" s="75"/>
      <c r="QPR26" s="75"/>
      <c r="QPS26" s="75"/>
      <c r="QPT26" s="75"/>
      <c r="QPU26" s="75"/>
      <c r="QPV26" s="75"/>
      <c r="QPW26" s="75"/>
      <c r="QPX26" s="75"/>
      <c r="QPY26" s="75"/>
      <c r="QPZ26" s="75"/>
      <c r="QQA26" s="75"/>
      <c r="QQB26" s="75"/>
      <c r="QQC26" s="75"/>
      <c r="QQD26" s="75"/>
      <c r="QQE26" s="75"/>
      <c r="QQF26" s="75"/>
      <c r="QQG26" s="75"/>
      <c r="QQH26" s="75"/>
      <c r="QQI26" s="75"/>
      <c r="QQJ26" s="75"/>
      <c r="QQK26" s="75"/>
      <c r="QQL26" s="75"/>
      <c r="QQM26" s="75"/>
      <c r="QQN26" s="75"/>
      <c r="QQO26" s="75"/>
      <c r="QQP26" s="75"/>
      <c r="QQQ26" s="75"/>
      <c r="QQR26" s="75"/>
      <c r="QQS26" s="75"/>
      <c r="QQT26" s="75"/>
      <c r="QQU26" s="75"/>
      <c r="QQV26" s="75"/>
      <c r="QQW26" s="75"/>
      <c r="QQX26" s="75"/>
      <c r="QQY26" s="75"/>
      <c r="QQZ26" s="75"/>
      <c r="QRA26" s="75"/>
      <c r="QRB26" s="75"/>
      <c r="QRC26" s="75"/>
      <c r="QRD26" s="75"/>
      <c r="QRE26" s="75"/>
      <c r="QRF26" s="75"/>
      <c r="QRG26" s="75"/>
      <c r="QRH26" s="75"/>
      <c r="QRI26" s="75"/>
      <c r="QRJ26" s="75"/>
      <c r="QRK26" s="75"/>
      <c r="QRL26" s="75"/>
      <c r="QRM26" s="75"/>
      <c r="QRN26" s="75"/>
      <c r="QRO26" s="75"/>
      <c r="QRP26" s="75"/>
      <c r="QRQ26" s="75"/>
      <c r="QRR26" s="75"/>
      <c r="QRS26" s="75"/>
      <c r="QRT26" s="75"/>
      <c r="QRU26" s="75"/>
      <c r="QRV26" s="75"/>
      <c r="QRW26" s="75"/>
      <c r="QRX26" s="75"/>
      <c r="QRY26" s="75"/>
      <c r="QRZ26" s="75"/>
      <c r="QSA26" s="75"/>
      <c r="QSB26" s="75"/>
      <c r="QSC26" s="75"/>
      <c r="QSD26" s="75"/>
      <c r="QSE26" s="75"/>
      <c r="QSF26" s="75"/>
      <c r="QSG26" s="75"/>
      <c r="QSH26" s="75"/>
      <c r="QSI26" s="75"/>
      <c r="QSJ26" s="75"/>
      <c r="QSK26" s="75"/>
      <c r="QSL26" s="75"/>
      <c r="QSM26" s="75"/>
      <c r="QSN26" s="75"/>
      <c r="QSO26" s="75"/>
      <c r="QSP26" s="75"/>
      <c r="QSQ26" s="75"/>
      <c r="QSR26" s="75"/>
      <c r="QSS26" s="75"/>
      <c r="QST26" s="75"/>
      <c r="QSU26" s="75"/>
      <c r="QSV26" s="75"/>
      <c r="QSW26" s="75"/>
      <c r="QSX26" s="75"/>
      <c r="QSY26" s="75"/>
      <c r="QSZ26" s="75"/>
      <c r="QTA26" s="75"/>
      <c r="QTB26" s="75"/>
      <c r="QTC26" s="75"/>
      <c r="QTD26" s="75"/>
      <c r="QTE26" s="75"/>
      <c r="QTF26" s="75"/>
      <c r="QTG26" s="75"/>
      <c r="QTH26" s="75"/>
      <c r="QTI26" s="75"/>
      <c r="QTJ26" s="75"/>
      <c r="QTK26" s="75"/>
      <c r="QTL26" s="75"/>
      <c r="QTM26" s="75"/>
      <c r="QTN26" s="75"/>
      <c r="QTO26" s="75"/>
      <c r="QTP26" s="75"/>
      <c r="QTQ26" s="75"/>
      <c r="QTR26" s="75"/>
      <c r="QTS26" s="75"/>
      <c r="QTT26" s="75"/>
      <c r="QTU26" s="75"/>
      <c r="QTV26" s="75"/>
      <c r="QTW26" s="75"/>
      <c r="QTX26" s="75"/>
      <c r="QTY26" s="75"/>
      <c r="QTZ26" s="75"/>
      <c r="QUA26" s="75"/>
      <c r="QUB26" s="75"/>
      <c r="QUC26" s="75"/>
      <c r="QUD26" s="75"/>
      <c r="QUE26" s="75"/>
      <c r="QUF26" s="75"/>
      <c r="QUG26" s="75"/>
      <c r="QUH26" s="75"/>
      <c r="QUI26" s="75"/>
      <c r="QUJ26" s="75"/>
      <c r="QUK26" s="75"/>
      <c r="QUL26" s="75"/>
      <c r="QUM26" s="75"/>
      <c r="QUN26" s="75"/>
      <c r="QUO26" s="75"/>
      <c r="QUP26" s="75"/>
      <c r="QUQ26" s="75"/>
      <c r="QUR26" s="75"/>
      <c r="QUS26" s="75"/>
      <c r="QUT26" s="75"/>
      <c r="QUU26" s="75"/>
      <c r="QUV26" s="75"/>
      <c r="QUW26" s="75"/>
      <c r="QUX26" s="75"/>
      <c r="QUY26" s="75"/>
      <c r="QUZ26" s="75"/>
      <c r="QVA26" s="75"/>
      <c r="QVB26" s="75"/>
      <c r="QVC26" s="75"/>
      <c r="QVD26" s="75"/>
      <c r="QVE26" s="75"/>
      <c r="QVF26" s="75"/>
      <c r="QVG26" s="75"/>
      <c r="QVH26" s="75"/>
      <c r="QVI26" s="75"/>
      <c r="QVJ26" s="75"/>
      <c r="QVK26" s="75"/>
      <c r="QVL26" s="75"/>
      <c r="QVM26" s="75"/>
      <c r="QVN26" s="75"/>
      <c r="QVO26" s="75"/>
      <c r="QVP26" s="75"/>
      <c r="QVQ26" s="75"/>
      <c r="QVR26" s="75"/>
      <c r="QVS26" s="75"/>
      <c r="QVT26" s="75"/>
      <c r="QVU26" s="75"/>
      <c r="QVV26" s="75"/>
      <c r="QVW26" s="75"/>
      <c r="QVX26" s="75"/>
      <c r="QVY26" s="75"/>
      <c r="QVZ26" s="75"/>
      <c r="QWA26" s="75"/>
      <c r="QWB26" s="75"/>
      <c r="QWC26" s="75"/>
      <c r="QWD26" s="75"/>
      <c r="QWE26" s="75"/>
      <c r="QWF26" s="75"/>
      <c r="QWG26" s="75"/>
      <c r="QWH26" s="75"/>
      <c r="QWI26" s="75"/>
      <c r="QWJ26" s="75"/>
      <c r="QWK26" s="75"/>
      <c r="QWL26" s="75"/>
      <c r="QWM26" s="75"/>
      <c r="QWN26" s="75"/>
      <c r="QWO26" s="75"/>
      <c r="QWP26" s="75"/>
      <c r="QWQ26" s="75"/>
      <c r="QWR26" s="75"/>
      <c r="QWS26" s="75"/>
      <c r="QWT26" s="75"/>
      <c r="QWU26" s="75"/>
      <c r="QWV26" s="75"/>
      <c r="QWW26" s="75"/>
      <c r="QWX26" s="75"/>
      <c r="QWY26" s="75"/>
      <c r="QWZ26" s="75"/>
      <c r="QXA26" s="75"/>
      <c r="QXB26" s="75"/>
      <c r="QXC26" s="75"/>
      <c r="QXD26" s="75"/>
      <c r="QXE26" s="75"/>
      <c r="QXF26" s="75"/>
      <c r="QXG26" s="75"/>
      <c r="QXH26" s="75"/>
      <c r="QXI26" s="75"/>
      <c r="QXJ26" s="75"/>
      <c r="QXK26" s="75"/>
      <c r="QXL26" s="75"/>
      <c r="QXM26" s="75"/>
      <c r="QXN26" s="75"/>
      <c r="QXO26" s="75"/>
      <c r="QXP26" s="75"/>
      <c r="QXQ26" s="75"/>
      <c r="QXR26" s="75"/>
      <c r="QXS26" s="75"/>
      <c r="QXT26" s="75"/>
      <c r="QXU26" s="75"/>
      <c r="QXV26" s="75"/>
      <c r="QXW26" s="75"/>
      <c r="QXX26" s="75"/>
      <c r="QXY26" s="75"/>
      <c r="QXZ26" s="75"/>
      <c r="QYA26" s="75"/>
      <c r="QYB26" s="75"/>
      <c r="QYC26" s="75"/>
      <c r="QYD26" s="75"/>
      <c r="QYE26" s="75"/>
      <c r="QYF26" s="75"/>
      <c r="QYG26" s="75"/>
      <c r="QYH26" s="75"/>
      <c r="QYI26" s="75"/>
      <c r="QYJ26" s="75"/>
      <c r="QYK26" s="75"/>
      <c r="QYL26" s="75"/>
      <c r="QYM26" s="75"/>
      <c r="QYN26" s="75"/>
      <c r="QYO26" s="75"/>
      <c r="QYP26" s="75"/>
      <c r="QYQ26" s="75"/>
      <c r="QYR26" s="75"/>
      <c r="QYS26" s="75"/>
      <c r="QYT26" s="75"/>
      <c r="QYU26" s="75"/>
      <c r="QYV26" s="75"/>
      <c r="QYW26" s="75"/>
      <c r="QYX26" s="75"/>
      <c r="QYY26" s="75"/>
      <c r="QYZ26" s="75"/>
      <c r="QZA26" s="75"/>
      <c r="QZB26" s="75"/>
      <c r="QZC26" s="75"/>
      <c r="QZD26" s="75"/>
      <c r="QZE26" s="75"/>
      <c r="QZF26" s="75"/>
      <c r="QZG26" s="75"/>
      <c r="QZH26" s="75"/>
      <c r="QZI26" s="75"/>
      <c r="QZJ26" s="75"/>
      <c r="QZK26" s="75"/>
      <c r="QZL26" s="75"/>
      <c r="QZM26" s="75"/>
      <c r="QZN26" s="75"/>
      <c r="QZO26" s="75"/>
      <c r="QZP26" s="75"/>
      <c r="QZQ26" s="75"/>
      <c r="QZR26" s="75"/>
      <c r="QZS26" s="75"/>
      <c r="QZT26" s="75"/>
      <c r="QZU26" s="75"/>
      <c r="QZV26" s="75"/>
      <c r="QZW26" s="75"/>
      <c r="QZX26" s="75"/>
      <c r="QZY26" s="75"/>
      <c r="QZZ26" s="75"/>
      <c r="RAA26" s="75"/>
      <c r="RAB26" s="75"/>
      <c r="RAC26" s="75"/>
      <c r="RAD26" s="75"/>
      <c r="RAE26" s="75"/>
      <c r="RAF26" s="75"/>
      <c r="RAG26" s="75"/>
      <c r="RAH26" s="75"/>
      <c r="RAI26" s="75"/>
      <c r="RAJ26" s="75"/>
      <c r="RAK26" s="75"/>
      <c r="RAL26" s="75"/>
      <c r="RAM26" s="75"/>
      <c r="RAN26" s="75"/>
      <c r="RAO26" s="75"/>
      <c r="RAP26" s="75"/>
      <c r="RAQ26" s="75"/>
      <c r="RAR26" s="75"/>
      <c r="RAS26" s="75"/>
      <c r="RAT26" s="75"/>
      <c r="RAU26" s="75"/>
      <c r="RAV26" s="75"/>
      <c r="RAW26" s="75"/>
      <c r="RAX26" s="75"/>
      <c r="RAY26" s="75"/>
      <c r="RAZ26" s="75"/>
      <c r="RBA26" s="75"/>
      <c r="RBB26" s="75"/>
      <c r="RBC26" s="75"/>
      <c r="RBD26" s="75"/>
      <c r="RBE26" s="75"/>
      <c r="RBF26" s="75"/>
      <c r="RBG26" s="75"/>
      <c r="RBH26" s="75"/>
      <c r="RBI26" s="75"/>
      <c r="RBJ26" s="75"/>
      <c r="RBK26" s="75"/>
      <c r="RBL26" s="75"/>
      <c r="RBM26" s="75"/>
      <c r="RBN26" s="75"/>
      <c r="RBO26" s="75"/>
      <c r="RBP26" s="75"/>
      <c r="RBQ26" s="75"/>
      <c r="RBR26" s="75"/>
      <c r="RBS26" s="75"/>
      <c r="RBT26" s="75"/>
      <c r="RBU26" s="75"/>
      <c r="RBV26" s="75"/>
      <c r="RBW26" s="75"/>
      <c r="RBX26" s="75"/>
      <c r="RBY26" s="75"/>
      <c r="RBZ26" s="75"/>
      <c r="RCA26" s="75"/>
      <c r="RCB26" s="75"/>
      <c r="RCC26" s="75"/>
      <c r="RCD26" s="75"/>
      <c r="RCE26" s="75"/>
      <c r="RCF26" s="75"/>
      <c r="RCG26" s="75"/>
      <c r="RCH26" s="75"/>
      <c r="RCI26" s="75"/>
      <c r="RCJ26" s="75"/>
      <c r="RCK26" s="75"/>
      <c r="RCL26" s="75"/>
      <c r="RCM26" s="75"/>
      <c r="RCN26" s="75"/>
      <c r="RCO26" s="75"/>
      <c r="RCP26" s="75"/>
      <c r="RCQ26" s="75"/>
      <c r="RCR26" s="75"/>
      <c r="RCS26" s="75"/>
      <c r="RCT26" s="75"/>
      <c r="RCU26" s="75"/>
      <c r="RCV26" s="75"/>
      <c r="RCW26" s="75"/>
      <c r="RCX26" s="75"/>
      <c r="RCY26" s="75"/>
      <c r="RCZ26" s="75"/>
      <c r="RDA26" s="75"/>
      <c r="RDB26" s="75"/>
      <c r="RDC26" s="75"/>
      <c r="RDD26" s="75"/>
      <c r="RDE26" s="75"/>
      <c r="RDF26" s="75"/>
      <c r="RDG26" s="75"/>
      <c r="RDH26" s="75"/>
      <c r="RDI26" s="75"/>
      <c r="RDJ26" s="75"/>
      <c r="RDK26" s="75"/>
      <c r="RDL26" s="75"/>
      <c r="RDM26" s="75"/>
      <c r="RDN26" s="75"/>
      <c r="RDO26" s="75"/>
      <c r="RDP26" s="75"/>
      <c r="RDQ26" s="75"/>
      <c r="RDR26" s="75"/>
      <c r="RDS26" s="75"/>
      <c r="RDT26" s="75"/>
      <c r="RDU26" s="75"/>
      <c r="RDV26" s="75"/>
      <c r="RDW26" s="75"/>
      <c r="RDX26" s="75"/>
      <c r="RDY26" s="75"/>
      <c r="RDZ26" s="75"/>
      <c r="REA26" s="75"/>
      <c r="REB26" s="75"/>
      <c r="REC26" s="75"/>
      <c r="RED26" s="75"/>
      <c r="REE26" s="75"/>
      <c r="REF26" s="75"/>
      <c r="REG26" s="75"/>
      <c r="REH26" s="75"/>
      <c r="REI26" s="75"/>
      <c r="REJ26" s="75"/>
      <c r="REK26" s="75"/>
      <c r="REL26" s="75"/>
      <c r="REM26" s="75"/>
      <c r="REN26" s="75"/>
      <c r="REO26" s="75"/>
      <c r="REP26" s="75"/>
      <c r="REQ26" s="75"/>
      <c r="RER26" s="75"/>
      <c r="RES26" s="75"/>
      <c r="RET26" s="75"/>
      <c r="REU26" s="75"/>
      <c r="REV26" s="75"/>
      <c r="REW26" s="75"/>
      <c r="REX26" s="75"/>
      <c r="REY26" s="75"/>
      <c r="REZ26" s="75"/>
      <c r="RFA26" s="75"/>
      <c r="RFB26" s="75"/>
      <c r="RFC26" s="75"/>
      <c r="RFD26" s="75"/>
      <c r="RFE26" s="75"/>
      <c r="RFF26" s="75"/>
      <c r="RFG26" s="75"/>
      <c r="RFH26" s="75"/>
      <c r="RFI26" s="75"/>
      <c r="RFJ26" s="75"/>
      <c r="RFK26" s="75"/>
      <c r="RFL26" s="75"/>
      <c r="RFM26" s="75"/>
      <c r="RFN26" s="75"/>
      <c r="RFO26" s="75"/>
      <c r="RFP26" s="75"/>
      <c r="RFQ26" s="75"/>
      <c r="RFR26" s="75"/>
      <c r="RFS26" s="75"/>
      <c r="RFT26" s="75"/>
      <c r="RFU26" s="75"/>
      <c r="RFV26" s="75"/>
      <c r="RFW26" s="75"/>
      <c r="RFX26" s="75"/>
      <c r="RFY26" s="75"/>
      <c r="RFZ26" s="75"/>
      <c r="RGA26" s="75"/>
      <c r="RGB26" s="75"/>
      <c r="RGC26" s="75"/>
      <c r="RGD26" s="75"/>
      <c r="RGE26" s="75"/>
      <c r="RGF26" s="75"/>
      <c r="RGG26" s="75"/>
      <c r="RGH26" s="75"/>
      <c r="RGI26" s="75"/>
      <c r="RGJ26" s="75"/>
      <c r="RGK26" s="75"/>
      <c r="RGL26" s="75"/>
      <c r="RGM26" s="75"/>
      <c r="RGN26" s="75"/>
      <c r="RGO26" s="75"/>
      <c r="RGP26" s="75"/>
      <c r="RGQ26" s="75"/>
      <c r="RGR26" s="75"/>
      <c r="RGS26" s="75"/>
      <c r="RGT26" s="75"/>
      <c r="RGU26" s="75"/>
      <c r="RGV26" s="75"/>
      <c r="RGW26" s="75"/>
      <c r="RGX26" s="75"/>
      <c r="RGY26" s="75"/>
      <c r="RGZ26" s="75"/>
      <c r="RHA26" s="75"/>
      <c r="RHB26" s="75"/>
      <c r="RHC26" s="75"/>
      <c r="RHD26" s="75"/>
      <c r="RHE26" s="75"/>
      <c r="RHF26" s="75"/>
      <c r="RHG26" s="75"/>
      <c r="RHH26" s="75"/>
      <c r="RHI26" s="75"/>
      <c r="RHJ26" s="75"/>
      <c r="RHK26" s="75"/>
      <c r="RHL26" s="75"/>
      <c r="RHM26" s="75"/>
      <c r="RHN26" s="75"/>
      <c r="RHO26" s="75"/>
      <c r="RHP26" s="75"/>
      <c r="RHQ26" s="75"/>
      <c r="RHR26" s="75"/>
      <c r="RHS26" s="75"/>
      <c r="RHT26" s="75"/>
      <c r="RHU26" s="75"/>
      <c r="RHV26" s="75"/>
      <c r="RHW26" s="75"/>
      <c r="RHX26" s="75"/>
      <c r="RHY26" s="75"/>
      <c r="RHZ26" s="75"/>
      <c r="RIA26" s="75"/>
      <c r="RIB26" s="75"/>
      <c r="RIC26" s="75"/>
      <c r="RID26" s="75"/>
      <c r="RIE26" s="75"/>
      <c r="RIF26" s="75"/>
      <c r="RIG26" s="75"/>
      <c r="RIH26" s="75"/>
      <c r="RII26" s="75"/>
      <c r="RIJ26" s="75"/>
      <c r="RIK26" s="75"/>
      <c r="RIL26" s="75"/>
      <c r="RIM26" s="75"/>
      <c r="RIN26" s="75"/>
      <c r="RIO26" s="75"/>
      <c r="RIP26" s="75"/>
      <c r="RIQ26" s="75"/>
      <c r="RIR26" s="75"/>
      <c r="RIS26" s="75"/>
      <c r="RIT26" s="75"/>
      <c r="RIU26" s="75"/>
      <c r="RIV26" s="75"/>
      <c r="RIW26" s="75"/>
      <c r="RIX26" s="75"/>
      <c r="RIY26" s="75"/>
      <c r="RIZ26" s="75"/>
      <c r="RJA26" s="75"/>
      <c r="RJB26" s="75"/>
      <c r="RJC26" s="75"/>
      <c r="RJD26" s="75"/>
      <c r="RJE26" s="75"/>
      <c r="RJF26" s="75"/>
      <c r="RJG26" s="75"/>
      <c r="RJH26" s="75"/>
      <c r="RJI26" s="75"/>
      <c r="RJJ26" s="75"/>
      <c r="RJK26" s="75"/>
      <c r="RJL26" s="75"/>
      <c r="RJM26" s="75"/>
      <c r="RJN26" s="75"/>
      <c r="RJO26" s="75"/>
      <c r="RJP26" s="75"/>
      <c r="RJQ26" s="75"/>
      <c r="RJR26" s="75"/>
      <c r="RJS26" s="75"/>
      <c r="RJT26" s="75"/>
      <c r="RJU26" s="75"/>
      <c r="RJV26" s="75"/>
      <c r="RJW26" s="75"/>
      <c r="RJX26" s="75"/>
      <c r="RJY26" s="75"/>
      <c r="RJZ26" s="75"/>
      <c r="RKA26" s="75"/>
      <c r="RKB26" s="75"/>
      <c r="RKC26" s="75"/>
      <c r="RKD26" s="75"/>
      <c r="RKE26" s="75"/>
      <c r="RKF26" s="75"/>
      <c r="RKG26" s="75"/>
      <c r="RKH26" s="75"/>
      <c r="RKI26" s="75"/>
      <c r="RKJ26" s="75"/>
      <c r="RKK26" s="75"/>
      <c r="RKL26" s="75"/>
      <c r="RKM26" s="75"/>
      <c r="RKN26" s="75"/>
      <c r="RKO26" s="75"/>
      <c r="RKP26" s="75"/>
      <c r="RKQ26" s="75"/>
      <c r="RKR26" s="75"/>
      <c r="RKS26" s="75"/>
      <c r="RKT26" s="75"/>
      <c r="RKU26" s="75"/>
      <c r="RKV26" s="75"/>
      <c r="RKW26" s="75"/>
      <c r="RKX26" s="75"/>
      <c r="RKY26" s="75"/>
      <c r="RKZ26" s="75"/>
      <c r="RLA26" s="75"/>
      <c r="RLB26" s="75"/>
      <c r="RLC26" s="75"/>
      <c r="RLD26" s="75"/>
      <c r="RLE26" s="75"/>
      <c r="RLF26" s="75"/>
      <c r="RLG26" s="75"/>
      <c r="RLH26" s="75"/>
      <c r="RLI26" s="75"/>
      <c r="RLJ26" s="75"/>
      <c r="RLK26" s="75"/>
      <c r="RLL26" s="75"/>
      <c r="RLM26" s="75"/>
      <c r="RLN26" s="75"/>
      <c r="RLO26" s="75"/>
      <c r="RLP26" s="75"/>
      <c r="RLQ26" s="75"/>
      <c r="RLR26" s="75"/>
      <c r="RLS26" s="75"/>
      <c r="RLT26" s="75"/>
      <c r="RLU26" s="75"/>
      <c r="RLV26" s="75"/>
      <c r="RLW26" s="75"/>
      <c r="RLX26" s="75"/>
      <c r="RLY26" s="75"/>
      <c r="RLZ26" s="75"/>
      <c r="RMA26" s="75"/>
      <c r="RMB26" s="75"/>
      <c r="RMC26" s="75"/>
      <c r="RMD26" s="75"/>
      <c r="RME26" s="75"/>
      <c r="RMF26" s="75"/>
      <c r="RMG26" s="75"/>
      <c r="RMH26" s="75"/>
      <c r="RMI26" s="75"/>
      <c r="RMJ26" s="75"/>
      <c r="RMK26" s="75"/>
      <c r="RML26" s="75"/>
      <c r="RMM26" s="75"/>
      <c r="RMN26" s="75"/>
      <c r="RMO26" s="75"/>
      <c r="RMP26" s="75"/>
      <c r="RMQ26" s="75"/>
      <c r="RMR26" s="75"/>
      <c r="RMS26" s="75"/>
      <c r="RMT26" s="75"/>
      <c r="RMU26" s="75"/>
      <c r="RMV26" s="75"/>
      <c r="RMW26" s="75"/>
      <c r="RMX26" s="75"/>
      <c r="RMY26" s="75"/>
      <c r="RMZ26" s="75"/>
      <c r="RNA26" s="75"/>
      <c r="RNB26" s="75"/>
      <c r="RNC26" s="75"/>
      <c r="RND26" s="75"/>
      <c r="RNE26" s="75"/>
      <c r="RNF26" s="75"/>
      <c r="RNG26" s="75"/>
      <c r="RNH26" s="75"/>
      <c r="RNI26" s="75"/>
      <c r="RNJ26" s="75"/>
      <c r="RNK26" s="75"/>
      <c r="RNL26" s="75"/>
      <c r="RNM26" s="75"/>
      <c r="RNN26" s="75"/>
      <c r="RNO26" s="75"/>
      <c r="RNP26" s="75"/>
      <c r="RNQ26" s="75"/>
      <c r="RNR26" s="75"/>
      <c r="RNS26" s="75"/>
      <c r="RNT26" s="75"/>
      <c r="RNU26" s="75"/>
      <c r="RNV26" s="75"/>
      <c r="RNW26" s="75"/>
      <c r="RNX26" s="75"/>
      <c r="RNY26" s="75"/>
      <c r="RNZ26" s="75"/>
      <c r="ROA26" s="75"/>
      <c r="ROB26" s="75"/>
      <c r="ROC26" s="75"/>
      <c r="ROD26" s="75"/>
      <c r="ROE26" s="75"/>
      <c r="ROF26" s="75"/>
      <c r="ROG26" s="75"/>
      <c r="ROH26" s="75"/>
      <c r="ROI26" s="75"/>
      <c r="ROJ26" s="75"/>
      <c r="ROK26" s="75"/>
      <c r="ROL26" s="75"/>
      <c r="ROM26" s="75"/>
      <c r="RON26" s="75"/>
      <c r="ROO26" s="75"/>
      <c r="ROP26" s="75"/>
      <c r="ROQ26" s="75"/>
      <c r="ROR26" s="75"/>
      <c r="ROS26" s="75"/>
      <c r="ROT26" s="75"/>
      <c r="ROU26" s="75"/>
      <c r="ROV26" s="75"/>
      <c r="ROW26" s="75"/>
      <c r="ROX26" s="75"/>
      <c r="ROY26" s="75"/>
      <c r="ROZ26" s="75"/>
      <c r="RPA26" s="75"/>
      <c r="RPB26" s="75"/>
      <c r="RPC26" s="75"/>
      <c r="RPD26" s="75"/>
      <c r="RPE26" s="75"/>
      <c r="RPF26" s="75"/>
      <c r="RPG26" s="75"/>
      <c r="RPH26" s="75"/>
      <c r="RPI26" s="75"/>
      <c r="RPJ26" s="75"/>
      <c r="RPK26" s="75"/>
      <c r="RPL26" s="75"/>
      <c r="RPM26" s="75"/>
      <c r="RPN26" s="75"/>
      <c r="RPO26" s="75"/>
      <c r="RPP26" s="75"/>
      <c r="RPQ26" s="75"/>
      <c r="RPR26" s="75"/>
      <c r="RPS26" s="75"/>
      <c r="RPT26" s="75"/>
      <c r="RPU26" s="75"/>
      <c r="RPV26" s="75"/>
      <c r="RPW26" s="75"/>
      <c r="RPX26" s="75"/>
      <c r="RPY26" s="75"/>
      <c r="RPZ26" s="75"/>
      <c r="RQA26" s="75"/>
      <c r="RQB26" s="75"/>
      <c r="RQC26" s="75"/>
      <c r="RQD26" s="75"/>
      <c r="RQE26" s="75"/>
      <c r="RQF26" s="75"/>
      <c r="RQG26" s="75"/>
      <c r="RQH26" s="75"/>
      <c r="RQI26" s="75"/>
      <c r="RQJ26" s="75"/>
      <c r="RQK26" s="75"/>
      <c r="RQL26" s="75"/>
      <c r="RQM26" s="75"/>
      <c r="RQN26" s="75"/>
      <c r="RQO26" s="75"/>
      <c r="RQP26" s="75"/>
      <c r="RQQ26" s="75"/>
      <c r="RQR26" s="75"/>
      <c r="RQS26" s="75"/>
      <c r="RQT26" s="75"/>
      <c r="RQU26" s="75"/>
      <c r="RQV26" s="75"/>
      <c r="RQW26" s="75"/>
      <c r="RQX26" s="75"/>
      <c r="RQY26" s="75"/>
      <c r="RQZ26" s="75"/>
      <c r="RRA26" s="75"/>
      <c r="RRB26" s="75"/>
      <c r="RRC26" s="75"/>
      <c r="RRD26" s="75"/>
      <c r="RRE26" s="75"/>
      <c r="RRF26" s="75"/>
      <c r="RRG26" s="75"/>
      <c r="RRH26" s="75"/>
      <c r="RRI26" s="75"/>
      <c r="RRJ26" s="75"/>
      <c r="RRK26" s="75"/>
      <c r="RRL26" s="75"/>
      <c r="RRM26" s="75"/>
      <c r="RRN26" s="75"/>
      <c r="RRO26" s="75"/>
      <c r="RRP26" s="75"/>
      <c r="RRQ26" s="75"/>
      <c r="RRR26" s="75"/>
      <c r="RRS26" s="75"/>
      <c r="RRT26" s="75"/>
      <c r="RRU26" s="75"/>
      <c r="RRV26" s="75"/>
      <c r="RRW26" s="75"/>
      <c r="RRX26" s="75"/>
      <c r="RRY26" s="75"/>
      <c r="RRZ26" s="75"/>
      <c r="RSA26" s="75"/>
      <c r="RSB26" s="75"/>
      <c r="RSC26" s="75"/>
      <c r="RSD26" s="75"/>
      <c r="RSE26" s="75"/>
      <c r="RSF26" s="75"/>
      <c r="RSG26" s="75"/>
      <c r="RSH26" s="75"/>
      <c r="RSI26" s="75"/>
      <c r="RSJ26" s="75"/>
      <c r="RSK26" s="75"/>
      <c r="RSL26" s="75"/>
      <c r="RSM26" s="75"/>
      <c r="RSN26" s="75"/>
      <c r="RSO26" s="75"/>
      <c r="RSP26" s="75"/>
      <c r="RSQ26" s="75"/>
      <c r="RSR26" s="75"/>
      <c r="RSS26" s="75"/>
      <c r="RST26" s="75"/>
      <c r="RSU26" s="75"/>
      <c r="RSV26" s="75"/>
      <c r="RSW26" s="75"/>
      <c r="RSX26" s="75"/>
      <c r="RSY26" s="75"/>
      <c r="RSZ26" s="75"/>
      <c r="RTA26" s="75"/>
      <c r="RTB26" s="75"/>
      <c r="RTC26" s="75"/>
      <c r="RTD26" s="75"/>
      <c r="RTE26" s="75"/>
      <c r="RTF26" s="75"/>
      <c r="RTG26" s="75"/>
      <c r="RTH26" s="75"/>
      <c r="RTI26" s="75"/>
      <c r="RTJ26" s="75"/>
      <c r="RTK26" s="75"/>
      <c r="RTL26" s="75"/>
      <c r="RTM26" s="75"/>
      <c r="RTN26" s="75"/>
      <c r="RTO26" s="75"/>
      <c r="RTP26" s="75"/>
      <c r="RTQ26" s="75"/>
      <c r="RTR26" s="75"/>
      <c r="RTS26" s="75"/>
      <c r="RTT26" s="75"/>
      <c r="RTU26" s="75"/>
      <c r="RTV26" s="75"/>
      <c r="RTW26" s="75"/>
      <c r="RTX26" s="75"/>
      <c r="RTY26" s="75"/>
      <c r="RTZ26" s="75"/>
      <c r="RUA26" s="75"/>
      <c r="RUB26" s="75"/>
      <c r="RUC26" s="75"/>
      <c r="RUD26" s="75"/>
      <c r="RUE26" s="75"/>
      <c r="RUF26" s="75"/>
      <c r="RUG26" s="75"/>
      <c r="RUH26" s="75"/>
      <c r="RUI26" s="75"/>
      <c r="RUJ26" s="75"/>
      <c r="RUK26" s="75"/>
      <c r="RUL26" s="75"/>
      <c r="RUM26" s="75"/>
      <c r="RUN26" s="75"/>
      <c r="RUO26" s="75"/>
      <c r="RUP26" s="75"/>
      <c r="RUQ26" s="75"/>
      <c r="RUR26" s="75"/>
      <c r="RUS26" s="75"/>
      <c r="RUT26" s="75"/>
      <c r="RUU26" s="75"/>
      <c r="RUV26" s="75"/>
      <c r="RUW26" s="75"/>
      <c r="RUX26" s="75"/>
      <c r="RUY26" s="75"/>
      <c r="RUZ26" s="75"/>
      <c r="RVA26" s="75"/>
      <c r="RVB26" s="75"/>
      <c r="RVC26" s="75"/>
      <c r="RVD26" s="75"/>
      <c r="RVE26" s="75"/>
      <c r="RVF26" s="75"/>
      <c r="RVG26" s="75"/>
      <c r="RVH26" s="75"/>
      <c r="RVI26" s="75"/>
      <c r="RVJ26" s="75"/>
      <c r="RVK26" s="75"/>
      <c r="RVL26" s="75"/>
      <c r="RVM26" s="75"/>
      <c r="RVN26" s="75"/>
      <c r="RVO26" s="75"/>
      <c r="RVP26" s="75"/>
      <c r="RVQ26" s="75"/>
      <c r="RVR26" s="75"/>
      <c r="RVS26" s="75"/>
      <c r="RVT26" s="75"/>
      <c r="RVU26" s="75"/>
      <c r="RVV26" s="75"/>
      <c r="RVW26" s="75"/>
      <c r="RVX26" s="75"/>
      <c r="RVY26" s="75"/>
      <c r="RVZ26" s="75"/>
      <c r="RWA26" s="75"/>
      <c r="RWB26" s="75"/>
      <c r="RWC26" s="75"/>
      <c r="RWD26" s="75"/>
      <c r="RWE26" s="75"/>
      <c r="RWF26" s="75"/>
      <c r="RWG26" s="75"/>
      <c r="RWH26" s="75"/>
      <c r="RWI26" s="75"/>
      <c r="RWJ26" s="75"/>
      <c r="RWK26" s="75"/>
      <c r="RWL26" s="75"/>
      <c r="RWM26" s="75"/>
      <c r="RWN26" s="75"/>
      <c r="RWO26" s="75"/>
      <c r="RWP26" s="75"/>
      <c r="RWQ26" s="75"/>
      <c r="RWR26" s="75"/>
      <c r="RWS26" s="75"/>
      <c r="RWT26" s="75"/>
      <c r="RWU26" s="75"/>
      <c r="RWV26" s="75"/>
      <c r="RWW26" s="75"/>
      <c r="RWX26" s="75"/>
      <c r="RWY26" s="75"/>
      <c r="RWZ26" s="75"/>
      <c r="RXA26" s="75"/>
      <c r="RXB26" s="75"/>
      <c r="RXC26" s="75"/>
      <c r="RXD26" s="75"/>
      <c r="RXE26" s="75"/>
      <c r="RXF26" s="75"/>
      <c r="RXG26" s="75"/>
      <c r="RXH26" s="75"/>
      <c r="RXI26" s="75"/>
      <c r="RXJ26" s="75"/>
      <c r="RXK26" s="75"/>
      <c r="RXL26" s="75"/>
      <c r="RXM26" s="75"/>
      <c r="RXN26" s="75"/>
      <c r="RXO26" s="75"/>
      <c r="RXP26" s="75"/>
      <c r="RXQ26" s="75"/>
      <c r="RXR26" s="75"/>
      <c r="RXS26" s="75"/>
      <c r="RXT26" s="75"/>
      <c r="RXU26" s="75"/>
      <c r="RXV26" s="75"/>
      <c r="RXW26" s="75"/>
      <c r="RXX26" s="75"/>
      <c r="RXY26" s="75"/>
      <c r="RXZ26" s="75"/>
      <c r="RYA26" s="75"/>
      <c r="RYB26" s="75"/>
      <c r="RYC26" s="75"/>
      <c r="RYD26" s="75"/>
      <c r="RYE26" s="75"/>
      <c r="RYF26" s="75"/>
      <c r="RYG26" s="75"/>
      <c r="RYH26" s="75"/>
      <c r="RYI26" s="75"/>
      <c r="RYJ26" s="75"/>
      <c r="RYK26" s="75"/>
      <c r="RYL26" s="75"/>
      <c r="RYM26" s="75"/>
      <c r="RYN26" s="75"/>
      <c r="RYO26" s="75"/>
      <c r="RYP26" s="75"/>
      <c r="RYQ26" s="75"/>
      <c r="RYR26" s="75"/>
      <c r="RYS26" s="75"/>
      <c r="RYT26" s="75"/>
      <c r="RYU26" s="75"/>
      <c r="RYV26" s="75"/>
      <c r="RYW26" s="75"/>
      <c r="RYX26" s="75"/>
      <c r="RYY26" s="75"/>
      <c r="RYZ26" s="75"/>
      <c r="RZA26" s="75"/>
      <c r="RZB26" s="75"/>
      <c r="RZC26" s="75"/>
      <c r="RZD26" s="75"/>
      <c r="RZE26" s="75"/>
      <c r="RZF26" s="75"/>
      <c r="RZG26" s="75"/>
      <c r="RZH26" s="75"/>
      <c r="RZI26" s="75"/>
      <c r="RZJ26" s="75"/>
      <c r="RZK26" s="75"/>
      <c r="RZL26" s="75"/>
      <c r="RZM26" s="75"/>
      <c r="RZN26" s="75"/>
      <c r="RZO26" s="75"/>
      <c r="RZP26" s="75"/>
      <c r="RZQ26" s="75"/>
      <c r="RZR26" s="75"/>
      <c r="RZS26" s="75"/>
      <c r="RZT26" s="75"/>
      <c r="RZU26" s="75"/>
      <c r="RZV26" s="75"/>
      <c r="RZW26" s="75"/>
      <c r="RZX26" s="75"/>
      <c r="RZY26" s="75"/>
      <c r="RZZ26" s="75"/>
      <c r="SAA26" s="75"/>
      <c r="SAB26" s="75"/>
      <c r="SAC26" s="75"/>
      <c r="SAD26" s="75"/>
      <c r="SAE26" s="75"/>
      <c r="SAF26" s="75"/>
      <c r="SAG26" s="75"/>
      <c r="SAH26" s="75"/>
      <c r="SAI26" s="75"/>
      <c r="SAJ26" s="75"/>
      <c r="SAK26" s="75"/>
      <c r="SAL26" s="75"/>
      <c r="SAM26" s="75"/>
      <c r="SAN26" s="75"/>
      <c r="SAO26" s="75"/>
      <c r="SAP26" s="75"/>
      <c r="SAQ26" s="75"/>
      <c r="SAR26" s="75"/>
      <c r="SAS26" s="75"/>
      <c r="SAT26" s="75"/>
      <c r="SAU26" s="75"/>
      <c r="SAV26" s="75"/>
      <c r="SAW26" s="75"/>
      <c r="SAX26" s="75"/>
      <c r="SAY26" s="75"/>
      <c r="SAZ26" s="75"/>
      <c r="SBA26" s="75"/>
      <c r="SBB26" s="75"/>
      <c r="SBC26" s="75"/>
      <c r="SBD26" s="75"/>
      <c r="SBE26" s="75"/>
      <c r="SBF26" s="75"/>
      <c r="SBG26" s="75"/>
      <c r="SBH26" s="75"/>
      <c r="SBI26" s="75"/>
      <c r="SBJ26" s="75"/>
      <c r="SBK26" s="75"/>
      <c r="SBL26" s="75"/>
      <c r="SBM26" s="75"/>
      <c r="SBN26" s="75"/>
      <c r="SBO26" s="75"/>
      <c r="SBP26" s="75"/>
      <c r="SBQ26" s="75"/>
      <c r="SBR26" s="75"/>
      <c r="SBS26" s="75"/>
      <c r="SBT26" s="75"/>
      <c r="SBU26" s="75"/>
      <c r="SBV26" s="75"/>
      <c r="SBW26" s="75"/>
      <c r="SBX26" s="75"/>
      <c r="SBY26" s="75"/>
      <c r="SBZ26" s="75"/>
      <c r="SCA26" s="75"/>
      <c r="SCB26" s="75"/>
      <c r="SCC26" s="75"/>
      <c r="SCD26" s="75"/>
      <c r="SCE26" s="75"/>
      <c r="SCF26" s="75"/>
      <c r="SCG26" s="75"/>
      <c r="SCH26" s="75"/>
      <c r="SCI26" s="75"/>
      <c r="SCJ26" s="75"/>
      <c r="SCK26" s="75"/>
      <c r="SCL26" s="75"/>
      <c r="SCM26" s="75"/>
      <c r="SCN26" s="75"/>
      <c r="SCO26" s="75"/>
      <c r="SCP26" s="75"/>
      <c r="SCQ26" s="75"/>
      <c r="SCR26" s="75"/>
      <c r="SCS26" s="75"/>
      <c r="SCT26" s="75"/>
      <c r="SCU26" s="75"/>
      <c r="SCV26" s="75"/>
      <c r="SCW26" s="75"/>
      <c r="SCX26" s="75"/>
      <c r="SCY26" s="75"/>
      <c r="SCZ26" s="75"/>
      <c r="SDA26" s="75"/>
      <c r="SDB26" s="75"/>
      <c r="SDC26" s="75"/>
      <c r="SDD26" s="75"/>
      <c r="SDE26" s="75"/>
      <c r="SDF26" s="75"/>
      <c r="SDG26" s="75"/>
      <c r="SDH26" s="75"/>
      <c r="SDI26" s="75"/>
      <c r="SDJ26" s="75"/>
      <c r="SDK26" s="75"/>
      <c r="SDL26" s="75"/>
      <c r="SDM26" s="75"/>
      <c r="SDN26" s="75"/>
      <c r="SDO26" s="75"/>
      <c r="SDP26" s="75"/>
      <c r="SDQ26" s="75"/>
      <c r="SDR26" s="75"/>
      <c r="SDS26" s="75"/>
      <c r="SDT26" s="75"/>
      <c r="SDU26" s="75"/>
      <c r="SDV26" s="75"/>
      <c r="SDW26" s="75"/>
      <c r="SDX26" s="75"/>
      <c r="SDY26" s="75"/>
      <c r="SDZ26" s="75"/>
      <c r="SEA26" s="75"/>
      <c r="SEB26" s="75"/>
      <c r="SEC26" s="75"/>
      <c r="SED26" s="75"/>
      <c r="SEE26" s="75"/>
      <c r="SEF26" s="75"/>
      <c r="SEG26" s="75"/>
      <c r="SEH26" s="75"/>
      <c r="SEI26" s="75"/>
      <c r="SEJ26" s="75"/>
      <c r="SEK26" s="75"/>
      <c r="SEL26" s="75"/>
      <c r="SEM26" s="75"/>
      <c r="SEN26" s="75"/>
      <c r="SEO26" s="75"/>
      <c r="SEP26" s="75"/>
      <c r="SEQ26" s="75"/>
      <c r="SER26" s="75"/>
      <c r="SES26" s="75"/>
      <c r="SET26" s="75"/>
      <c r="SEU26" s="75"/>
      <c r="SEV26" s="75"/>
      <c r="SEW26" s="75"/>
      <c r="SEX26" s="75"/>
      <c r="SEY26" s="75"/>
      <c r="SEZ26" s="75"/>
      <c r="SFA26" s="75"/>
      <c r="SFB26" s="75"/>
      <c r="SFC26" s="75"/>
      <c r="SFD26" s="75"/>
      <c r="SFE26" s="75"/>
      <c r="SFF26" s="75"/>
      <c r="SFG26" s="75"/>
      <c r="SFH26" s="75"/>
      <c r="SFI26" s="75"/>
      <c r="SFJ26" s="75"/>
      <c r="SFK26" s="75"/>
      <c r="SFL26" s="75"/>
      <c r="SFM26" s="75"/>
      <c r="SFN26" s="75"/>
      <c r="SFO26" s="75"/>
      <c r="SFP26" s="75"/>
      <c r="SFQ26" s="75"/>
      <c r="SFR26" s="75"/>
      <c r="SFS26" s="75"/>
      <c r="SFT26" s="75"/>
      <c r="SFU26" s="75"/>
      <c r="SFV26" s="75"/>
      <c r="SFW26" s="75"/>
      <c r="SFX26" s="75"/>
      <c r="SFY26" s="75"/>
      <c r="SFZ26" s="75"/>
      <c r="SGA26" s="75"/>
      <c r="SGB26" s="75"/>
      <c r="SGC26" s="75"/>
      <c r="SGD26" s="75"/>
      <c r="SGE26" s="75"/>
      <c r="SGF26" s="75"/>
      <c r="SGG26" s="75"/>
      <c r="SGH26" s="75"/>
      <c r="SGI26" s="75"/>
      <c r="SGJ26" s="75"/>
      <c r="SGK26" s="75"/>
      <c r="SGL26" s="75"/>
      <c r="SGM26" s="75"/>
      <c r="SGN26" s="75"/>
      <c r="SGO26" s="75"/>
      <c r="SGP26" s="75"/>
      <c r="SGQ26" s="75"/>
      <c r="SGR26" s="75"/>
      <c r="SGS26" s="75"/>
      <c r="SGT26" s="75"/>
      <c r="SGU26" s="75"/>
      <c r="SGV26" s="75"/>
      <c r="SGW26" s="75"/>
      <c r="SGX26" s="75"/>
      <c r="SGY26" s="75"/>
      <c r="SGZ26" s="75"/>
      <c r="SHA26" s="75"/>
      <c r="SHB26" s="75"/>
      <c r="SHC26" s="75"/>
      <c r="SHD26" s="75"/>
      <c r="SHE26" s="75"/>
      <c r="SHF26" s="75"/>
      <c r="SHG26" s="75"/>
      <c r="SHH26" s="75"/>
      <c r="SHI26" s="75"/>
      <c r="SHJ26" s="75"/>
      <c r="SHK26" s="75"/>
      <c r="SHL26" s="75"/>
      <c r="SHM26" s="75"/>
      <c r="SHN26" s="75"/>
      <c r="SHO26" s="75"/>
      <c r="SHP26" s="75"/>
      <c r="SHQ26" s="75"/>
      <c r="SHR26" s="75"/>
      <c r="SHS26" s="75"/>
      <c r="SHT26" s="75"/>
      <c r="SHU26" s="75"/>
      <c r="SHV26" s="75"/>
      <c r="SHW26" s="75"/>
      <c r="SHX26" s="75"/>
      <c r="SHY26" s="75"/>
      <c r="SHZ26" s="75"/>
      <c r="SIA26" s="75"/>
      <c r="SIB26" s="75"/>
      <c r="SIC26" s="75"/>
      <c r="SID26" s="75"/>
      <c r="SIE26" s="75"/>
      <c r="SIF26" s="75"/>
      <c r="SIG26" s="75"/>
      <c r="SIH26" s="75"/>
      <c r="SII26" s="75"/>
      <c r="SIJ26" s="75"/>
      <c r="SIK26" s="75"/>
      <c r="SIL26" s="75"/>
      <c r="SIM26" s="75"/>
      <c r="SIN26" s="75"/>
      <c r="SIO26" s="75"/>
      <c r="SIP26" s="75"/>
      <c r="SIQ26" s="75"/>
      <c r="SIR26" s="75"/>
      <c r="SIS26" s="75"/>
      <c r="SIT26" s="75"/>
      <c r="SIU26" s="75"/>
      <c r="SIV26" s="75"/>
      <c r="SIW26" s="75"/>
      <c r="SIX26" s="75"/>
      <c r="SIY26" s="75"/>
      <c r="SIZ26" s="75"/>
      <c r="SJA26" s="75"/>
      <c r="SJB26" s="75"/>
      <c r="SJC26" s="75"/>
      <c r="SJD26" s="75"/>
      <c r="SJE26" s="75"/>
      <c r="SJF26" s="75"/>
      <c r="SJG26" s="75"/>
      <c r="SJH26" s="75"/>
      <c r="SJI26" s="75"/>
      <c r="SJJ26" s="75"/>
      <c r="SJK26" s="75"/>
      <c r="SJL26" s="75"/>
      <c r="SJM26" s="75"/>
      <c r="SJN26" s="75"/>
      <c r="SJO26" s="75"/>
      <c r="SJP26" s="75"/>
      <c r="SJQ26" s="75"/>
      <c r="SJR26" s="75"/>
      <c r="SJS26" s="75"/>
      <c r="SJT26" s="75"/>
      <c r="SJU26" s="75"/>
      <c r="SJV26" s="75"/>
      <c r="SJW26" s="75"/>
      <c r="SJX26" s="75"/>
      <c r="SJY26" s="75"/>
      <c r="SJZ26" s="75"/>
      <c r="SKA26" s="75"/>
      <c r="SKB26" s="75"/>
      <c r="SKC26" s="75"/>
      <c r="SKD26" s="75"/>
      <c r="SKE26" s="75"/>
      <c r="SKF26" s="75"/>
      <c r="SKG26" s="75"/>
      <c r="SKH26" s="75"/>
      <c r="SKI26" s="75"/>
      <c r="SKJ26" s="75"/>
      <c r="SKK26" s="75"/>
      <c r="SKL26" s="75"/>
      <c r="SKM26" s="75"/>
      <c r="SKN26" s="75"/>
      <c r="SKO26" s="75"/>
      <c r="SKP26" s="75"/>
      <c r="SKQ26" s="75"/>
      <c r="SKR26" s="75"/>
      <c r="SKS26" s="75"/>
      <c r="SKT26" s="75"/>
      <c r="SKU26" s="75"/>
      <c r="SKV26" s="75"/>
      <c r="SKW26" s="75"/>
      <c r="SKX26" s="75"/>
      <c r="SKY26" s="75"/>
      <c r="SKZ26" s="75"/>
      <c r="SLA26" s="75"/>
      <c r="SLB26" s="75"/>
      <c r="SLC26" s="75"/>
      <c r="SLD26" s="75"/>
      <c r="SLE26" s="75"/>
      <c r="SLF26" s="75"/>
      <c r="SLG26" s="75"/>
      <c r="SLH26" s="75"/>
      <c r="SLI26" s="75"/>
      <c r="SLJ26" s="75"/>
      <c r="SLK26" s="75"/>
      <c r="SLL26" s="75"/>
      <c r="SLM26" s="75"/>
      <c r="SLN26" s="75"/>
      <c r="SLO26" s="75"/>
      <c r="SLP26" s="75"/>
      <c r="SLQ26" s="75"/>
      <c r="SLR26" s="75"/>
      <c r="SLS26" s="75"/>
      <c r="SLT26" s="75"/>
      <c r="SLU26" s="75"/>
      <c r="SLV26" s="75"/>
      <c r="SLW26" s="75"/>
      <c r="SLX26" s="75"/>
      <c r="SLY26" s="75"/>
      <c r="SLZ26" s="75"/>
      <c r="SMA26" s="75"/>
      <c r="SMB26" s="75"/>
      <c r="SMC26" s="75"/>
      <c r="SMD26" s="75"/>
      <c r="SME26" s="75"/>
      <c r="SMF26" s="75"/>
      <c r="SMG26" s="75"/>
      <c r="SMH26" s="75"/>
      <c r="SMI26" s="75"/>
      <c r="SMJ26" s="75"/>
      <c r="SMK26" s="75"/>
      <c r="SML26" s="75"/>
      <c r="SMM26" s="75"/>
      <c r="SMN26" s="75"/>
      <c r="SMO26" s="75"/>
      <c r="SMP26" s="75"/>
      <c r="SMQ26" s="75"/>
      <c r="SMR26" s="75"/>
      <c r="SMS26" s="75"/>
      <c r="SMT26" s="75"/>
      <c r="SMU26" s="75"/>
      <c r="SMV26" s="75"/>
      <c r="SMW26" s="75"/>
      <c r="SMX26" s="75"/>
      <c r="SMY26" s="75"/>
      <c r="SMZ26" s="75"/>
      <c r="SNA26" s="75"/>
      <c r="SNB26" s="75"/>
      <c r="SNC26" s="75"/>
      <c r="SND26" s="75"/>
      <c r="SNE26" s="75"/>
      <c r="SNF26" s="75"/>
      <c r="SNG26" s="75"/>
      <c r="SNH26" s="75"/>
      <c r="SNI26" s="75"/>
      <c r="SNJ26" s="75"/>
      <c r="SNK26" s="75"/>
      <c r="SNL26" s="75"/>
      <c r="SNM26" s="75"/>
      <c r="SNN26" s="75"/>
      <c r="SNO26" s="75"/>
      <c r="SNP26" s="75"/>
      <c r="SNQ26" s="75"/>
      <c r="SNR26" s="75"/>
      <c r="SNS26" s="75"/>
      <c r="SNT26" s="75"/>
      <c r="SNU26" s="75"/>
      <c r="SNV26" s="75"/>
      <c r="SNW26" s="75"/>
      <c r="SNX26" s="75"/>
      <c r="SNY26" s="75"/>
      <c r="SNZ26" s="75"/>
      <c r="SOA26" s="75"/>
      <c r="SOB26" s="75"/>
      <c r="SOC26" s="75"/>
      <c r="SOD26" s="75"/>
      <c r="SOE26" s="75"/>
      <c r="SOF26" s="75"/>
      <c r="SOG26" s="75"/>
      <c r="SOH26" s="75"/>
      <c r="SOI26" s="75"/>
      <c r="SOJ26" s="75"/>
      <c r="SOK26" s="75"/>
      <c r="SOL26" s="75"/>
      <c r="SOM26" s="75"/>
      <c r="SON26" s="75"/>
      <c r="SOO26" s="75"/>
      <c r="SOP26" s="75"/>
      <c r="SOQ26" s="75"/>
      <c r="SOR26" s="75"/>
      <c r="SOS26" s="75"/>
      <c r="SOT26" s="75"/>
      <c r="SOU26" s="75"/>
      <c r="SOV26" s="75"/>
      <c r="SOW26" s="75"/>
      <c r="SOX26" s="75"/>
      <c r="SOY26" s="75"/>
      <c r="SOZ26" s="75"/>
      <c r="SPA26" s="75"/>
      <c r="SPB26" s="75"/>
      <c r="SPC26" s="75"/>
      <c r="SPD26" s="75"/>
      <c r="SPE26" s="75"/>
      <c r="SPF26" s="75"/>
      <c r="SPG26" s="75"/>
      <c r="SPH26" s="75"/>
      <c r="SPI26" s="75"/>
      <c r="SPJ26" s="75"/>
      <c r="SPK26" s="75"/>
      <c r="SPL26" s="75"/>
      <c r="SPM26" s="75"/>
      <c r="SPN26" s="75"/>
      <c r="SPO26" s="75"/>
      <c r="SPP26" s="75"/>
      <c r="SPQ26" s="75"/>
      <c r="SPR26" s="75"/>
      <c r="SPS26" s="75"/>
      <c r="SPT26" s="75"/>
      <c r="SPU26" s="75"/>
      <c r="SPV26" s="75"/>
      <c r="SPW26" s="75"/>
      <c r="SPX26" s="75"/>
      <c r="SPY26" s="75"/>
      <c r="SPZ26" s="75"/>
      <c r="SQA26" s="75"/>
      <c r="SQB26" s="75"/>
      <c r="SQC26" s="75"/>
      <c r="SQD26" s="75"/>
      <c r="SQE26" s="75"/>
      <c r="SQF26" s="75"/>
      <c r="SQG26" s="75"/>
      <c r="SQH26" s="75"/>
      <c r="SQI26" s="75"/>
      <c r="SQJ26" s="75"/>
      <c r="SQK26" s="75"/>
      <c r="SQL26" s="75"/>
      <c r="SQM26" s="75"/>
      <c r="SQN26" s="75"/>
      <c r="SQO26" s="75"/>
      <c r="SQP26" s="75"/>
      <c r="SQQ26" s="75"/>
      <c r="SQR26" s="75"/>
      <c r="SQS26" s="75"/>
      <c r="SQT26" s="75"/>
      <c r="SQU26" s="75"/>
      <c r="SQV26" s="75"/>
      <c r="SQW26" s="75"/>
      <c r="SQX26" s="75"/>
      <c r="SQY26" s="75"/>
      <c r="SQZ26" s="75"/>
      <c r="SRA26" s="75"/>
      <c r="SRB26" s="75"/>
      <c r="SRC26" s="75"/>
      <c r="SRD26" s="75"/>
      <c r="SRE26" s="75"/>
      <c r="SRF26" s="75"/>
      <c r="SRG26" s="75"/>
      <c r="SRH26" s="75"/>
      <c r="SRI26" s="75"/>
      <c r="SRJ26" s="75"/>
      <c r="SRK26" s="75"/>
      <c r="SRL26" s="75"/>
      <c r="SRM26" s="75"/>
      <c r="SRN26" s="75"/>
      <c r="SRO26" s="75"/>
      <c r="SRP26" s="75"/>
      <c r="SRQ26" s="75"/>
      <c r="SRR26" s="75"/>
      <c r="SRS26" s="75"/>
      <c r="SRT26" s="75"/>
      <c r="SRU26" s="75"/>
      <c r="SRV26" s="75"/>
      <c r="SRW26" s="75"/>
      <c r="SRX26" s="75"/>
      <c r="SRY26" s="75"/>
      <c r="SRZ26" s="75"/>
      <c r="SSA26" s="75"/>
      <c r="SSB26" s="75"/>
      <c r="SSC26" s="75"/>
      <c r="SSD26" s="75"/>
      <c r="SSE26" s="75"/>
      <c r="SSF26" s="75"/>
      <c r="SSG26" s="75"/>
      <c r="SSH26" s="75"/>
      <c r="SSI26" s="75"/>
      <c r="SSJ26" s="75"/>
      <c r="SSK26" s="75"/>
      <c r="SSL26" s="75"/>
      <c r="SSM26" s="75"/>
      <c r="SSN26" s="75"/>
      <c r="SSO26" s="75"/>
      <c r="SSP26" s="75"/>
      <c r="SSQ26" s="75"/>
      <c r="SSR26" s="75"/>
      <c r="SSS26" s="75"/>
      <c r="SST26" s="75"/>
      <c r="SSU26" s="75"/>
      <c r="SSV26" s="75"/>
      <c r="SSW26" s="75"/>
      <c r="SSX26" s="75"/>
      <c r="SSY26" s="75"/>
      <c r="SSZ26" s="75"/>
      <c r="STA26" s="75"/>
      <c r="STB26" s="75"/>
      <c r="STC26" s="75"/>
      <c r="STD26" s="75"/>
      <c r="STE26" s="75"/>
      <c r="STF26" s="75"/>
      <c r="STG26" s="75"/>
      <c r="STH26" s="75"/>
      <c r="STI26" s="75"/>
      <c r="STJ26" s="75"/>
      <c r="STK26" s="75"/>
      <c r="STL26" s="75"/>
      <c r="STM26" s="75"/>
      <c r="STN26" s="75"/>
      <c r="STO26" s="75"/>
      <c r="STP26" s="75"/>
      <c r="STQ26" s="75"/>
      <c r="STR26" s="75"/>
      <c r="STS26" s="75"/>
      <c r="STT26" s="75"/>
      <c r="STU26" s="75"/>
      <c r="STV26" s="75"/>
      <c r="STW26" s="75"/>
      <c r="STX26" s="75"/>
      <c r="STY26" s="75"/>
      <c r="STZ26" s="75"/>
      <c r="SUA26" s="75"/>
      <c r="SUB26" s="75"/>
      <c r="SUC26" s="75"/>
      <c r="SUD26" s="75"/>
      <c r="SUE26" s="75"/>
      <c r="SUF26" s="75"/>
      <c r="SUG26" s="75"/>
      <c r="SUH26" s="75"/>
      <c r="SUI26" s="75"/>
      <c r="SUJ26" s="75"/>
      <c r="SUK26" s="75"/>
      <c r="SUL26" s="75"/>
      <c r="SUM26" s="75"/>
      <c r="SUN26" s="75"/>
      <c r="SUO26" s="75"/>
      <c r="SUP26" s="75"/>
      <c r="SUQ26" s="75"/>
      <c r="SUR26" s="75"/>
      <c r="SUS26" s="75"/>
      <c r="SUT26" s="75"/>
      <c r="SUU26" s="75"/>
      <c r="SUV26" s="75"/>
      <c r="SUW26" s="75"/>
      <c r="SUX26" s="75"/>
      <c r="SUY26" s="75"/>
      <c r="SUZ26" s="75"/>
      <c r="SVA26" s="75"/>
      <c r="SVB26" s="75"/>
      <c r="SVC26" s="75"/>
      <c r="SVD26" s="75"/>
      <c r="SVE26" s="75"/>
      <c r="SVF26" s="75"/>
      <c r="SVG26" s="75"/>
      <c r="SVH26" s="75"/>
      <c r="SVI26" s="75"/>
      <c r="SVJ26" s="75"/>
      <c r="SVK26" s="75"/>
      <c r="SVL26" s="75"/>
      <c r="SVM26" s="75"/>
      <c r="SVN26" s="75"/>
      <c r="SVO26" s="75"/>
      <c r="SVP26" s="75"/>
      <c r="SVQ26" s="75"/>
      <c r="SVR26" s="75"/>
      <c r="SVS26" s="75"/>
      <c r="SVT26" s="75"/>
      <c r="SVU26" s="75"/>
      <c r="SVV26" s="75"/>
      <c r="SVW26" s="75"/>
      <c r="SVX26" s="75"/>
      <c r="SVY26" s="75"/>
      <c r="SVZ26" s="75"/>
      <c r="SWA26" s="75"/>
      <c r="SWB26" s="75"/>
      <c r="SWC26" s="75"/>
      <c r="SWD26" s="75"/>
      <c r="SWE26" s="75"/>
      <c r="SWF26" s="75"/>
      <c r="SWG26" s="75"/>
      <c r="SWH26" s="75"/>
      <c r="SWI26" s="75"/>
      <c r="SWJ26" s="75"/>
      <c r="SWK26" s="75"/>
      <c r="SWL26" s="75"/>
      <c r="SWM26" s="75"/>
      <c r="SWN26" s="75"/>
      <c r="SWO26" s="75"/>
      <c r="SWP26" s="75"/>
      <c r="SWQ26" s="75"/>
      <c r="SWR26" s="75"/>
      <c r="SWS26" s="75"/>
      <c r="SWT26" s="75"/>
      <c r="SWU26" s="75"/>
      <c r="SWV26" s="75"/>
      <c r="SWW26" s="75"/>
      <c r="SWX26" s="75"/>
      <c r="SWY26" s="75"/>
      <c r="SWZ26" s="75"/>
      <c r="SXA26" s="75"/>
      <c r="SXB26" s="75"/>
      <c r="SXC26" s="75"/>
      <c r="SXD26" s="75"/>
      <c r="SXE26" s="75"/>
      <c r="SXF26" s="75"/>
      <c r="SXG26" s="75"/>
      <c r="SXH26" s="75"/>
      <c r="SXI26" s="75"/>
      <c r="SXJ26" s="75"/>
      <c r="SXK26" s="75"/>
      <c r="SXL26" s="75"/>
      <c r="SXM26" s="75"/>
      <c r="SXN26" s="75"/>
      <c r="SXO26" s="75"/>
      <c r="SXP26" s="75"/>
      <c r="SXQ26" s="75"/>
      <c r="SXR26" s="75"/>
      <c r="SXS26" s="75"/>
      <c r="SXT26" s="75"/>
      <c r="SXU26" s="75"/>
      <c r="SXV26" s="75"/>
      <c r="SXW26" s="75"/>
      <c r="SXX26" s="75"/>
      <c r="SXY26" s="75"/>
      <c r="SXZ26" s="75"/>
      <c r="SYA26" s="75"/>
      <c r="SYB26" s="75"/>
      <c r="SYC26" s="75"/>
      <c r="SYD26" s="75"/>
      <c r="SYE26" s="75"/>
      <c r="SYF26" s="75"/>
      <c r="SYG26" s="75"/>
      <c r="SYH26" s="75"/>
      <c r="SYI26" s="75"/>
      <c r="SYJ26" s="75"/>
      <c r="SYK26" s="75"/>
      <c r="SYL26" s="75"/>
      <c r="SYM26" s="75"/>
      <c r="SYN26" s="75"/>
      <c r="SYO26" s="75"/>
      <c r="SYP26" s="75"/>
      <c r="SYQ26" s="75"/>
      <c r="SYR26" s="75"/>
      <c r="SYS26" s="75"/>
      <c r="SYT26" s="75"/>
      <c r="SYU26" s="75"/>
      <c r="SYV26" s="75"/>
      <c r="SYW26" s="75"/>
      <c r="SYX26" s="75"/>
      <c r="SYY26" s="75"/>
      <c r="SYZ26" s="75"/>
      <c r="SZA26" s="75"/>
      <c r="SZB26" s="75"/>
      <c r="SZC26" s="75"/>
      <c r="SZD26" s="75"/>
      <c r="SZE26" s="75"/>
      <c r="SZF26" s="75"/>
      <c r="SZG26" s="75"/>
      <c r="SZH26" s="75"/>
      <c r="SZI26" s="75"/>
      <c r="SZJ26" s="75"/>
      <c r="SZK26" s="75"/>
      <c r="SZL26" s="75"/>
      <c r="SZM26" s="75"/>
      <c r="SZN26" s="75"/>
      <c r="SZO26" s="75"/>
      <c r="SZP26" s="75"/>
      <c r="SZQ26" s="75"/>
      <c r="SZR26" s="75"/>
      <c r="SZS26" s="75"/>
      <c r="SZT26" s="75"/>
      <c r="SZU26" s="75"/>
      <c r="SZV26" s="75"/>
      <c r="SZW26" s="75"/>
      <c r="SZX26" s="75"/>
      <c r="SZY26" s="75"/>
      <c r="SZZ26" s="75"/>
      <c r="TAA26" s="75"/>
      <c r="TAB26" s="75"/>
      <c r="TAC26" s="75"/>
      <c r="TAD26" s="75"/>
      <c r="TAE26" s="75"/>
      <c r="TAF26" s="75"/>
      <c r="TAG26" s="75"/>
      <c r="TAH26" s="75"/>
      <c r="TAI26" s="75"/>
      <c r="TAJ26" s="75"/>
      <c r="TAK26" s="75"/>
      <c r="TAL26" s="75"/>
      <c r="TAM26" s="75"/>
      <c r="TAN26" s="75"/>
      <c r="TAO26" s="75"/>
      <c r="TAP26" s="75"/>
      <c r="TAQ26" s="75"/>
      <c r="TAR26" s="75"/>
      <c r="TAS26" s="75"/>
      <c r="TAT26" s="75"/>
      <c r="TAU26" s="75"/>
      <c r="TAV26" s="75"/>
      <c r="TAW26" s="75"/>
      <c r="TAX26" s="75"/>
      <c r="TAY26" s="75"/>
      <c r="TAZ26" s="75"/>
      <c r="TBA26" s="75"/>
      <c r="TBB26" s="75"/>
      <c r="TBC26" s="75"/>
      <c r="TBD26" s="75"/>
      <c r="TBE26" s="75"/>
      <c r="TBF26" s="75"/>
      <c r="TBG26" s="75"/>
      <c r="TBH26" s="75"/>
      <c r="TBI26" s="75"/>
      <c r="TBJ26" s="75"/>
      <c r="TBK26" s="75"/>
      <c r="TBL26" s="75"/>
      <c r="TBM26" s="75"/>
      <c r="TBN26" s="75"/>
      <c r="TBO26" s="75"/>
      <c r="TBP26" s="75"/>
      <c r="TBQ26" s="75"/>
      <c r="TBR26" s="75"/>
      <c r="TBS26" s="75"/>
      <c r="TBT26" s="75"/>
      <c r="TBU26" s="75"/>
      <c r="TBV26" s="75"/>
      <c r="TBW26" s="75"/>
      <c r="TBX26" s="75"/>
      <c r="TBY26" s="75"/>
      <c r="TBZ26" s="75"/>
      <c r="TCA26" s="75"/>
      <c r="TCB26" s="75"/>
      <c r="TCC26" s="75"/>
      <c r="TCD26" s="75"/>
      <c r="TCE26" s="75"/>
      <c r="TCF26" s="75"/>
      <c r="TCG26" s="75"/>
      <c r="TCH26" s="75"/>
      <c r="TCI26" s="75"/>
      <c r="TCJ26" s="75"/>
      <c r="TCK26" s="75"/>
      <c r="TCL26" s="75"/>
      <c r="TCM26" s="75"/>
      <c r="TCN26" s="75"/>
      <c r="TCO26" s="75"/>
      <c r="TCP26" s="75"/>
      <c r="TCQ26" s="75"/>
      <c r="TCR26" s="75"/>
      <c r="TCS26" s="75"/>
      <c r="TCT26" s="75"/>
      <c r="TCU26" s="75"/>
      <c r="TCV26" s="75"/>
      <c r="TCW26" s="75"/>
      <c r="TCX26" s="75"/>
      <c r="TCY26" s="75"/>
      <c r="TCZ26" s="75"/>
      <c r="TDA26" s="75"/>
      <c r="TDB26" s="75"/>
      <c r="TDC26" s="75"/>
      <c r="TDD26" s="75"/>
      <c r="TDE26" s="75"/>
      <c r="TDF26" s="75"/>
      <c r="TDG26" s="75"/>
      <c r="TDH26" s="75"/>
      <c r="TDI26" s="75"/>
      <c r="TDJ26" s="75"/>
      <c r="TDK26" s="75"/>
      <c r="TDL26" s="75"/>
      <c r="TDM26" s="75"/>
      <c r="TDN26" s="75"/>
      <c r="TDO26" s="75"/>
      <c r="TDP26" s="75"/>
      <c r="TDQ26" s="75"/>
      <c r="TDR26" s="75"/>
      <c r="TDS26" s="75"/>
      <c r="TDT26" s="75"/>
      <c r="TDU26" s="75"/>
      <c r="TDV26" s="75"/>
      <c r="TDW26" s="75"/>
      <c r="TDX26" s="75"/>
      <c r="TDY26" s="75"/>
      <c r="TDZ26" s="75"/>
      <c r="TEA26" s="75"/>
      <c r="TEB26" s="75"/>
      <c r="TEC26" s="75"/>
      <c r="TED26" s="75"/>
      <c r="TEE26" s="75"/>
      <c r="TEF26" s="75"/>
      <c r="TEG26" s="75"/>
      <c r="TEH26" s="75"/>
      <c r="TEI26" s="75"/>
      <c r="TEJ26" s="75"/>
      <c r="TEK26" s="75"/>
      <c r="TEL26" s="75"/>
      <c r="TEM26" s="75"/>
      <c r="TEN26" s="75"/>
      <c r="TEO26" s="75"/>
      <c r="TEP26" s="75"/>
      <c r="TEQ26" s="75"/>
      <c r="TER26" s="75"/>
      <c r="TES26" s="75"/>
      <c r="TET26" s="75"/>
      <c r="TEU26" s="75"/>
      <c r="TEV26" s="75"/>
      <c r="TEW26" s="75"/>
      <c r="TEX26" s="75"/>
      <c r="TEY26" s="75"/>
      <c r="TEZ26" s="75"/>
      <c r="TFA26" s="75"/>
      <c r="TFB26" s="75"/>
      <c r="TFC26" s="75"/>
      <c r="TFD26" s="75"/>
      <c r="TFE26" s="75"/>
      <c r="TFF26" s="75"/>
      <c r="TFG26" s="75"/>
      <c r="TFH26" s="75"/>
      <c r="TFI26" s="75"/>
      <c r="TFJ26" s="75"/>
      <c r="TFK26" s="75"/>
      <c r="TFL26" s="75"/>
      <c r="TFM26" s="75"/>
      <c r="TFN26" s="75"/>
      <c r="TFO26" s="75"/>
      <c r="TFP26" s="75"/>
      <c r="TFQ26" s="75"/>
      <c r="TFR26" s="75"/>
      <c r="TFS26" s="75"/>
      <c r="TFT26" s="75"/>
      <c r="TFU26" s="75"/>
      <c r="TFV26" s="75"/>
      <c r="TFW26" s="75"/>
      <c r="TFX26" s="75"/>
      <c r="TFY26" s="75"/>
      <c r="TFZ26" s="75"/>
      <c r="TGA26" s="75"/>
      <c r="TGB26" s="75"/>
      <c r="TGC26" s="75"/>
      <c r="TGD26" s="75"/>
      <c r="TGE26" s="75"/>
      <c r="TGF26" s="75"/>
      <c r="TGG26" s="75"/>
      <c r="TGH26" s="75"/>
      <c r="TGI26" s="75"/>
      <c r="TGJ26" s="75"/>
      <c r="TGK26" s="75"/>
      <c r="TGL26" s="75"/>
      <c r="TGM26" s="75"/>
      <c r="TGN26" s="75"/>
      <c r="TGO26" s="75"/>
      <c r="TGP26" s="75"/>
      <c r="TGQ26" s="75"/>
      <c r="TGR26" s="75"/>
      <c r="TGS26" s="75"/>
      <c r="TGT26" s="75"/>
      <c r="TGU26" s="75"/>
      <c r="TGV26" s="75"/>
      <c r="TGW26" s="75"/>
      <c r="TGX26" s="75"/>
      <c r="TGY26" s="75"/>
      <c r="TGZ26" s="75"/>
      <c r="THA26" s="75"/>
      <c r="THB26" s="75"/>
      <c r="THC26" s="75"/>
      <c r="THD26" s="75"/>
      <c r="THE26" s="75"/>
      <c r="THF26" s="75"/>
      <c r="THG26" s="75"/>
      <c r="THH26" s="75"/>
      <c r="THI26" s="75"/>
      <c r="THJ26" s="75"/>
      <c r="THK26" s="75"/>
      <c r="THL26" s="75"/>
      <c r="THM26" s="75"/>
      <c r="THN26" s="75"/>
      <c r="THO26" s="75"/>
      <c r="THP26" s="75"/>
      <c r="THQ26" s="75"/>
      <c r="THR26" s="75"/>
      <c r="THS26" s="75"/>
      <c r="THT26" s="75"/>
      <c r="THU26" s="75"/>
      <c r="THV26" s="75"/>
      <c r="THW26" s="75"/>
      <c r="THX26" s="75"/>
      <c r="THY26" s="75"/>
      <c r="THZ26" s="75"/>
      <c r="TIA26" s="75"/>
      <c r="TIB26" s="75"/>
      <c r="TIC26" s="75"/>
      <c r="TID26" s="75"/>
      <c r="TIE26" s="75"/>
      <c r="TIF26" s="75"/>
      <c r="TIG26" s="75"/>
      <c r="TIH26" s="75"/>
      <c r="TII26" s="75"/>
      <c r="TIJ26" s="75"/>
      <c r="TIK26" s="75"/>
      <c r="TIL26" s="75"/>
      <c r="TIM26" s="75"/>
      <c r="TIN26" s="75"/>
      <c r="TIO26" s="75"/>
      <c r="TIP26" s="75"/>
      <c r="TIQ26" s="75"/>
      <c r="TIR26" s="75"/>
      <c r="TIS26" s="75"/>
      <c r="TIT26" s="75"/>
      <c r="TIU26" s="75"/>
      <c r="TIV26" s="75"/>
      <c r="TIW26" s="75"/>
      <c r="TIX26" s="75"/>
      <c r="TIY26" s="75"/>
      <c r="TIZ26" s="75"/>
      <c r="TJA26" s="75"/>
      <c r="TJB26" s="75"/>
      <c r="TJC26" s="75"/>
      <c r="TJD26" s="75"/>
      <c r="TJE26" s="75"/>
      <c r="TJF26" s="75"/>
      <c r="TJG26" s="75"/>
      <c r="TJH26" s="75"/>
      <c r="TJI26" s="75"/>
      <c r="TJJ26" s="75"/>
      <c r="TJK26" s="75"/>
      <c r="TJL26" s="75"/>
      <c r="TJM26" s="75"/>
      <c r="TJN26" s="75"/>
      <c r="TJO26" s="75"/>
      <c r="TJP26" s="75"/>
      <c r="TJQ26" s="75"/>
      <c r="TJR26" s="75"/>
      <c r="TJS26" s="75"/>
      <c r="TJT26" s="75"/>
      <c r="TJU26" s="75"/>
      <c r="TJV26" s="75"/>
      <c r="TJW26" s="75"/>
      <c r="TJX26" s="75"/>
      <c r="TJY26" s="75"/>
      <c r="TJZ26" s="75"/>
      <c r="TKA26" s="75"/>
      <c r="TKB26" s="75"/>
      <c r="TKC26" s="75"/>
      <c r="TKD26" s="75"/>
      <c r="TKE26" s="75"/>
      <c r="TKF26" s="75"/>
      <c r="TKG26" s="75"/>
      <c r="TKH26" s="75"/>
      <c r="TKI26" s="75"/>
      <c r="TKJ26" s="75"/>
      <c r="TKK26" s="75"/>
      <c r="TKL26" s="75"/>
      <c r="TKM26" s="75"/>
      <c r="TKN26" s="75"/>
      <c r="TKO26" s="75"/>
      <c r="TKP26" s="75"/>
      <c r="TKQ26" s="75"/>
      <c r="TKR26" s="75"/>
      <c r="TKS26" s="75"/>
      <c r="TKT26" s="75"/>
      <c r="TKU26" s="75"/>
      <c r="TKV26" s="75"/>
      <c r="TKW26" s="75"/>
      <c r="TKX26" s="75"/>
      <c r="TKY26" s="75"/>
      <c r="TKZ26" s="75"/>
      <c r="TLA26" s="75"/>
      <c r="TLB26" s="75"/>
      <c r="TLC26" s="75"/>
      <c r="TLD26" s="75"/>
      <c r="TLE26" s="75"/>
      <c r="TLF26" s="75"/>
      <c r="TLG26" s="75"/>
      <c r="TLH26" s="75"/>
      <c r="TLI26" s="75"/>
      <c r="TLJ26" s="75"/>
      <c r="TLK26" s="75"/>
      <c r="TLL26" s="75"/>
      <c r="TLM26" s="75"/>
      <c r="TLN26" s="75"/>
      <c r="TLO26" s="75"/>
      <c r="TLP26" s="75"/>
      <c r="TLQ26" s="75"/>
      <c r="TLR26" s="75"/>
      <c r="TLS26" s="75"/>
      <c r="TLT26" s="75"/>
      <c r="TLU26" s="75"/>
      <c r="TLV26" s="75"/>
      <c r="TLW26" s="75"/>
      <c r="TLX26" s="75"/>
      <c r="TLY26" s="75"/>
      <c r="TLZ26" s="75"/>
      <c r="TMA26" s="75"/>
      <c r="TMB26" s="75"/>
      <c r="TMC26" s="75"/>
      <c r="TMD26" s="75"/>
      <c r="TME26" s="75"/>
      <c r="TMF26" s="75"/>
      <c r="TMG26" s="75"/>
      <c r="TMH26" s="75"/>
      <c r="TMI26" s="75"/>
      <c r="TMJ26" s="75"/>
      <c r="TMK26" s="75"/>
      <c r="TML26" s="75"/>
      <c r="TMM26" s="75"/>
      <c r="TMN26" s="75"/>
      <c r="TMO26" s="75"/>
      <c r="TMP26" s="75"/>
      <c r="TMQ26" s="75"/>
      <c r="TMR26" s="75"/>
      <c r="TMS26" s="75"/>
      <c r="TMT26" s="75"/>
      <c r="TMU26" s="75"/>
      <c r="TMV26" s="75"/>
      <c r="TMW26" s="75"/>
      <c r="TMX26" s="75"/>
      <c r="TMY26" s="75"/>
      <c r="TMZ26" s="75"/>
      <c r="TNA26" s="75"/>
      <c r="TNB26" s="75"/>
      <c r="TNC26" s="75"/>
      <c r="TND26" s="75"/>
      <c r="TNE26" s="75"/>
      <c r="TNF26" s="75"/>
      <c r="TNG26" s="75"/>
      <c r="TNH26" s="75"/>
      <c r="TNI26" s="75"/>
      <c r="TNJ26" s="75"/>
      <c r="TNK26" s="75"/>
      <c r="TNL26" s="75"/>
      <c r="TNM26" s="75"/>
      <c r="TNN26" s="75"/>
      <c r="TNO26" s="75"/>
      <c r="TNP26" s="75"/>
      <c r="TNQ26" s="75"/>
      <c r="TNR26" s="75"/>
      <c r="TNS26" s="75"/>
      <c r="TNT26" s="75"/>
      <c r="TNU26" s="75"/>
      <c r="TNV26" s="75"/>
      <c r="TNW26" s="75"/>
      <c r="TNX26" s="75"/>
      <c r="TNY26" s="75"/>
      <c r="TNZ26" s="75"/>
      <c r="TOA26" s="75"/>
      <c r="TOB26" s="75"/>
      <c r="TOC26" s="75"/>
      <c r="TOD26" s="75"/>
      <c r="TOE26" s="75"/>
      <c r="TOF26" s="75"/>
      <c r="TOG26" s="75"/>
      <c r="TOH26" s="75"/>
      <c r="TOI26" s="75"/>
      <c r="TOJ26" s="75"/>
      <c r="TOK26" s="75"/>
      <c r="TOL26" s="75"/>
      <c r="TOM26" s="75"/>
      <c r="TON26" s="75"/>
      <c r="TOO26" s="75"/>
      <c r="TOP26" s="75"/>
      <c r="TOQ26" s="75"/>
      <c r="TOR26" s="75"/>
      <c r="TOS26" s="75"/>
      <c r="TOT26" s="75"/>
      <c r="TOU26" s="75"/>
      <c r="TOV26" s="75"/>
      <c r="TOW26" s="75"/>
      <c r="TOX26" s="75"/>
      <c r="TOY26" s="75"/>
      <c r="TOZ26" s="75"/>
      <c r="TPA26" s="75"/>
      <c r="TPB26" s="75"/>
      <c r="TPC26" s="75"/>
      <c r="TPD26" s="75"/>
      <c r="TPE26" s="75"/>
      <c r="TPF26" s="75"/>
      <c r="TPG26" s="75"/>
      <c r="TPH26" s="75"/>
      <c r="TPI26" s="75"/>
      <c r="TPJ26" s="75"/>
      <c r="TPK26" s="75"/>
      <c r="TPL26" s="75"/>
      <c r="TPM26" s="75"/>
      <c r="TPN26" s="75"/>
      <c r="TPO26" s="75"/>
      <c r="TPP26" s="75"/>
      <c r="TPQ26" s="75"/>
      <c r="TPR26" s="75"/>
      <c r="TPS26" s="75"/>
      <c r="TPT26" s="75"/>
      <c r="TPU26" s="75"/>
      <c r="TPV26" s="75"/>
      <c r="TPW26" s="75"/>
      <c r="TPX26" s="75"/>
      <c r="TPY26" s="75"/>
      <c r="TPZ26" s="75"/>
      <c r="TQA26" s="75"/>
      <c r="TQB26" s="75"/>
      <c r="TQC26" s="75"/>
      <c r="TQD26" s="75"/>
      <c r="TQE26" s="75"/>
      <c r="TQF26" s="75"/>
      <c r="TQG26" s="75"/>
      <c r="TQH26" s="75"/>
      <c r="TQI26" s="75"/>
      <c r="TQJ26" s="75"/>
      <c r="TQK26" s="75"/>
      <c r="TQL26" s="75"/>
      <c r="TQM26" s="75"/>
      <c r="TQN26" s="75"/>
      <c r="TQO26" s="75"/>
      <c r="TQP26" s="75"/>
      <c r="TQQ26" s="75"/>
      <c r="TQR26" s="75"/>
      <c r="TQS26" s="75"/>
      <c r="TQT26" s="75"/>
      <c r="TQU26" s="75"/>
      <c r="TQV26" s="75"/>
      <c r="TQW26" s="75"/>
      <c r="TQX26" s="75"/>
      <c r="TQY26" s="75"/>
      <c r="TQZ26" s="75"/>
      <c r="TRA26" s="75"/>
      <c r="TRB26" s="75"/>
      <c r="TRC26" s="75"/>
      <c r="TRD26" s="75"/>
      <c r="TRE26" s="75"/>
      <c r="TRF26" s="75"/>
      <c r="TRG26" s="75"/>
      <c r="TRH26" s="75"/>
      <c r="TRI26" s="75"/>
      <c r="TRJ26" s="75"/>
      <c r="TRK26" s="75"/>
      <c r="TRL26" s="75"/>
      <c r="TRM26" s="75"/>
      <c r="TRN26" s="75"/>
      <c r="TRO26" s="75"/>
      <c r="TRP26" s="75"/>
      <c r="TRQ26" s="75"/>
      <c r="TRR26" s="75"/>
      <c r="TRS26" s="75"/>
      <c r="TRT26" s="75"/>
      <c r="TRU26" s="75"/>
      <c r="TRV26" s="75"/>
      <c r="TRW26" s="75"/>
      <c r="TRX26" s="75"/>
      <c r="TRY26" s="75"/>
      <c r="TRZ26" s="75"/>
      <c r="TSA26" s="75"/>
      <c r="TSB26" s="75"/>
      <c r="TSC26" s="75"/>
      <c r="TSD26" s="75"/>
      <c r="TSE26" s="75"/>
      <c r="TSF26" s="75"/>
      <c r="TSG26" s="75"/>
      <c r="TSH26" s="75"/>
      <c r="TSI26" s="75"/>
      <c r="TSJ26" s="75"/>
      <c r="TSK26" s="75"/>
      <c r="TSL26" s="75"/>
      <c r="TSM26" s="75"/>
      <c r="TSN26" s="75"/>
      <c r="TSO26" s="75"/>
      <c r="TSP26" s="75"/>
      <c r="TSQ26" s="75"/>
      <c r="TSR26" s="75"/>
      <c r="TSS26" s="75"/>
      <c r="TST26" s="75"/>
      <c r="TSU26" s="75"/>
      <c r="TSV26" s="75"/>
      <c r="TSW26" s="75"/>
      <c r="TSX26" s="75"/>
      <c r="TSY26" s="75"/>
      <c r="TSZ26" s="75"/>
      <c r="TTA26" s="75"/>
      <c r="TTB26" s="75"/>
      <c r="TTC26" s="75"/>
      <c r="TTD26" s="75"/>
      <c r="TTE26" s="75"/>
      <c r="TTF26" s="75"/>
      <c r="TTG26" s="75"/>
      <c r="TTH26" s="75"/>
      <c r="TTI26" s="75"/>
      <c r="TTJ26" s="75"/>
      <c r="TTK26" s="75"/>
      <c r="TTL26" s="75"/>
      <c r="TTM26" s="75"/>
      <c r="TTN26" s="75"/>
      <c r="TTO26" s="75"/>
      <c r="TTP26" s="75"/>
      <c r="TTQ26" s="75"/>
      <c r="TTR26" s="75"/>
      <c r="TTS26" s="75"/>
      <c r="TTT26" s="75"/>
      <c r="TTU26" s="75"/>
      <c r="TTV26" s="75"/>
      <c r="TTW26" s="75"/>
      <c r="TTX26" s="75"/>
      <c r="TTY26" s="75"/>
      <c r="TTZ26" s="75"/>
      <c r="TUA26" s="75"/>
      <c r="TUB26" s="75"/>
      <c r="TUC26" s="75"/>
      <c r="TUD26" s="75"/>
      <c r="TUE26" s="75"/>
      <c r="TUF26" s="75"/>
      <c r="TUG26" s="75"/>
      <c r="TUH26" s="75"/>
      <c r="TUI26" s="75"/>
      <c r="TUJ26" s="75"/>
      <c r="TUK26" s="75"/>
      <c r="TUL26" s="75"/>
      <c r="TUM26" s="75"/>
      <c r="TUN26" s="75"/>
      <c r="TUO26" s="75"/>
      <c r="TUP26" s="75"/>
      <c r="TUQ26" s="75"/>
      <c r="TUR26" s="75"/>
      <c r="TUS26" s="75"/>
      <c r="TUT26" s="75"/>
      <c r="TUU26" s="75"/>
      <c r="TUV26" s="75"/>
      <c r="TUW26" s="75"/>
      <c r="TUX26" s="75"/>
      <c r="TUY26" s="75"/>
      <c r="TUZ26" s="75"/>
      <c r="TVA26" s="75"/>
      <c r="TVB26" s="75"/>
      <c r="TVC26" s="75"/>
      <c r="TVD26" s="75"/>
      <c r="TVE26" s="75"/>
      <c r="TVF26" s="75"/>
      <c r="TVG26" s="75"/>
      <c r="TVH26" s="75"/>
      <c r="TVI26" s="75"/>
      <c r="TVJ26" s="75"/>
      <c r="TVK26" s="75"/>
      <c r="TVL26" s="75"/>
      <c r="TVM26" s="75"/>
      <c r="TVN26" s="75"/>
      <c r="TVO26" s="75"/>
      <c r="TVP26" s="75"/>
      <c r="TVQ26" s="75"/>
      <c r="TVR26" s="75"/>
      <c r="TVS26" s="75"/>
      <c r="TVT26" s="75"/>
      <c r="TVU26" s="75"/>
      <c r="TVV26" s="75"/>
      <c r="TVW26" s="75"/>
      <c r="TVX26" s="75"/>
      <c r="TVY26" s="75"/>
      <c r="TVZ26" s="75"/>
      <c r="TWA26" s="75"/>
      <c r="TWB26" s="75"/>
      <c r="TWC26" s="75"/>
      <c r="TWD26" s="75"/>
      <c r="TWE26" s="75"/>
      <c r="TWF26" s="75"/>
      <c r="TWG26" s="75"/>
      <c r="TWH26" s="75"/>
      <c r="TWI26" s="75"/>
      <c r="TWJ26" s="75"/>
      <c r="TWK26" s="75"/>
      <c r="TWL26" s="75"/>
      <c r="TWM26" s="75"/>
      <c r="TWN26" s="75"/>
      <c r="TWO26" s="75"/>
      <c r="TWP26" s="75"/>
      <c r="TWQ26" s="75"/>
      <c r="TWR26" s="75"/>
      <c r="TWS26" s="75"/>
      <c r="TWT26" s="75"/>
      <c r="TWU26" s="75"/>
      <c r="TWV26" s="75"/>
      <c r="TWW26" s="75"/>
      <c r="TWX26" s="75"/>
      <c r="TWY26" s="75"/>
      <c r="TWZ26" s="75"/>
      <c r="TXA26" s="75"/>
      <c r="TXB26" s="75"/>
      <c r="TXC26" s="75"/>
      <c r="TXD26" s="75"/>
      <c r="TXE26" s="75"/>
      <c r="TXF26" s="75"/>
      <c r="TXG26" s="75"/>
      <c r="TXH26" s="75"/>
      <c r="TXI26" s="75"/>
      <c r="TXJ26" s="75"/>
      <c r="TXK26" s="75"/>
      <c r="TXL26" s="75"/>
      <c r="TXM26" s="75"/>
      <c r="TXN26" s="75"/>
      <c r="TXO26" s="75"/>
      <c r="TXP26" s="75"/>
      <c r="TXQ26" s="75"/>
      <c r="TXR26" s="75"/>
      <c r="TXS26" s="75"/>
      <c r="TXT26" s="75"/>
      <c r="TXU26" s="75"/>
      <c r="TXV26" s="75"/>
      <c r="TXW26" s="75"/>
      <c r="TXX26" s="75"/>
      <c r="TXY26" s="75"/>
      <c r="TXZ26" s="75"/>
      <c r="TYA26" s="75"/>
      <c r="TYB26" s="75"/>
      <c r="TYC26" s="75"/>
      <c r="TYD26" s="75"/>
      <c r="TYE26" s="75"/>
      <c r="TYF26" s="75"/>
      <c r="TYG26" s="75"/>
      <c r="TYH26" s="75"/>
      <c r="TYI26" s="75"/>
      <c r="TYJ26" s="75"/>
      <c r="TYK26" s="75"/>
      <c r="TYL26" s="75"/>
      <c r="TYM26" s="75"/>
      <c r="TYN26" s="75"/>
      <c r="TYO26" s="75"/>
      <c r="TYP26" s="75"/>
      <c r="TYQ26" s="75"/>
      <c r="TYR26" s="75"/>
      <c r="TYS26" s="75"/>
      <c r="TYT26" s="75"/>
      <c r="TYU26" s="75"/>
      <c r="TYV26" s="75"/>
      <c r="TYW26" s="75"/>
      <c r="TYX26" s="75"/>
      <c r="TYY26" s="75"/>
      <c r="TYZ26" s="75"/>
      <c r="TZA26" s="75"/>
      <c r="TZB26" s="75"/>
      <c r="TZC26" s="75"/>
      <c r="TZD26" s="75"/>
      <c r="TZE26" s="75"/>
      <c r="TZF26" s="75"/>
      <c r="TZG26" s="75"/>
      <c r="TZH26" s="75"/>
      <c r="TZI26" s="75"/>
      <c r="TZJ26" s="75"/>
      <c r="TZK26" s="75"/>
      <c r="TZL26" s="75"/>
      <c r="TZM26" s="75"/>
      <c r="TZN26" s="75"/>
      <c r="TZO26" s="75"/>
      <c r="TZP26" s="75"/>
      <c r="TZQ26" s="75"/>
      <c r="TZR26" s="75"/>
      <c r="TZS26" s="75"/>
      <c r="TZT26" s="75"/>
      <c r="TZU26" s="75"/>
      <c r="TZV26" s="75"/>
      <c r="TZW26" s="75"/>
      <c r="TZX26" s="75"/>
      <c r="TZY26" s="75"/>
      <c r="TZZ26" s="75"/>
      <c r="UAA26" s="75"/>
      <c r="UAB26" s="75"/>
      <c r="UAC26" s="75"/>
      <c r="UAD26" s="75"/>
      <c r="UAE26" s="75"/>
      <c r="UAF26" s="75"/>
      <c r="UAG26" s="75"/>
      <c r="UAH26" s="75"/>
      <c r="UAI26" s="75"/>
      <c r="UAJ26" s="75"/>
      <c r="UAK26" s="75"/>
      <c r="UAL26" s="75"/>
      <c r="UAM26" s="75"/>
      <c r="UAN26" s="75"/>
      <c r="UAO26" s="75"/>
      <c r="UAP26" s="75"/>
      <c r="UAQ26" s="75"/>
      <c r="UAR26" s="75"/>
      <c r="UAS26" s="75"/>
      <c r="UAT26" s="75"/>
      <c r="UAU26" s="75"/>
      <c r="UAV26" s="75"/>
      <c r="UAW26" s="75"/>
      <c r="UAX26" s="75"/>
      <c r="UAY26" s="75"/>
      <c r="UAZ26" s="75"/>
      <c r="UBA26" s="75"/>
      <c r="UBB26" s="75"/>
      <c r="UBC26" s="75"/>
      <c r="UBD26" s="75"/>
      <c r="UBE26" s="75"/>
      <c r="UBF26" s="75"/>
      <c r="UBG26" s="75"/>
      <c r="UBH26" s="75"/>
      <c r="UBI26" s="75"/>
      <c r="UBJ26" s="75"/>
      <c r="UBK26" s="75"/>
      <c r="UBL26" s="75"/>
      <c r="UBM26" s="75"/>
      <c r="UBN26" s="75"/>
      <c r="UBO26" s="75"/>
      <c r="UBP26" s="75"/>
      <c r="UBQ26" s="75"/>
      <c r="UBR26" s="75"/>
      <c r="UBS26" s="75"/>
      <c r="UBT26" s="75"/>
      <c r="UBU26" s="75"/>
      <c r="UBV26" s="75"/>
      <c r="UBW26" s="75"/>
      <c r="UBX26" s="75"/>
      <c r="UBY26" s="75"/>
      <c r="UBZ26" s="75"/>
      <c r="UCA26" s="75"/>
      <c r="UCB26" s="75"/>
      <c r="UCC26" s="75"/>
      <c r="UCD26" s="75"/>
      <c r="UCE26" s="75"/>
      <c r="UCF26" s="75"/>
      <c r="UCG26" s="75"/>
      <c r="UCH26" s="75"/>
      <c r="UCI26" s="75"/>
      <c r="UCJ26" s="75"/>
      <c r="UCK26" s="75"/>
      <c r="UCL26" s="75"/>
      <c r="UCM26" s="75"/>
      <c r="UCN26" s="75"/>
      <c r="UCO26" s="75"/>
      <c r="UCP26" s="75"/>
      <c r="UCQ26" s="75"/>
      <c r="UCR26" s="75"/>
      <c r="UCS26" s="75"/>
      <c r="UCT26" s="75"/>
      <c r="UCU26" s="75"/>
      <c r="UCV26" s="75"/>
      <c r="UCW26" s="75"/>
      <c r="UCX26" s="75"/>
      <c r="UCY26" s="75"/>
      <c r="UCZ26" s="75"/>
      <c r="UDA26" s="75"/>
      <c r="UDB26" s="75"/>
      <c r="UDC26" s="75"/>
      <c r="UDD26" s="75"/>
      <c r="UDE26" s="75"/>
      <c r="UDF26" s="75"/>
      <c r="UDG26" s="75"/>
      <c r="UDH26" s="75"/>
      <c r="UDI26" s="75"/>
      <c r="UDJ26" s="75"/>
      <c r="UDK26" s="75"/>
      <c r="UDL26" s="75"/>
      <c r="UDM26" s="75"/>
      <c r="UDN26" s="75"/>
      <c r="UDO26" s="75"/>
      <c r="UDP26" s="75"/>
      <c r="UDQ26" s="75"/>
      <c r="UDR26" s="75"/>
      <c r="UDS26" s="75"/>
      <c r="UDT26" s="75"/>
      <c r="UDU26" s="75"/>
      <c r="UDV26" s="75"/>
      <c r="UDW26" s="75"/>
      <c r="UDX26" s="75"/>
      <c r="UDY26" s="75"/>
      <c r="UDZ26" s="75"/>
      <c r="UEA26" s="75"/>
      <c r="UEB26" s="75"/>
      <c r="UEC26" s="75"/>
      <c r="UED26" s="75"/>
      <c r="UEE26" s="75"/>
      <c r="UEF26" s="75"/>
      <c r="UEG26" s="75"/>
      <c r="UEH26" s="75"/>
      <c r="UEI26" s="75"/>
      <c r="UEJ26" s="75"/>
      <c r="UEK26" s="75"/>
      <c r="UEL26" s="75"/>
      <c r="UEM26" s="75"/>
      <c r="UEN26" s="75"/>
      <c r="UEO26" s="75"/>
      <c r="UEP26" s="75"/>
      <c r="UEQ26" s="75"/>
      <c r="UER26" s="75"/>
      <c r="UES26" s="75"/>
      <c r="UET26" s="75"/>
      <c r="UEU26" s="75"/>
      <c r="UEV26" s="75"/>
      <c r="UEW26" s="75"/>
      <c r="UEX26" s="75"/>
      <c r="UEY26" s="75"/>
      <c r="UEZ26" s="75"/>
      <c r="UFA26" s="75"/>
      <c r="UFB26" s="75"/>
      <c r="UFC26" s="75"/>
      <c r="UFD26" s="75"/>
      <c r="UFE26" s="75"/>
      <c r="UFF26" s="75"/>
      <c r="UFG26" s="75"/>
      <c r="UFH26" s="75"/>
      <c r="UFI26" s="75"/>
      <c r="UFJ26" s="75"/>
      <c r="UFK26" s="75"/>
      <c r="UFL26" s="75"/>
      <c r="UFM26" s="75"/>
      <c r="UFN26" s="75"/>
      <c r="UFO26" s="75"/>
      <c r="UFP26" s="75"/>
      <c r="UFQ26" s="75"/>
      <c r="UFR26" s="75"/>
      <c r="UFS26" s="75"/>
      <c r="UFT26" s="75"/>
      <c r="UFU26" s="75"/>
      <c r="UFV26" s="75"/>
      <c r="UFW26" s="75"/>
      <c r="UFX26" s="75"/>
      <c r="UFY26" s="75"/>
      <c r="UFZ26" s="75"/>
      <c r="UGA26" s="75"/>
      <c r="UGB26" s="75"/>
      <c r="UGC26" s="75"/>
      <c r="UGD26" s="75"/>
      <c r="UGE26" s="75"/>
      <c r="UGF26" s="75"/>
      <c r="UGG26" s="75"/>
      <c r="UGH26" s="75"/>
      <c r="UGI26" s="75"/>
      <c r="UGJ26" s="75"/>
      <c r="UGK26" s="75"/>
      <c r="UGL26" s="75"/>
      <c r="UGM26" s="75"/>
      <c r="UGN26" s="75"/>
      <c r="UGO26" s="75"/>
      <c r="UGP26" s="75"/>
      <c r="UGQ26" s="75"/>
      <c r="UGR26" s="75"/>
      <c r="UGS26" s="75"/>
      <c r="UGT26" s="75"/>
      <c r="UGU26" s="75"/>
      <c r="UGV26" s="75"/>
      <c r="UGW26" s="75"/>
      <c r="UGX26" s="75"/>
      <c r="UGY26" s="75"/>
      <c r="UGZ26" s="75"/>
      <c r="UHA26" s="75"/>
      <c r="UHB26" s="75"/>
      <c r="UHC26" s="75"/>
      <c r="UHD26" s="75"/>
      <c r="UHE26" s="75"/>
      <c r="UHF26" s="75"/>
      <c r="UHG26" s="75"/>
      <c r="UHH26" s="75"/>
      <c r="UHI26" s="75"/>
      <c r="UHJ26" s="75"/>
      <c r="UHK26" s="75"/>
      <c r="UHL26" s="75"/>
      <c r="UHM26" s="75"/>
      <c r="UHN26" s="75"/>
      <c r="UHO26" s="75"/>
      <c r="UHP26" s="75"/>
      <c r="UHQ26" s="75"/>
      <c r="UHR26" s="75"/>
      <c r="UHS26" s="75"/>
      <c r="UHT26" s="75"/>
      <c r="UHU26" s="75"/>
      <c r="UHV26" s="75"/>
      <c r="UHW26" s="75"/>
      <c r="UHX26" s="75"/>
      <c r="UHY26" s="75"/>
      <c r="UHZ26" s="75"/>
      <c r="UIA26" s="75"/>
      <c r="UIB26" s="75"/>
      <c r="UIC26" s="75"/>
      <c r="UID26" s="75"/>
      <c r="UIE26" s="75"/>
      <c r="UIF26" s="75"/>
      <c r="UIG26" s="75"/>
      <c r="UIH26" s="75"/>
      <c r="UII26" s="75"/>
      <c r="UIJ26" s="75"/>
      <c r="UIK26" s="75"/>
      <c r="UIL26" s="75"/>
      <c r="UIM26" s="75"/>
      <c r="UIN26" s="75"/>
      <c r="UIO26" s="75"/>
      <c r="UIP26" s="75"/>
      <c r="UIQ26" s="75"/>
      <c r="UIR26" s="75"/>
      <c r="UIS26" s="75"/>
      <c r="UIT26" s="75"/>
      <c r="UIU26" s="75"/>
      <c r="UIV26" s="75"/>
      <c r="UIW26" s="75"/>
      <c r="UIX26" s="75"/>
      <c r="UIY26" s="75"/>
      <c r="UIZ26" s="75"/>
      <c r="UJA26" s="75"/>
      <c r="UJB26" s="75"/>
      <c r="UJC26" s="75"/>
      <c r="UJD26" s="75"/>
      <c r="UJE26" s="75"/>
      <c r="UJF26" s="75"/>
      <c r="UJG26" s="75"/>
      <c r="UJH26" s="75"/>
      <c r="UJI26" s="75"/>
      <c r="UJJ26" s="75"/>
      <c r="UJK26" s="75"/>
      <c r="UJL26" s="75"/>
      <c r="UJM26" s="75"/>
      <c r="UJN26" s="75"/>
      <c r="UJO26" s="75"/>
      <c r="UJP26" s="75"/>
      <c r="UJQ26" s="75"/>
      <c r="UJR26" s="75"/>
      <c r="UJS26" s="75"/>
      <c r="UJT26" s="75"/>
      <c r="UJU26" s="75"/>
      <c r="UJV26" s="75"/>
      <c r="UJW26" s="75"/>
      <c r="UJX26" s="75"/>
      <c r="UJY26" s="75"/>
      <c r="UJZ26" s="75"/>
      <c r="UKA26" s="75"/>
      <c r="UKB26" s="75"/>
      <c r="UKC26" s="75"/>
      <c r="UKD26" s="75"/>
      <c r="UKE26" s="75"/>
      <c r="UKF26" s="75"/>
      <c r="UKG26" s="75"/>
      <c r="UKH26" s="75"/>
      <c r="UKI26" s="75"/>
      <c r="UKJ26" s="75"/>
      <c r="UKK26" s="75"/>
      <c r="UKL26" s="75"/>
      <c r="UKM26" s="75"/>
      <c r="UKN26" s="75"/>
      <c r="UKO26" s="75"/>
      <c r="UKP26" s="75"/>
      <c r="UKQ26" s="75"/>
      <c r="UKR26" s="75"/>
      <c r="UKS26" s="75"/>
      <c r="UKT26" s="75"/>
      <c r="UKU26" s="75"/>
      <c r="UKV26" s="75"/>
      <c r="UKW26" s="75"/>
      <c r="UKX26" s="75"/>
      <c r="UKY26" s="75"/>
      <c r="UKZ26" s="75"/>
      <c r="ULA26" s="75"/>
      <c r="ULB26" s="75"/>
      <c r="ULC26" s="75"/>
      <c r="ULD26" s="75"/>
      <c r="ULE26" s="75"/>
      <c r="ULF26" s="75"/>
      <c r="ULG26" s="75"/>
      <c r="ULH26" s="75"/>
      <c r="ULI26" s="75"/>
      <c r="ULJ26" s="75"/>
      <c r="ULK26" s="75"/>
      <c r="ULL26" s="75"/>
      <c r="ULM26" s="75"/>
      <c r="ULN26" s="75"/>
      <c r="ULO26" s="75"/>
      <c r="ULP26" s="75"/>
      <c r="ULQ26" s="75"/>
      <c r="ULR26" s="75"/>
      <c r="ULS26" s="75"/>
      <c r="ULT26" s="75"/>
      <c r="ULU26" s="75"/>
      <c r="ULV26" s="75"/>
      <c r="ULW26" s="75"/>
      <c r="ULX26" s="75"/>
      <c r="ULY26" s="75"/>
      <c r="ULZ26" s="75"/>
      <c r="UMA26" s="75"/>
      <c r="UMB26" s="75"/>
      <c r="UMC26" s="75"/>
      <c r="UMD26" s="75"/>
      <c r="UME26" s="75"/>
      <c r="UMF26" s="75"/>
      <c r="UMG26" s="75"/>
      <c r="UMH26" s="75"/>
      <c r="UMI26" s="75"/>
      <c r="UMJ26" s="75"/>
      <c r="UMK26" s="75"/>
      <c r="UML26" s="75"/>
      <c r="UMM26" s="75"/>
      <c r="UMN26" s="75"/>
      <c r="UMO26" s="75"/>
      <c r="UMP26" s="75"/>
      <c r="UMQ26" s="75"/>
      <c r="UMR26" s="75"/>
      <c r="UMS26" s="75"/>
      <c r="UMT26" s="75"/>
      <c r="UMU26" s="75"/>
      <c r="UMV26" s="75"/>
      <c r="UMW26" s="75"/>
      <c r="UMX26" s="75"/>
      <c r="UMY26" s="75"/>
      <c r="UMZ26" s="75"/>
      <c r="UNA26" s="75"/>
      <c r="UNB26" s="75"/>
      <c r="UNC26" s="75"/>
      <c r="UND26" s="75"/>
      <c r="UNE26" s="75"/>
      <c r="UNF26" s="75"/>
      <c r="UNG26" s="75"/>
      <c r="UNH26" s="75"/>
      <c r="UNI26" s="75"/>
      <c r="UNJ26" s="75"/>
      <c r="UNK26" s="75"/>
      <c r="UNL26" s="75"/>
      <c r="UNM26" s="75"/>
      <c r="UNN26" s="75"/>
      <c r="UNO26" s="75"/>
      <c r="UNP26" s="75"/>
      <c r="UNQ26" s="75"/>
      <c r="UNR26" s="75"/>
      <c r="UNS26" s="75"/>
      <c r="UNT26" s="75"/>
      <c r="UNU26" s="75"/>
      <c r="UNV26" s="75"/>
      <c r="UNW26" s="75"/>
      <c r="UNX26" s="75"/>
      <c r="UNY26" s="75"/>
      <c r="UNZ26" s="75"/>
      <c r="UOA26" s="75"/>
      <c r="UOB26" s="75"/>
      <c r="UOC26" s="75"/>
      <c r="UOD26" s="75"/>
      <c r="UOE26" s="75"/>
      <c r="UOF26" s="75"/>
      <c r="UOG26" s="75"/>
      <c r="UOH26" s="75"/>
      <c r="UOI26" s="75"/>
      <c r="UOJ26" s="75"/>
      <c r="UOK26" s="75"/>
      <c r="UOL26" s="75"/>
      <c r="UOM26" s="75"/>
      <c r="UON26" s="75"/>
      <c r="UOO26" s="75"/>
      <c r="UOP26" s="75"/>
      <c r="UOQ26" s="75"/>
      <c r="UOR26" s="75"/>
      <c r="UOS26" s="75"/>
      <c r="UOT26" s="75"/>
      <c r="UOU26" s="75"/>
      <c r="UOV26" s="75"/>
      <c r="UOW26" s="75"/>
      <c r="UOX26" s="75"/>
      <c r="UOY26" s="75"/>
      <c r="UOZ26" s="75"/>
      <c r="UPA26" s="75"/>
      <c r="UPB26" s="75"/>
      <c r="UPC26" s="75"/>
      <c r="UPD26" s="75"/>
      <c r="UPE26" s="75"/>
      <c r="UPF26" s="75"/>
      <c r="UPG26" s="75"/>
      <c r="UPH26" s="75"/>
      <c r="UPI26" s="75"/>
      <c r="UPJ26" s="75"/>
      <c r="UPK26" s="75"/>
      <c r="UPL26" s="75"/>
      <c r="UPM26" s="75"/>
      <c r="UPN26" s="75"/>
      <c r="UPO26" s="75"/>
      <c r="UPP26" s="75"/>
      <c r="UPQ26" s="75"/>
      <c r="UPR26" s="75"/>
      <c r="UPS26" s="75"/>
      <c r="UPT26" s="75"/>
      <c r="UPU26" s="75"/>
      <c r="UPV26" s="75"/>
      <c r="UPW26" s="75"/>
      <c r="UPX26" s="75"/>
      <c r="UPY26" s="75"/>
      <c r="UPZ26" s="75"/>
      <c r="UQA26" s="75"/>
      <c r="UQB26" s="75"/>
      <c r="UQC26" s="75"/>
      <c r="UQD26" s="75"/>
      <c r="UQE26" s="75"/>
      <c r="UQF26" s="75"/>
      <c r="UQG26" s="75"/>
      <c r="UQH26" s="75"/>
      <c r="UQI26" s="75"/>
      <c r="UQJ26" s="75"/>
      <c r="UQK26" s="75"/>
      <c r="UQL26" s="75"/>
      <c r="UQM26" s="75"/>
      <c r="UQN26" s="75"/>
      <c r="UQO26" s="75"/>
      <c r="UQP26" s="75"/>
      <c r="UQQ26" s="75"/>
      <c r="UQR26" s="75"/>
      <c r="UQS26" s="75"/>
      <c r="UQT26" s="75"/>
      <c r="UQU26" s="75"/>
      <c r="UQV26" s="75"/>
      <c r="UQW26" s="75"/>
      <c r="UQX26" s="75"/>
      <c r="UQY26" s="75"/>
      <c r="UQZ26" s="75"/>
      <c r="URA26" s="75"/>
      <c r="URB26" s="75"/>
      <c r="URC26" s="75"/>
      <c r="URD26" s="75"/>
      <c r="URE26" s="75"/>
      <c r="URF26" s="75"/>
      <c r="URG26" s="75"/>
      <c r="URH26" s="75"/>
      <c r="URI26" s="75"/>
      <c r="URJ26" s="75"/>
      <c r="URK26" s="75"/>
      <c r="URL26" s="75"/>
      <c r="URM26" s="75"/>
      <c r="URN26" s="75"/>
      <c r="URO26" s="75"/>
      <c r="URP26" s="75"/>
      <c r="URQ26" s="75"/>
      <c r="URR26" s="75"/>
      <c r="URS26" s="75"/>
      <c r="URT26" s="75"/>
      <c r="URU26" s="75"/>
      <c r="URV26" s="75"/>
      <c r="URW26" s="75"/>
      <c r="URX26" s="75"/>
      <c r="URY26" s="75"/>
      <c r="URZ26" s="75"/>
      <c r="USA26" s="75"/>
      <c r="USB26" s="75"/>
      <c r="USC26" s="75"/>
      <c r="USD26" s="75"/>
      <c r="USE26" s="75"/>
      <c r="USF26" s="75"/>
      <c r="USG26" s="75"/>
      <c r="USH26" s="75"/>
      <c r="USI26" s="75"/>
      <c r="USJ26" s="75"/>
      <c r="USK26" s="75"/>
      <c r="USL26" s="75"/>
      <c r="USM26" s="75"/>
      <c r="USN26" s="75"/>
      <c r="USO26" s="75"/>
      <c r="USP26" s="75"/>
      <c r="USQ26" s="75"/>
      <c r="USR26" s="75"/>
      <c r="USS26" s="75"/>
      <c r="UST26" s="75"/>
      <c r="USU26" s="75"/>
      <c r="USV26" s="75"/>
      <c r="USW26" s="75"/>
      <c r="USX26" s="75"/>
      <c r="USY26" s="75"/>
      <c r="USZ26" s="75"/>
      <c r="UTA26" s="75"/>
      <c r="UTB26" s="75"/>
      <c r="UTC26" s="75"/>
      <c r="UTD26" s="75"/>
      <c r="UTE26" s="75"/>
      <c r="UTF26" s="75"/>
      <c r="UTG26" s="75"/>
      <c r="UTH26" s="75"/>
      <c r="UTI26" s="75"/>
      <c r="UTJ26" s="75"/>
      <c r="UTK26" s="75"/>
      <c r="UTL26" s="75"/>
      <c r="UTM26" s="75"/>
      <c r="UTN26" s="75"/>
      <c r="UTO26" s="75"/>
      <c r="UTP26" s="75"/>
      <c r="UTQ26" s="75"/>
      <c r="UTR26" s="75"/>
      <c r="UTS26" s="75"/>
      <c r="UTT26" s="75"/>
      <c r="UTU26" s="75"/>
      <c r="UTV26" s="75"/>
      <c r="UTW26" s="75"/>
      <c r="UTX26" s="75"/>
      <c r="UTY26" s="75"/>
      <c r="UTZ26" s="75"/>
      <c r="UUA26" s="75"/>
      <c r="UUB26" s="75"/>
      <c r="UUC26" s="75"/>
      <c r="UUD26" s="75"/>
      <c r="UUE26" s="75"/>
      <c r="UUF26" s="75"/>
      <c r="UUG26" s="75"/>
      <c r="UUH26" s="75"/>
      <c r="UUI26" s="75"/>
      <c r="UUJ26" s="75"/>
      <c r="UUK26" s="75"/>
      <c r="UUL26" s="75"/>
      <c r="UUM26" s="75"/>
      <c r="UUN26" s="75"/>
      <c r="UUO26" s="75"/>
      <c r="UUP26" s="75"/>
      <c r="UUQ26" s="75"/>
      <c r="UUR26" s="75"/>
      <c r="UUS26" s="75"/>
      <c r="UUT26" s="75"/>
      <c r="UUU26" s="75"/>
      <c r="UUV26" s="75"/>
      <c r="UUW26" s="75"/>
      <c r="UUX26" s="75"/>
      <c r="UUY26" s="75"/>
      <c r="UUZ26" s="75"/>
      <c r="UVA26" s="75"/>
      <c r="UVB26" s="75"/>
      <c r="UVC26" s="75"/>
      <c r="UVD26" s="75"/>
      <c r="UVE26" s="75"/>
      <c r="UVF26" s="75"/>
      <c r="UVG26" s="75"/>
      <c r="UVH26" s="75"/>
      <c r="UVI26" s="75"/>
      <c r="UVJ26" s="75"/>
      <c r="UVK26" s="75"/>
      <c r="UVL26" s="75"/>
      <c r="UVM26" s="75"/>
      <c r="UVN26" s="75"/>
      <c r="UVO26" s="75"/>
      <c r="UVP26" s="75"/>
      <c r="UVQ26" s="75"/>
      <c r="UVR26" s="75"/>
      <c r="UVS26" s="75"/>
      <c r="UVT26" s="75"/>
      <c r="UVU26" s="75"/>
      <c r="UVV26" s="75"/>
      <c r="UVW26" s="75"/>
      <c r="UVX26" s="75"/>
      <c r="UVY26" s="75"/>
      <c r="UVZ26" s="75"/>
      <c r="UWA26" s="75"/>
      <c r="UWB26" s="75"/>
      <c r="UWC26" s="75"/>
      <c r="UWD26" s="75"/>
      <c r="UWE26" s="75"/>
      <c r="UWF26" s="75"/>
      <c r="UWG26" s="75"/>
      <c r="UWH26" s="75"/>
      <c r="UWI26" s="75"/>
      <c r="UWJ26" s="75"/>
      <c r="UWK26" s="75"/>
      <c r="UWL26" s="75"/>
      <c r="UWM26" s="75"/>
      <c r="UWN26" s="75"/>
      <c r="UWO26" s="75"/>
      <c r="UWP26" s="75"/>
      <c r="UWQ26" s="75"/>
      <c r="UWR26" s="75"/>
      <c r="UWS26" s="75"/>
      <c r="UWT26" s="75"/>
      <c r="UWU26" s="75"/>
      <c r="UWV26" s="75"/>
      <c r="UWW26" s="75"/>
      <c r="UWX26" s="75"/>
      <c r="UWY26" s="75"/>
      <c r="UWZ26" s="75"/>
      <c r="UXA26" s="75"/>
      <c r="UXB26" s="75"/>
      <c r="UXC26" s="75"/>
      <c r="UXD26" s="75"/>
      <c r="UXE26" s="75"/>
      <c r="UXF26" s="75"/>
      <c r="UXG26" s="75"/>
      <c r="UXH26" s="75"/>
      <c r="UXI26" s="75"/>
      <c r="UXJ26" s="75"/>
      <c r="UXK26" s="75"/>
      <c r="UXL26" s="75"/>
      <c r="UXM26" s="75"/>
      <c r="UXN26" s="75"/>
      <c r="UXO26" s="75"/>
      <c r="UXP26" s="75"/>
      <c r="UXQ26" s="75"/>
      <c r="UXR26" s="75"/>
      <c r="UXS26" s="75"/>
      <c r="UXT26" s="75"/>
      <c r="UXU26" s="75"/>
      <c r="UXV26" s="75"/>
      <c r="UXW26" s="75"/>
      <c r="UXX26" s="75"/>
      <c r="UXY26" s="75"/>
      <c r="UXZ26" s="75"/>
      <c r="UYA26" s="75"/>
      <c r="UYB26" s="75"/>
      <c r="UYC26" s="75"/>
      <c r="UYD26" s="75"/>
      <c r="UYE26" s="75"/>
      <c r="UYF26" s="75"/>
      <c r="UYG26" s="75"/>
      <c r="UYH26" s="75"/>
      <c r="UYI26" s="75"/>
      <c r="UYJ26" s="75"/>
      <c r="UYK26" s="75"/>
      <c r="UYL26" s="75"/>
      <c r="UYM26" s="75"/>
      <c r="UYN26" s="75"/>
      <c r="UYO26" s="75"/>
      <c r="UYP26" s="75"/>
      <c r="UYQ26" s="75"/>
      <c r="UYR26" s="75"/>
      <c r="UYS26" s="75"/>
      <c r="UYT26" s="75"/>
      <c r="UYU26" s="75"/>
      <c r="UYV26" s="75"/>
      <c r="UYW26" s="75"/>
      <c r="UYX26" s="75"/>
      <c r="UYY26" s="75"/>
      <c r="UYZ26" s="75"/>
      <c r="UZA26" s="75"/>
      <c r="UZB26" s="75"/>
      <c r="UZC26" s="75"/>
      <c r="UZD26" s="75"/>
      <c r="UZE26" s="75"/>
      <c r="UZF26" s="75"/>
      <c r="UZG26" s="75"/>
      <c r="UZH26" s="75"/>
      <c r="UZI26" s="75"/>
      <c r="UZJ26" s="75"/>
      <c r="UZK26" s="75"/>
      <c r="UZL26" s="75"/>
      <c r="UZM26" s="75"/>
      <c r="UZN26" s="75"/>
      <c r="UZO26" s="75"/>
      <c r="UZP26" s="75"/>
      <c r="UZQ26" s="75"/>
      <c r="UZR26" s="75"/>
      <c r="UZS26" s="75"/>
      <c r="UZT26" s="75"/>
      <c r="UZU26" s="75"/>
      <c r="UZV26" s="75"/>
      <c r="UZW26" s="75"/>
      <c r="UZX26" s="75"/>
      <c r="UZY26" s="75"/>
      <c r="UZZ26" s="75"/>
      <c r="VAA26" s="75"/>
      <c r="VAB26" s="75"/>
      <c r="VAC26" s="75"/>
      <c r="VAD26" s="75"/>
      <c r="VAE26" s="75"/>
      <c r="VAF26" s="75"/>
      <c r="VAG26" s="75"/>
      <c r="VAH26" s="75"/>
      <c r="VAI26" s="75"/>
      <c r="VAJ26" s="75"/>
      <c r="VAK26" s="75"/>
      <c r="VAL26" s="75"/>
      <c r="VAM26" s="75"/>
      <c r="VAN26" s="75"/>
      <c r="VAO26" s="75"/>
      <c r="VAP26" s="75"/>
      <c r="VAQ26" s="75"/>
      <c r="VAR26" s="75"/>
      <c r="VAS26" s="75"/>
      <c r="VAT26" s="75"/>
      <c r="VAU26" s="75"/>
      <c r="VAV26" s="75"/>
      <c r="VAW26" s="75"/>
      <c r="VAX26" s="75"/>
      <c r="VAY26" s="75"/>
      <c r="VAZ26" s="75"/>
      <c r="VBA26" s="75"/>
      <c r="VBB26" s="75"/>
      <c r="VBC26" s="75"/>
      <c r="VBD26" s="75"/>
      <c r="VBE26" s="75"/>
      <c r="VBF26" s="75"/>
      <c r="VBG26" s="75"/>
      <c r="VBH26" s="75"/>
      <c r="VBI26" s="75"/>
      <c r="VBJ26" s="75"/>
      <c r="VBK26" s="75"/>
      <c r="VBL26" s="75"/>
      <c r="VBM26" s="75"/>
      <c r="VBN26" s="75"/>
      <c r="VBO26" s="75"/>
      <c r="VBP26" s="75"/>
      <c r="VBQ26" s="75"/>
      <c r="VBR26" s="75"/>
      <c r="VBS26" s="75"/>
      <c r="VBT26" s="75"/>
      <c r="VBU26" s="75"/>
      <c r="VBV26" s="75"/>
      <c r="VBW26" s="75"/>
      <c r="VBX26" s="75"/>
      <c r="VBY26" s="75"/>
      <c r="VBZ26" s="75"/>
      <c r="VCA26" s="75"/>
      <c r="VCB26" s="75"/>
      <c r="VCC26" s="75"/>
      <c r="VCD26" s="75"/>
      <c r="VCE26" s="75"/>
      <c r="VCF26" s="75"/>
      <c r="VCG26" s="75"/>
      <c r="VCH26" s="75"/>
      <c r="VCI26" s="75"/>
      <c r="VCJ26" s="75"/>
      <c r="VCK26" s="75"/>
      <c r="VCL26" s="75"/>
      <c r="VCM26" s="75"/>
      <c r="VCN26" s="75"/>
      <c r="VCO26" s="75"/>
      <c r="VCP26" s="75"/>
      <c r="VCQ26" s="75"/>
      <c r="VCR26" s="75"/>
      <c r="VCS26" s="75"/>
      <c r="VCT26" s="75"/>
      <c r="VCU26" s="75"/>
      <c r="VCV26" s="75"/>
      <c r="VCW26" s="75"/>
      <c r="VCX26" s="75"/>
      <c r="VCY26" s="75"/>
      <c r="VCZ26" s="75"/>
      <c r="VDA26" s="75"/>
      <c r="VDB26" s="75"/>
      <c r="VDC26" s="75"/>
      <c r="VDD26" s="75"/>
      <c r="VDE26" s="75"/>
      <c r="VDF26" s="75"/>
      <c r="VDG26" s="75"/>
      <c r="VDH26" s="75"/>
      <c r="VDI26" s="75"/>
      <c r="VDJ26" s="75"/>
      <c r="VDK26" s="75"/>
      <c r="VDL26" s="75"/>
      <c r="VDM26" s="75"/>
      <c r="VDN26" s="75"/>
      <c r="VDO26" s="75"/>
      <c r="VDP26" s="75"/>
      <c r="VDQ26" s="75"/>
      <c r="VDR26" s="75"/>
      <c r="VDS26" s="75"/>
      <c r="VDT26" s="75"/>
      <c r="VDU26" s="75"/>
      <c r="VDV26" s="75"/>
      <c r="VDW26" s="75"/>
      <c r="VDX26" s="75"/>
      <c r="VDY26" s="75"/>
      <c r="VDZ26" s="75"/>
      <c r="VEA26" s="75"/>
      <c r="VEB26" s="75"/>
      <c r="VEC26" s="75"/>
      <c r="VED26" s="75"/>
      <c r="VEE26" s="75"/>
      <c r="VEF26" s="75"/>
      <c r="VEG26" s="75"/>
      <c r="VEH26" s="75"/>
      <c r="VEI26" s="75"/>
      <c r="VEJ26" s="75"/>
      <c r="VEK26" s="75"/>
      <c r="VEL26" s="75"/>
      <c r="VEM26" s="75"/>
      <c r="VEN26" s="75"/>
      <c r="VEO26" s="75"/>
      <c r="VEP26" s="75"/>
      <c r="VEQ26" s="75"/>
      <c r="VER26" s="75"/>
      <c r="VES26" s="75"/>
      <c r="VET26" s="75"/>
      <c r="VEU26" s="75"/>
      <c r="VEV26" s="75"/>
      <c r="VEW26" s="75"/>
      <c r="VEX26" s="75"/>
      <c r="VEY26" s="75"/>
      <c r="VEZ26" s="75"/>
      <c r="VFA26" s="75"/>
      <c r="VFB26" s="75"/>
      <c r="VFC26" s="75"/>
      <c r="VFD26" s="75"/>
      <c r="VFE26" s="75"/>
      <c r="VFF26" s="75"/>
      <c r="VFG26" s="75"/>
      <c r="VFH26" s="75"/>
      <c r="VFI26" s="75"/>
      <c r="VFJ26" s="75"/>
      <c r="VFK26" s="75"/>
      <c r="VFL26" s="75"/>
      <c r="VFM26" s="75"/>
      <c r="VFN26" s="75"/>
      <c r="VFO26" s="75"/>
      <c r="VFP26" s="75"/>
      <c r="VFQ26" s="75"/>
      <c r="VFR26" s="75"/>
      <c r="VFS26" s="75"/>
      <c r="VFT26" s="75"/>
      <c r="VFU26" s="75"/>
      <c r="VFV26" s="75"/>
      <c r="VFW26" s="75"/>
      <c r="VFX26" s="75"/>
      <c r="VFY26" s="75"/>
      <c r="VFZ26" s="75"/>
      <c r="VGA26" s="75"/>
      <c r="VGB26" s="75"/>
      <c r="VGC26" s="75"/>
      <c r="VGD26" s="75"/>
      <c r="VGE26" s="75"/>
      <c r="VGF26" s="75"/>
      <c r="VGG26" s="75"/>
      <c r="VGH26" s="75"/>
      <c r="VGI26" s="75"/>
      <c r="VGJ26" s="75"/>
      <c r="VGK26" s="75"/>
      <c r="VGL26" s="75"/>
      <c r="VGM26" s="75"/>
      <c r="VGN26" s="75"/>
      <c r="VGO26" s="75"/>
      <c r="VGP26" s="75"/>
      <c r="VGQ26" s="75"/>
      <c r="VGR26" s="75"/>
      <c r="VGS26" s="75"/>
      <c r="VGT26" s="75"/>
      <c r="VGU26" s="75"/>
      <c r="VGV26" s="75"/>
      <c r="VGW26" s="75"/>
      <c r="VGX26" s="75"/>
      <c r="VGY26" s="75"/>
      <c r="VGZ26" s="75"/>
      <c r="VHA26" s="75"/>
      <c r="VHB26" s="75"/>
      <c r="VHC26" s="75"/>
      <c r="VHD26" s="75"/>
      <c r="VHE26" s="75"/>
      <c r="VHF26" s="75"/>
      <c r="VHG26" s="75"/>
      <c r="VHH26" s="75"/>
      <c r="VHI26" s="75"/>
      <c r="VHJ26" s="75"/>
      <c r="VHK26" s="75"/>
      <c r="VHL26" s="75"/>
      <c r="VHM26" s="75"/>
      <c r="VHN26" s="75"/>
      <c r="VHO26" s="75"/>
      <c r="VHP26" s="75"/>
      <c r="VHQ26" s="75"/>
      <c r="VHR26" s="75"/>
      <c r="VHS26" s="75"/>
      <c r="VHT26" s="75"/>
      <c r="VHU26" s="75"/>
      <c r="VHV26" s="75"/>
      <c r="VHW26" s="75"/>
      <c r="VHX26" s="75"/>
      <c r="VHY26" s="75"/>
      <c r="VHZ26" s="75"/>
      <c r="VIA26" s="75"/>
      <c r="VIB26" s="75"/>
      <c r="VIC26" s="75"/>
      <c r="VID26" s="75"/>
      <c r="VIE26" s="75"/>
      <c r="VIF26" s="75"/>
      <c r="VIG26" s="75"/>
      <c r="VIH26" s="75"/>
      <c r="VII26" s="75"/>
      <c r="VIJ26" s="75"/>
      <c r="VIK26" s="75"/>
      <c r="VIL26" s="75"/>
      <c r="VIM26" s="75"/>
      <c r="VIN26" s="75"/>
      <c r="VIO26" s="75"/>
      <c r="VIP26" s="75"/>
      <c r="VIQ26" s="75"/>
      <c r="VIR26" s="75"/>
      <c r="VIS26" s="75"/>
      <c r="VIT26" s="75"/>
      <c r="VIU26" s="75"/>
      <c r="VIV26" s="75"/>
      <c r="VIW26" s="75"/>
      <c r="VIX26" s="75"/>
      <c r="VIY26" s="75"/>
      <c r="VIZ26" s="75"/>
      <c r="VJA26" s="75"/>
      <c r="VJB26" s="75"/>
      <c r="VJC26" s="75"/>
      <c r="VJD26" s="75"/>
      <c r="VJE26" s="75"/>
      <c r="VJF26" s="75"/>
      <c r="VJG26" s="75"/>
      <c r="VJH26" s="75"/>
      <c r="VJI26" s="75"/>
      <c r="VJJ26" s="75"/>
      <c r="VJK26" s="75"/>
      <c r="VJL26" s="75"/>
      <c r="VJM26" s="75"/>
      <c r="VJN26" s="75"/>
      <c r="VJO26" s="75"/>
      <c r="VJP26" s="75"/>
      <c r="VJQ26" s="75"/>
      <c r="VJR26" s="75"/>
      <c r="VJS26" s="75"/>
      <c r="VJT26" s="75"/>
      <c r="VJU26" s="75"/>
      <c r="VJV26" s="75"/>
      <c r="VJW26" s="75"/>
      <c r="VJX26" s="75"/>
      <c r="VJY26" s="75"/>
      <c r="VJZ26" s="75"/>
      <c r="VKA26" s="75"/>
      <c r="VKB26" s="75"/>
      <c r="VKC26" s="75"/>
      <c r="VKD26" s="75"/>
      <c r="VKE26" s="75"/>
      <c r="VKF26" s="75"/>
      <c r="VKG26" s="75"/>
      <c r="VKH26" s="75"/>
      <c r="VKI26" s="75"/>
      <c r="VKJ26" s="75"/>
      <c r="VKK26" s="75"/>
      <c r="VKL26" s="75"/>
      <c r="VKM26" s="75"/>
      <c r="VKN26" s="75"/>
      <c r="VKO26" s="75"/>
      <c r="VKP26" s="75"/>
      <c r="VKQ26" s="75"/>
      <c r="VKR26" s="75"/>
      <c r="VKS26" s="75"/>
      <c r="VKT26" s="75"/>
      <c r="VKU26" s="75"/>
      <c r="VKV26" s="75"/>
      <c r="VKW26" s="75"/>
      <c r="VKX26" s="75"/>
      <c r="VKY26" s="75"/>
      <c r="VKZ26" s="75"/>
      <c r="VLA26" s="75"/>
      <c r="VLB26" s="75"/>
      <c r="VLC26" s="75"/>
      <c r="VLD26" s="75"/>
      <c r="VLE26" s="75"/>
      <c r="VLF26" s="75"/>
      <c r="VLG26" s="75"/>
      <c r="VLH26" s="75"/>
      <c r="VLI26" s="75"/>
      <c r="VLJ26" s="75"/>
      <c r="VLK26" s="75"/>
      <c r="VLL26" s="75"/>
      <c r="VLM26" s="75"/>
      <c r="VLN26" s="75"/>
      <c r="VLO26" s="75"/>
      <c r="VLP26" s="75"/>
      <c r="VLQ26" s="75"/>
      <c r="VLR26" s="75"/>
      <c r="VLS26" s="75"/>
      <c r="VLT26" s="75"/>
      <c r="VLU26" s="75"/>
      <c r="VLV26" s="75"/>
      <c r="VLW26" s="75"/>
      <c r="VLX26" s="75"/>
      <c r="VLY26" s="75"/>
      <c r="VLZ26" s="75"/>
      <c r="VMA26" s="75"/>
      <c r="VMB26" s="75"/>
      <c r="VMC26" s="75"/>
      <c r="VMD26" s="75"/>
      <c r="VME26" s="75"/>
      <c r="VMF26" s="75"/>
      <c r="VMG26" s="75"/>
      <c r="VMH26" s="75"/>
      <c r="VMI26" s="75"/>
      <c r="VMJ26" s="75"/>
      <c r="VMK26" s="75"/>
      <c r="VML26" s="75"/>
      <c r="VMM26" s="75"/>
      <c r="VMN26" s="75"/>
      <c r="VMO26" s="75"/>
      <c r="VMP26" s="75"/>
      <c r="VMQ26" s="75"/>
      <c r="VMR26" s="75"/>
      <c r="VMS26" s="75"/>
      <c r="VMT26" s="75"/>
      <c r="VMU26" s="75"/>
      <c r="VMV26" s="75"/>
      <c r="VMW26" s="75"/>
      <c r="VMX26" s="75"/>
      <c r="VMY26" s="75"/>
      <c r="VMZ26" s="75"/>
      <c r="VNA26" s="75"/>
      <c r="VNB26" s="75"/>
      <c r="VNC26" s="75"/>
      <c r="VND26" s="75"/>
      <c r="VNE26" s="75"/>
      <c r="VNF26" s="75"/>
      <c r="VNG26" s="75"/>
      <c r="VNH26" s="75"/>
      <c r="VNI26" s="75"/>
      <c r="VNJ26" s="75"/>
      <c r="VNK26" s="75"/>
      <c r="VNL26" s="75"/>
      <c r="VNM26" s="75"/>
      <c r="VNN26" s="75"/>
      <c r="VNO26" s="75"/>
      <c r="VNP26" s="75"/>
      <c r="VNQ26" s="75"/>
      <c r="VNR26" s="75"/>
      <c r="VNS26" s="75"/>
      <c r="VNT26" s="75"/>
      <c r="VNU26" s="75"/>
      <c r="VNV26" s="75"/>
      <c r="VNW26" s="75"/>
      <c r="VNX26" s="75"/>
      <c r="VNY26" s="75"/>
      <c r="VNZ26" s="75"/>
      <c r="VOA26" s="75"/>
      <c r="VOB26" s="75"/>
      <c r="VOC26" s="75"/>
      <c r="VOD26" s="75"/>
      <c r="VOE26" s="75"/>
      <c r="VOF26" s="75"/>
      <c r="VOG26" s="75"/>
      <c r="VOH26" s="75"/>
      <c r="VOI26" s="75"/>
      <c r="VOJ26" s="75"/>
      <c r="VOK26" s="75"/>
      <c r="VOL26" s="75"/>
      <c r="VOM26" s="75"/>
      <c r="VON26" s="75"/>
      <c r="VOO26" s="75"/>
      <c r="VOP26" s="75"/>
      <c r="VOQ26" s="75"/>
      <c r="VOR26" s="75"/>
      <c r="VOS26" s="75"/>
      <c r="VOT26" s="75"/>
      <c r="VOU26" s="75"/>
      <c r="VOV26" s="75"/>
      <c r="VOW26" s="75"/>
      <c r="VOX26" s="75"/>
      <c r="VOY26" s="75"/>
      <c r="VOZ26" s="75"/>
      <c r="VPA26" s="75"/>
      <c r="VPB26" s="75"/>
      <c r="VPC26" s="75"/>
      <c r="VPD26" s="75"/>
      <c r="VPE26" s="75"/>
      <c r="VPF26" s="75"/>
      <c r="VPG26" s="75"/>
      <c r="VPH26" s="75"/>
      <c r="VPI26" s="75"/>
      <c r="VPJ26" s="75"/>
      <c r="VPK26" s="75"/>
      <c r="VPL26" s="75"/>
      <c r="VPM26" s="75"/>
      <c r="VPN26" s="75"/>
      <c r="VPO26" s="75"/>
      <c r="VPP26" s="75"/>
      <c r="VPQ26" s="75"/>
      <c r="VPR26" s="75"/>
      <c r="VPS26" s="75"/>
      <c r="VPT26" s="75"/>
      <c r="VPU26" s="75"/>
      <c r="VPV26" s="75"/>
      <c r="VPW26" s="75"/>
      <c r="VPX26" s="75"/>
      <c r="VPY26" s="75"/>
      <c r="VPZ26" s="75"/>
      <c r="VQA26" s="75"/>
      <c r="VQB26" s="75"/>
      <c r="VQC26" s="75"/>
      <c r="VQD26" s="75"/>
      <c r="VQE26" s="75"/>
      <c r="VQF26" s="75"/>
      <c r="VQG26" s="75"/>
      <c r="VQH26" s="75"/>
      <c r="VQI26" s="75"/>
      <c r="VQJ26" s="75"/>
      <c r="VQK26" s="75"/>
      <c r="VQL26" s="75"/>
      <c r="VQM26" s="75"/>
      <c r="VQN26" s="75"/>
      <c r="VQO26" s="75"/>
      <c r="VQP26" s="75"/>
      <c r="VQQ26" s="75"/>
      <c r="VQR26" s="75"/>
      <c r="VQS26" s="75"/>
      <c r="VQT26" s="75"/>
      <c r="VQU26" s="75"/>
      <c r="VQV26" s="75"/>
      <c r="VQW26" s="75"/>
      <c r="VQX26" s="75"/>
      <c r="VQY26" s="75"/>
      <c r="VQZ26" s="75"/>
      <c r="VRA26" s="75"/>
      <c r="VRB26" s="75"/>
      <c r="VRC26" s="75"/>
      <c r="VRD26" s="75"/>
      <c r="VRE26" s="75"/>
      <c r="VRF26" s="75"/>
      <c r="VRG26" s="75"/>
      <c r="VRH26" s="75"/>
      <c r="VRI26" s="75"/>
      <c r="VRJ26" s="75"/>
      <c r="VRK26" s="75"/>
      <c r="VRL26" s="75"/>
      <c r="VRM26" s="75"/>
      <c r="VRN26" s="75"/>
      <c r="VRO26" s="75"/>
      <c r="VRP26" s="75"/>
      <c r="VRQ26" s="75"/>
      <c r="VRR26" s="75"/>
      <c r="VRS26" s="75"/>
      <c r="VRT26" s="75"/>
      <c r="VRU26" s="75"/>
      <c r="VRV26" s="75"/>
      <c r="VRW26" s="75"/>
      <c r="VRX26" s="75"/>
      <c r="VRY26" s="75"/>
      <c r="VRZ26" s="75"/>
      <c r="VSA26" s="75"/>
      <c r="VSB26" s="75"/>
      <c r="VSC26" s="75"/>
      <c r="VSD26" s="75"/>
      <c r="VSE26" s="75"/>
      <c r="VSF26" s="75"/>
      <c r="VSG26" s="75"/>
      <c r="VSH26" s="75"/>
      <c r="VSI26" s="75"/>
      <c r="VSJ26" s="75"/>
      <c r="VSK26" s="75"/>
      <c r="VSL26" s="75"/>
      <c r="VSM26" s="75"/>
      <c r="VSN26" s="75"/>
      <c r="VSO26" s="75"/>
      <c r="VSP26" s="75"/>
      <c r="VSQ26" s="75"/>
      <c r="VSR26" s="75"/>
      <c r="VSS26" s="75"/>
      <c r="VST26" s="75"/>
      <c r="VSU26" s="75"/>
      <c r="VSV26" s="75"/>
      <c r="VSW26" s="75"/>
      <c r="VSX26" s="75"/>
      <c r="VSY26" s="75"/>
      <c r="VSZ26" s="75"/>
      <c r="VTA26" s="75"/>
      <c r="VTB26" s="75"/>
      <c r="VTC26" s="75"/>
      <c r="VTD26" s="75"/>
      <c r="VTE26" s="75"/>
      <c r="VTF26" s="75"/>
      <c r="VTG26" s="75"/>
      <c r="VTH26" s="75"/>
      <c r="VTI26" s="75"/>
      <c r="VTJ26" s="75"/>
      <c r="VTK26" s="75"/>
      <c r="VTL26" s="75"/>
      <c r="VTM26" s="75"/>
      <c r="VTN26" s="75"/>
      <c r="VTO26" s="75"/>
      <c r="VTP26" s="75"/>
      <c r="VTQ26" s="75"/>
      <c r="VTR26" s="75"/>
      <c r="VTS26" s="75"/>
      <c r="VTT26" s="75"/>
      <c r="VTU26" s="75"/>
      <c r="VTV26" s="75"/>
      <c r="VTW26" s="75"/>
      <c r="VTX26" s="75"/>
      <c r="VTY26" s="75"/>
      <c r="VTZ26" s="75"/>
      <c r="VUA26" s="75"/>
      <c r="VUB26" s="75"/>
      <c r="VUC26" s="75"/>
      <c r="VUD26" s="75"/>
      <c r="VUE26" s="75"/>
      <c r="VUF26" s="75"/>
      <c r="VUG26" s="75"/>
      <c r="VUH26" s="75"/>
      <c r="VUI26" s="75"/>
      <c r="VUJ26" s="75"/>
      <c r="VUK26" s="75"/>
      <c r="VUL26" s="75"/>
      <c r="VUM26" s="75"/>
      <c r="VUN26" s="75"/>
      <c r="VUO26" s="75"/>
      <c r="VUP26" s="75"/>
      <c r="VUQ26" s="75"/>
      <c r="VUR26" s="75"/>
      <c r="VUS26" s="75"/>
      <c r="VUT26" s="75"/>
      <c r="VUU26" s="75"/>
      <c r="VUV26" s="75"/>
      <c r="VUW26" s="75"/>
      <c r="VUX26" s="75"/>
      <c r="VUY26" s="75"/>
      <c r="VUZ26" s="75"/>
      <c r="VVA26" s="75"/>
      <c r="VVB26" s="75"/>
      <c r="VVC26" s="75"/>
      <c r="VVD26" s="75"/>
      <c r="VVE26" s="75"/>
      <c r="VVF26" s="75"/>
      <c r="VVG26" s="75"/>
      <c r="VVH26" s="75"/>
      <c r="VVI26" s="75"/>
      <c r="VVJ26" s="75"/>
      <c r="VVK26" s="75"/>
      <c r="VVL26" s="75"/>
      <c r="VVM26" s="75"/>
      <c r="VVN26" s="75"/>
      <c r="VVO26" s="75"/>
      <c r="VVP26" s="75"/>
      <c r="VVQ26" s="75"/>
      <c r="VVR26" s="75"/>
      <c r="VVS26" s="75"/>
      <c r="VVT26" s="75"/>
      <c r="VVU26" s="75"/>
      <c r="VVV26" s="75"/>
      <c r="VVW26" s="75"/>
      <c r="VVX26" s="75"/>
      <c r="VVY26" s="75"/>
      <c r="VVZ26" s="75"/>
      <c r="VWA26" s="75"/>
      <c r="VWB26" s="75"/>
      <c r="VWC26" s="75"/>
      <c r="VWD26" s="75"/>
      <c r="VWE26" s="75"/>
      <c r="VWF26" s="75"/>
      <c r="VWG26" s="75"/>
      <c r="VWH26" s="75"/>
      <c r="VWI26" s="75"/>
      <c r="VWJ26" s="75"/>
      <c r="VWK26" s="75"/>
      <c r="VWL26" s="75"/>
      <c r="VWM26" s="75"/>
      <c r="VWN26" s="75"/>
      <c r="VWO26" s="75"/>
      <c r="VWP26" s="75"/>
      <c r="VWQ26" s="75"/>
      <c r="VWR26" s="75"/>
      <c r="VWS26" s="75"/>
      <c r="VWT26" s="75"/>
      <c r="VWU26" s="75"/>
      <c r="VWV26" s="75"/>
      <c r="VWW26" s="75"/>
      <c r="VWX26" s="75"/>
      <c r="VWY26" s="75"/>
      <c r="VWZ26" s="75"/>
      <c r="VXA26" s="75"/>
      <c r="VXB26" s="75"/>
      <c r="VXC26" s="75"/>
      <c r="VXD26" s="75"/>
      <c r="VXE26" s="75"/>
      <c r="VXF26" s="75"/>
      <c r="VXG26" s="75"/>
      <c r="VXH26" s="75"/>
      <c r="VXI26" s="75"/>
      <c r="VXJ26" s="75"/>
      <c r="VXK26" s="75"/>
      <c r="VXL26" s="75"/>
      <c r="VXM26" s="75"/>
      <c r="VXN26" s="75"/>
      <c r="VXO26" s="75"/>
      <c r="VXP26" s="75"/>
      <c r="VXQ26" s="75"/>
      <c r="VXR26" s="75"/>
      <c r="VXS26" s="75"/>
      <c r="VXT26" s="75"/>
      <c r="VXU26" s="75"/>
      <c r="VXV26" s="75"/>
      <c r="VXW26" s="75"/>
      <c r="VXX26" s="75"/>
      <c r="VXY26" s="75"/>
      <c r="VXZ26" s="75"/>
      <c r="VYA26" s="75"/>
      <c r="VYB26" s="75"/>
      <c r="VYC26" s="75"/>
      <c r="VYD26" s="75"/>
      <c r="VYE26" s="75"/>
      <c r="VYF26" s="75"/>
      <c r="VYG26" s="75"/>
      <c r="VYH26" s="75"/>
      <c r="VYI26" s="75"/>
      <c r="VYJ26" s="75"/>
      <c r="VYK26" s="75"/>
      <c r="VYL26" s="75"/>
      <c r="VYM26" s="75"/>
      <c r="VYN26" s="75"/>
      <c r="VYO26" s="75"/>
      <c r="VYP26" s="75"/>
      <c r="VYQ26" s="75"/>
      <c r="VYR26" s="75"/>
      <c r="VYS26" s="75"/>
      <c r="VYT26" s="75"/>
      <c r="VYU26" s="75"/>
      <c r="VYV26" s="75"/>
      <c r="VYW26" s="75"/>
      <c r="VYX26" s="75"/>
      <c r="VYY26" s="75"/>
      <c r="VYZ26" s="75"/>
      <c r="VZA26" s="75"/>
      <c r="VZB26" s="75"/>
      <c r="VZC26" s="75"/>
      <c r="VZD26" s="75"/>
      <c r="VZE26" s="75"/>
      <c r="VZF26" s="75"/>
      <c r="VZG26" s="75"/>
      <c r="VZH26" s="75"/>
      <c r="VZI26" s="75"/>
      <c r="VZJ26" s="75"/>
      <c r="VZK26" s="75"/>
      <c r="VZL26" s="75"/>
      <c r="VZM26" s="75"/>
      <c r="VZN26" s="75"/>
      <c r="VZO26" s="75"/>
      <c r="VZP26" s="75"/>
      <c r="VZQ26" s="75"/>
      <c r="VZR26" s="75"/>
      <c r="VZS26" s="75"/>
      <c r="VZT26" s="75"/>
      <c r="VZU26" s="75"/>
      <c r="VZV26" s="75"/>
      <c r="VZW26" s="75"/>
      <c r="VZX26" s="75"/>
      <c r="VZY26" s="75"/>
      <c r="VZZ26" s="75"/>
      <c r="WAA26" s="75"/>
      <c r="WAB26" s="75"/>
      <c r="WAC26" s="75"/>
      <c r="WAD26" s="75"/>
      <c r="WAE26" s="75"/>
      <c r="WAF26" s="75"/>
      <c r="WAG26" s="75"/>
      <c r="WAH26" s="75"/>
      <c r="WAI26" s="75"/>
      <c r="WAJ26" s="75"/>
      <c r="WAK26" s="75"/>
      <c r="WAL26" s="75"/>
      <c r="WAM26" s="75"/>
      <c r="WAN26" s="75"/>
      <c r="WAO26" s="75"/>
      <c r="WAP26" s="75"/>
      <c r="WAQ26" s="75"/>
      <c r="WAR26" s="75"/>
      <c r="WAS26" s="75"/>
      <c r="WAT26" s="75"/>
      <c r="WAU26" s="75"/>
      <c r="WAV26" s="75"/>
      <c r="WAW26" s="75"/>
      <c r="WAX26" s="75"/>
      <c r="WAY26" s="75"/>
      <c r="WAZ26" s="75"/>
      <c r="WBA26" s="75"/>
      <c r="WBB26" s="75"/>
      <c r="WBC26" s="75"/>
      <c r="WBD26" s="75"/>
      <c r="WBE26" s="75"/>
      <c r="WBF26" s="75"/>
      <c r="WBG26" s="75"/>
      <c r="WBH26" s="75"/>
      <c r="WBI26" s="75"/>
      <c r="WBJ26" s="75"/>
      <c r="WBK26" s="75"/>
      <c r="WBL26" s="75"/>
      <c r="WBM26" s="75"/>
      <c r="WBN26" s="75"/>
      <c r="WBO26" s="75"/>
      <c r="WBP26" s="75"/>
      <c r="WBQ26" s="75"/>
      <c r="WBR26" s="75"/>
      <c r="WBS26" s="75"/>
      <c r="WBT26" s="75"/>
      <c r="WBU26" s="75"/>
      <c r="WBV26" s="75"/>
      <c r="WBW26" s="75"/>
      <c r="WBX26" s="75"/>
      <c r="WBY26" s="75"/>
      <c r="WBZ26" s="75"/>
      <c r="WCA26" s="75"/>
      <c r="WCB26" s="75"/>
      <c r="WCC26" s="75"/>
      <c r="WCD26" s="75"/>
      <c r="WCE26" s="75"/>
      <c r="WCF26" s="75"/>
      <c r="WCG26" s="75"/>
      <c r="WCH26" s="75"/>
      <c r="WCI26" s="75"/>
      <c r="WCJ26" s="75"/>
      <c r="WCK26" s="75"/>
      <c r="WCL26" s="75"/>
      <c r="WCM26" s="75"/>
      <c r="WCN26" s="75"/>
      <c r="WCO26" s="75"/>
      <c r="WCP26" s="75"/>
      <c r="WCQ26" s="75"/>
      <c r="WCR26" s="75"/>
      <c r="WCS26" s="75"/>
      <c r="WCT26" s="75"/>
      <c r="WCU26" s="75"/>
      <c r="WCV26" s="75"/>
      <c r="WCW26" s="75"/>
      <c r="WCX26" s="75"/>
      <c r="WCY26" s="75"/>
      <c r="WCZ26" s="75"/>
      <c r="WDA26" s="75"/>
      <c r="WDB26" s="75"/>
      <c r="WDC26" s="75"/>
      <c r="WDD26" s="75"/>
      <c r="WDE26" s="75"/>
      <c r="WDF26" s="75"/>
      <c r="WDG26" s="75"/>
      <c r="WDH26" s="75"/>
      <c r="WDI26" s="75"/>
      <c r="WDJ26" s="75"/>
      <c r="WDK26" s="75"/>
      <c r="WDL26" s="75"/>
      <c r="WDM26" s="75"/>
      <c r="WDN26" s="75"/>
      <c r="WDO26" s="75"/>
      <c r="WDP26" s="75"/>
      <c r="WDQ26" s="75"/>
      <c r="WDR26" s="75"/>
      <c r="WDS26" s="75"/>
      <c r="WDT26" s="75"/>
      <c r="WDU26" s="75"/>
      <c r="WDV26" s="75"/>
      <c r="WDW26" s="75"/>
      <c r="WDX26" s="75"/>
      <c r="WDY26" s="75"/>
      <c r="WDZ26" s="75"/>
      <c r="WEA26" s="75"/>
      <c r="WEB26" s="75"/>
      <c r="WEC26" s="75"/>
      <c r="WED26" s="75"/>
      <c r="WEE26" s="75"/>
      <c r="WEF26" s="75"/>
      <c r="WEG26" s="75"/>
      <c r="WEH26" s="75"/>
      <c r="WEI26" s="75"/>
      <c r="WEJ26" s="75"/>
      <c r="WEK26" s="75"/>
      <c r="WEL26" s="75"/>
      <c r="WEM26" s="75"/>
      <c r="WEN26" s="75"/>
      <c r="WEO26" s="75"/>
      <c r="WEP26" s="75"/>
      <c r="WEQ26" s="75"/>
      <c r="WER26" s="75"/>
      <c r="WES26" s="75"/>
      <c r="WET26" s="75"/>
      <c r="WEU26" s="75"/>
      <c r="WEV26" s="75"/>
      <c r="WEW26" s="75"/>
      <c r="WEX26" s="75"/>
      <c r="WEY26" s="75"/>
      <c r="WEZ26" s="75"/>
      <c r="WFA26" s="75"/>
      <c r="WFB26" s="75"/>
      <c r="WFC26" s="75"/>
      <c r="WFD26" s="75"/>
      <c r="WFE26" s="75"/>
      <c r="WFF26" s="75"/>
      <c r="WFG26" s="75"/>
      <c r="WFH26" s="75"/>
      <c r="WFI26" s="75"/>
      <c r="WFJ26" s="75"/>
      <c r="WFK26" s="75"/>
      <c r="WFL26" s="75"/>
      <c r="WFM26" s="75"/>
      <c r="WFN26" s="75"/>
      <c r="WFO26" s="75"/>
      <c r="WFP26" s="75"/>
      <c r="WFQ26" s="75"/>
      <c r="WFR26" s="75"/>
      <c r="WFS26" s="75"/>
      <c r="WFT26" s="75"/>
      <c r="WFU26" s="75"/>
      <c r="WFV26" s="75"/>
      <c r="WFW26" s="75"/>
      <c r="WFX26" s="75"/>
      <c r="WFY26" s="75"/>
      <c r="WFZ26" s="75"/>
      <c r="WGA26" s="75"/>
      <c r="WGB26" s="75"/>
      <c r="WGC26" s="75"/>
      <c r="WGD26" s="75"/>
      <c r="WGE26" s="75"/>
      <c r="WGF26" s="75"/>
      <c r="WGG26" s="75"/>
      <c r="WGH26" s="75"/>
      <c r="WGI26" s="75"/>
      <c r="WGJ26" s="75"/>
      <c r="WGK26" s="75"/>
      <c r="WGL26" s="75"/>
      <c r="WGM26" s="75"/>
      <c r="WGN26" s="75"/>
      <c r="WGO26" s="75"/>
      <c r="WGP26" s="75"/>
      <c r="WGQ26" s="75"/>
      <c r="WGR26" s="75"/>
      <c r="WGS26" s="75"/>
      <c r="WGT26" s="75"/>
      <c r="WGU26" s="75"/>
      <c r="WGV26" s="75"/>
      <c r="WGW26" s="75"/>
      <c r="WGX26" s="75"/>
      <c r="WGY26" s="75"/>
      <c r="WGZ26" s="75"/>
      <c r="WHA26" s="75"/>
      <c r="WHB26" s="75"/>
      <c r="WHC26" s="75"/>
      <c r="WHD26" s="75"/>
      <c r="WHE26" s="75"/>
      <c r="WHF26" s="75"/>
      <c r="WHG26" s="75"/>
      <c r="WHH26" s="75"/>
      <c r="WHI26" s="75"/>
      <c r="WHJ26" s="75"/>
      <c r="WHK26" s="75"/>
      <c r="WHL26" s="75"/>
      <c r="WHM26" s="75"/>
      <c r="WHN26" s="75"/>
      <c r="WHO26" s="75"/>
      <c r="WHP26" s="75"/>
      <c r="WHQ26" s="75"/>
      <c r="WHR26" s="75"/>
      <c r="WHS26" s="75"/>
      <c r="WHT26" s="75"/>
      <c r="WHU26" s="75"/>
      <c r="WHV26" s="75"/>
      <c r="WHW26" s="75"/>
      <c r="WHX26" s="75"/>
      <c r="WHY26" s="75"/>
      <c r="WHZ26" s="75"/>
      <c r="WIA26" s="75"/>
      <c r="WIB26" s="75"/>
      <c r="WIC26" s="75"/>
      <c r="WID26" s="75"/>
      <c r="WIE26" s="75"/>
      <c r="WIF26" s="75"/>
      <c r="WIG26" s="75"/>
      <c r="WIH26" s="75"/>
      <c r="WII26" s="75"/>
      <c r="WIJ26" s="75"/>
      <c r="WIK26" s="75"/>
      <c r="WIL26" s="75"/>
      <c r="WIM26" s="75"/>
      <c r="WIN26" s="75"/>
      <c r="WIO26" s="75"/>
      <c r="WIP26" s="75"/>
      <c r="WIQ26" s="75"/>
      <c r="WIR26" s="75"/>
      <c r="WIS26" s="75"/>
      <c r="WIT26" s="75"/>
      <c r="WIU26" s="75"/>
      <c r="WIV26" s="75"/>
      <c r="WIW26" s="75"/>
      <c r="WIX26" s="75"/>
      <c r="WIY26" s="75"/>
      <c r="WIZ26" s="75"/>
      <c r="WJA26" s="75"/>
      <c r="WJB26" s="75"/>
      <c r="WJC26" s="75"/>
      <c r="WJD26" s="75"/>
      <c r="WJE26" s="75"/>
      <c r="WJF26" s="75"/>
      <c r="WJG26" s="75"/>
      <c r="WJH26" s="75"/>
      <c r="WJI26" s="75"/>
      <c r="WJJ26" s="75"/>
      <c r="WJK26" s="75"/>
      <c r="WJL26" s="75"/>
      <c r="WJM26" s="75"/>
      <c r="WJN26" s="75"/>
      <c r="WJO26" s="75"/>
      <c r="WJP26" s="75"/>
      <c r="WJQ26" s="75"/>
      <c r="WJR26" s="75"/>
      <c r="WJS26" s="75"/>
      <c r="WJT26" s="75"/>
      <c r="WJU26" s="75"/>
      <c r="WJV26" s="75"/>
      <c r="WJW26" s="75"/>
      <c r="WJX26" s="75"/>
      <c r="WJY26" s="75"/>
      <c r="WJZ26" s="75"/>
      <c r="WKA26" s="75"/>
      <c r="WKB26" s="75"/>
      <c r="WKC26" s="75"/>
      <c r="WKD26" s="75"/>
      <c r="WKE26" s="75"/>
      <c r="WKF26" s="75"/>
      <c r="WKG26" s="75"/>
      <c r="WKH26" s="75"/>
      <c r="WKI26" s="75"/>
      <c r="WKJ26" s="75"/>
      <c r="WKK26" s="75"/>
      <c r="WKL26" s="75"/>
      <c r="WKM26" s="75"/>
      <c r="WKN26" s="75"/>
      <c r="WKO26" s="75"/>
      <c r="WKP26" s="75"/>
      <c r="WKQ26" s="75"/>
      <c r="WKR26" s="75"/>
      <c r="WKS26" s="75"/>
      <c r="WKT26" s="75"/>
      <c r="WKU26" s="75"/>
      <c r="WKV26" s="75"/>
      <c r="WKW26" s="75"/>
      <c r="WKX26" s="75"/>
      <c r="WKY26" s="75"/>
      <c r="WKZ26" s="75"/>
      <c r="WLA26" s="75"/>
      <c r="WLB26" s="75"/>
      <c r="WLC26" s="75"/>
      <c r="WLD26" s="75"/>
      <c r="WLE26" s="75"/>
      <c r="WLF26" s="75"/>
      <c r="WLG26" s="75"/>
      <c r="WLH26" s="75"/>
      <c r="WLI26" s="75"/>
      <c r="WLJ26" s="75"/>
      <c r="WLK26" s="75"/>
      <c r="WLL26" s="75"/>
      <c r="WLM26" s="75"/>
      <c r="WLN26" s="75"/>
      <c r="WLO26" s="75"/>
      <c r="WLP26" s="75"/>
      <c r="WLQ26" s="75"/>
      <c r="WLR26" s="75"/>
      <c r="WLS26" s="75"/>
      <c r="WLT26" s="75"/>
      <c r="WLU26" s="75"/>
      <c r="WLV26" s="75"/>
      <c r="WLW26" s="75"/>
      <c r="WLX26" s="75"/>
      <c r="WLY26" s="75"/>
      <c r="WLZ26" s="75"/>
      <c r="WMA26" s="75"/>
      <c r="WMB26" s="75"/>
      <c r="WMC26" s="75"/>
      <c r="WMD26" s="75"/>
      <c r="WME26" s="75"/>
      <c r="WMF26" s="75"/>
      <c r="WMG26" s="75"/>
      <c r="WMH26" s="75"/>
      <c r="WMI26" s="75"/>
      <c r="WMJ26" s="75"/>
      <c r="WMK26" s="75"/>
      <c r="WML26" s="75"/>
      <c r="WMM26" s="75"/>
      <c r="WMN26" s="75"/>
      <c r="WMO26" s="75"/>
      <c r="WMP26" s="75"/>
      <c r="WMQ26" s="75"/>
      <c r="WMR26" s="75"/>
      <c r="WMS26" s="75"/>
      <c r="WMT26" s="75"/>
      <c r="WMU26" s="75"/>
      <c r="WMV26" s="75"/>
      <c r="WMW26" s="75"/>
      <c r="WMX26" s="75"/>
      <c r="WMY26" s="75"/>
      <c r="WMZ26" s="75"/>
      <c r="WNA26" s="75"/>
      <c r="WNB26" s="75"/>
      <c r="WNC26" s="75"/>
      <c r="WND26" s="75"/>
      <c r="WNE26" s="75"/>
      <c r="WNF26" s="75"/>
      <c r="WNG26" s="75"/>
      <c r="WNH26" s="75"/>
      <c r="WNI26" s="75"/>
      <c r="WNJ26" s="75"/>
      <c r="WNK26" s="75"/>
      <c r="WNL26" s="75"/>
      <c r="WNM26" s="75"/>
      <c r="WNN26" s="75"/>
      <c r="WNO26" s="75"/>
      <c r="WNP26" s="75"/>
      <c r="WNQ26" s="75"/>
      <c r="WNR26" s="75"/>
      <c r="WNS26" s="75"/>
      <c r="WNT26" s="75"/>
      <c r="WNU26" s="75"/>
      <c r="WNV26" s="75"/>
      <c r="WNW26" s="75"/>
      <c r="WNX26" s="75"/>
      <c r="WNY26" s="75"/>
      <c r="WNZ26" s="75"/>
      <c r="WOA26" s="75"/>
      <c r="WOB26" s="75"/>
      <c r="WOC26" s="75"/>
      <c r="WOD26" s="75"/>
      <c r="WOE26" s="75"/>
      <c r="WOF26" s="75"/>
      <c r="WOG26" s="75"/>
      <c r="WOH26" s="75"/>
      <c r="WOI26" s="75"/>
      <c r="WOJ26" s="75"/>
      <c r="WOK26" s="75"/>
      <c r="WOL26" s="75"/>
      <c r="WOM26" s="75"/>
      <c r="WON26" s="75"/>
      <c r="WOO26" s="75"/>
      <c r="WOP26" s="75"/>
      <c r="WOQ26" s="75"/>
      <c r="WOR26" s="75"/>
      <c r="WOS26" s="75"/>
      <c r="WOT26" s="75"/>
      <c r="WOU26" s="75"/>
      <c r="WOV26" s="75"/>
      <c r="WOW26" s="75"/>
      <c r="WOX26" s="75"/>
      <c r="WOY26" s="75"/>
      <c r="WOZ26" s="75"/>
      <c r="WPA26" s="75"/>
      <c r="WPB26" s="75"/>
      <c r="WPC26" s="75"/>
      <c r="WPD26" s="75"/>
      <c r="WPE26" s="75"/>
      <c r="WPF26" s="75"/>
      <c r="WPG26" s="75"/>
      <c r="WPH26" s="75"/>
      <c r="WPI26" s="75"/>
      <c r="WPJ26" s="75"/>
      <c r="WPK26" s="75"/>
      <c r="WPL26" s="75"/>
      <c r="WPM26" s="75"/>
      <c r="WPN26" s="75"/>
      <c r="WPO26" s="75"/>
      <c r="WPP26" s="75"/>
      <c r="WPQ26" s="75"/>
      <c r="WPR26" s="75"/>
      <c r="WPS26" s="75"/>
      <c r="WPT26" s="75"/>
      <c r="WPU26" s="75"/>
      <c r="WPV26" s="75"/>
      <c r="WPW26" s="75"/>
      <c r="WPX26" s="75"/>
      <c r="WPY26" s="75"/>
      <c r="WPZ26" s="75"/>
      <c r="WQA26" s="75"/>
      <c r="WQB26" s="75"/>
      <c r="WQC26" s="75"/>
      <c r="WQD26" s="75"/>
      <c r="WQE26" s="75"/>
      <c r="WQF26" s="75"/>
      <c r="WQG26" s="75"/>
      <c r="WQH26" s="75"/>
      <c r="WQI26" s="75"/>
      <c r="WQJ26" s="75"/>
      <c r="WQK26" s="75"/>
      <c r="WQL26" s="75"/>
      <c r="WQM26" s="75"/>
      <c r="WQN26" s="75"/>
      <c r="WQO26" s="75"/>
      <c r="WQP26" s="75"/>
      <c r="WQQ26" s="75"/>
      <c r="WQR26" s="75"/>
      <c r="WQS26" s="75"/>
      <c r="WQT26" s="75"/>
      <c r="WQU26" s="75"/>
      <c r="WQV26" s="75"/>
      <c r="WQW26" s="75"/>
      <c r="WQX26" s="75"/>
      <c r="WQY26" s="75"/>
      <c r="WQZ26" s="75"/>
      <c r="WRA26" s="75"/>
      <c r="WRB26" s="75"/>
      <c r="WRC26" s="75"/>
      <c r="WRD26" s="75"/>
      <c r="WRE26" s="75"/>
      <c r="WRF26" s="75"/>
      <c r="WRG26" s="75"/>
      <c r="WRH26" s="75"/>
      <c r="WRI26" s="75"/>
      <c r="WRJ26" s="75"/>
      <c r="WRK26" s="75"/>
      <c r="WRL26" s="75"/>
      <c r="WRM26" s="75"/>
      <c r="WRN26" s="75"/>
      <c r="WRO26" s="75"/>
      <c r="WRP26" s="75"/>
      <c r="WRQ26" s="75"/>
      <c r="WRR26" s="75"/>
      <c r="WRS26" s="75"/>
      <c r="WRT26" s="75"/>
      <c r="WRU26" s="75"/>
      <c r="WRV26" s="75"/>
      <c r="WRW26" s="75"/>
      <c r="WRX26" s="75"/>
      <c r="WRY26" s="75"/>
      <c r="WRZ26" s="75"/>
      <c r="WSA26" s="75"/>
      <c r="WSB26" s="75"/>
      <c r="WSC26" s="75"/>
      <c r="WSD26" s="75"/>
      <c r="WSE26" s="75"/>
      <c r="WSF26" s="75"/>
      <c r="WSG26" s="75"/>
      <c r="WSH26" s="75"/>
      <c r="WSI26" s="75"/>
      <c r="WSJ26" s="75"/>
      <c r="WSK26" s="75"/>
      <c r="WSL26" s="75"/>
      <c r="WSM26" s="75"/>
      <c r="WSN26" s="75"/>
      <c r="WSO26" s="75"/>
      <c r="WSP26" s="75"/>
      <c r="WSQ26" s="75"/>
      <c r="WSR26" s="75"/>
      <c r="WSS26" s="75"/>
      <c r="WST26" s="75"/>
      <c r="WSU26" s="75"/>
      <c r="WSV26" s="75"/>
      <c r="WSW26" s="75"/>
      <c r="WSX26" s="75"/>
      <c r="WSY26" s="75"/>
      <c r="WSZ26" s="75"/>
      <c r="WTA26" s="75"/>
      <c r="WTB26" s="75"/>
      <c r="WTC26" s="75"/>
      <c r="WTD26" s="75"/>
      <c r="WTE26" s="75"/>
      <c r="WTF26" s="75"/>
      <c r="WTG26" s="75"/>
      <c r="WTH26" s="75"/>
      <c r="WTI26" s="75"/>
      <c r="WTJ26" s="75"/>
      <c r="WTK26" s="75"/>
      <c r="WTL26" s="75"/>
      <c r="WTM26" s="75"/>
      <c r="WTN26" s="75"/>
      <c r="WTO26" s="75"/>
      <c r="WTP26" s="75"/>
      <c r="WTQ26" s="75"/>
      <c r="WTR26" s="75"/>
      <c r="WTS26" s="75"/>
      <c r="WTT26" s="75"/>
      <c r="WTU26" s="75"/>
      <c r="WTV26" s="75"/>
      <c r="WTW26" s="75"/>
      <c r="WTX26" s="75"/>
      <c r="WTY26" s="75"/>
      <c r="WTZ26" s="75"/>
      <c r="WUA26" s="75"/>
      <c r="WUB26" s="75"/>
      <c r="WUC26" s="75"/>
      <c r="WUD26" s="75"/>
      <c r="WUE26" s="75"/>
      <c r="WUF26" s="75"/>
      <c r="WUG26" s="75"/>
      <c r="WUH26" s="75"/>
      <c r="WUI26" s="75"/>
      <c r="WUJ26" s="75"/>
      <c r="WUK26" s="75"/>
      <c r="WUL26" s="75"/>
      <c r="WUM26" s="75"/>
      <c r="WUN26" s="75"/>
      <c r="WUO26" s="75"/>
      <c r="WUP26" s="75"/>
      <c r="WUQ26" s="75"/>
      <c r="WUR26" s="75"/>
      <c r="WUS26" s="75"/>
      <c r="WUT26" s="75"/>
      <c r="WUU26" s="75"/>
      <c r="WUV26" s="75"/>
      <c r="WUW26" s="75"/>
      <c r="WUX26" s="75"/>
      <c r="WUY26" s="75"/>
      <c r="WUZ26" s="75"/>
      <c r="WVA26" s="75"/>
      <c r="WVB26" s="75"/>
      <c r="WVC26" s="75"/>
      <c r="WVD26" s="75"/>
      <c r="WVE26" s="75"/>
      <c r="WVF26" s="75"/>
      <c r="WVG26" s="75"/>
      <c r="WVH26" s="75"/>
      <c r="WVI26" s="75"/>
      <c r="WVJ26" s="75"/>
      <c r="WVK26" s="75"/>
      <c r="WVL26" s="75"/>
      <c r="WVM26" s="75"/>
      <c r="WVN26" s="75"/>
      <c r="WVO26" s="75"/>
      <c r="WVP26" s="75"/>
      <c r="WVQ26" s="75"/>
      <c r="WVR26" s="75"/>
      <c r="WVS26" s="75"/>
      <c r="WVT26" s="75"/>
      <c r="WVU26" s="75"/>
      <c r="WVV26" s="75"/>
      <c r="WVW26" s="75"/>
      <c r="WVX26" s="75"/>
      <c r="WVY26" s="75"/>
      <c r="WVZ26" s="75"/>
      <c r="WWA26" s="75"/>
      <c r="WWB26" s="75"/>
      <c r="WWC26" s="75"/>
      <c r="WWD26" s="75"/>
      <c r="WWE26" s="75"/>
      <c r="WWF26" s="75"/>
      <c r="WWG26" s="75"/>
      <c r="WWH26" s="75"/>
      <c r="WWI26" s="75"/>
      <c r="WWJ26" s="75"/>
      <c r="WWK26" s="75"/>
      <c r="WWL26" s="75"/>
      <c r="WWM26" s="75"/>
      <c r="WWN26" s="75"/>
      <c r="WWO26" s="75"/>
      <c r="WWP26" s="75"/>
      <c r="WWQ26" s="75"/>
      <c r="WWR26" s="75"/>
      <c r="WWS26" s="75"/>
      <c r="WWT26" s="75"/>
      <c r="WWU26" s="75"/>
      <c r="WWV26" s="75"/>
      <c r="WWW26" s="75"/>
      <c r="WWX26" s="75"/>
      <c r="WWY26" s="75"/>
      <c r="WWZ26" s="75"/>
      <c r="WXA26" s="75"/>
      <c r="WXB26" s="75"/>
      <c r="WXC26" s="75"/>
      <c r="WXD26" s="75"/>
      <c r="WXE26" s="75"/>
      <c r="WXF26" s="75"/>
      <c r="WXG26" s="75"/>
      <c r="WXH26" s="75"/>
      <c r="WXI26" s="75"/>
      <c r="WXJ26" s="75"/>
      <c r="WXK26" s="75"/>
      <c r="WXL26" s="75"/>
      <c r="WXM26" s="75"/>
      <c r="WXN26" s="75"/>
      <c r="WXO26" s="75"/>
      <c r="WXP26" s="75"/>
      <c r="WXQ26" s="75"/>
      <c r="WXR26" s="75"/>
      <c r="WXS26" s="75"/>
      <c r="WXT26" s="75"/>
      <c r="WXU26" s="75"/>
      <c r="WXV26" s="75"/>
      <c r="WXW26" s="75"/>
      <c r="WXX26" s="75"/>
      <c r="WXY26" s="75"/>
      <c r="WXZ26" s="75"/>
      <c r="WYA26" s="75"/>
      <c r="WYB26" s="75"/>
      <c r="WYC26" s="75"/>
      <c r="WYD26" s="75"/>
      <c r="WYE26" s="75"/>
      <c r="WYF26" s="75"/>
      <c r="WYG26" s="75"/>
      <c r="WYH26" s="75"/>
      <c r="WYI26" s="75"/>
      <c r="WYJ26" s="75"/>
      <c r="WYK26" s="75"/>
      <c r="WYL26" s="75"/>
      <c r="WYM26" s="75"/>
      <c r="WYN26" s="75"/>
      <c r="WYO26" s="75"/>
      <c r="WYP26" s="75"/>
      <c r="WYQ26" s="75"/>
      <c r="WYR26" s="75"/>
      <c r="WYS26" s="75"/>
      <c r="WYT26" s="75"/>
      <c r="WYU26" s="75"/>
      <c r="WYV26" s="75"/>
      <c r="WYW26" s="75"/>
      <c r="WYX26" s="75"/>
      <c r="WYY26" s="75"/>
      <c r="WYZ26" s="75"/>
      <c r="WZA26" s="75"/>
      <c r="WZB26" s="75"/>
      <c r="WZC26" s="75"/>
      <c r="WZD26" s="75"/>
      <c r="WZE26" s="75"/>
      <c r="WZF26" s="75"/>
      <c r="WZG26" s="75"/>
      <c r="WZH26" s="75"/>
      <c r="WZI26" s="75"/>
      <c r="WZJ26" s="75"/>
      <c r="WZK26" s="75"/>
      <c r="WZL26" s="75"/>
      <c r="WZM26" s="75"/>
      <c r="WZN26" s="75"/>
      <c r="WZO26" s="75"/>
      <c r="WZP26" s="75"/>
      <c r="WZQ26" s="75"/>
      <c r="WZR26" s="75"/>
      <c r="WZS26" s="75"/>
      <c r="WZT26" s="75"/>
      <c r="WZU26" s="75"/>
      <c r="WZV26" s="75"/>
      <c r="WZW26" s="75"/>
      <c r="WZX26" s="75"/>
      <c r="WZY26" s="75"/>
      <c r="WZZ26" s="75"/>
      <c r="XAA26" s="75"/>
      <c r="XAB26" s="75"/>
      <c r="XAC26" s="75"/>
      <c r="XAD26" s="75"/>
      <c r="XAE26" s="75"/>
      <c r="XAF26" s="75"/>
      <c r="XAG26" s="75"/>
      <c r="XAH26" s="75"/>
      <c r="XAI26" s="75"/>
      <c r="XAJ26" s="75"/>
      <c r="XAK26" s="75"/>
      <c r="XAL26" s="75"/>
      <c r="XAM26" s="75"/>
      <c r="XAN26" s="75"/>
      <c r="XAO26" s="75"/>
      <c r="XAP26" s="75"/>
      <c r="XAQ26" s="75"/>
      <c r="XAR26" s="75"/>
      <c r="XAS26" s="75"/>
      <c r="XAT26" s="75"/>
      <c r="XAU26" s="75"/>
      <c r="XAV26" s="75"/>
      <c r="XAW26" s="75"/>
      <c r="XAX26" s="75"/>
      <c r="XAY26" s="75"/>
      <c r="XAZ26" s="75"/>
      <c r="XBA26" s="75"/>
      <c r="XBB26" s="75"/>
      <c r="XBC26" s="75"/>
      <c r="XBD26" s="75"/>
      <c r="XBE26" s="75"/>
      <c r="XBF26" s="75"/>
      <c r="XBG26" s="75"/>
      <c r="XBH26" s="75"/>
      <c r="XBI26" s="75"/>
      <c r="XBJ26" s="75"/>
      <c r="XBK26" s="75"/>
      <c r="XBL26" s="75"/>
      <c r="XBM26" s="75"/>
      <c r="XBN26" s="75"/>
      <c r="XBO26" s="75"/>
      <c r="XBP26" s="75"/>
      <c r="XBQ26" s="75"/>
      <c r="XBR26" s="75"/>
      <c r="XBS26" s="75"/>
      <c r="XBT26" s="75"/>
      <c r="XBU26" s="75"/>
      <c r="XBV26" s="75"/>
      <c r="XBW26" s="75"/>
      <c r="XBX26" s="75"/>
      <c r="XBY26" s="75"/>
      <c r="XBZ26" s="75"/>
      <c r="XCA26" s="75"/>
      <c r="XCB26" s="75"/>
      <c r="XCC26" s="75"/>
      <c r="XCD26" s="75"/>
      <c r="XCE26" s="75"/>
      <c r="XCF26" s="75"/>
      <c r="XCG26" s="75"/>
      <c r="XCH26" s="75"/>
      <c r="XCI26" s="75"/>
      <c r="XCJ26" s="75"/>
      <c r="XCK26" s="75"/>
      <c r="XCL26" s="75"/>
      <c r="XCM26" s="75"/>
      <c r="XCN26" s="75"/>
      <c r="XCO26" s="75"/>
      <c r="XCP26" s="75"/>
      <c r="XCQ26" s="75"/>
      <c r="XCR26" s="75"/>
      <c r="XCS26" s="75"/>
      <c r="XCT26" s="75"/>
      <c r="XCU26" s="75"/>
      <c r="XCV26" s="75"/>
      <c r="XCW26" s="75"/>
      <c r="XCX26" s="75"/>
      <c r="XCY26" s="75"/>
      <c r="XCZ26" s="75"/>
      <c r="XDA26" s="75"/>
      <c r="XDB26" s="75"/>
      <c r="XDC26" s="75"/>
      <c r="XDD26" s="75"/>
      <c r="XDE26" s="75"/>
      <c r="XDF26" s="75"/>
      <c r="XDG26" s="75"/>
      <c r="XDH26" s="75"/>
      <c r="XDI26" s="75"/>
      <c r="XDJ26" s="75"/>
      <c r="XDK26" s="75"/>
      <c r="XDL26" s="75"/>
      <c r="XDM26" s="75"/>
      <c r="XDN26" s="75"/>
      <c r="XDO26" s="75"/>
      <c r="XDP26" s="75"/>
      <c r="XDQ26" s="75"/>
      <c r="XDR26" s="75"/>
      <c r="XDS26" s="75"/>
      <c r="XDT26" s="75"/>
      <c r="XDU26" s="75"/>
      <c r="XDV26" s="75"/>
      <c r="XDW26" s="75"/>
      <c r="XDX26" s="75"/>
      <c r="XDY26" s="75"/>
      <c r="XDZ26" s="75"/>
      <c r="XEA26" s="75"/>
      <c r="XEB26" s="75"/>
      <c r="XEC26" s="75"/>
      <c r="XED26" s="75"/>
      <c r="XEE26" s="75"/>
      <c r="XEF26" s="75"/>
      <c r="XEG26" s="75"/>
      <c r="XEH26" s="75"/>
      <c r="XEI26" s="75"/>
      <c r="XEJ26" s="75"/>
      <c r="XEK26" s="75"/>
      <c r="XEL26" s="75"/>
      <c r="XEM26" s="75"/>
      <c r="XEN26" s="75"/>
      <c r="XEO26" s="75"/>
      <c r="XEP26" s="75"/>
      <c r="XEQ26" s="75"/>
      <c r="XER26" s="75"/>
      <c r="XES26" s="75"/>
      <c r="XET26" s="75"/>
      <c r="XEU26" s="75"/>
      <c r="XEV26" s="75"/>
      <c r="XEW26" s="75"/>
      <c r="XEX26" s="75"/>
      <c r="XEY26" s="75"/>
      <c r="XEZ26" s="75"/>
      <c r="XFA26" s="75"/>
      <c r="XFB26" s="75"/>
      <c r="XFC26" s="75"/>
      <c r="XFD26" s="76"/>
    </row>
    <row r="27" spans="1:16384" s="74" customFormat="1" ht="36.75" customHeight="1" thickBot="1" x14ac:dyDescent="1.1000000000000001">
      <c r="A27" s="63"/>
      <c r="B27" s="64" t="s">
        <v>35</v>
      </c>
      <c r="C27" s="65"/>
      <c r="D27" s="65"/>
      <c r="E27" s="66"/>
      <c r="F27" s="67">
        <f>SUM(F6:F25)</f>
        <v>286933.25</v>
      </c>
      <c r="G27" s="67">
        <f>SUM(G6:G25)</f>
        <v>1</v>
      </c>
      <c r="H27" s="68"/>
      <c r="I27" s="69"/>
      <c r="J27" s="70"/>
      <c r="K27" s="21" t="s">
        <v>226</v>
      </c>
      <c r="L27" s="11" t="e">
        <f>[4]!Table137[[#This Row],[Column1]]=[4]!Table137[[#This Row],[شرح ]]</f>
        <v>#REF!</v>
      </c>
      <c r="M27" s="40">
        <v>0</v>
      </c>
      <c r="N27" s="40">
        <v>0</v>
      </c>
      <c r="O27" s="48">
        <v>0</v>
      </c>
      <c r="P27" s="71" t="s">
        <v>227</v>
      </c>
      <c r="Q27" s="71" t="s">
        <v>228</v>
      </c>
      <c r="W27" s="66"/>
      <c r="X27" s="67">
        <f>SUM(X6:X25)</f>
        <v>91692.235000000015</v>
      </c>
      <c r="Y27" s="66"/>
      <c r="Z27" s="67">
        <f>SUM(Z6:Z25)</f>
        <v>68789.275000000009</v>
      </c>
      <c r="AA27" s="66"/>
      <c r="AB27" s="67">
        <f>SUM(AB6:AB25)</f>
        <v>30451.740000000005</v>
      </c>
    </row>
    <row r="28" spans="1:16384" ht="36.75" customHeight="1" x14ac:dyDescent="0.45">
      <c r="F28" s="78">
        <f>F20/E20</f>
        <v>98.805000000000021</v>
      </c>
    </row>
    <row r="30" spans="1:16384" ht="36.75" customHeight="1" x14ac:dyDescent="0.45">
      <c r="F30" s="79"/>
      <c r="X30" s="79"/>
      <c r="Z30" s="79"/>
      <c r="AB30" s="79"/>
    </row>
    <row r="31" spans="1:16384" ht="36.75" customHeight="1" x14ac:dyDescent="0.45">
      <c r="C31" s="80"/>
      <c r="D31" s="80"/>
      <c r="H31" s="81">
        <f>F23-20000</f>
        <v>-20000</v>
      </c>
    </row>
    <row r="32" spans="1:16384" ht="36.75" customHeight="1" x14ac:dyDescent="0.45">
      <c r="C32" s="80"/>
      <c r="D32" s="82"/>
    </row>
    <row r="33" spans="3:4" ht="36.75" customHeight="1" x14ac:dyDescent="0.45">
      <c r="C33" s="80"/>
      <c r="D33" s="82"/>
    </row>
    <row r="34" spans="3:4" ht="36.75" customHeight="1" x14ac:dyDescent="0.45">
      <c r="C34" s="80"/>
      <c r="D34" s="83"/>
    </row>
    <row r="35" spans="3:4" ht="36.75" customHeight="1" x14ac:dyDescent="0.45">
      <c r="C35" s="80"/>
      <c r="D35" s="84"/>
    </row>
  </sheetData>
  <mergeCells count="6">
    <mergeCell ref="A1:AB1"/>
    <mergeCell ref="A3:B3"/>
    <mergeCell ref="A4:B4"/>
    <mergeCell ref="C4:AB4"/>
    <mergeCell ref="C3:AB3"/>
    <mergeCell ref="A2:AB2"/>
  </mergeCells>
  <printOptions horizontalCentered="1" verticalCentered="1"/>
  <pageMargins left="0" right="0" top="0" bottom="0" header="0" footer="0"/>
  <pageSetup paperSize="9" scale="23" orientation="landscape" r:id="rId1"/>
  <headerFooter>
    <oddHeader xml:space="preserve">&amp;C&amp;"B Nazanin,Bold"&amp;18
</oddHeader>
    <oddFooter>&amp;C&amp;"B Nazanin,Bold"&amp;14&amp;P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N74"/>
  <sheetViews>
    <sheetView rightToLeft="1" zoomScale="40" zoomScaleNormal="40" workbookViewId="0">
      <pane ySplit="5" topLeftCell="A33" activePane="bottomLeft" state="frozen"/>
      <selection pane="bottomLeft" activeCell="A44" sqref="A44:W70"/>
    </sheetView>
  </sheetViews>
  <sheetFormatPr defaultColWidth="9.125" defaultRowHeight="39.75" x14ac:dyDescent="0.9"/>
  <cols>
    <col min="1" max="1" width="14.5" style="121" customWidth="1"/>
    <col min="2" max="2" width="125.125" style="133" customWidth="1"/>
    <col min="3" max="3" width="21" style="121" customWidth="1"/>
    <col min="4" max="4" width="22" style="121" customWidth="1"/>
    <col min="5" max="5" width="16.375" style="121" customWidth="1"/>
    <col min="6" max="6" width="28.875" style="121" customWidth="1"/>
    <col min="7" max="7" width="29.875" style="121" customWidth="1"/>
    <col min="8" max="8" width="31.75" style="121" hidden="1" customWidth="1"/>
    <col min="9" max="9" width="29.375" style="121" hidden="1" customWidth="1"/>
    <col min="10" max="10" width="48.375" style="121" hidden="1" customWidth="1"/>
    <col min="11" max="15" width="14.75" style="121" hidden="1" customWidth="1"/>
    <col min="16" max="16" width="9.125" style="121" hidden="1" customWidth="1"/>
    <col min="17" max="17" width="16" style="121" hidden="1" customWidth="1"/>
    <col min="18" max="18" width="17" style="78" customWidth="1"/>
    <col min="19" max="19" width="39" style="78" customWidth="1"/>
    <col min="20" max="20" width="17" style="78" customWidth="1"/>
    <col min="21" max="21" width="39" style="78" customWidth="1"/>
    <col min="22" max="22" width="17" style="78" customWidth="1"/>
    <col min="23" max="23" width="39" style="78" customWidth="1"/>
    <col min="24" max="24" width="9.125" style="449" hidden="1" customWidth="1"/>
    <col min="25" max="25" width="15.875" style="127" hidden="1" customWidth="1"/>
    <col min="26" max="26" width="85.25" style="127" hidden="1" customWidth="1"/>
    <col min="27" max="27" width="10.25" style="127" hidden="1" customWidth="1"/>
    <col min="28" max="37" width="18.875" style="127" hidden="1" customWidth="1"/>
    <col min="38" max="38" width="10.25" style="127" hidden="1" customWidth="1"/>
    <col min="39" max="39" width="9.125" style="121" hidden="1" customWidth="1"/>
    <col min="40" max="40" width="18.875" style="121" hidden="1" customWidth="1"/>
    <col min="41" max="41" width="9.125" style="121" customWidth="1"/>
    <col min="42" max="16384" width="9.125" style="121"/>
  </cols>
  <sheetData>
    <row r="1" spans="1:38" ht="139.5" customHeight="1" x14ac:dyDescent="0.9">
      <c r="A1" s="809" t="s">
        <v>182</v>
      </c>
      <c r="B1" s="809"/>
      <c r="C1" s="809"/>
      <c r="D1" s="809"/>
      <c r="E1" s="809"/>
      <c r="F1" s="809"/>
      <c r="G1" s="809"/>
      <c r="H1" s="809"/>
      <c r="I1" s="809"/>
      <c r="J1" s="809"/>
      <c r="K1" s="809"/>
      <c r="L1" s="809"/>
      <c r="M1" s="809"/>
      <c r="N1" s="809"/>
      <c r="O1" s="809"/>
      <c r="P1" s="809"/>
      <c r="Q1" s="809"/>
      <c r="R1" s="809"/>
      <c r="S1" s="809"/>
      <c r="T1" s="809"/>
      <c r="U1" s="809"/>
      <c r="V1" s="809"/>
      <c r="W1" s="809"/>
      <c r="X1" s="449" t="s">
        <v>182</v>
      </c>
    </row>
    <row r="2" spans="1:38" ht="36" customHeight="1" x14ac:dyDescent="0.9">
      <c r="A2" s="810" t="s">
        <v>40</v>
      </c>
      <c r="B2" s="810"/>
      <c r="C2" s="810"/>
      <c r="D2" s="810"/>
      <c r="E2" s="810"/>
      <c r="F2" s="810"/>
      <c r="G2" s="810"/>
      <c r="H2" s="810"/>
      <c r="I2" s="810"/>
      <c r="J2" s="810"/>
      <c r="K2" s="810"/>
      <c r="L2" s="810"/>
      <c r="M2" s="810"/>
      <c r="N2" s="810"/>
      <c r="O2" s="810"/>
      <c r="P2" s="810"/>
      <c r="Q2" s="810"/>
      <c r="R2" s="810"/>
      <c r="S2" s="810"/>
      <c r="T2" s="810"/>
      <c r="U2" s="810"/>
      <c r="V2" s="810"/>
      <c r="W2" s="810"/>
      <c r="X2" s="449" t="s">
        <v>40</v>
      </c>
    </row>
    <row r="3" spans="1:38" ht="120.75" customHeight="1" x14ac:dyDescent="0.9">
      <c r="A3" s="811" t="s">
        <v>41</v>
      </c>
      <c r="B3" s="811"/>
      <c r="C3" s="812" t="s">
        <v>565</v>
      </c>
      <c r="D3" s="813"/>
      <c r="E3" s="813"/>
      <c r="F3" s="813"/>
      <c r="G3" s="813"/>
      <c r="H3" s="813"/>
      <c r="I3" s="813"/>
      <c r="J3" s="813"/>
      <c r="K3" s="813"/>
      <c r="L3" s="813"/>
      <c r="M3" s="813"/>
      <c r="N3" s="813"/>
      <c r="O3" s="813"/>
      <c r="P3" s="813"/>
      <c r="Q3" s="813"/>
      <c r="R3" s="813"/>
      <c r="S3" s="813"/>
      <c r="T3" s="813"/>
      <c r="U3" s="813"/>
      <c r="V3" s="813"/>
      <c r="W3" s="813"/>
      <c r="X3" s="449" t="s">
        <v>41</v>
      </c>
    </row>
    <row r="4" spans="1:38" ht="36" x14ac:dyDescent="0.9">
      <c r="A4" s="811" t="s">
        <v>183</v>
      </c>
      <c r="B4" s="811"/>
      <c r="C4" s="814">
        <f>F62</f>
        <v>589576.83580721659</v>
      </c>
      <c r="D4" s="814"/>
      <c r="E4" s="814"/>
      <c r="F4" s="814"/>
      <c r="G4" s="814"/>
      <c r="H4" s="814"/>
      <c r="I4" s="814"/>
      <c r="J4" s="814"/>
      <c r="K4" s="814"/>
      <c r="L4" s="814"/>
      <c r="M4" s="814"/>
      <c r="N4" s="814"/>
      <c r="O4" s="814"/>
      <c r="P4" s="814"/>
      <c r="Q4" s="814"/>
      <c r="R4" s="814"/>
      <c r="S4" s="814"/>
      <c r="T4" s="814"/>
      <c r="U4" s="814"/>
      <c r="V4" s="814"/>
      <c r="W4" s="814"/>
      <c r="X4" s="449" t="s">
        <v>183</v>
      </c>
    </row>
    <row r="5" spans="1:38" ht="160.5" thickBot="1" x14ac:dyDescent="0.95">
      <c r="A5" s="401" t="s">
        <v>0</v>
      </c>
      <c r="B5" s="402" t="s">
        <v>29</v>
      </c>
      <c r="C5" s="403" t="s">
        <v>30</v>
      </c>
      <c r="D5" s="403" t="s">
        <v>42</v>
      </c>
      <c r="E5" s="403" t="s">
        <v>43</v>
      </c>
      <c r="F5" s="403" t="s">
        <v>32</v>
      </c>
      <c r="G5" s="404" t="s">
        <v>44</v>
      </c>
      <c r="H5" s="404" t="s">
        <v>33</v>
      </c>
      <c r="I5" s="405" t="s">
        <v>45</v>
      </c>
      <c r="J5" s="403" t="s">
        <v>46</v>
      </c>
      <c r="K5" s="9" t="s">
        <v>186</v>
      </c>
      <c r="L5" s="9" t="s">
        <v>254</v>
      </c>
      <c r="M5" s="9" t="s">
        <v>229</v>
      </c>
      <c r="N5" s="9" t="s">
        <v>189</v>
      </c>
      <c r="O5" s="9" t="s">
        <v>190</v>
      </c>
      <c r="R5" s="395" t="s">
        <v>424</v>
      </c>
      <c r="S5" s="395" t="s">
        <v>423</v>
      </c>
      <c r="T5" s="396" t="s">
        <v>419</v>
      </c>
      <c r="U5" s="396" t="s">
        <v>420</v>
      </c>
      <c r="V5" s="394" t="s">
        <v>421</v>
      </c>
      <c r="W5" s="394" t="s">
        <v>422</v>
      </c>
      <c r="X5" s="449" t="s">
        <v>0</v>
      </c>
      <c r="Y5" s="437" t="str">
        <f>'فرم شماره 1'!E3</f>
        <v>ردیف</v>
      </c>
      <c r="Z5" s="437" t="str">
        <f>'فرم شماره 1'!F3</f>
        <v xml:space="preserve">عنوان راهکار های کلی برای جهت گیری </v>
      </c>
      <c r="AA5" s="437" t="str">
        <f>'فرم شماره 1'!G3</f>
        <v>واحد اندازه گیری</v>
      </c>
      <c r="AB5" s="437" t="str">
        <f>'فرم شماره 1'!H3</f>
        <v>مقدار
ناحیه 1</v>
      </c>
      <c r="AC5" s="437" t="str">
        <f>'فرم شماره 1'!I3</f>
        <v>برآورد اعتبار 
ناحیه 1  (میلیون ریال)</v>
      </c>
      <c r="AD5" s="437" t="str">
        <f>'فرم شماره 1'!J3</f>
        <v>مقدار
ناحیه 2</v>
      </c>
      <c r="AE5" s="437" t="str">
        <f>'فرم شماره 1'!K3</f>
        <v>برآورد اعتبار 
ناحیه 2  (میلیون ریال)</v>
      </c>
      <c r="AF5" s="437" t="str">
        <f>'فرم شماره 1'!L3</f>
        <v>مقدار
ناحیه 3</v>
      </c>
      <c r="AG5" s="437" t="str">
        <f>'فرم شماره 1'!M3</f>
        <v>برآورد اعتبار 
ناحیه 3  (میلیون ریال)</v>
      </c>
      <c r="AH5" s="437" t="str">
        <f>'فرم شماره 1'!N3</f>
        <v>مقدار  ستاد در سال 1402</v>
      </c>
      <c r="AI5" s="437" t="str">
        <f>'فرم شماره 1'!O3</f>
        <v>برآورد اعتبار 
ستاد (میلیون ریال)</v>
      </c>
      <c r="AJ5" s="437" t="str">
        <f>'فرم شماره 1'!P3</f>
        <v xml:space="preserve">جمع مقدار
</v>
      </c>
      <c r="AK5" s="437" t="str">
        <f>'فرم شماره 1'!Q3</f>
        <v>برآورد اعتبار سال 1402  (میلیون  ریال)</v>
      </c>
    </row>
    <row r="6" spans="1:38" ht="28.5" customHeight="1" x14ac:dyDescent="0.9">
      <c r="A6" s="406">
        <v>1</v>
      </c>
      <c r="B6" s="407" t="s">
        <v>255</v>
      </c>
      <c r="C6" s="408"/>
      <c r="D6" s="408" t="s">
        <v>192</v>
      </c>
      <c r="E6" s="408"/>
      <c r="F6" s="409"/>
      <c r="G6" s="410"/>
      <c r="H6" s="410"/>
      <c r="I6" s="411"/>
      <c r="J6" s="412" t="s">
        <v>3</v>
      </c>
      <c r="K6" s="413" t="s">
        <v>163</v>
      </c>
      <c r="L6" s="413"/>
      <c r="M6" s="414"/>
      <c r="N6" s="415"/>
      <c r="O6" s="415"/>
      <c r="P6" s="121" t="s">
        <v>255</v>
      </c>
      <c r="Q6" s="121" t="b">
        <f>P6=Table13454[[#This Row],[شرح ]]</f>
        <v>1</v>
      </c>
      <c r="R6" s="272"/>
      <c r="S6" s="272"/>
      <c r="T6" s="272"/>
      <c r="U6" s="272"/>
      <c r="V6" s="272"/>
      <c r="W6" s="272"/>
      <c r="X6" s="449">
        <v>1</v>
      </c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</row>
    <row r="7" spans="1:38" ht="28.5" customHeight="1" x14ac:dyDescent="0.9">
      <c r="A7" s="408">
        <f>1+A6</f>
        <v>2</v>
      </c>
      <c r="B7" s="407" t="s">
        <v>256</v>
      </c>
      <c r="C7" s="416" t="s">
        <v>257</v>
      </c>
      <c r="D7" s="416" t="s">
        <v>258</v>
      </c>
      <c r="E7" s="700">
        <f>E8/E9</f>
        <v>9.7710776102735902E-2</v>
      </c>
      <c r="F7" s="416"/>
      <c r="G7" s="408"/>
      <c r="H7" s="408"/>
      <c r="I7" s="417"/>
      <c r="J7" s="418"/>
      <c r="K7" s="122">
        <v>342</v>
      </c>
      <c r="L7" s="122">
        <v>3.1870870415836576E-2</v>
      </c>
      <c r="M7" s="419" t="s">
        <v>163</v>
      </c>
      <c r="N7" s="420" t="s">
        <v>163</v>
      </c>
      <c r="O7" s="420" t="s">
        <v>163</v>
      </c>
      <c r="P7" s="121" t="s">
        <v>256</v>
      </c>
      <c r="Q7" s="121" t="b">
        <f>P7=Table13454[[#This Row],[شرح ]]</f>
        <v>1</v>
      </c>
      <c r="R7" s="103"/>
      <c r="S7" s="103"/>
      <c r="T7" s="103"/>
      <c r="U7" s="103"/>
      <c r="V7" s="103"/>
      <c r="W7" s="103"/>
      <c r="X7" s="449">
        <v>2</v>
      </c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</row>
    <row r="8" spans="1:38" ht="28.5" customHeight="1" x14ac:dyDescent="0.9">
      <c r="A8" s="408">
        <f t="shared" ref="A8:A61" si="0">1+A7</f>
        <v>3</v>
      </c>
      <c r="B8" s="407" t="s">
        <v>259</v>
      </c>
      <c r="C8" s="416" t="s">
        <v>260</v>
      </c>
      <c r="D8" s="416" t="s">
        <v>196</v>
      </c>
      <c r="E8" s="416">
        <v>175</v>
      </c>
      <c r="F8" s="416"/>
      <c r="G8" s="408"/>
      <c r="H8" s="408"/>
      <c r="I8" s="417"/>
      <c r="J8" s="418"/>
      <c r="K8" s="123" t="s">
        <v>163</v>
      </c>
      <c r="L8" s="123">
        <v>57</v>
      </c>
      <c r="M8" s="419" t="s">
        <v>163</v>
      </c>
      <c r="N8" s="420" t="s">
        <v>163</v>
      </c>
      <c r="O8" s="420" t="s">
        <v>163</v>
      </c>
      <c r="P8" s="121" t="s">
        <v>259</v>
      </c>
      <c r="Q8" s="121" t="b">
        <f>P8=Table13454[[#This Row],[شرح ]]</f>
        <v>1</v>
      </c>
      <c r="R8" s="279"/>
      <c r="S8" s="279"/>
      <c r="T8" s="279"/>
      <c r="U8" s="279"/>
      <c r="V8" s="279"/>
      <c r="W8" s="272"/>
      <c r="X8" s="449">
        <v>3</v>
      </c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</row>
    <row r="9" spans="1:38" ht="28.5" customHeight="1" x14ac:dyDescent="0.9">
      <c r="A9" s="408">
        <f t="shared" si="0"/>
        <v>4</v>
      </c>
      <c r="B9" s="407" t="s">
        <v>261</v>
      </c>
      <c r="C9" s="416" t="s">
        <v>81</v>
      </c>
      <c r="D9" s="416" t="s">
        <v>196</v>
      </c>
      <c r="E9" s="416">
        <v>1791</v>
      </c>
      <c r="F9" s="416"/>
      <c r="G9" s="408"/>
      <c r="H9" s="408"/>
      <c r="I9" s="417"/>
      <c r="J9" s="418"/>
      <c r="K9" s="421">
        <v>153</v>
      </c>
      <c r="L9" s="422" t="s">
        <v>462</v>
      </c>
      <c r="M9" s="419" t="s">
        <v>163</v>
      </c>
      <c r="N9" s="420" t="s">
        <v>163</v>
      </c>
      <c r="O9" s="420" t="s">
        <v>163</v>
      </c>
      <c r="P9" s="121" t="s">
        <v>261</v>
      </c>
      <c r="Q9" s="121" t="b">
        <f>P9=Table13454[[#This Row],[شرح ]]</f>
        <v>1</v>
      </c>
      <c r="R9" s="278"/>
      <c r="S9" s="278"/>
      <c r="T9" s="278"/>
      <c r="U9" s="278"/>
      <c r="V9" s="278"/>
      <c r="W9" s="278"/>
      <c r="X9" s="449">
        <v>4</v>
      </c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</row>
    <row r="10" spans="1:38" ht="28.5" customHeight="1" x14ac:dyDescent="0.9">
      <c r="A10" s="408">
        <f t="shared" si="0"/>
        <v>5</v>
      </c>
      <c r="B10" s="407" t="str">
        <f t="shared" ref="B10:B35" si="1">Z10</f>
        <v xml:space="preserve">تهیه شیر آلات کوچک </v>
      </c>
      <c r="C10" s="408" t="s">
        <v>87</v>
      </c>
      <c r="D10" s="408" t="s">
        <v>221</v>
      </c>
      <c r="E10" s="456">
        <f t="shared" ref="E10:E39" si="2">R10+T10+V10</f>
        <v>200</v>
      </c>
      <c r="F10" s="456">
        <f t="shared" ref="F10:F60" si="3">S10+U10+W10</f>
        <v>15732</v>
      </c>
      <c r="G10" s="471">
        <f>Table13454[[#This Row],[اعتبار مورد نیاز  (میلیون ریال)]]/$F$62</f>
        <v>2.6683544950439921E-2</v>
      </c>
      <c r="H10" s="408"/>
      <c r="I10" s="417"/>
      <c r="J10" s="418"/>
      <c r="K10" s="123" t="s">
        <v>163</v>
      </c>
      <c r="L10" s="123">
        <v>252</v>
      </c>
      <c r="M10" s="424">
        <v>17236800</v>
      </c>
      <c r="N10" s="420"/>
      <c r="O10" s="420"/>
      <c r="P10" s="121" t="s">
        <v>88</v>
      </c>
      <c r="Q10" s="121" t="b">
        <f>P10=Table13454[[#This Row],[شرح ]]</f>
        <v>1</v>
      </c>
      <c r="R10" s="453">
        <f>AB10</f>
        <v>75</v>
      </c>
      <c r="S10" s="454">
        <f>AC10</f>
        <v>5899.5</v>
      </c>
      <c r="T10" s="453">
        <f t="shared" ref="T10:W10" si="4">AD10</f>
        <v>75</v>
      </c>
      <c r="U10" s="454">
        <f t="shared" si="4"/>
        <v>5899.5</v>
      </c>
      <c r="V10" s="453">
        <f t="shared" si="4"/>
        <v>50</v>
      </c>
      <c r="W10" s="454">
        <f t="shared" si="4"/>
        <v>3933</v>
      </c>
      <c r="X10" s="449">
        <v>5</v>
      </c>
      <c r="Y10" s="127">
        <v>5</v>
      </c>
      <c r="Z10" s="127" t="str">
        <f>'فرم شماره 1'!F14</f>
        <v xml:space="preserve">تهیه شیر آلات کوچک </v>
      </c>
      <c r="AA10" s="127" t="str">
        <f>'فرم شماره 1'!G14</f>
        <v>عدد</v>
      </c>
      <c r="AB10" s="127">
        <f>'فرم شماره 1'!H14</f>
        <v>75</v>
      </c>
      <c r="AC10" s="127">
        <f>'فرم شماره 1'!I14</f>
        <v>5899.5</v>
      </c>
      <c r="AD10" s="127">
        <f>'فرم شماره 1'!J14</f>
        <v>75</v>
      </c>
      <c r="AE10" s="127">
        <f>'فرم شماره 1'!K14</f>
        <v>5899.5</v>
      </c>
      <c r="AF10" s="127">
        <f>'فرم شماره 1'!L14</f>
        <v>50</v>
      </c>
      <c r="AG10" s="127">
        <f>'فرم شماره 1'!M14</f>
        <v>3933</v>
      </c>
      <c r="AH10" s="127">
        <f>'فرم شماره 1'!N14</f>
        <v>0</v>
      </c>
      <c r="AI10" s="127">
        <f>'فرم شماره 1'!O14</f>
        <v>0</v>
      </c>
      <c r="AJ10" s="127">
        <f>'فرم شماره 1'!P14</f>
        <v>200</v>
      </c>
      <c r="AK10" s="127">
        <f>'فرم شماره 1'!Q14</f>
        <v>15732</v>
      </c>
    </row>
    <row r="11" spans="1:38" ht="28.5" customHeight="1" x14ac:dyDescent="0.95">
      <c r="A11" s="408">
        <f t="shared" si="0"/>
        <v>6</v>
      </c>
      <c r="B11" s="407" t="str">
        <f t="shared" si="1"/>
        <v xml:space="preserve">تهیه شیر آلات بزرگ </v>
      </c>
      <c r="C11" s="408" t="s">
        <v>87</v>
      </c>
      <c r="D11" s="408" t="s">
        <v>221</v>
      </c>
      <c r="E11" s="408">
        <f t="shared" si="2"/>
        <v>5</v>
      </c>
      <c r="F11" s="456">
        <f t="shared" si="3"/>
        <v>943.91999999999985</v>
      </c>
      <c r="G11" s="423">
        <f>Table13454[[#This Row],[اعتبار مورد نیاز  (میلیون ریال)]]/$F$62</f>
        <v>1.6010126970263949E-3</v>
      </c>
      <c r="H11" s="408"/>
      <c r="I11" s="417"/>
      <c r="J11" s="418"/>
      <c r="K11" s="123">
        <v>86</v>
      </c>
      <c r="L11" s="123">
        <v>0</v>
      </c>
      <c r="M11" s="424"/>
      <c r="N11" s="420"/>
      <c r="O11" s="420"/>
      <c r="P11" s="121" t="s">
        <v>262</v>
      </c>
      <c r="Q11" s="121" t="b">
        <f>P11=Table13454[[#This Row],[شرح ]]</f>
        <v>0</v>
      </c>
      <c r="R11" s="450">
        <f t="shared" ref="R11:R53" si="5">AB11</f>
        <v>2</v>
      </c>
      <c r="S11" s="452">
        <f t="shared" ref="S11:S53" si="6">AC11</f>
        <v>377.56799999999993</v>
      </c>
      <c r="T11" s="451">
        <f t="shared" ref="T11:T53" si="7">AD11</f>
        <v>2</v>
      </c>
      <c r="U11" s="452">
        <f t="shared" ref="U11:U53" si="8">AE11</f>
        <v>377.56799999999993</v>
      </c>
      <c r="V11" s="451">
        <f t="shared" ref="V11:V53" si="9">AF11</f>
        <v>1</v>
      </c>
      <c r="W11" s="452">
        <f t="shared" ref="W11:W60" si="10">AG11</f>
        <v>188.78399999999996</v>
      </c>
      <c r="X11" s="449">
        <v>6</v>
      </c>
      <c r="Y11" s="127">
        <v>6</v>
      </c>
      <c r="Z11" s="127" t="str">
        <f>'فرم شماره 1'!F15</f>
        <v xml:space="preserve">تهیه شیر آلات بزرگ </v>
      </c>
      <c r="AA11" s="127" t="str">
        <f>'فرم شماره 1'!G15</f>
        <v>عدد</v>
      </c>
      <c r="AB11" s="127">
        <f>'فرم شماره 1'!H15</f>
        <v>2</v>
      </c>
      <c r="AC11" s="127">
        <f>'فرم شماره 1'!I15</f>
        <v>377.56799999999993</v>
      </c>
      <c r="AD11" s="127">
        <f>'فرم شماره 1'!J15</f>
        <v>2</v>
      </c>
      <c r="AE11" s="127">
        <f>'فرم شماره 1'!K15</f>
        <v>377.56799999999993</v>
      </c>
      <c r="AF11" s="127">
        <f>'فرم شماره 1'!L15</f>
        <v>1</v>
      </c>
      <c r="AG11" s="127">
        <f>'فرم شماره 1'!M15</f>
        <v>188.78399999999996</v>
      </c>
      <c r="AH11" s="127">
        <f>'فرم شماره 1'!N15</f>
        <v>0</v>
      </c>
      <c r="AI11" s="127">
        <f>'فرم شماره 1'!O15</f>
        <v>0</v>
      </c>
      <c r="AJ11" s="127">
        <f>'فرم شماره 1'!P15</f>
        <v>5</v>
      </c>
      <c r="AK11" s="127">
        <f>'فرم شماره 1'!Q15</f>
        <v>943.91999999999985</v>
      </c>
    </row>
    <row r="12" spans="1:38" ht="28.5" customHeight="1" x14ac:dyDescent="0.9">
      <c r="A12" s="408">
        <f t="shared" si="0"/>
        <v>7</v>
      </c>
      <c r="B12" s="407" t="str">
        <f t="shared" si="1"/>
        <v>تهیه شیر آتش نشانی زمینی</v>
      </c>
      <c r="C12" s="408" t="s">
        <v>87</v>
      </c>
      <c r="D12" s="408" t="s">
        <v>221</v>
      </c>
      <c r="E12" s="408">
        <f t="shared" si="2"/>
        <v>85</v>
      </c>
      <c r="F12" s="456">
        <f t="shared" si="3"/>
        <v>7755.8759999999984</v>
      </c>
      <c r="G12" s="423">
        <f>Table13454[[#This Row],[اعتبار مورد نیاز  (میلیون ریال)]]/$F$62</f>
        <v>1.3154987660566877E-2</v>
      </c>
      <c r="H12" s="408"/>
      <c r="I12" s="417"/>
      <c r="J12" s="418"/>
      <c r="K12" s="123" t="s">
        <v>163</v>
      </c>
      <c r="L12" s="123">
        <v>131</v>
      </c>
      <c r="M12" s="124">
        <v>10394064</v>
      </c>
      <c r="N12" s="35" t="s">
        <v>463</v>
      </c>
      <c r="O12" s="420" t="s">
        <v>464</v>
      </c>
      <c r="P12" s="121" t="s">
        <v>91</v>
      </c>
      <c r="Q12" s="121" t="b">
        <f>P12=Table13454[[#This Row],[شرح ]]</f>
        <v>1</v>
      </c>
      <c r="R12" s="453">
        <f t="shared" si="5"/>
        <v>30</v>
      </c>
      <c r="S12" s="454">
        <f t="shared" si="6"/>
        <v>2737.3679999999995</v>
      </c>
      <c r="T12" s="453">
        <f t="shared" si="7"/>
        <v>30</v>
      </c>
      <c r="U12" s="454">
        <f t="shared" si="8"/>
        <v>2737.3679999999995</v>
      </c>
      <c r="V12" s="453">
        <f t="shared" si="9"/>
        <v>25</v>
      </c>
      <c r="W12" s="454">
        <f t="shared" si="10"/>
        <v>2281.14</v>
      </c>
      <c r="X12" s="449">
        <v>7</v>
      </c>
      <c r="Y12" s="127">
        <v>7</v>
      </c>
      <c r="Z12" s="127" t="str">
        <f>'فرم شماره 1'!F16</f>
        <v>تهیه شیر آتش نشانی زمینی</v>
      </c>
      <c r="AA12" s="127" t="str">
        <f>'فرم شماره 1'!G16</f>
        <v>عدد</v>
      </c>
      <c r="AB12" s="127">
        <f>'فرم شماره 1'!H16</f>
        <v>30</v>
      </c>
      <c r="AC12" s="127">
        <f>'فرم شماره 1'!I16</f>
        <v>2737.3679999999995</v>
      </c>
      <c r="AD12" s="127">
        <f>'فرم شماره 1'!J16</f>
        <v>30</v>
      </c>
      <c r="AE12" s="127">
        <f>'فرم شماره 1'!K16</f>
        <v>2737.3679999999995</v>
      </c>
      <c r="AF12" s="127">
        <f>'فرم شماره 1'!L16</f>
        <v>25</v>
      </c>
      <c r="AG12" s="127">
        <f>'فرم شماره 1'!M16</f>
        <v>2281.14</v>
      </c>
      <c r="AH12" s="127">
        <f>'فرم شماره 1'!N16</f>
        <v>0</v>
      </c>
      <c r="AI12" s="127">
        <f>'فرم شماره 1'!O16</f>
        <v>0</v>
      </c>
      <c r="AJ12" s="127">
        <f>'فرم شماره 1'!P16</f>
        <v>85</v>
      </c>
      <c r="AK12" s="127">
        <f>'فرم شماره 1'!Q16</f>
        <v>7755.8759999999993</v>
      </c>
    </row>
    <row r="13" spans="1:38" ht="28.5" customHeight="1" x14ac:dyDescent="0.95">
      <c r="A13" s="408">
        <f t="shared" si="0"/>
        <v>8</v>
      </c>
      <c r="B13" s="407" t="str">
        <f t="shared" si="1"/>
        <v>تهیه قطعات پیش ساخته بتنی شیر آتش نشانی</v>
      </c>
      <c r="C13" s="408" t="s">
        <v>87</v>
      </c>
      <c r="D13" s="408" t="s">
        <v>221</v>
      </c>
      <c r="E13" s="408">
        <f t="shared" si="2"/>
        <v>2000</v>
      </c>
      <c r="F13" s="456">
        <f t="shared" si="3"/>
        <v>2265.4079999999999</v>
      </c>
      <c r="G13" s="423">
        <f>Table13454[[#This Row],[اعتبار مورد نیاز  (میلیون ریال)]]/$F$62</f>
        <v>3.8424304728633483E-3</v>
      </c>
      <c r="H13" s="408"/>
      <c r="I13" s="417"/>
      <c r="J13" s="418"/>
      <c r="K13" s="123">
        <v>56</v>
      </c>
      <c r="L13" s="123">
        <v>1310</v>
      </c>
      <c r="M13" s="124">
        <v>1290297.6000000001</v>
      </c>
      <c r="N13" s="420" t="s">
        <v>263</v>
      </c>
      <c r="O13" s="420" t="s">
        <v>263</v>
      </c>
      <c r="P13" s="121" t="s">
        <v>89</v>
      </c>
      <c r="Q13" s="121" t="b">
        <f>P13=Table13454[[#This Row],[شرح ]]</f>
        <v>1</v>
      </c>
      <c r="R13" s="450">
        <f t="shared" si="5"/>
        <v>650</v>
      </c>
      <c r="S13" s="452">
        <f t="shared" si="6"/>
        <v>736.25760000000002</v>
      </c>
      <c r="T13" s="451">
        <f t="shared" si="7"/>
        <v>650</v>
      </c>
      <c r="U13" s="452">
        <f t="shared" si="8"/>
        <v>736.25760000000002</v>
      </c>
      <c r="V13" s="451">
        <f t="shared" si="9"/>
        <v>700</v>
      </c>
      <c r="W13" s="452">
        <f t="shared" si="10"/>
        <v>792.89279999999997</v>
      </c>
      <c r="X13" s="449">
        <v>8</v>
      </c>
      <c r="Y13" s="127">
        <v>8</v>
      </c>
      <c r="Z13" s="127" t="str">
        <f>'فرم شماره 1'!F17</f>
        <v>تهیه قطعات پیش ساخته بتنی شیر آتش نشانی</v>
      </c>
      <c r="AA13" s="127" t="str">
        <f>'فرم شماره 1'!G17</f>
        <v>عدد</v>
      </c>
      <c r="AB13" s="127">
        <f>'فرم شماره 1'!H17</f>
        <v>650</v>
      </c>
      <c r="AC13" s="127">
        <f>'فرم شماره 1'!I17</f>
        <v>736.25760000000002</v>
      </c>
      <c r="AD13" s="127">
        <f>'فرم شماره 1'!J17</f>
        <v>650</v>
      </c>
      <c r="AE13" s="127">
        <f>'فرم شماره 1'!K17</f>
        <v>736.25760000000002</v>
      </c>
      <c r="AF13" s="127">
        <f>'فرم شماره 1'!L17</f>
        <v>700</v>
      </c>
      <c r="AG13" s="127">
        <f>'فرم شماره 1'!M17</f>
        <v>792.89279999999997</v>
      </c>
      <c r="AH13" s="127">
        <f>'فرم شماره 1'!N17</f>
        <v>0</v>
      </c>
      <c r="AI13" s="127">
        <f>'فرم شماره 1'!O17</f>
        <v>0</v>
      </c>
      <c r="AJ13" s="127">
        <f>'فرم شماره 1'!P17</f>
        <v>2000</v>
      </c>
      <c r="AK13" s="127">
        <f>'فرم شماره 1'!Q17</f>
        <v>2265.4079999999999</v>
      </c>
    </row>
    <row r="14" spans="1:38" ht="28.5" customHeight="1" x14ac:dyDescent="0.9">
      <c r="A14" s="408">
        <f t="shared" si="0"/>
        <v>9</v>
      </c>
      <c r="B14" s="407" t="str">
        <f t="shared" si="1"/>
        <v>تهیه قطعات پیش ساخته بتنی شیر خط های کوچک</v>
      </c>
      <c r="C14" s="408" t="s">
        <v>87</v>
      </c>
      <c r="D14" s="408" t="s">
        <v>221</v>
      </c>
      <c r="E14" s="408">
        <f t="shared" si="2"/>
        <v>4000</v>
      </c>
      <c r="F14" s="456">
        <f t="shared" si="3"/>
        <v>3964.4639999999999</v>
      </c>
      <c r="G14" s="423">
        <f>Table13454[[#This Row],[اعتبار مورد نیاز  (میلیون ریال)]]/$F$62</f>
        <v>6.7242533275108599E-3</v>
      </c>
      <c r="H14" s="408"/>
      <c r="I14" s="417"/>
      <c r="J14" s="418"/>
      <c r="K14" s="123">
        <v>4600</v>
      </c>
      <c r="L14" s="123">
        <v>5490</v>
      </c>
      <c r="M14" s="124">
        <v>4731501.6000000006</v>
      </c>
      <c r="N14" s="420" t="s">
        <v>263</v>
      </c>
      <c r="O14" s="420" t="s">
        <v>263</v>
      </c>
      <c r="P14" s="121" t="s">
        <v>90</v>
      </c>
      <c r="Q14" s="121" t="b">
        <f>P14=Table13454[[#This Row],[شرح ]]</f>
        <v>1</v>
      </c>
      <c r="R14" s="453">
        <f t="shared" si="5"/>
        <v>1500</v>
      </c>
      <c r="S14" s="454">
        <f t="shared" si="6"/>
        <v>1486.674</v>
      </c>
      <c r="T14" s="453">
        <f t="shared" si="7"/>
        <v>1500</v>
      </c>
      <c r="U14" s="454">
        <f t="shared" si="8"/>
        <v>1486.674</v>
      </c>
      <c r="V14" s="453">
        <f t="shared" si="9"/>
        <v>1000</v>
      </c>
      <c r="W14" s="454">
        <f t="shared" si="10"/>
        <v>991.11599999999999</v>
      </c>
      <c r="X14" s="449">
        <v>9</v>
      </c>
      <c r="Y14" s="127">
        <v>9</v>
      </c>
      <c r="Z14" s="127" t="str">
        <f>'فرم شماره 1'!F18</f>
        <v>تهیه قطعات پیش ساخته بتنی شیر خط های کوچک</v>
      </c>
      <c r="AA14" s="127" t="str">
        <f>'فرم شماره 1'!G18</f>
        <v>عدد</v>
      </c>
      <c r="AB14" s="127">
        <f>'فرم شماره 1'!H18</f>
        <v>1500</v>
      </c>
      <c r="AC14" s="127">
        <f>'فرم شماره 1'!I18</f>
        <v>1486.674</v>
      </c>
      <c r="AD14" s="127">
        <f>'فرم شماره 1'!J18</f>
        <v>1500</v>
      </c>
      <c r="AE14" s="127">
        <f>'فرم شماره 1'!K18</f>
        <v>1486.674</v>
      </c>
      <c r="AF14" s="127">
        <f>'فرم شماره 1'!L18</f>
        <v>1000</v>
      </c>
      <c r="AG14" s="127">
        <f>'فرم شماره 1'!M18</f>
        <v>991.11599999999999</v>
      </c>
      <c r="AH14" s="127">
        <f>'فرم شماره 1'!N18</f>
        <v>0</v>
      </c>
      <c r="AI14" s="127">
        <f>'فرم شماره 1'!O18</f>
        <v>0</v>
      </c>
      <c r="AJ14" s="127">
        <f>'فرم شماره 1'!P18</f>
        <v>4000</v>
      </c>
      <c r="AK14" s="127">
        <f>'فرم شماره 1'!Q18</f>
        <v>3964.4639999999999</v>
      </c>
    </row>
    <row r="15" spans="1:38" ht="28.5" customHeight="1" x14ac:dyDescent="0.95">
      <c r="A15" s="408">
        <f t="shared" si="0"/>
        <v>10</v>
      </c>
      <c r="B15" s="407" t="str">
        <f t="shared" si="1"/>
        <v>خرید دریچه حوضچه شیرآلات کوچک با دال بتنی</v>
      </c>
      <c r="C15" s="408" t="s">
        <v>87</v>
      </c>
      <c r="D15" s="408" t="s">
        <v>221</v>
      </c>
      <c r="E15" s="408">
        <f t="shared" si="2"/>
        <v>300</v>
      </c>
      <c r="F15" s="456">
        <f t="shared" si="3"/>
        <v>3662.4096</v>
      </c>
      <c r="G15" s="423">
        <f>Table13454[[#This Row],[اعتبار مورد نیاز  (میلیون ریال)]]/$F$62</f>
        <v>6.2119292644624135E-3</v>
      </c>
      <c r="H15" s="408"/>
      <c r="I15" s="417"/>
      <c r="J15" s="418"/>
      <c r="K15" s="123">
        <v>129</v>
      </c>
      <c r="L15" s="123">
        <v>135</v>
      </c>
      <c r="M15" s="124">
        <v>1433116.8</v>
      </c>
      <c r="N15" s="42" t="s">
        <v>465</v>
      </c>
      <c r="O15" s="420" t="s">
        <v>466</v>
      </c>
      <c r="P15" s="121" t="s">
        <v>93</v>
      </c>
      <c r="Q15" s="121" t="b">
        <f>P15=Table13454[[#This Row],[شرح ]]</f>
        <v>1</v>
      </c>
      <c r="R15" s="450">
        <f t="shared" si="5"/>
        <v>110</v>
      </c>
      <c r="S15" s="452">
        <f t="shared" si="6"/>
        <v>1342.8835200000001</v>
      </c>
      <c r="T15" s="451">
        <f t="shared" si="7"/>
        <v>110</v>
      </c>
      <c r="U15" s="452">
        <f t="shared" si="8"/>
        <v>1342.8835200000001</v>
      </c>
      <c r="V15" s="451">
        <f t="shared" si="9"/>
        <v>80</v>
      </c>
      <c r="W15" s="452">
        <f t="shared" si="10"/>
        <v>976.64256</v>
      </c>
      <c r="X15" s="449">
        <v>10</v>
      </c>
      <c r="Y15" s="127">
        <v>10</v>
      </c>
      <c r="Z15" s="127" t="str">
        <f>'فرم شماره 1'!F19</f>
        <v>خرید دریچه حوضچه شیرآلات کوچک با دال بتنی</v>
      </c>
      <c r="AA15" s="127" t="str">
        <f>'فرم شماره 1'!G19</f>
        <v>عدد</v>
      </c>
      <c r="AB15" s="127">
        <f>'فرم شماره 1'!H19</f>
        <v>110</v>
      </c>
      <c r="AC15" s="127">
        <f>'فرم شماره 1'!I19</f>
        <v>1342.8835200000001</v>
      </c>
      <c r="AD15" s="127">
        <f>'فرم شماره 1'!J19</f>
        <v>110</v>
      </c>
      <c r="AE15" s="127">
        <f>'فرم شماره 1'!K19</f>
        <v>1342.8835200000001</v>
      </c>
      <c r="AF15" s="127">
        <f>'فرم شماره 1'!L19</f>
        <v>80</v>
      </c>
      <c r="AG15" s="127">
        <f>'فرم شماره 1'!M19</f>
        <v>976.64256</v>
      </c>
      <c r="AH15" s="127">
        <f>'فرم شماره 1'!N19</f>
        <v>0</v>
      </c>
      <c r="AI15" s="127">
        <f>'فرم شماره 1'!O19</f>
        <v>0</v>
      </c>
      <c r="AJ15" s="127">
        <f>'فرم شماره 1'!P19</f>
        <v>300</v>
      </c>
      <c r="AK15" s="127">
        <f>'فرم شماره 1'!Q19</f>
        <v>3662.4096</v>
      </c>
    </row>
    <row r="16" spans="1:38" ht="28.5" customHeight="1" x14ac:dyDescent="0.9">
      <c r="A16" s="408">
        <f t="shared" si="0"/>
        <v>11</v>
      </c>
      <c r="B16" s="407" t="str">
        <f t="shared" si="1"/>
        <v>خرید دریچه حوضچه شیرآتش نشانی</v>
      </c>
      <c r="C16" s="408" t="s">
        <v>87</v>
      </c>
      <c r="D16" s="408" t="s">
        <v>221</v>
      </c>
      <c r="E16" s="408">
        <f t="shared" si="2"/>
        <v>100</v>
      </c>
      <c r="F16" s="456">
        <f t="shared" si="3"/>
        <v>1409.5871999999999</v>
      </c>
      <c r="G16" s="423">
        <f>Table13454[[#This Row],[اعتبار مورد نیاز  (میلیون ریال)]]/$F$62</f>
        <v>2.3908456275594167E-3</v>
      </c>
      <c r="H16" s="408"/>
      <c r="I16" s="417"/>
      <c r="J16" s="418"/>
      <c r="K16" s="123">
        <v>48</v>
      </c>
      <c r="L16" s="123">
        <v>50</v>
      </c>
      <c r="M16" s="124">
        <v>612864</v>
      </c>
      <c r="N16" s="42" t="s">
        <v>263</v>
      </c>
      <c r="O16" s="42" t="s">
        <v>263</v>
      </c>
      <c r="P16" s="121" t="s">
        <v>94</v>
      </c>
      <c r="Q16" s="121" t="b">
        <f>P16=Table13454[[#This Row],[شرح ]]</f>
        <v>1</v>
      </c>
      <c r="R16" s="453">
        <f t="shared" si="5"/>
        <v>40</v>
      </c>
      <c r="S16" s="454">
        <f t="shared" si="6"/>
        <v>563.83488</v>
      </c>
      <c r="T16" s="453">
        <f t="shared" si="7"/>
        <v>40</v>
      </c>
      <c r="U16" s="454">
        <f t="shared" si="8"/>
        <v>563.83488</v>
      </c>
      <c r="V16" s="453">
        <f t="shared" si="9"/>
        <v>20</v>
      </c>
      <c r="W16" s="454">
        <f t="shared" si="10"/>
        <v>281.91744</v>
      </c>
      <c r="X16" s="449">
        <v>11</v>
      </c>
      <c r="Y16" s="127">
        <v>11</v>
      </c>
      <c r="Z16" s="127" t="str">
        <f>'فرم شماره 1'!F20</f>
        <v>خرید دریچه حوضچه شیرآتش نشانی</v>
      </c>
      <c r="AA16" s="127" t="str">
        <f>'فرم شماره 1'!G20</f>
        <v>عدد</v>
      </c>
      <c r="AB16" s="127">
        <f>'فرم شماره 1'!H20</f>
        <v>40</v>
      </c>
      <c r="AC16" s="127">
        <f>'فرم شماره 1'!I20</f>
        <v>563.83488</v>
      </c>
      <c r="AD16" s="127">
        <f>'فرم شماره 1'!J20</f>
        <v>40</v>
      </c>
      <c r="AE16" s="127">
        <f>'فرم شماره 1'!K20</f>
        <v>563.83488</v>
      </c>
      <c r="AF16" s="127">
        <f>'فرم شماره 1'!L20</f>
        <v>20</v>
      </c>
      <c r="AG16" s="127">
        <f>'فرم شماره 1'!M20</f>
        <v>281.91744</v>
      </c>
      <c r="AH16" s="127">
        <f>'فرم شماره 1'!N20</f>
        <v>0</v>
      </c>
      <c r="AI16" s="127">
        <f>'فرم شماره 1'!O20</f>
        <v>0</v>
      </c>
      <c r="AJ16" s="127">
        <f>'فرم شماره 1'!P20</f>
        <v>100</v>
      </c>
      <c r="AK16" s="127">
        <f>'فرم شماره 1'!Q20</f>
        <v>1409.5871999999999</v>
      </c>
    </row>
    <row r="17" spans="1:37" ht="28.5" customHeight="1" x14ac:dyDescent="0.95">
      <c r="A17" s="408">
        <f t="shared" si="0"/>
        <v>12</v>
      </c>
      <c r="B17" s="407" t="str">
        <f t="shared" si="1"/>
        <v>خرید قطعات بتی اتاقچه بزرگ(پیش ساخته با رینگ کف با دریچه 1000 × 1000)</v>
      </c>
      <c r="C17" s="408" t="s">
        <v>87</v>
      </c>
      <c r="D17" s="408" t="s">
        <v>221</v>
      </c>
      <c r="E17" s="408">
        <f t="shared" si="2"/>
        <v>25</v>
      </c>
      <c r="F17" s="456">
        <f t="shared" si="3"/>
        <v>629.27999999999986</v>
      </c>
      <c r="G17" s="423">
        <f>Table13454[[#This Row],[اعتبار مورد نیاز  (میلیون ریال)]]/$F$62</f>
        <v>1.0673417980175965E-3</v>
      </c>
      <c r="H17" s="408"/>
      <c r="I17" s="417"/>
      <c r="J17" s="418"/>
      <c r="K17" s="123">
        <v>0</v>
      </c>
      <c r="L17" s="123">
        <v>0</v>
      </c>
      <c r="M17" s="124">
        <v>0</v>
      </c>
      <c r="N17" s="42" t="s">
        <v>263</v>
      </c>
      <c r="O17" s="42" t="s">
        <v>263</v>
      </c>
      <c r="P17" s="121" t="s">
        <v>95</v>
      </c>
      <c r="Q17" s="121" t="b">
        <f>P17=Table13454[[#This Row],[شرح ]]</f>
        <v>1</v>
      </c>
      <c r="R17" s="450">
        <f t="shared" si="5"/>
        <v>10</v>
      </c>
      <c r="S17" s="452">
        <f t="shared" si="6"/>
        <v>251.71199999999996</v>
      </c>
      <c r="T17" s="451">
        <f t="shared" si="7"/>
        <v>10</v>
      </c>
      <c r="U17" s="452">
        <f t="shared" si="8"/>
        <v>251.71199999999996</v>
      </c>
      <c r="V17" s="451">
        <f t="shared" si="9"/>
        <v>5</v>
      </c>
      <c r="W17" s="452">
        <f t="shared" si="10"/>
        <v>125.85599999999998</v>
      </c>
      <c r="X17" s="449">
        <v>12</v>
      </c>
      <c r="Y17" s="127">
        <v>12</v>
      </c>
      <c r="Z17" s="127" t="str">
        <f>'فرم شماره 1'!F21</f>
        <v>خرید قطعات بتی اتاقچه بزرگ(پیش ساخته با رینگ کف با دریچه 1000 × 1000)</v>
      </c>
      <c r="AA17" s="127" t="str">
        <f>'فرم شماره 1'!G21</f>
        <v>عدد</v>
      </c>
      <c r="AB17" s="127">
        <f>'فرم شماره 1'!H21</f>
        <v>10</v>
      </c>
      <c r="AC17" s="127">
        <f>'فرم شماره 1'!I21</f>
        <v>251.71199999999996</v>
      </c>
      <c r="AD17" s="127">
        <f>'فرم شماره 1'!J21</f>
        <v>10</v>
      </c>
      <c r="AE17" s="127">
        <f>'فرم شماره 1'!K21</f>
        <v>251.71199999999996</v>
      </c>
      <c r="AF17" s="127">
        <f>'فرم شماره 1'!L21</f>
        <v>5</v>
      </c>
      <c r="AG17" s="127">
        <f>'فرم شماره 1'!M21</f>
        <v>125.85599999999998</v>
      </c>
      <c r="AH17" s="127">
        <f>'فرم شماره 1'!N21</f>
        <v>0</v>
      </c>
      <c r="AI17" s="127">
        <f>'فرم شماره 1'!O21</f>
        <v>0</v>
      </c>
      <c r="AJ17" s="127">
        <f>'فرم شماره 1'!P21</f>
        <v>25</v>
      </c>
      <c r="AK17" s="127">
        <f>'فرم شماره 1'!Q21</f>
        <v>629.27999999999986</v>
      </c>
    </row>
    <row r="18" spans="1:37" ht="28.5" customHeight="1" x14ac:dyDescent="0.9">
      <c r="A18" s="408">
        <f t="shared" si="0"/>
        <v>13</v>
      </c>
      <c r="B18" s="407" t="str">
        <f t="shared" si="1"/>
        <v>خرید قطعات یدکی تعمیر شیرهای فشار شکن</v>
      </c>
      <c r="C18" s="408" t="s">
        <v>87</v>
      </c>
      <c r="D18" s="408" t="s">
        <v>221</v>
      </c>
      <c r="E18" s="408">
        <f t="shared" si="2"/>
        <v>50</v>
      </c>
      <c r="F18" s="456">
        <f t="shared" si="3"/>
        <v>12585.599999999999</v>
      </c>
      <c r="G18" s="423">
        <f>Table13454[[#This Row],[اعتبار مورد نیاز  (میلیون ریال)]]/$F$62</f>
        <v>2.1346835960351935E-2</v>
      </c>
      <c r="H18" s="408"/>
      <c r="I18" s="417"/>
      <c r="J18" s="418"/>
      <c r="K18" s="123">
        <v>27</v>
      </c>
      <c r="L18" s="123">
        <v>33</v>
      </c>
      <c r="M18" s="124">
        <v>7223040</v>
      </c>
      <c r="N18" s="42" t="s">
        <v>263</v>
      </c>
      <c r="O18" s="42" t="s">
        <v>263</v>
      </c>
      <c r="P18" s="121" t="s">
        <v>96</v>
      </c>
      <c r="Q18" s="121" t="b">
        <f>P18=Table13454[[#This Row],[شرح ]]</f>
        <v>1</v>
      </c>
      <c r="R18" s="453">
        <f t="shared" si="5"/>
        <v>10</v>
      </c>
      <c r="S18" s="454">
        <f t="shared" si="6"/>
        <v>2517.1199999999994</v>
      </c>
      <c r="T18" s="453">
        <f t="shared" si="7"/>
        <v>25</v>
      </c>
      <c r="U18" s="454">
        <f t="shared" si="8"/>
        <v>6292.7999999999993</v>
      </c>
      <c r="V18" s="453">
        <f t="shared" si="9"/>
        <v>15</v>
      </c>
      <c r="W18" s="454">
        <f t="shared" si="10"/>
        <v>3775.6799999999994</v>
      </c>
      <c r="X18" s="449">
        <v>13</v>
      </c>
      <c r="Y18" s="127">
        <v>13</v>
      </c>
      <c r="Z18" s="127" t="str">
        <f>'فرم شماره 1'!F22</f>
        <v>خرید قطعات یدکی تعمیر شیرهای فشار شکن</v>
      </c>
      <c r="AA18" s="127" t="str">
        <f>'فرم شماره 1'!G22</f>
        <v>عدد</v>
      </c>
      <c r="AB18" s="127">
        <f>'فرم شماره 1'!H22</f>
        <v>10</v>
      </c>
      <c r="AC18" s="127">
        <f>'فرم شماره 1'!I22</f>
        <v>2517.1199999999994</v>
      </c>
      <c r="AD18" s="127">
        <f>'فرم شماره 1'!J22</f>
        <v>25</v>
      </c>
      <c r="AE18" s="127">
        <f>'فرم شماره 1'!K22</f>
        <v>6292.7999999999993</v>
      </c>
      <c r="AF18" s="127">
        <f>'فرم شماره 1'!L22</f>
        <v>15</v>
      </c>
      <c r="AG18" s="127">
        <f>'فرم شماره 1'!M22</f>
        <v>3775.6799999999994</v>
      </c>
      <c r="AH18" s="127">
        <f>'فرم شماره 1'!N22</f>
        <v>0</v>
      </c>
      <c r="AI18" s="127">
        <f>'فرم شماره 1'!O22</f>
        <v>0</v>
      </c>
      <c r="AJ18" s="127">
        <f>'فرم شماره 1'!P22</f>
        <v>50</v>
      </c>
      <c r="AK18" s="127">
        <f>'فرم شماره 1'!Q22</f>
        <v>12585.599999999999</v>
      </c>
    </row>
    <row r="19" spans="1:37" ht="28.5" customHeight="1" x14ac:dyDescent="0.95">
      <c r="A19" s="408">
        <f t="shared" si="0"/>
        <v>14</v>
      </c>
      <c r="B19" s="407" t="str">
        <f t="shared" si="1"/>
        <v xml:space="preserve">خرید دریچه (1000 × 1000)  </v>
      </c>
      <c r="C19" s="408" t="s">
        <v>87</v>
      </c>
      <c r="D19" s="408" t="s">
        <v>221</v>
      </c>
      <c r="E19" s="408">
        <f t="shared" si="2"/>
        <v>10</v>
      </c>
      <c r="F19" s="456">
        <f t="shared" si="3"/>
        <v>3146.4</v>
      </c>
      <c r="G19" s="423">
        <f>Table13454[[#This Row],[اعتبار مورد نیاز  (میلیون ریال)]]/$F$62</f>
        <v>5.3367089900879846E-3</v>
      </c>
      <c r="H19" s="408"/>
      <c r="I19" s="417"/>
      <c r="J19" s="418"/>
      <c r="K19" s="123">
        <v>0</v>
      </c>
      <c r="L19" s="123">
        <v>0</v>
      </c>
      <c r="M19" s="124">
        <v>0</v>
      </c>
      <c r="N19" s="42" t="s">
        <v>263</v>
      </c>
      <c r="O19" s="42" t="s">
        <v>263</v>
      </c>
      <c r="P19" s="121" t="s">
        <v>264</v>
      </c>
      <c r="Q19" s="121" t="b">
        <f>P19=Table13454[[#This Row],[شرح ]]</f>
        <v>0</v>
      </c>
      <c r="R19" s="450">
        <f t="shared" si="5"/>
        <v>3</v>
      </c>
      <c r="S19" s="452">
        <f t="shared" si="6"/>
        <v>943.92</v>
      </c>
      <c r="T19" s="451">
        <f t="shared" si="7"/>
        <v>4</v>
      </c>
      <c r="U19" s="452">
        <f t="shared" si="8"/>
        <v>1258.56</v>
      </c>
      <c r="V19" s="451">
        <f t="shared" si="9"/>
        <v>3</v>
      </c>
      <c r="W19" s="452">
        <f t="shared" si="10"/>
        <v>943.92</v>
      </c>
      <c r="X19" s="449">
        <v>14</v>
      </c>
      <c r="Y19" s="127">
        <v>14</v>
      </c>
      <c r="Z19" s="127" t="str">
        <f>'فرم شماره 1'!F23</f>
        <v xml:space="preserve">خرید دریچه (1000 × 1000)  </v>
      </c>
      <c r="AA19" s="127" t="str">
        <f>'فرم شماره 1'!G23</f>
        <v>عدد</v>
      </c>
      <c r="AB19" s="127">
        <f>'فرم شماره 1'!H23</f>
        <v>3</v>
      </c>
      <c r="AC19" s="127">
        <f>'فرم شماره 1'!I23</f>
        <v>943.92</v>
      </c>
      <c r="AD19" s="127">
        <f>'فرم شماره 1'!J23</f>
        <v>4</v>
      </c>
      <c r="AE19" s="127">
        <f>'فرم شماره 1'!K23</f>
        <v>1258.56</v>
      </c>
      <c r="AF19" s="127">
        <f>'فرم شماره 1'!L23</f>
        <v>3</v>
      </c>
      <c r="AG19" s="127">
        <f>'فرم شماره 1'!M23</f>
        <v>943.92</v>
      </c>
      <c r="AH19" s="127">
        <f>'فرم شماره 1'!N23</f>
        <v>0</v>
      </c>
      <c r="AI19" s="127">
        <f>'فرم شماره 1'!O23</f>
        <v>0</v>
      </c>
      <c r="AJ19" s="127">
        <f>'فرم شماره 1'!P23</f>
        <v>10</v>
      </c>
      <c r="AK19" s="127">
        <f>'فرم شماره 1'!Q23</f>
        <v>3146.4</v>
      </c>
    </row>
    <row r="20" spans="1:37" ht="28.5" customHeight="1" thickBot="1" x14ac:dyDescent="0.95">
      <c r="A20" s="408">
        <f t="shared" si="0"/>
        <v>15</v>
      </c>
      <c r="B20" s="407" t="str">
        <f t="shared" si="1"/>
        <v xml:space="preserve">خرید اتصالات رفع حوادث شبکه توزیع آب </v>
      </c>
      <c r="C20" s="408" t="s">
        <v>265</v>
      </c>
      <c r="D20" s="408" t="s">
        <v>221</v>
      </c>
      <c r="E20" s="408">
        <f t="shared" si="2"/>
        <v>175</v>
      </c>
      <c r="F20" s="456">
        <f t="shared" si="3"/>
        <v>16518.12</v>
      </c>
      <c r="G20" s="423">
        <f>Table13454[[#This Row],[اعتبار مورد نیاز  (میلیون ریال)]]/$F$62</f>
        <v>2.8016908054713997E-2</v>
      </c>
      <c r="H20" s="408"/>
      <c r="I20" s="417"/>
      <c r="J20" s="418"/>
      <c r="K20" s="123">
        <v>14400</v>
      </c>
      <c r="L20" s="123">
        <v>1850</v>
      </c>
      <c r="M20" s="124">
        <v>1307888.6613407999</v>
      </c>
      <c r="N20" s="42" t="s">
        <v>263</v>
      </c>
      <c r="O20" s="42" t="s">
        <v>263</v>
      </c>
      <c r="P20" s="121" t="s">
        <v>98</v>
      </c>
      <c r="Q20" s="121" t="b">
        <f>P20=Table13454[[#This Row],[شرح ]]</f>
        <v>0</v>
      </c>
      <c r="R20" s="453">
        <f t="shared" si="5"/>
        <v>60</v>
      </c>
      <c r="S20" s="454">
        <f t="shared" si="6"/>
        <v>5663.5199999999986</v>
      </c>
      <c r="T20" s="453">
        <f t="shared" si="7"/>
        <v>65</v>
      </c>
      <c r="U20" s="454">
        <f t="shared" si="8"/>
        <v>6135</v>
      </c>
      <c r="V20" s="453">
        <f t="shared" si="9"/>
        <v>50</v>
      </c>
      <c r="W20" s="454">
        <f t="shared" si="10"/>
        <v>4719.5999999999995</v>
      </c>
      <c r="X20" s="449">
        <v>15</v>
      </c>
      <c r="Y20" s="437">
        <v>15</v>
      </c>
      <c r="Z20" s="437" t="str">
        <f>'فرم شماره 1'!F24</f>
        <v xml:space="preserve">خرید اتصالات رفع حوادث شبکه توزیع آب </v>
      </c>
      <c r="AA20" s="127" t="str">
        <f>'فرم شماره 1'!G24</f>
        <v>عدد</v>
      </c>
      <c r="AB20" s="127">
        <f>'فرم شماره 1'!H24</f>
        <v>60</v>
      </c>
      <c r="AC20" s="127">
        <f>'فرم شماره 1'!I24</f>
        <v>5663.5199999999986</v>
      </c>
      <c r="AD20" s="127">
        <f>'فرم شماره 1'!J24</f>
        <v>65</v>
      </c>
      <c r="AE20" s="127">
        <f>'فرم شماره 1'!K24</f>
        <v>6135</v>
      </c>
      <c r="AF20" s="127">
        <f>'فرم شماره 1'!L24</f>
        <v>50</v>
      </c>
      <c r="AG20" s="127">
        <f>'فرم شماره 1'!M24</f>
        <v>4719.5999999999995</v>
      </c>
      <c r="AH20" s="127">
        <f>'فرم شماره 1'!N24</f>
        <v>0</v>
      </c>
      <c r="AI20" s="127">
        <f>'فرم شماره 1'!O24</f>
        <v>0</v>
      </c>
      <c r="AJ20" s="127">
        <f>'فرم شماره 1'!P24</f>
        <v>175</v>
      </c>
      <c r="AK20" s="127">
        <f>'فرم شماره 1'!Q24</f>
        <v>16518.119999999995</v>
      </c>
    </row>
    <row r="21" spans="1:37" ht="28.5" customHeight="1" thickBot="1" x14ac:dyDescent="1">
      <c r="A21" s="440">
        <v>16</v>
      </c>
      <c r="B21" s="407" t="str">
        <f t="shared" si="1"/>
        <v xml:space="preserve">خرید اتصالات رفع حوادث انشعابات آب (بیرون حوضچه) </v>
      </c>
      <c r="C21" s="408" t="s">
        <v>87</v>
      </c>
      <c r="D21" s="444" t="s">
        <v>221</v>
      </c>
      <c r="E21" s="408">
        <f t="shared" si="2"/>
        <v>3770</v>
      </c>
      <c r="F21" s="456">
        <f t="shared" si="3"/>
        <v>47447.895999999993</v>
      </c>
      <c r="G21" s="443">
        <f>Table13454[[#This Row],[اعتبار مورد نیاز  (میلیون ریال)]]/$F$62</f>
        <v>8.0477883658771829E-2</v>
      </c>
      <c r="H21" s="444"/>
      <c r="I21" s="445"/>
      <c r="J21" s="446"/>
      <c r="K21" s="123"/>
      <c r="L21" s="123"/>
      <c r="M21" s="124"/>
      <c r="N21" s="42"/>
      <c r="O21" s="42"/>
      <c r="R21" s="450">
        <f t="shared" si="5"/>
        <v>1610</v>
      </c>
      <c r="S21" s="452">
        <f t="shared" si="6"/>
        <v>20263</v>
      </c>
      <c r="T21" s="451">
        <f t="shared" si="7"/>
        <v>1320</v>
      </c>
      <c r="U21" s="452">
        <f t="shared" si="8"/>
        <v>16612.991999999998</v>
      </c>
      <c r="V21" s="451">
        <f t="shared" si="9"/>
        <v>840</v>
      </c>
      <c r="W21" s="452">
        <f t="shared" si="10"/>
        <v>10571.903999999999</v>
      </c>
      <c r="Y21" s="437" t="s">
        <v>163</v>
      </c>
      <c r="Z21" s="437" t="str">
        <f>'فرم شماره 1'!F25</f>
        <v xml:space="preserve">خرید اتصالات رفع حوادث انشعابات آب (بیرون حوضچه) </v>
      </c>
      <c r="AA21" s="127" t="str">
        <f>'فرم شماره 1'!G25</f>
        <v>عدد</v>
      </c>
      <c r="AB21" s="127">
        <f>'فرم شماره 1'!H25</f>
        <v>1610</v>
      </c>
      <c r="AC21" s="127">
        <f>'فرم شماره 1'!I25</f>
        <v>20263</v>
      </c>
      <c r="AD21" s="127">
        <f>'فرم شماره 1'!J25</f>
        <v>1320</v>
      </c>
      <c r="AE21" s="127">
        <f>'فرم شماره 1'!K25</f>
        <v>16612.991999999998</v>
      </c>
      <c r="AF21" s="127">
        <f>'فرم شماره 1'!L25</f>
        <v>840</v>
      </c>
      <c r="AG21" s="127">
        <f>'فرم شماره 1'!M25</f>
        <v>10571.903999999999</v>
      </c>
      <c r="AH21" s="127">
        <f>'فرم شماره 1'!N25</f>
        <v>0</v>
      </c>
      <c r="AI21" s="127">
        <f>'فرم شماره 1'!O25</f>
        <v>0</v>
      </c>
      <c r="AJ21" s="127">
        <f>'فرم شماره 1'!P25</f>
        <v>3770</v>
      </c>
      <c r="AK21" s="127">
        <f>'فرم شماره 1'!Q25</f>
        <v>47447.895999999993</v>
      </c>
    </row>
    <row r="22" spans="1:37" ht="28.5" customHeight="1" thickBot="1" x14ac:dyDescent="0.95">
      <c r="A22" s="408">
        <f t="shared" si="0"/>
        <v>17</v>
      </c>
      <c r="B22" s="407" t="str">
        <f t="shared" si="1"/>
        <v xml:space="preserve">خرید اتصالات رفع حوادث انشعابات آب (داخل حوضچه) </v>
      </c>
      <c r="C22" s="408" t="s">
        <v>87</v>
      </c>
      <c r="D22" s="408" t="s">
        <v>221</v>
      </c>
      <c r="E22" s="408">
        <f t="shared" si="2"/>
        <v>5630</v>
      </c>
      <c r="F22" s="456">
        <f t="shared" si="3"/>
        <v>17360.174719999999</v>
      </c>
      <c r="G22" s="423">
        <f>Table13454[[#This Row],[اعتبار مورد نیاز  (میلیون ریال)]]/$F$62</f>
        <v>2.9445143814429871E-2</v>
      </c>
      <c r="H22" s="408"/>
      <c r="I22" s="417"/>
      <c r="J22" s="418"/>
      <c r="K22" s="123">
        <v>48</v>
      </c>
      <c r="L22" s="123">
        <v>57</v>
      </c>
      <c r="M22" s="124">
        <v>4678560</v>
      </c>
      <c r="N22" s="35" t="s">
        <v>467</v>
      </c>
      <c r="O22" s="42" t="s">
        <v>263</v>
      </c>
      <c r="P22" s="121" t="s">
        <v>266</v>
      </c>
      <c r="Q22" s="121" t="b">
        <f>P22=Table13454[[#This Row],[شرح ]]</f>
        <v>0</v>
      </c>
      <c r="R22" s="453">
        <f t="shared" si="5"/>
        <v>2430</v>
      </c>
      <c r="S22" s="454">
        <f t="shared" si="6"/>
        <v>7493</v>
      </c>
      <c r="T22" s="453">
        <f t="shared" si="7"/>
        <v>1940</v>
      </c>
      <c r="U22" s="454">
        <f t="shared" si="8"/>
        <v>5982</v>
      </c>
      <c r="V22" s="453">
        <f t="shared" si="9"/>
        <v>1260</v>
      </c>
      <c r="W22" s="454">
        <f t="shared" si="10"/>
        <v>3885.17472</v>
      </c>
      <c r="X22" s="449">
        <v>16</v>
      </c>
      <c r="Y22" s="127">
        <v>16</v>
      </c>
      <c r="Z22" s="127" t="str">
        <f>'فرم شماره 1'!F26</f>
        <v xml:space="preserve">خرید اتصالات رفع حوادث انشعابات آب (داخل حوضچه) </v>
      </c>
      <c r="AA22" s="127" t="str">
        <f>'فرم شماره 1'!G26</f>
        <v>عدد</v>
      </c>
      <c r="AB22" s="127">
        <f>'فرم شماره 1'!H26</f>
        <v>2430</v>
      </c>
      <c r="AC22" s="127">
        <f>'فرم شماره 1'!I26</f>
        <v>7493</v>
      </c>
      <c r="AD22" s="127">
        <f>'فرم شماره 1'!J26</f>
        <v>1940</v>
      </c>
      <c r="AE22" s="127">
        <f>'فرم شماره 1'!K26</f>
        <v>5982</v>
      </c>
      <c r="AF22" s="127">
        <f>'فرم شماره 1'!L26</f>
        <v>1260</v>
      </c>
      <c r="AG22" s="127">
        <f>'فرم شماره 1'!M26</f>
        <v>3885.17472</v>
      </c>
      <c r="AH22" s="127">
        <f>'فرم شماره 1'!N26</f>
        <v>0</v>
      </c>
      <c r="AI22" s="127">
        <f>'فرم شماره 1'!O26</f>
        <v>0</v>
      </c>
      <c r="AJ22" s="127">
        <f>'فرم شماره 1'!P26</f>
        <v>5630</v>
      </c>
      <c r="AK22" s="127">
        <f>'فرم شماره 1'!Q26</f>
        <v>17360.174719999999</v>
      </c>
    </row>
    <row r="23" spans="1:37" ht="28.5" customHeight="1" thickBot="1" x14ac:dyDescent="1">
      <c r="A23" s="440">
        <v>17</v>
      </c>
      <c r="B23" s="407" t="str">
        <f t="shared" si="1"/>
        <v xml:space="preserve">خرید تجهیزات اکیپ های امداد/ تگ/نت ستادی/نوسازی ناوگان خودروئی </v>
      </c>
      <c r="C23" s="408" t="s">
        <v>268</v>
      </c>
      <c r="D23" s="408" t="s">
        <v>221</v>
      </c>
      <c r="E23" s="408">
        <f t="shared" si="2"/>
        <v>6</v>
      </c>
      <c r="F23" s="456">
        <f t="shared" si="3"/>
        <v>21647.231999999996</v>
      </c>
      <c r="G23" s="423">
        <f>Table13454[[#This Row],[اعتبار مورد نیاز  (میلیون ریال)]]/$F$62</f>
        <v>3.6716557851805325E-2</v>
      </c>
      <c r="H23" s="408"/>
      <c r="I23" s="417"/>
      <c r="J23" s="418"/>
      <c r="K23" s="123">
        <v>1</v>
      </c>
      <c r="L23" s="123">
        <v>2</v>
      </c>
      <c r="M23" s="124">
        <v>12549120</v>
      </c>
      <c r="N23" s="35">
        <v>0</v>
      </c>
      <c r="O23" s="42" t="s">
        <v>263</v>
      </c>
      <c r="P23" s="121" t="s">
        <v>267</v>
      </c>
      <c r="Q23" s="121" t="b">
        <f>P23=Table13454[[#This Row],[شرح ]]</f>
        <v>0</v>
      </c>
      <c r="R23" s="450">
        <f t="shared" si="5"/>
        <v>2</v>
      </c>
      <c r="S23" s="452">
        <f t="shared" si="6"/>
        <v>7215.7439999999988</v>
      </c>
      <c r="T23" s="451">
        <f t="shared" si="7"/>
        <v>2</v>
      </c>
      <c r="U23" s="452">
        <f t="shared" si="8"/>
        <v>7215.7439999999988</v>
      </c>
      <c r="V23" s="451">
        <f t="shared" si="9"/>
        <v>2</v>
      </c>
      <c r="W23" s="452">
        <f t="shared" si="10"/>
        <v>7215.7439999999988</v>
      </c>
      <c r="X23" s="449">
        <v>17</v>
      </c>
      <c r="Y23" s="127">
        <v>17</v>
      </c>
      <c r="Z23" s="127" t="str">
        <f>'فرم شماره 1'!F27</f>
        <v xml:space="preserve">خرید تجهیزات اکیپ های امداد/ تگ/نت ستادی/نوسازی ناوگان خودروئی </v>
      </c>
      <c r="AA23" s="127" t="str">
        <f>'فرم شماره 1'!G27</f>
        <v>عدد</v>
      </c>
      <c r="AB23" s="127">
        <f>'فرم شماره 1'!H27</f>
        <v>2</v>
      </c>
      <c r="AC23" s="127">
        <f>'فرم شماره 1'!I27</f>
        <v>7215.7439999999988</v>
      </c>
      <c r="AD23" s="127">
        <f>'فرم شماره 1'!J27</f>
        <v>2</v>
      </c>
      <c r="AE23" s="127">
        <f>'فرم شماره 1'!K27</f>
        <v>7215.7439999999988</v>
      </c>
      <c r="AF23" s="127">
        <f>'فرم شماره 1'!L27</f>
        <v>2</v>
      </c>
      <c r="AG23" s="127">
        <f>'فرم شماره 1'!M27</f>
        <v>7215.7439999999988</v>
      </c>
      <c r="AH23" s="127">
        <f>'فرم شماره 1'!N27</f>
        <v>0</v>
      </c>
      <c r="AI23" s="127">
        <f>'فرم شماره 1'!O27</f>
        <v>0</v>
      </c>
      <c r="AJ23" s="127">
        <f>'فرم شماره 1'!P27</f>
        <v>6</v>
      </c>
      <c r="AK23" s="127">
        <f>'فرم شماره 1'!Q27</f>
        <v>21647.231999999996</v>
      </c>
    </row>
    <row r="24" spans="1:37" ht="28.5" customHeight="1" thickBot="1" x14ac:dyDescent="0.95">
      <c r="A24" s="408">
        <f t="shared" si="0"/>
        <v>18</v>
      </c>
      <c r="B24" s="407" t="str">
        <f t="shared" si="1"/>
        <v xml:space="preserve">شناسایی شیر مقفودی     </v>
      </c>
      <c r="C24" s="408" t="s">
        <v>87</v>
      </c>
      <c r="D24" s="408" t="s">
        <v>221</v>
      </c>
      <c r="E24" s="408">
        <f t="shared" si="2"/>
        <v>190</v>
      </c>
      <c r="F24" s="456">
        <f t="shared" si="3"/>
        <v>2603</v>
      </c>
      <c r="G24" s="423">
        <f>Table13454[[#This Row],[اعتبار مورد نیاز  (میلیون ریال)]]/$F$62</f>
        <v>4.4150309881766537E-3</v>
      </c>
      <c r="H24" s="408"/>
      <c r="I24" s="417"/>
      <c r="J24" s="418"/>
      <c r="K24" s="123">
        <v>99</v>
      </c>
      <c r="L24" s="123">
        <v>120</v>
      </c>
      <c r="M24" s="124">
        <v>1634435.75167488</v>
      </c>
      <c r="N24" s="35" t="s">
        <v>463</v>
      </c>
      <c r="O24" s="420" t="s">
        <v>464</v>
      </c>
      <c r="P24" s="121" t="s">
        <v>269</v>
      </c>
      <c r="Q24" s="121" t="b">
        <f>P24=Table13454[[#This Row],[شرح ]]</f>
        <v>0</v>
      </c>
      <c r="R24" s="453">
        <f t="shared" si="5"/>
        <v>70</v>
      </c>
      <c r="S24" s="454">
        <f t="shared" si="6"/>
        <v>959</v>
      </c>
      <c r="T24" s="453">
        <f t="shared" si="7"/>
        <v>70</v>
      </c>
      <c r="U24" s="454">
        <f t="shared" si="8"/>
        <v>959</v>
      </c>
      <c r="V24" s="453">
        <f t="shared" si="9"/>
        <v>50</v>
      </c>
      <c r="W24" s="454">
        <f t="shared" si="10"/>
        <v>685</v>
      </c>
      <c r="X24" s="449">
        <v>18</v>
      </c>
      <c r="Y24" s="127">
        <v>18</v>
      </c>
      <c r="Z24" s="127" t="str">
        <f>'فرم شماره 1'!F28</f>
        <v xml:space="preserve">شناسایی شیر مقفودی     </v>
      </c>
      <c r="AA24" s="127" t="str">
        <f>'فرم شماره 1'!G28</f>
        <v>دستگاه</v>
      </c>
      <c r="AB24" s="127">
        <f>'فرم شماره 1'!H28</f>
        <v>70</v>
      </c>
      <c r="AC24" s="127">
        <f>'فرم شماره 1'!I28</f>
        <v>959</v>
      </c>
      <c r="AD24" s="127">
        <f>'فرم شماره 1'!J28</f>
        <v>70</v>
      </c>
      <c r="AE24" s="127">
        <f>'فرم شماره 1'!K28</f>
        <v>959</v>
      </c>
      <c r="AF24" s="127">
        <f>'فرم شماره 1'!L28</f>
        <v>50</v>
      </c>
      <c r="AG24" s="127">
        <f>'فرم شماره 1'!M28</f>
        <v>685</v>
      </c>
      <c r="AH24" s="127">
        <f>'فرم شماره 1'!N28</f>
        <v>0</v>
      </c>
      <c r="AI24" s="127">
        <f>'فرم شماره 1'!O28</f>
        <v>0</v>
      </c>
      <c r="AJ24" s="127">
        <f>'فرم شماره 1'!P28</f>
        <v>190</v>
      </c>
      <c r="AK24" s="127">
        <f>'فرم شماره 1'!Q28</f>
        <v>2603</v>
      </c>
    </row>
    <row r="25" spans="1:37" ht="28.5" customHeight="1" thickBot="1" x14ac:dyDescent="1">
      <c r="A25" s="440">
        <v>18</v>
      </c>
      <c r="B25" s="407" t="str">
        <f t="shared" si="1"/>
        <v>مرئی  سازی  شیر خط کوچک</v>
      </c>
      <c r="C25" s="408" t="s">
        <v>87</v>
      </c>
      <c r="D25" s="408" t="s">
        <v>221</v>
      </c>
      <c r="E25" s="408">
        <f t="shared" si="2"/>
        <v>270</v>
      </c>
      <c r="F25" s="456">
        <f t="shared" si="3"/>
        <v>1708.0514463167997</v>
      </c>
      <c r="G25" s="423">
        <f>Table13454[[#This Row],[اعتبار مورد نیاز  (میلیون ریال)]]/$F$62</f>
        <v>2.897080316899202E-3</v>
      </c>
      <c r="H25" s="408"/>
      <c r="I25" s="417"/>
      <c r="J25" s="418"/>
      <c r="K25" s="123">
        <v>97</v>
      </c>
      <c r="L25" s="123">
        <v>141</v>
      </c>
      <c r="M25" s="124">
        <v>741098.12932108808</v>
      </c>
      <c r="N25" s="42" t="s">
        <v>263</v>
      </c>
      <c r="O25" s="42" t="s">
        <v>263</v>
      </c>
      <c r="P25" s="121" t="s">
        <v>105</v>
      </c>
      <c r="Q25" s="121" t="b">
        <f>P25=Table13454[[#This Row],[شرح ]]</f>
        <v>1</v>
      </c>
      <c r="R25" s="450">
        <f t="shared" si="5"/>
        <v>100</v>
      </c>
      <c r="S25" s="452">
        <f t="shared" si="6"/>
        <v>632.61164678399984</v>
      </c>
      <c r="T25" s="451">
        <f t="shared" si="7"/>
        <v>100</v>
      </c>
      <c r="U25" s="452">
        <f t="shared" si="8"/>
        <v>632.61164678399984</v>
      </c>
      <c r="V25" s="451">
        <f t="shared" si="9"/>
        <v>70</v>
      </c>
      <c r="W25" s="452">
        <f t="shared" si="10"/>
        <v>442.82815274879994</v>
      </c>
      <c r="X25" s="449">
        <v>19</v>
      </c>
      <c r="Y25" s="127">
        <v>19</v>
      </c>
      <c r="Z25" s="127" t="str">
        <f>'فرم شماره 1'!F29</f>
        <v>مرئی  سازی  شیر خط کوچک</v>
      </c>
      <c r="AA25" s="127" t="str">
        <f>'فرم شماره 1'!G29</f>
        <v>دستگاه</v>
      </c>
      <c r="AB25" s="127">
        <f>'فرم شماره 1'!H29</f>
        <v>100</v>
      </c>
      <c r="AC25" s="127">
        <f>'فرم شماره 1'!I29</f>
        <v>632.61164678399984</v>
      </c>
      <c r="AD25" s="127">
        <f>'فرم شماره 1'!J29</f>
        <v>100</v>
      </c>
      <c r="AE25" s="127">
        <f>'فرم شماره 1'!K29</f>
        <v>632.61164678399984</v>
      </c>
      <c r="AF25" s="127">
        <f>'فرم شماره 1'!L29</f>
        <v>70</v>
      </c>
      <c r="AG25" s="127">
        <f>'فرم شماره 1'!M29</f>
        <v>442.82815274879994</v>
      </c>
      <c r="AH25" s="127">
        <f>'فرم شماره 1'!N29</f>
        <v>0</v>
      </c>
      <c r="AI25" s="127">
        <f>'فرم شماره 1'!O29</f>
        <v>0</v>
      </c>
      <c r="AJ25" s="127">
        <f>'فرم شماره 1'!P29</f>
        <v>270</v>
      </c>
      <c r="AK25" s="127">
        <f>'فرم شماره 1'!Q29</f>
        <v>1708.0514463167997</v>
      </c>
    </row>
    <row r="26" spans="1:37" ht="28.5" customHeight="1" thickBot="1" x14ac:dyDescent="0.95">
      <c r="A26" s="408">
        <f t="shared" si="0"/>
        <v>19</v>
      </c>
      <c r="B26" s="407" t="str">
        <f t="shared" si="1"/>
        <v>همسطح سازی شیرآلات با ابعاد 1000*1000</v>
      </c>
      <c r="C26" s="408" t="s">
        <v>87</v>
      </c>
      <c r="D26" s="408" t="s">
        <v>221</v>
      </c>
      <c r="E26" s="408">
        <f t="shared" si="2"/>
        <v>280</v>
      </c>
      <c r="F26" s="456">
        <f t="shared" si="3"/>
        <v>1468.6456625568003</v>
      </c>
      <c r="G26" s="423">
        <f>Table13454[[#This Row],[اعتبار مورد نیاز  (میلیون ریال)]]/$F$62</f>
        <v>2.4910165619821383E-3</v>
      </c>
      <c r="H26" s="408"/>
      <c r="I26" s="417"/>
      <c r="J26" s="418"/>
      <c r="K26" s="123">
        <v>207</v>
      </c>
      <c r="L26" s="123">
        <v>329</v>
      </c>
      <c r="M26" s="124">
        <v>1434808.5992190721</v>
      </c>
      <c r="N26" s="35"/>
      <c r="O26" s="420"/>
      <c r="P26" s="121" t="s">
        <v>270</v>
      </c>
      <c r="Q26" s="121" t="b">
        <f>P26=Table13454[[#This Row],[شرح ]]</f>
        <v>0</v>
      </c>
      <c r="R26" s="453">
        <f t="shared" si="5"/>
        <v>100</v>
      </c>
      <c r="S26" s="454">
        <f t="shared" si="6"/>
        <v>524.51630805600007</v>
      </c>
      <c r="T26" s="453">
        <f t="shared" si="7"/>
        <v>100</v>
      </c>
      <c r="U26" s="454">
        <f t="shared" si="8"/>
        <v>524.51630805600007</v>
      </c>
      <c r="V26" s="453">
        <f t="shared" si="9"/>
        <v>80</v>
      </c>
      <c r="W26" s="454">
        <f t="shared" si="10"/>
        <v>419.61304644480003</v>
      </c>
      <c r="X26" s="449">
        <v>20</v>
      </c>
      <c r="Y26" s="127">
        <v>20</v>
      </c>
      <c r="Z26" s="127" t="str">
        <f>'فرم شماره 1'!F30</f>
        <v>همسطح سازی شیرآلات با ابعاد 1000*1000</v>
      </c>
      <c r="AA26" s="127" t="str">
        <f>'فرم شماره 1'!G30</f>
        <v>عدد</v>
      </c>
      <c r="AB26" s="127">
        <f>'فرم شماره 1'!H30</f>
        <v>100</v>
      </c>
      <c r="AC26" s="127">
        <f>'فرم شماره 1'!I30</f>
        <v>524.51630805600007</v>
      </c>
      <c r="AD26" s="127">
        <f>'فرم شماره 1'!J30</f>
        <v>100</v>
      </c>
      <c r="AE26" s="127">
        <f>'فرم شماره 1'!K30</f>
        <v>524.51630805600007</v>
      </c>
      <c r="AF26" s="127">
        <f>'فرم شماره 1'!L30</f>
        <v>80</v>
      </c>
      <c r="AG26" s="127">
        <f>'فرم شماره 1'!M30</f>
        <v>419.61304644480003</v>
      </c>
      <c r="AH26" s="127">
        <f>'فرم شماره 1'!N30</f>
        <v>0</v>
      </c>
      <c r="AI26" s="127">
        <f>'فرم شماره 1'!O30</f>
        <v>0</v>
      </c>
      <c r="AJ26" s="127">
        <f>'فرم شماره 1'!P30</f>
        <v>280</v>
      </c>
      <c r="AK26" s="127">
        <f>'فرم شماره 1'!Q30</f>
        <v>1468.6456625568003</v>
      </c>
    </row>
    <row r="27" spans="1:37" ht="28.5" customHeight="1" thickBot="1" x14ac:dyDescent="1">
      <c r="A27" s="440">
        <v>19</v>
      </c>
      <c r="B27" s="407" t="str">
        <f t="shared" si="1"/>
        <v xml:space="preserve">همسطح سازی  شیر خط بزرگ  </v>
      </c>
      <c r="C27" s="408" t="s">
        <v>87</v>
      </c>
      <c r="D27" s="408" t="s">
        <v>221</v>
      </c>
      <c r="E27" s="408">
        <f t="shared" si="2"/>
        <v>30</v>
      </c>
      <c r="F27" s="456">
        <f t="shared" si="3"/>
        <v>204.56136014184</v>
      </c>
      <c r="G27" s="423">
        <f>Table13454[[#This Row],[اعتبار مورد نیاز  (میلیون ریال)]]/$F$62</f>
        <v>3.4696302113322635E-4</v>
      </c>
      <c r="H27" s="408"/>
      <c r="I27" s="417"/>
      <c r="J27" s="418"/>
      <c r="K27" s="123">
        <v>5</v>
      </c>
      <c r="L27" s="123">
        <v>5</v>
      </c>
      <c r="M27" s="124">
        <v>28347.282355391999</v>
      </c>
      <c r="N27" s="42" t="s">
        <v>263</v>
      </c>
      <c r="O27" s="42" t="s">
        <v>263</v>
      </c>
      <c r="P27" s="121" t="s">
        <v>271</v>
      </c>
      <c r="Q27" s="121" t="b">
        <f>P27=Table13454[[#This Row],[شرح ]]</f>
        <v>0</v>
      </c>
      <c r="R27" s="450">
        <f t="shared" si="5"/>
        <v>10</v>
      </c>
      <c r="S27" s="452">
        <f t="shared" si="6"/>
        <v>68.187120047280004</v>
      </c>
      <c r="T27" s="451">
        <f t="shared" si="7"/>
        <v>10</v>
      </c>
      <c r="U27" s="452">
        <f t="shared" si="8"/>
        <v>68.187120047280004</v>
      </c>
      <c r="V27" s="451">
        <f t="shared" si="9"/>
        <v>10</v>
      </c>
      <c r="W27" s="452">
        <f t="shared" si="10"/>
        <v>68.187120047280004</v>
      </c>
      <c r="X27" s="449">
        <v>21</v>
      </c>
      <c r="Y27" s="127">
        <v>21</v>
      </c>
      <c r="Z27" s="127" t="str">
        <f>'فرم شماره 1'!F31</f>
        <v xml:space="preserve">همسطح سازی  شیر خط بزرگ  </v>
      </c>
      <c r="AA27" s="127" t="str">
        <f>'فرم شماره 1'!G31</f>
        <v>عدد</v>
      </c>
      <c r="AB27" s="127">
        <f>'فرم شماره 1'!H31</f>
        <v>10</v>
      </c>
      <c r="AC27" s="127">
        <f>'فرم شماره 1'!I31</f>
        <v>68.187120047280004</v>
      </c>
      <c r="AD27" s="127">
        <f>'فرم شماره 1'!J31</f>
        <v>10</v>
      </c>
      <c r="AE27" s="127">
        <f>'فرم شماره 1'!K31</f>
        <v>68.187120047280004</v>
      </c>
      <c r="AF27" s="127">
        <f>'فرم شماره 1'!L31</f>
        <v>10</v>
      </c>
      <c r="AG27" s="127">
        <f>'فرم شماره 1'!M31</f>
        <v>68.187120047280004</v>
      </c>
      <c r="AH27" s="127">
        <f>'فرم شماره 1'!N31</f>
        <v>0</v>
      </c>
      <c r="AI27" s="127">
        <f>'فرم شماره 1'!O31</f>
        <v>0</v>
      </c>
      <c r="AJ27" s="127">
        <f>'فرم شماره 1'!P31</f>
        <v>30</v>
      </c>
      <c r="AK27" s="127">
        <f>'فرم شماره 1'!Q31</f>
        <v>204.56136014184</v>
      </c>
    </row>
    <row r="28" spans="1:37" ht="28.5" customHeight="1" thickBot="1" x14ac:dyDescent="0.95">
      <c r="A28" s="408">
        <f t="shared" si="0"/>
        <v>20</v>
      </c>
      <c r="B28" s="407" t="str">
        <f t="shared" si="1"/>
        <v>کف چینی اتاقچه شیر خط کوچک با دریچه</v>
      </c>
      <c r="C28" s="408" t="s">
        <v>87</v>
      </c>
      <c r="D28" s="408" t="s">
        <v>221</v>
      </c>
      <c r="E28" s="408">
        <f t="shared" si="2"/>
        <v>335</v>
      </c>
      <c r="F28" s="456">
        <f t="shared" si="3"/>
        <v>2487.5900499546715</v>
      </c>
      <c r="G28" s="423">
        <f>Table13454[[#This Row],[اعتبار مورد نیاز  (میلیون ریال)]]/$F$62</f>
        <v>4.2192805057356068E-3</v>
      </c>
      <c r="H28" s="408"/>
      <c r="I28" s="417"/>
      <c r="J28" s="418"/>
      <c r="K28" s="123">
        <v>238</v>
      </c>
      <c r="L28" s="123">
        <v>272</v>
      </c>
      <c r="M28" s="124">
        <v>2076339.5466637826</v>
      </c>
      <c r="N28" s="42" t="s">
        <v>263</v>
      </c>
      <c r="O28" s="42" t="s">
        <v>263</v>
      </c>
      <c r="P28" s="121" t="s">
        <v>107</v>
      </c>
      <c r="Q28" s="121" t="b">
        <f>P28=Table13454[[#This Row],[شرح ]]</f>
        <v>1</v>
      </c>
      <c r="R28" s="453">
        <f t="shared" si="5"/>
        <v>125</v>
      </c>
      <c r="S28" s="454">
        <f t="shared" si="6"/>
        <v>928.20524252039991</v>
      </c>
      <c r="T28" s="453">
        <f t="shared" si="7"/>
        <v>125</v>
      </c>
      <c r="U28" s="454">
        <f t="shared" si="8"/>
        <v>928.20524252039991</v>
      </c>
      <c r="V28" s="453">
        <f t="shared" si="9"/>
        <v>85</v>
      </c>
      <c r="W28" s="454">
        <f t="shared" si="10"/>
        <v>631.1795649138719</v>
      </c>
      <c r="X28" s="449">
        <v>22</v>
      </c>
      <c r="Y28" s="127">
        <v>22</v>
      </c>
      <c r="Z28" s="127" t="str">
        <f>'فرم شماره 1'!F32</f>
        <v>کف چینی اتاقچه شیر خط کوچک با دریچه</v>
      </c>
      <c r="AA28" s="127" t="str">
        <f>'فرم شماره 1'!G32</f>
        <v>عدد</v>
      </c>
      <c r="AB28" s="127">
        <f>'فرم شماره 1'!H32</f>
        <v>125</v>
      </c>
      <c r="AC28" s="127">
        <f>'فرم شماره 1'!I32</f>
        <v>928.20524252039991</v>
      </c>
      <c r="AD28" s="127">
        <f>'فرم شماره 1'!J32</f>
        <v>125</v>
      </c>
      <c r="AE28" s="127">
        <f>'فرم شماره 1'!K32</f>
        <v>928.20524252039991</v>
      </c>
      <c r="AF28" s="127">
        <f>'فرم شماره 1'!L32</f>
        <v>85</v>
      </c>
      <c r="AG28" s="127">
        <f>'فرم شماره 1'!M32</f>
        <v>631.1795649138719</v>
      </c>
      <c r="AH28" s="127">
        <f>'فرم شماره 1'!N32</f>
        <v>0</v>
      </c>
      <c r="AI28" s="127">
        <f>'فرم شماره 1'!O32</f>
        <v>0</v>
      </c>
      <c r="AJ28" s="127">
        <f>'فرم شماره 1'!P32</f>
        <v>335</v>
      </c>
      <c r="AK28" s="127">
        <f>'فرم شماره 1'!Q32</f>
        <v>2487.5900499546715</v>
      </c>
    </row>
    <row r="29" spans="1:37" ht="28.5" customHeight="1" thickBot="1" x14ac:dyDescent="1">
      <c r="A29" s="440">
        <v>20</v>
      </c>
      <c r="B29" s="407" t="str">
        <f t="shared" si="1"/>
        <v xml:space="preserve">مرئی و همسطح سازی  شیر آتش نشانی  </v>
      </c>
      <c r="C29" s="408" t="s">
        <v>87</v>
      </c>
      <c r="D29" s="408" t="s">
        <v>221</v>
      </c>
      <c r="E29" s="408">
        <f t="shared" si="2"/>
        <v>75</v>
      </c>
      <c r="F29" s="456">
        <f t="shared" si="3"/>
        <v>474.45873508799997</v>
      </c>
      <c r="G29" s="423">
        <f>Table13454[[#This Row],[اعتبار مورد نیاز  (میلیون ریال)]]/$F$62</f>
        <v>8.0474453247200055E-4</v>
      </c>
      <c r="H29" s="408"/>
      <c r="I29" s="417"/>
      <c r="J29" s="418"/>
      <c r="K29" s="123">
        <v>38</v>
      </c>
      <c r="L29" s="123">
        <v>43</v>
      </c>
      <c r="M29" s="124">
        <v>226008.64936742402</v>
      </c>
      <c r="N29" s="42" t="s">
        <v>263</v>
      </c>
      <c r="O29" s="42" t="s">
        <v>263</v>
      </c>
      <c r="P29" s="121" t="s">
        <v>272</v>
      </c>
      <c r="Q29" s="121" t="b">
        <f>P29=Table13454[[#This Row],[شرح ]]</f>
        <v>0</v>
      </c>
      <c r="R29" s="450">
        <f t="shared" si="5"/>
        <v>30</v>
      </c>
      <c r="S29" s="452">
        <f t="shared" si="6"/>
        <v>189.78349403519999</v>
      </c>
      <c r="T29" s="451">
        <f t="shared" si="7"/>
        <v>30</v>
      </c>
      <c r="U29" s="452">
        <f t="shared" si="8"/>
        <v>189.78349403519999</v>
      </c>
      <c r="V29" s="451">
        <f t="shared" si="9"/>
        <v>15</v>
      </c>
      <c r="W29" s="452">
        <f t="shared" si="10"/>
        <v>94.891747017599997</v>
      </c>
      <c r="X29" s="449">
        <v>23</v>
      </c>
      <c r="Y29" s="127">
        <v>23</v>
      </c>
      <c r="Z29" s="127" t="str">
        <f>'فرم شماره 1'!F33</f>
        <v xml:space="preserve">مرئی و همسطح سازی  شیر آتش نشانی  </v>
      </c>
      <c r="AA29" s="127" t="str">
        <f>'فرم شماره 1'!G33</f>
        <v>عدد</v>
      </c>
      <c r="AB29" s="127">
        <f>'فرم شماره 1'!H33</f>
        <v>30</v>
      </c>
      <c r="AC29" s="127">
        <f>'فرم شماره 1'!I33</f>
        <v>189.78349403519999</v>
      </c>
      <c r="AD29" s="127">
        <f>'فرم شماره 1'!J33</f>
        <v>30</v>
      </c>
      <c r="AE29" s="127">
        <f>'فرم شماره 1'!K33</f>
        <v>189.78349403519999</v>
      </c>
      <c r="AF29" s="127">
        <f>'فرم شماره 1'!L33</f>
        <v>15</v>
      </c>
      <c r="AG29" s="127">
        <f>'فرم شماره 1'!M33</f>
        <v>94.891747017599997</v>
      </c>
      <c r="AH29" s="127">
        <f>'فرم شماره 1'!N33</f>
        <v>0</v>
      </c>
      <c r="AI29" s="127">
        <f>'فرم شماره 1'!O33</f>
        <v>0</v>
      </c>
      <c r="AJ29" s="127">
        <f>'فرم شماره 1'!P33</f>
        <v>75</v>
      </c>
      <c r="AK29" s="127">
        <f>'فرم شماره 1'!Q33</f>
        <v>474.45873508800003</v>
      </c>
    </row>
    <row r="30" spans="1:37" ht="28.5" customHeight="1" thickBot="1" x14ac:dyDescent="0.95">
      <c r="A30" s="408">
        <f t="shared" si="0"/>
        <v>21</v>
      </c>
      <c r="B30" s="407" t="str">
        <f t="shared" si="1"/>
        <v xml:space="preserve">همسطح سازی  شیر آتش نشانی   </v>
      </c>
      <c r="C30" s="408" t="s">
        <v>87</v>
      </c>
      <c r="D30" s="408" t="s">
        <v>221</v>
      </c>
      <c r="E30" s="408">
        <f t="shared" si="2"/>
        <v>80</v>
      </c>
      <c r="F30" s="456">
        <f t="shared" si="3"/>
        <v>419.61304644480003</v>
      </c>
      <c r="G30" s="423">
        <f>Table13454[[#This Row],[اعتبار مورد نیاز  (میلیون ریال)]]/$F$62</f>
        <v>7.117190177091823E-4</v>
      </c>
      <c r="H30" s="408"/>
      <c r="I30" s="417"/>
      <c r="J30" s="418"/>
      <c r="K30" s="123">
        <v>81</v>
      </c>
      <c r="L30" s="123">
        <v>89</v>
      </c>
      <c r="M30" s="124">
        <v>388139.71225075203</v>
      </c>
      <c r="N30" s="35" t="s">
        <v>463</v>
      </c>
      <c r="O30" s="420" t="s">
        <v>464</v>
      </c>
      <c r="P30" s="121" t="s">
        <v>273</v>
      </c>
      <c r="Q30" s="121" t="b">
        <f>P30=Table13454[[#This Row],[شرح ]]</f>
        <v>0</v>
      </c>
      <c r="R30" s="453">
        <f t="shared" si="5"/>
        <v>30</v>
      </c>
      <c r="S30" s="454">
        <f t="shared" si="6"/>
        <v>157.35489241680003</v>
      </c>
      <c r="T30" s="453">
        <f t="shared" si="7"/>
        <v>30</v>
      </c>
      <c r="U30" s="454">
        <f t="shared" si="8"/>
        <v>157.35489241680003</v>
      </c>
      <c r="V30" s="453">
        <f t="shared" si="9"/>
        <v>20</v>
      </c>
      <c r="W30" s="454">
        <f t="shared" si="10"/>
        <v>104.90326161120001</v>
      </c>
      <c r="X30" s="449">
        <v>24</v>
      </c>
      <c r="Y30" s="127">
        <v>24</v>
      </c>
      <c r="Z30" s="127" t="str">
        <f>'فرم شماره 1'!F34</f>
        <v xml:space="preserve">همسطح سازی  شیر آتش نشانی   </v>
      </c>
      <c r="AA30" s="127" t="str">
        <f>'فرم شماره 1'!G34</f>
        <v>عدد</v>
      </c>
      <c r="AB30" s="127">
        <f>'فرم شماره 1'!H34</f>
        <v>30</v>
      </c>
      <c r="AC30" s="127">
        <f>'فرم شماره 1'!I34</f>
        <v>157.35489241680003</v>
      </c>
      <c r="AD30" s="127">
        <f>'فرم شماره 1'!J34</f>
        <v>30</v>
      </c>
      <c r="AE30" s="127">
        <f>'فرم شماره 1'!K34</f>
        <v>157.35489241680003</v>
      </c>
      <c r="AF30" s="127">
        <f>'فرم شماره 1'!L34</f>
        <v>20</v>
      </c>
      <c r="AG30" s="127">
        <f>'فرم شماره 1'!M34</f>
        <v>104.90326161120001</v>
      </c>
      <c r="AH30" s="127">
        <f>'فرم شماره 1'!N34</f>
        <v>0</v>
      </c>
      <c r="AI30" s="127">
        <f>'فرم شماره 1'!O34</f>
        <v>0</v>
      </c>
      <c r="AJ30" s="127">
        <f>'فرم شماره 1'!P34</f>
        <v>80</v>
      </c>
      <c r="AK30" s="127">
        <f>'فرم شماره 1'!Q34</f>
        <v>419.61304644480003</v>
      </c>
    </row>
    <row r="31" spans="1:37" ht="28.5" customHeight="1" thickBot="1" x14ac:dyDescent="1">
      <c r="A31" s="440">
        <v>21</v>
      </c>
      <c r="B31" s="407" t="str">
        <f t="shared" si="1"/>
        <v xml:space="preserve">کف چینی اتاقچه شیر آتش نشانی با دریچه   </v>
      </c>
      <c r="C31" s="408" t="s">
        <v>87</v>
      </c>
      <c r="D31" s="408" t="s">
        <v>221</v>
      </c>
      <c r="E31" s="408">
        <f t="shared" si="2"/>
        <v>115</v>
      </c>
      <c r="F31" s="456">
        <f t="shared" si="3"/>
        <v>1057.8566780181504</v>
      </c>
      <c r="G31" s="423">
        <f>Table13454[[#This Row],[اعتبار مورد نیاز  (میلیون ریال)]]/$F$62</f>
        <v>1.7942643159814624E-3</v>
      </c>
      <c r="H31" s="408"/>
      <c r="I31" s="417"/>
      <c r="J31" s="418"/>
      <c r="K31" s="123">
        <v>145</v>
      </c>
      <c r="L31" s="123">
        <v>156</v>
      </c>
      <c r="M31" s="124">
        <v>1475107.260476127</v>
      </c>
      <c r="N31" s="35" t="s">
        <v>463</v>
      </c>
      <c r="O31" s="420" t="s">
        <v>464</v>
      </c>
      <c r="P31" s="121" t="s">
        <v>274</v>
      </c>
      <c r="Q31" s="121" t="b">
        <f>P31=Table13454[[#This Row],[شرح ]]</f>
        <v>0</v>
      </c>
      <c r="R31" s="450">
        <f t="shared" si="5"/>
        <v>40</v>
      </c>
      <c r="S31" s="452">
        <f t="shared" si="6"/>
        <v>367.95014887587837</v>
      </c>
      <c r="T31" s="451">
        <f t="shared" si="7"/>
        <v>40</v>
      </c>
      <c r="U31" s="452">
        <f t="shared" si="8"/>
        <v>367.95014887587837</v>
      </c>
      <c r="V31" s="451">
        <f t="shared" si="9"/>
        <v>35</v>
      </c>
      <c r="W31" s="452">
        <f t="shared" si="10"/>
        <v>321.95638026639358</v>
      </c>
      <c r="X31" s="449">
        <v>25</v>
      </c>
      <c r="Y31" s="127">
        <v>25</v>
      </c>
      <c r="Z31" s="127" t="str">
        <f>'فرم شماره 1'!F35</f>
        <v xml:space="preserve">کف چینی اتاقچه شیر آتش نشانی با دریچه   </v>
      </c>
      <c r="AA31" s="127" t="str">
        <f>'فرم شماره 1'!G35</f>
        <v>عدد</v>
      </c>
      <c r="AB31" s="127">
        <f>'فرم شماره 1'!H35</f>
        <v>40</v>
      </c>
      <c r="AC31" s="127">
        <f>'فرم شماره 1'!I35</f>
        <v>367.95014887587837</v>
      </c>
      <c r="AD31" s="127">
        <f>'فرم شماره 1'!J35</f>
        <v>40</v>
      </c>
      <c r="AE31" s="127">
        <f>'فرم شماره 1'!K35</f>
        <v>367.95014887587837</v>
      </c>
      <c r="AF31" s="127">
        <f>'فرم شماره 1'!L35</f>
        <v>35</v>
      </c>
      <c r="AG31" s="127">
        <f>'فرم شماره 1'!M35</f>
        <v>321.95638026639358</v>
      </c>
      <c r="AH31" s="127">
        <f>'فرم شماره 1'!N35</f>
        <v>0</v>
      </c>
      <c r="AI31" s="127">
        <f>'فرم شماره 1'!O35</f>
        <v>0</v>
      </c>
      <c r="AJ31" s="127">
        <f>'فرم شماره 1'!P35</f>
        <v>115</v>
      </c>
      <c r="AK31" s="127">
        <f>'فرم شماره 1'!Q35</f>
        <v>1057.8566780181502</v>
      </c>
    </row>
    <row r="32" spans="1:37" ht="28.5" customHeight="1" thickBot="1" x14ac:dyDescent="0.95">
      <c r="A32" s="408">
        <f t="shared" si="0"/>
        <v>22</v>
      </c>
      <c r="B32" s="407" t="str">
        <f t="shared" si="1"/>
        <v xml:space="preserve">تعویض دریچه (1000 ×1000 )   </v>
      </c>
      <c r="C32" s="408" t="s">
        <v>87</v>
      </c>
      <c r="D32" s="408" t="s">
        <v>221</v>
      </c>
      <c r="E32" s="408">
        <f t="shared" si="2"/>
        <v>10</v>
      </c>
      <c r="F32" s="456">
        <f t="shared" si="3"/>
        <v>282.06354159360001</v>
      </c>
      <c r="G32" s="423">
        <f>Table13454[[#This Row],[اعتبار مورد نیاز  (میلیون ریال)]]/$F$62</f>
        <v>4.7841693306592331E-4</v>
      </c>
      <c r="H32" s="408"/>
      <c r="I32" s="417"/>
      <c r="J32" s="418"/>
      <c r="K32" s="123">
        <v>4</v>
      </c>
      <c r="L32" s="123">
        <v>6</v>
      </c>
      <c r="M32" s="124">
        <v>34016.738826470399</v>
      </c>
      <c r="N32" s="42" t="s">
        <v>263</v>
      </c>
      <c r="O32" s="42" t="s">
        <v>263</v>
      </c>
      <c r="P32" s="121" t="s">
        <v>275</v>
      </c>
      <c r="Q32" s="121" t="b">
        <f>P32=Table13454[[#This Row],[شرح ]]</f>
        <v>0</v>
      </c>
      <c r="R32" s="453">
        <f t="shared" si="5"/>
        <v>4</v>
      </c>
      <c r="S32" s="454">
        <f t="shared" si="6"/>
        <v>112.82541663744</v>
      </c>
      <c r="T32" s="453">
        <f t="shared" si="7"/>
        <v>3</v>
      </c>
      <c r="U32" s="454">
        <f t="shared" si="8"/>
        <v>84.619062478079996</v>
      </c>
      <c r="V32" s="453">
        <f t="shared" si="9"/>
        <v>3</v>
      </c>
      <c r="W32" s="454">
        <f t="shared" si="10"/>
        <v>84.619062478079996</v>
      </c>
      <c r="X32" s="449">
        <v>26</v>
      </c>
      <c r="Y32" s="127">
        <v>26</v>
      </c>
      <c r="Z32" s="127" t="str">
        <f>'فرم شماره 1'!F36</f>
        <v xml:space="preserve">تعویض دریچه (1000 ×1000 )   </v>
      </c>
      <c r="AA32" s="127" t="str">
        <f>'فرم شماره 1'!G36</f>
        <v>عدد</v>
      </c>
      <c r="AB32" s="127">
        <f>'فرم شماره 1'!H36</f>
        <v>4</v>
      </c>
      <c r="AC32" s="127">
        <f>'فرم شماره 1'!I36</f>
        <v>112.82541663744</v>
      </c>
      <c r="AD32" s="127">
        <f>'فرم شماره 1'!J36</f>
        <v>3</v>
      </c>
      <c r="AE32" s="127">
        <f>'فرم شماره 1'!K36</f>
        <v>84.619062478079996</v>
      </c>
      <c r="AF32" s="127">
        <f>'فرم شماره 1'!L36</f>
        <v>3</v>
      </c>
      <c r="AG32" s="127">
        <f>'فرم شماره 1'!M36</f>
        <v>84.619062478079996</v>
      </c>
      <c r="AH32" s="127">
        <f>'فرم شماره 1'!N36</f>
        <v>0</v>
      </c>
      <c r="AI32" s="127">
        <f>'فرم شماره 1'!O36</f>
        <v>0</v>
      </c>
      <c r="AJ32" s="127">
        <f>'فرم شماره 1'!P36</f>
        <v>10</v>
      </c>
      <c r="AK32" s="127">
        <f>'فرم شماره 1'!Q36</f>
        <v>282.06354159360001</v>
      </c>
    </row>
    <row r="33" spans="1:40" ht="28.5" customHeight="1" thickBot="1" x14ac:dyDescent="1">
      <c r="A33" s="440">
        <v>22</v>
      </c>
      <c r="B33" s="407" t="str">
        <f t="shared" si="1"/>
        <v xml:space="preserve">تعویض و نصب شیر آلات(سبک تا قطر 350 میلیمتر)   </v>
      </c>
      <c r="C33" s="408" t="s">
        <v>87</v>
      </c>
      <c r="D33" s="408" t="s">
        <v>221</v>
      </c>
      <c r="E33" s="408">
        <f t="shared" si="2"/>
        <v>200</v>
      </c>
      <c r="F33" s="456">
        <f t="shared" si="3"/>
        <v>2469</v>
      </c>
      <c r="G33" s="423">
        <f>Table13454[[#This Row],[اعتبار مورد نیاز  (میلیون ریال)]]/$F$62</f>
        <v>4.1877493314668298E-3</v>
      </c>
      <c r="H33" s="408"/>
      <c r="I33" s="417"/>
      <c r="J33" s="418"/>
      <c r="K33" s="123">
        <v>221</v>
      </c>
      <c r="L33" s="123">
        <v>252</v>
      </c>
      <c r="M33" s="124">
        <v>2604680.6279155202</v>
      </c>
      <c r="N33" s="42" t="s">
        <v>263</v>
      </c>
      <c r="O33" s="42" t="s">
        <v>263</v>
      </c>
      <c r="P33" s="121" t="s">
        <v>276</v>
      </c>
      <c r="Q33" s="121" t="b">
        <f>P33=Table13454[[#This Row],[شرح ]]</f>
        <v>0</v>
      </c>
      <c r="R33" s="450">
        <f t="shared" si="5"/>
        <v>75</v>
      </c>
      <c r="S33" s="452">
        <f t="shared" si="6"/>
        <v>926</v>
      </c>
      <c r="T33" s="451">
        <f t="shared" si="7"/>
        <v>75</v>
      </c>
      <c r="U33" s="452">
        <f t="shared" si="8"/>
        <v>926</v>
      </c>
      <c r="V33" s="451">
        <f t="shared" si="9"/>
        <v>50</v>
      </c>
      <c r="W33" s="452">
        <f t="shared" si="10"/>
        <v>617</v>
      </c>
      <c r="X33" s="449">
        <v>27</v>
      </c>
      <c r="Y33" s="127">
        <v>27</v>
      </c>
      <c r="Z33" s="127" t="str">
        <f>'فرم شماره 1'!F37</f>
        <v xml:space="preserve">تعویض و نصب شیر آلات(سبک تا قطر 350 میلیمتر)   </v>
      </c>
      <c r="AA33" s="127" t="str">
        <f>'فرم شماره 1'!G37</f>
        <v>عدد</v>
      </c>
      <c r="AB33" s="127">
        <f>'فرم شماره 1'!H37</f>
        <v>75</v>
      </c>
      <c r="AC33" s="127">
        <f>'فرم شماره 1'!I37</f>
        <v>926</v>
      </c>
      <c r="AD33" s="127">
        <f>'فرم شماره 1'!J37</f>
        <v>75</v>
      </c>
      <c r="AE33" s="127">
        <f>'فرم شماره 1'!K37</f>
        <v>926</v>
      </c>
      <c r="AF33" s="127">
        <f>'فرم شماره 1'!L37</f>
        <v>50</v>
      </c>
      <c r="AG33" s="127">
        <f>'فرم شماره 1'!M37</f>
        <v>617</v>
      </c>
      <c r="AH33" s="127">
        <f>'فرم شماره 1'!N37</f>
        <v>0</v>
      </c>
      <c r="AI33" s="127">
        <f>'فرم شماره 1'!O37</f>
        <v>0</v>
      </c>
      <c r="AJ33" s="127">
        <f>'فرم شماره 1'!P37</f>
        <v>200</v>
      </c>
      <c r="AK33" s="127">
        <f>'فرم شماره 1'!Q37</f>
        <v>2469</v>
      </c>
    </row>
    <row r="34" spans="1:40" ht="28.5" customHeight="1" thickBot="1" x14ac:dyDescent="0.95">
      <c r="A34" s="408">
        <f t="shared" si="0"/>
        <v>23</v>
      </c>
      <c r="B34" s="407" t="str">
        <f t="shared" si="1"/>
        <v xml:space="preserve">تعویض و نصب شیر آلات(سنگین از قطر 400 به بالا)   </v>
      </c>
      <c r="C34" s="408" t="s">
        <v>87</v>
      </c>
      <c r="D34" s="408" t="s">
        <v>221</v>
      </c>
      <c r="E34" s="408">
        <f t="shared" si="2"/>
        <v>5</v>
      </c>
      <c r="F34" s="456">
        <f t="shared" si="3"/>
        <v>87.975579931199974</v>
      </c>
      <c r="G34" s="423">
        <f>Table13454[[#This Row],[اعتبار مورد نیاز  (میلیون ریال)]]/$F$62</f>
        <v>1.4921817579679599E-4</v>
      </c>
      <c r="H34" s="408"/>
      <c r="I34" s="417"/>
      <c r="J34" s="418"/>
      <c r="K34" s="123">
        <v>0</v>
      </c>
      <c r="L34" s="123">
        <v>0</v>
      </c>
      <c r="M34" s="124">
        <v>0</v>
      </c>
      <c r="N34" s="42" t="s">
        <v>263</v>
      </c>
      <c r="O34" s="42" t="s">
        <v>263</v>
      </c>
      <c r="P34" s="121" t="s">
        <v>277</v>
      </c>
      <c r="Q34" s="121" t="b">
        <f>P34=Table13454[[#This Row],[شرح ]]</f>
        <v>0</v>
      </c>
      <c r="R34" s="453">
        <f t="shared" si="5"/>
        <v>2</v>
      </c>
      <c r="S34" s="454">
        <f t="shared" si="6"/>
        <v>35.190231972479992</v>
      </c>
      <c r="T34" s="453">
        <f t="shared" si="7"/>
        <v>2</v>
      </c>
      <c r="U34" s="454">
        <f t="shared" si="8"/>
        <v>35.190231972479992</v>
      </c>
      <c r="V34" s="453">
        <f t="shared" si="9"/>
        <v>1</v>
      </c>
      <c r="W34" s="454">
        <f t="shared" si="10"/>
        <v>17.595115986239996</v>
      </c>
      <c r="X34" s="449">
        <v>28</v>
      </c>
      <c r="Y34" s="127">
        <v>28</v>
      </c>
      <c r="Z34" s="127" t="str">
        <f>'فرم شماره 1'!F38</f>
        <v xml:space="preserve">تعویض و نصب شیر آلات(سنگین از قطر 400 به بالا)   </v>
      </c>
      <c r="AA34" s="127" t="str">
        <f>'فرم شماره 1'!G38</f>
        <v>عدد</v>
      </c>
      <c r="AB34" s="127">
        <f>'فرم شماره 1'!H38</f>
        <v>2</v>
      </c>
      <c r="AC34" s="127">
        <f>'فرم شماره 1'!I38</f>
        <v>35.190231972479992</v>
      </c>
      <c r="AD34" s="127">
        <f>'فرم شماره 1'!J38</f>
        <v>2</v>
      </c>
      <c r="AE34" s="127">
        <f>'فرم شماره 1'!K38</f>
        <v>35.190231972479992</v>
      </c>
      <c r="AF34" s="127">
        <f>'فرم شماره 1'!L38</f>
        <v>1</v>
      </c>
      <c r="AG34" s="127">
        <f>'فرم شماره 1'!M38</f>
        <v>17.595115986239996</v>
      </c>
      <c r="AH34" s="127">
        <f>'فرم شماره 1'!N38</f>
        <v>0</v>
      </c>
      <c r="AI34" s="127">
        <f>'فرم شماره 1'!O38</f>
        <v>0</v>
      </c>
      <c r="AJ34" s="127">
        <f>'فرم شماره 1'!P38</f>
        <v>5</v>
      </c>
      <c r="AK34" s="127">
        <f>'فرم شماره 1'!Q38</f>
        <v>87.975579931199974</v>
      </c>
    </row>
    <row r="35" spans="1:40" ht="28.5" customHeight="1" thickBot="1" x14ac:dyDescent="1">
      <c r="A35" s="440">
        <v>23</v>
      </c>
      <c r="B35" s="407" t="str">
        <f t="shared" si="1"/>
        <v xml:space="preserve">تعویض و نصب شیر آتش نشانی زمینی   </v>
      </c>
      <c r="C35" s="408" t="s">
        <v>87</v>
      </c>
      <c r="D35" s="408" t="s">
        <v>221</v>
      </c>
      <c r="E35" s="408">
        <f t="shared" si="2"/>
        <v>85</v>
      </c>
      <c r="F35" s="456">
        <f t="shared" si="3"/>
        <v>847</v>
      </c>
      <c r="G35" s="423">
        <f>Table13454[[#This Row],[اعتبار مورد نیاز  (میلیون ریال)]]/$F$62</f>
        <v>1.4366236062180659E-3</v>
      </c>
      <c r="H35" s="408"/>
      <c r="I35" s="417"/>
      <c r="J35" s="418"/>
      <c r="K35" s="123">
        <v>124</v>
      </c>
      <c r="L35" s="123">
        <v>131</v>
      </c>
      <c r="M35" s="124">
        <v>1097674.904120256</v>
      </c>
      <c r="N35" s="35" t="s">
        <v>463</v>
      </c>
      <c r="O35" s="420" t="s">
        <v>464</v>
      </c>
      <c r="P35" s="121" t="s">
        <v>278</v>
      </c>
      <c r="Q35" s="121" t="b">
        <f>P35=Table13454[[#This Row],[شرح ]]</f>
        <v>0</v>
      </c>
      <c r="R35" s="450">
        <f t="shared" si="5"/>
        <v>30</v>
      </c>
      <c r="S35" s="452">
        <f t="shared" si="6"/>
        <v>299</v>
      </c>
      <c r="T35" s="451">
        <f t="shared" si="7"/>
        <v>30</v>
      </c>
      <c r="U35" s="452">
        <f t="shared" si="8"/>
        <v>299</v>
      </c>
      <c r="V35" s="451">
        <f t="shared" si="9"/>
        <v>25</v>
      </c>
      <c r="W35" s="452">
        <f t="shared" si="10"/>
        <v>249</v>
      </c>
      <c r="X35" s="449">
        <v>29</v>
      </c>
      <c r="Y35" s="127">
        <v>29</v>
      </c>
      <c r="Z35" s="127" t="str">
        <f>'فرم شماره 1'!F39</f>
        <v xml:space="preserve">تعویض و نصب شیر آتش نشانی زمینی   </v>
      </c>
      <c r="AA35" s="127" t="str">
        <f>'فرم شماره 1'!G39</f>
        <v>عدد</v>
      </c>
      <c r="AB35" s="127">
        <f>'فرم شماره 1'!H39</f>
        <v>30</v>
      </c>
      <c r="AC35" s="127">
        <f>'فرم شماره 1'!I39</f>
        <v>299</v>
      </c>
      <c r="AD35" s="127">
        <f>'فرم شماره 1'!J39</f>
        <v>30</v>
      </c>
      <c r="AE35" s="127">
        <f>'فرم شماره 1'!K39</f>
        <v>299</v>
      </c>
      <c r="AF35" s="127">
        <f>'فرم شماره 1'!L39</f>
        <v>25</v>
      </c>
      <c r="AG35" s="127">
        <f>'فرم شماره 1'!M39</f>
        <v>249</v>
      </c>
      <c r="AH35" s="127">
        <f>'فرم شماره 1'!N39</f>
        <v>0</v>
      </c>
      <c r="AI35" s="127">
        <f>'فرم شماره 1'!O39</f>
        <v>0</v>
      </c>
      <c r="AJ35" s="127">
        <f>'فرم شماره 1'!P39</f>
        <v>85</v>
      </c>
      <c r="AK35" s="127">
        <f>'فرم شماره 1'!Q39</f>
        <v>847</v>
      </c>
    </row>
    <row r="36" spans="1:40" ht="28.5" customHeight="1" thickBot="1" x14ac:dyDescent="1">
      <c r="A36" s="408">
        <f t="shared" si="0"/>
        <v>24</v>
      </c>
      <c r="B36" s="407" t="s">
        <v>279</v>
      </c>
      <c r="C36" s="408" t="s">
        <v>87</v>
      </c>
      <c r="D36" s="408" t="s">
        <v>221</v>
      </c>
      <c r="E36" s="408">
        <f t="shared" si="2"/>
        <v>20</v>
      </c>
      <c r="F36" s="456">
        <f t="shared" si="3"/>
        <v>2138.2370390908795</v>
      </c>
      <c r="G36" s="423">
        <f>Table13454[[#This Row],[اعتبار مورد نیاز  (میلیون ریال)]]/$F$62</f>
        <v>3.6267317662901756E-3</v>
      </c>
      <c r="H36" s="408"/>
      <c r="I36" s="417"/>
      <c r="J36" s="418"/>
      <c r="K36" s="123">
        <v>16</v>
      </c>
      <c r="L36" s="123">
        <v>17</v>
      </c>
      <c r="M36" s="124">
        <v>760660.52831999992</v>
      </c>
      <c r="N36" s="42" t="s">
        <v>263</v>
      </c>
      <c r="O36" s="42" t="s">
        <v>263</v>
      </c>
      <c r="P36" s="121" t="s">
        <v>279</v>
      </c>
      <c r="Q36" s="121" t="b">
        <f>P36=Table13454[[#This Row],[شرح ]]</f>
        <v>1</v>
      </c>
      <c r="R36" s="450">
        <f t="shared" si="5"/>
        <v>6</v>
      </c>
      <c r="S36" s="452">
        <f t="shared" si="6"/>
        <v>641.47111172726386</v>
      </c>
      <c r="T36" s="451">
        <f t="shared" si="7"/>
        <v>9</v>
      </c>
      <c r="U36" s="452">
        <f t="shared" si="8"/>
        <v>962.20666759089579</v>
      </c>
      <c r="V36" s="451">
        <f t="shared" si="9"/>
        <v>5</v>
      </c>
      <c r="W36" s="452">
        <f t="shared" si="10"/>
        <v>534.55925977271988</v>
      </c>
      <c r="X36" s="449">
        <v>31</v>
      </c>
      <c r="Y36" s="437">
        <v>31</v>
      </c>
      <c r="Z36" s="127" t="str">
        <f>'فرم شماره 1'!F40</f>
        <v xml:space="preserve">تعمیرات اتاقچه بزرگ (شیرآلات سنگین) (با انجام آسفالت)   </v>
      </c>
      <c r="AA36" s="127" t="str">
        <f>'فرم شماره 1'!G40</f>
        <v>عدد</v>
      </c>
      <c r="AB36" s="127">
        <f>'فرم شماره 1'!H40</f>
        <v>6</v>
      </c>
      <c r="AC36" s="127">
        <f>'فرم شماره 1'!I40</f>
        <v>641.47111172726386</v>
      </c>
      <c r="AD36" s="127">
        <f>'فرم شماره 1'!J40</f>
        <v>9</v>
      </c>
      <c r="AE36" s="127">
        <f>'فرم شماره 1'!K40</f>
        <v>962.20666759089579</v>
      </c>
      <c r="AF36" s="127">
        <f>'فرم شماره 1'!L40</f>
        <v>5</v>
      </c>
      <c r="AG36" s="127">
        <f>'فرم شماره 1'!M40</f>
        <v>534.55925977271988</v>
      </c>
      <c r="AH36" s="127">
        <f>'فرم شماره 1'!N40</f>
        <v>0</v>
      </c>
      <c r="AI36" s="127">
        <f>'فرم شماره 1'!O40</f>
        <v>0</v>
      </c>
      <c r="AJ36" s="127">
        <f>'فرم شماره 1'!P40</f>
        <v>20</v>
      </c>
      <c r="AK36" s="127">
        <f>'فرم شماره 1'!Q40</f>
        <v>2138.2370390908795</v>
      </c>
    </row>
    <row r="37" spans="1:40" ht="28.5" customHeight="1" thickBot="1" x14ac:dyDescent="0.95">
      <c r="A37" s="440">
        <v>24</v>
      </c>
      <c r="B37" s="407" t="s">
        <v>280</v>
      </c>
      <c r="C37" s="408" t="s">
        <v>87</v>
      </c>
      <c r="D37" s="408" t="s">
        <v>221</v>
      </c>
      <c r="E37" s="408">
        <f t="shared" si="2"/>
        <v>2</v>
      </c>
      <c r="F37" s="456">
        <f t="shared" si="3"/>
        <v>305.46243415583996</v>
      </c>
      <c r="G37" s="423">
        <f>Table13454[[#This Row],[اعتبار مورد نیاز  (میلیون ریال)]]/$F$62</f>
        <v>5.1810453804145376E-4</v>
      </c>
      <c r="H37" s="408"/>
      <c r="I37" s="417"/>
      <c r="J37" s="418"/>
      <c r="K37" s="123">
        <v>0</v>
      </c>
      <c r="L37" s="123">
        <v>2</v>
      </c>
      <c r="M37" s="124">
        <v>249830.747324928</v>
      </c>
      <c r="N37" s="42" t="s">
        <v>263</v>
      </c>
      <c r="O37" s="42" t="s">
        <v>263</v>
      </c>
      <c r="P37" s="121" t="s">
        <v>280</v>
      </c>
      <c r="Q37" s="121" t="b">
        <f>P37=Table13454[[#This Row],[شرح ]]</f>
        <v>1</v>
      </c>
      <c r="R37" s="453">
        <f t="shared" si="5"/>
        <v>1</v>
      </c>
      <c r="S37" s="454">
        <f t="shared" si="6"/>
        <v>152.73121707791998</v>
      </c>
      <c r="T37" s="453">
        <f t="shared" si="7"/>
        <v>1</v>
      </c>
      <c r="U37" s="454">
        <f t="shared" si="8"/>
        <v>152.73121707791998</v>
      </c>
      <c r="V37" s="453">
        <f t="shared" si="9"/>
        <v>0</v>
      </c>
      <c r="W37" s="454">
        <f t="shared" si="10"/>
        <v>0</v>
      </c>
      <c r="X37" s="449">
        <v>32</v>
      </c>
      <c r="Y37" s="127">
        <v>32</v>
      </c>
      <c r="Z37" s="127" t="str">
        <f>'فرم شماره 1'!F41</f>
        <v xml:space="preserve">احداث اتاقچه بزرگ(پیش ساخته با رینگ کف با دریچه 1000 × 1000) (با انجام آسفالت)  </v>
      </c>
      <c r="AA37" s="127" t="str">
        <f>'فرم شماره 1'!G41</f>
        <v>عدد</v>
      </c>
      <c r="AB37" s="127">
        <f>'فرم شماره 1'!H41</f>
        <v>1</v>
      </c>
      <c r="AC37" s="127">
        <f>'فرم شماره 1'!I41</f>
        <v>152.73121707791998</v>
      </c>
      <c r="AD37" s="127">
        <f>'فرم شماره 1'!J41</f>
        <v>1</v>
      </c>
      <c r="AE37" s="127">
        <f>'فرم شماره 1'!K41</f>
        <v>152.73121707791998</v>
      </c>
      <c r="AF37" s="127">
        <f>'فرم شماره 1'!L41</f>
        <v>0</v>
      </c>
      <c r="AG37" s="127">
        <f>'فرم شماره 1'!M41</f>
        <v>0</v>
      </c>
      <c r="AH37" s="127">
        <f>'فرم شماره 1'!N41</f>
        <v>0</v>
      </c>
      <c r="AI37" s="127">
        <f>'فرم شماره 1'!O41</f>
        <v>0</v>
      </c>
      <c r="AJ37" s="127">
        <f>'فرم شماره 1'!P41</f>
        <v>2</v>
      </c>
      <c r="AK37" s="127">
        <f>'فرم شماره 1'!Q41</f>
        <v>305.46243415583996</v>
      </c>
    </row>
    <row r="38" spans="1:40" ht="28.5" customHeight="1" thickBot="1" x14ac:dyDescent="1">
      <c r="A38" s="408">
        <f t="shared" si="0"/>
        <v>25</v>
      </c>
      <c r="B38" s="407" t="s">
        <v>281</v>
      </c>
      <c r="C38" s="408" t="s">
        <v>87</v>
      </c>
      <c r="D38" s="408" t="s">
        <v>221</v>
      </c>
      <c r="E38" s="408">
        <f t="shared" si="2"/>
        <v>34500</v>
      </c>
      <c r="F38" s="456">
        <f t="shared" si="3"/>
        <v>48806.133643799993</v>
      </c>
      <c r="G38" s="423">
        <f>Table13454[[#This Row],[اعتبار مورد نیاز  (میلیون ریال)]]/$F$62</f>
        <v>8.2781633672865187E-2</v>
      </c>
      <c r="H38" s="408"/>
      <c r="I38" s="417"/>
      <c r="J38" s="418"/>
      <c r="K38" s="123">
        <v>12449</v>
      </c>
      <c r="L38" s="123">
        <v>15275</v>
      </c>
      <c r="M38" s="124">
        <v>17998197.778260868</v>
      </c>
      <c r="N38" s="35" t="s">
        <v>468</v>
      </c>
      <c r="O38" s="35" t="s">
        <v>469</v>
      </c>
      <c r="P38" s="121" t="s">
        <v>281</v>
      </c>
      <c r="Q38" s="121" t="b">
        <f>P38=Table13454[[#This Row],[شرح ]]</f>
        <v>1</v>
      </c>
      <c r="R38" s="450">
        <f t="shared" si="5"/>
        <v>12742</v>
      </c>
      <c r="S38" s="452">
        <f t="shared" si="6"/>
        <v>18025.732025776797</v>
      </c>
      <c r="T38" s="451">
        <f t="shared" si="7"/>
        <v>12990</v>
      </c>
      <c r="U38" s="452">
        <f t="shared" si="8"/>
        <v>18376.570319795996</v>
      </c>
      <c r="V38" s="451">
        <f t="shared" si="9"/>
        <v>8768</v>
      </c>
      <c r="W38" s="452">
        <f t="shared" si="10"/>
        <v>12403.831298227196</v>
      </c>
      <c r="X38" s="449">
        <v>33</v>
      </c>
      <c r="Y38" s="127">
        <v>33</v>
      </c>
      <c r="Z38" s="127" t="str">
        <f>'فرم شماره 1'!F46</f>
        <v xml:space="preserve"> بازدید و مانور شیرآلات کوچک و آتش نشانی (با ترمیم پلاک)   </v>
      </c>
      <c r="AA38" s="127" t="str">
        <f>'فرم شماره 1'!G46</f>
        <v>عدد</v>
      </c>
      <c r="AB38" s="127">
        <f>'فرم شماره 1'!H46</f>
        <v>12742</v>
      </c>
      <c r="AC38" s="127">
        <f>'فرم شماره 1'!I46</f>
        <v>18025.732025776797</v>
      </c>
      <c r="AD38" s="127">
        <f>'فرم شماره 1'!J46</f>
        <v>12990</v>
      </c>
      <c r="AE38" s="127">
        <f>'فرم شماره 1'!K46</f>
        <v>18376.570319795996</v>
      </c>
      <c r="AF38" s="127">
        <f>'فرم شماره 1'!L46</f>
        <v>8768</v>
      </c>
      <c r="AG38" s="127">
        <f>'فرم شماره 1'!M46</f>
        <v>12403.831298227196</v>
      </c>
      <c r="AH38" s="127">
        <f>'فرم شماره 1'!N46</f>
        <v>0</v>
      </c>
      <c r="AI38" s="127">
        <f>'فرم شماره 1'!O46</f>
        <v>0</v>
      </c>
      <c r="AJ38" s="127">
        <f>'فرم شماره 1'!P46</f>
        <v>34500</v>
      </c>
      <c r="AK38" s="127">
        <f>'فرم شماره 1'!Q46</f>
        <v>48806.133643799985</v>
      </c>
    </row>
    <row r="39" spans="1:40" ht="28.5" customHeight="1" thickBot="1" x14ac:dyDescent="0.95">
      <c r="A39" s="440">
        <v>25</v>
      </c>
      <c r="B39" s="407" t="s">
        <v>282</v>
      </c>
      <c r="C39" s="408"/>
      <c r="D39" s="425" t="s">
        <v>192</v>
      </c>
      <c r="E39" s="408">
        <f t="shared" si="2"/>
        <v>0</v>
      </c>
      <c r="F39" s="426">
        <f t="shared" si="3"/>
        <v>0</v>
      </c>
      <c r="G39" s="423">
        <f>Table13454[[#This Row],[اعتبار مورد نیاز  (میلیون ریال)]]/$F$62</f>
        <v>0</v>
      </c>
      <c r="H39" s="408"/>
      <c r="I39" s="417"/>
      <c r="J39" s="418"/>
      <c r="K39" s="414"/>
      <c r="L39" s="414"/>
      <c r="M39" s="414"/>
      <c r="N39" s="414"/>
      <c r="O39" s="415"/>
      <c r="P39" s="121" t="s">
        <v>282</v>
      </c>
      <c r="Q39" s="121" t="b">
        <f>P39=Table13454[[#This Row],[شرح ]]</f>
        <v>1</v>
      </c>
      <c r="R39" s="453">
        <f t="shared" si="5"/>
        <v>0</v>
      </c>
      <c r="S39" s="454">
        <f t="shared" si="6"/>
        <v>0</v>
      </c>
      <c r="T39" s="453">
        <f t="shared" si="7"/>
        <v>0</v>
      </c>
      <c r="U39" s="454">
        <f t="shared" si="8"/>
        <v>0</v>
      </c>
      <c r="V39" s="453">
        <f t="shared" si="9"/>
        <v>0</v>
      </c>
      <c r="W39" s="454">
        <f t="shared" si="10"/>
        <v>0</v>
      </c>
      <c r="X39" s="449">
        <v>34</v>
      </c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</row>
    <row r="40" spans="1:40" ht="28.5" customHeight="1" thickBot="1" x14ac:dyDescent="1">
      <c r="A40" s="408">
        <f t="shared" si="0"/>
        <v>26</v>
      </c>
      <c r="B40" s="407" t="s">
        <v>283</v>
      </c>
      <c r="C40" s="408" t="s">
        <v>153</v>
      </c>
      <c r="D40" s="408" t="s">
        <v>258</v>
      </c>
      <c r="E40" s="427">
        <f>E42/E44*1</f>
        <v>1</v>
      </c>
      <c r="F40" s="426">
        <f t="shared" si="3"/>
        <v>0</v>
      </c>
      <c r="G40" s="423">
        <f>Table13454[[#This Row],[اعتبار مورد نیاز  (میلیون ریال)]]/$F$62</f>
        <v>0</v>
      </c>
      <c r="H40" s="408"/>
      <c r="I40" s="417"/>
      <c r="J40" s="418"/>
      <c r="K40" s="428"/>
      <c r="L40" s="429">
        <v>0.3288888888888889</v>
      </c>
      <c r="M40" s="419" t="s">
        <v>163</v>
      </c>
      <c r="N40" s="125"/>
      <c r="O40" s="420" t="s">
        <v>163</v>
      </c>
      <c r="P40" s="121" t="s">
        <v>283</v>
      </c>
      <c r="Q40" s="121" t="b">
        <f>P40=Table13454[[#This Row],[شرح ]]</f>
        <v>1</v>
      </c>
      <c r="R40" s="450">
        <f t="shared" si="5"/>
        <v>0</v>
      </c>
      <c r="S40" s="452">
        <f t="shared" si="6"/>
        <v>0</v>
      </c>
      <c r="T40" s="451">
        <f t="shared" si="7"/>
        <v>0</v>
      </c>
      <c r="U40" s="452">
        <f t="shared" si="8"/>
        <v>0</v>
      </c>
      <c r="V40" s="451">
        <f t="shared" si="9"/>
        <v>0</v>
      </c>
      <c r="W40" s="452">
        <f t="shared" si="10"/>
        <v>0</v>
      </c>
      <c r="X40" s="449">
        <v>35</v>
      </c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</row>
    <row r="41" spans="1:40" ht="28.5" customHeight="1" thickBot="1" x14ac:dyDescent="0.95">
      <c r="A41" s="440">
        <v>26</v>
      </c>
      <c r="B41" s="407" t="s">
        <v>284</v>
      </c>
      <c r="C41" s="408" t="s">
        <v>81</v>
      </c>
      <c r="D41" s="408" t="s">
        <v>196</v>
      </c>
      <c r="E41" s="408">
        <v>5</v>
      </c>
      <c r="F41" s="426">
        <f t="shared" si="3"/>
        <v>0</v>
      </c>
      <c r="G41" s="423">
        <f>Table13454[[#This Row],[اعتبار مورد نیاز  (میلیون ریال)]]/$F$62</f>
        <v>0</v>
      </c>
      <c r="H41" s="408"/>
      <c r="I41" s="417"/>
      <c r="J41" s="418"/>
      <c r="K41" s="126"/>
      <c r="L41" s="126">
        <v>2.96</v>
      </c>
      <c r="M41" s="419" t="s">
        <v>163</v>
      </c>
      <c r="N41" s="125"/>
      <c r="O41" s="420" t="s">
        <v>163</v>
      </c>
      <c r="P41" s="121" t="s">
        <v>284</v>
      </c>
      <c r="Q41" s="121" t="b">
        <f>P41=Table13454[[#This Row],[شرح ]]</f>
        <v>1</v>
      </c>
      <c r="R41" s="453">
        <f t="shared" si="5"/>
        <v>0</v>
      </c>
      <c r="S41" s="454">
        <f t="shared" si="6"/>
        <v>0</v>
      </c>
      <c r="T41" s="453">
        <f t="shared" si="7"/>
        <v>0</v>
      </c>
      <c r="U41" s="454">
        <f t="shared" si="8"/>
        <v>0</v>
      </c>
      <c r="V41" s="453">
        <f t="shared" si="9"/>
        <v>0</v>
      </c>
      <c r="W41" s="454">
        <f t="shared" si="10"/>
        <v>0</v>
      </c>
      <c r="X41" s="449">
        <v>36</v>
      </c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</row>
    <row r="42" spans="1:40" ht="28.5" customHeight="1" thickBot="1" x14ac:dyDescent="1">
      <c r="A42" s="408">
        <f t="shared" si="0"/>
        <v>27</v>
      </c>
      <c r="B42" s="407" t="s">
        <v>285</v>
      </c>
      <c r="C42" s="408" t="s">
        <v>81</v>
      </c>
      <c r="D42" s="408" t="s">
        <v>196</v>
      </c>
      <c r="E42" s="408">
        <v>5</v>
      </c>
      <c r="F42" s="426">
        <f t="shared" si="3"/>
        <v>0</v>
      </c>
      <c r="G42" s="423">
        <f>Table13454[[#This Row],[اعتبار مورد نیاز  (میلیون ریال)]]/$F$62</f>
        <v>0</v>
      </c>
      <c r="H42" s="408"/>
      <c r="I42" s="417"/>
      <c r="J42" s="418"/>
      <c r="K42" s="428"/>
      <c r="L42" s="428">
        <v>0</v>
      </c>
      <c r="M42" s="419" t="s">
        <v>163</v>
      </c>
      <c r="N42" s="125"/>
      <c r="O42" s="420" t="s">
        <v>163</v>
      </c>
      <c r="P42" s="121" t="s">
        <v>285</v>
      </c>
      <c r="Q42" s="121" t="b">
        <f>P42=Table13454[[#This Row],[شرح ]]</f>
        <v>1</v>
      </c>
      <c r="R42" s="450">
        <f t="shared" si="5"/>
        <v>0</v>
      </c>
      <c r="S42" s="452">
        <f t="shared" si="6"/>
        <v>0</v>
      </c>
      <c r="T42" s="451">
        <f t="shared" si="7"/>
        <v>0</v>
      </c>
      <c r="U42" s="452">
        <f t="shared" si="8"/>
        <v>0</v>
      </c>
      <c r="V42" s="451">
        <f t="shared" si="9"/>
        <v>0</v>
      </c>
      <c r="W42" s="452">
        <f t="shared" si="10"/>
        <v>0</v>
      </c>
      <c r="X42" s="449">
        <v>37</v>
      </c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</row>
    <row r="43" spans="1:40" ht="28.5" customHeight="1" thickBot="1" x14ac:dyDescent="0.95">
      <c r="A43" s="440">
        <v>27</v>
      </c>
      <c r="B43" s="407" t="s">
        <v>286</v>
      </c>
      <c r="C43" s="408" t="s">
        <v>81</v>
      </c>
      <c r="D43" s="408" t="s">
        <v>196</v>
      </c>
      <c r="E43" s="408">
        <f>R43+T43+V43</f>
        <v>0</v>
      </c>
      <c r="F43" s="426">
        <f t="shared" si="3"/>
        <v>0</v>
      </c>
      <c r="G43" s="423">
        <f>Table13454[[#This Row],[اعتبار مورد نیاز  (میلیون ریال)]]/$F$62</f>
        <v>0</v>
      </c>
      <c r="H43" s="408"/>
      <c r="I43" s="417"/>
      <c r="J43" s="418"/>
      <c r="K43" s="428"/>
      <c r="L43" s="428">
        <v>9</v>
      </c>
      <c r="M43" s="419" t="s">
        <v>163</v>
      </c>
      <c r="N43" s="125"/>
      <c r="O43" s="420" t="s">
        <v>163</v>
      </c>
      <c r="P43" s="121" t="s">
        <v>286</v>
      </c>
      <c r="Q43" s="121" t="b">
        <f>P43=Table13454[[#This Row],[شرح ]]</f>
        <v>1</v>
      </c>
      <c r="R43" s="453">
        <f t="shared" si="5"/>
        <v>0</v>
      </c>
      <c r="S43" s="454">
        <f t="shared" si="6"/>
        <v>0</v>
      </c>
      <c r="T43" s="453">
        <f t="shared" si="7"/>
        <v>0</v>
      </c>
      <c r="U43" s="454">
        <f t="shared" si="8"/>
        <v>0</v>
      </c>
      <c r="V43" s="453">
        <f t="shared" si="9"/>
        <v>0</v>
      </c>
      <c r="W43" s="454">
        <f t="shared" si="10"/>
        <v>0</v>
      </c>
      <c r="X43" s="449">
        <v>38</v>
      </c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</row>
    <row r="44" spans="1:40" ht="81" customHeight="1" thickBot="1" x14ac:dyDescent="1.5">
      <c r="A44" s="408">
        <f t="shared" si="0"/>
        <v>28</v>
      </c>
      <c r="B44" s="407" t="str">
        <f>Z44</f>
        <v xml:space="preserve">بازسازی شبکه بر اساس تحلیل هیدرولیکی </v>
      </c>
      <c r="C44" s="407" t="s">
        <v>81</v>
      </c>
      <c r="D44" s="407" t="s">
        <v>221</v>
      </c>
      <c r="E44" s="408">
        <f>R44+T44+V44</f>
        <v>5</v>
      </c>
      <c r="F44" s="426">
        <f>S44+U44+W44</f>
        <v>204955</v>
      </c>
      <c r="G44" s="443">
        <f>Table13454[[#This Row],[اعتبار مورد نیاز  (میلیون ریال)]]/$F$62</f>
        <v>0.34763068620120863</v>
      </c>
      <c r="H44" s="444"/>
      <c r="I44" s="445"/>
      <c r="J44" s="446"/>
      <c r="K44" s="126"/>
      <c r="L44" s="126"/>
      <c r="M44" s="124"/>
      <c r="N44" s="34"/>
      <c r="O44" s="35"/>
      <c r="R44" s="475">
        <f t="shared" ref="R44:W44" si="11">AB44</f>
        <v>2.2999999999999998</v>
      </c>
      <c r="S44" s="454">
        <f t="shared" si="11"/>
        <v>94000</v>
      </c>
      <c r="T44" s="475">
        <f t="shared" si="11"/>
        <v>1.8</v>
      </c>
      <c r="U44" s="454">
        <f t="shared" si="11"/>
        <v>73605</v>
      </c>
      <c r="V44" s="475">
        <f t="shared" si="11"/>
        <v>0.9</v>
      </c>
      <c r="W44" s="454">
        <f t="shared" si="11"/>
        <v>37350</v>
      </c>
      <c r="Y44" s="437">
        <v>39</v>
      </c>
      <c r="Z44" s="127" t="str">
        <f>'فرم شماره 1'!F47</f>
        <v xml:space="preserve">بازسازی شبکه بر اساس تحلیل هیدرولیکی </v>
      </c>
      <c r="AA44" s="127" t="str">
        <f>'فرم شماره 1'!G47</f>
        <v>کیلومتر</v>
      </c>
      <c r="AB44" s="127">
        <f>'فرم شماره 1'!H47</f>
        <v>2.2999999999999998</v>
      </c>
      <c r="AC44" s="127">
        <f>'فرم شماره 1'!I47</f>
        <v>94000</v>
      </c>
      <c r="AD44" s="127">
        <f>'فرم شماره 1'!J47</f>
        <v>1.8</v>
      </c>
      <c r="AE44" s="127">
        <f>'فرم شماره 1'!K47</f>
        <v>73605</v>
      </c>
      <c r="AF44" s="127">
        <f>'فرم شماره 1'!L47</f>
        <v>0.9</v>
      </c>
      <c r="AG44" s="127">
        <f>'فرم شماره 1'!M47</f>
        <v>37350</v>
      </c>
      <c r="AH44" s="127">
        <f>'فرم شماره 1'!N47</f>
        <v>0</v>
      </c>
      <c r="AI44" s="127">
        <f>'فرم شماره 1'!O47</f>
        <v>0</v>
      </c>
      <c r="AJ44" s="127">
        <f>'فرم شماره 1'!P47</f>
        <v>5</v>
      </c>
      <c r="AK44" s="127">
        <f>'فرم شماره 1'!Q47</f>
        <v>204955</v>
      </c>
      <c r="AN44" s="568">
        <f>Table13454[[#This Row],[اعتبار مورد نیاز  (میلیون ریال)]]+'کاهش هدر رفت '!F29</f>
        <v>409910</v>
      </c>
    </row>
    <row r="45" spans="1:40" ht="28.5" customHeight="1" thickBot="1" x14ac:dyDescent="1">
      <c r="A45" s="440">
        <v>28</v>
      </c>
      <c r="B45" s="407" t="str">
        <f>Z45</f>
        <v xml:space="preserve">بازسازی انشعاب بر اساس تحلیل هیدرولیکی </v>
      </c>
      <c r="C45" s="408" t="s">
        <v>78</v>
      </c>
      <c r="D45" s="408" t="s">
        <v>221</v>
      </c>
      <c r="E45" s="408">
        <f>R45+T45+V45</f>
        <v>500</v>
      </c>
      <c r="F45" s="426">
        <f t="shared" si="3"/>
        <v>33802</v>
      </c>
      <c r="G45" s="423">
        <f>Table13454[[#This Row],[اعتبار مورد نیاز  (میلیون ریال)]]/$F$62</f>
        <v>5.7332645970936319E-2</v>
      </c>
      <c r="H45" s="408"/>
      <c r="I45" s="417"/>
      <c r="J45" s="418"/>
      <c r="K45" s="126"/>
      <c r="L45" s="126">
        <v>9</v>
      </c>
      <c r="M45" s="124">
        <v>322000000</v>
      </c>
      <c r="N45" s="34" t="s">
        <v>470</v>
      </c>
      <c r="O45" s="35" t="s">
        <v>471</v>
      </c>
      <c r="P45" s="121" t="s">
        <v>287</v>
      </c>
      <c r="Q45" s="121" t="b">
        <f>P45=Table13454[[#This Row],[شرح ]]</f>
        <v>0</v>
      </c>
      <c r="R45" s="457">
        <f t="shared" si="5"/>
        <v>230</v>
      </c>
      <c r="S45" s="452">
        <f t="shared" si="6"/>
        <v>15549</v>
      </c>
      <c r="T45" s="451">
        <f t="shared" si="7"/>
        <v>180</v>
      </c>
      <c r="U45" s="452">
        <f t="shared" si="8"/>
        <v>12169</v>
      </c>
      <c r="V45" s="451">
        <f t="shared" si="9"/>
        <v>90</v>
      </c>
      <c r="W45" s="452">
        <f t="shared" si="10"/>
        <v>6084</v>
      </c>
      <c r="X45" s="449">
        <v>39</v>
      </c>
      <c r="Y45" s="437">
        <v>39</v>
      </c>
      <c r="Z45" s="127" t="str">
        <f>'فرم شماره 1'!F48</f>
        <v xml:space="preserve">بازسازی انشعاب بر اساس تحلیل هیدرولیکی </v>
      </c>
      <c r="AA45" s="127" t="str">
        <f>'فرم شماره 1'!G48</f>
        <v>فقره</v>
      </c>
      <c r="AB45" s="127">
        <f>'فرم شماره 1'!H48</f>
        <v>230</v>
      </c>
      <c r="AC45" s="127">
        <f>'فرم شماره 1'!I48</f>
        <v>15549</v>
      </c>
      <c r="AD45" s="127">
        <f>'فرم شماره 1'!J48</f>
        <v>180</v>
      </c>
      <c r="AE45" s="127">
        <f>'فرم شماره 1'!K48</f>
        <v>12169</v>
      </c>
      <c r="AF45" s="127">
        <f>'فرم شماره 1'!L48</f>
        <v>90</v>
      </c>
      <c r="AG45" s="127">
        <f>'فرم شماره 1'!M48</f>
        <v>6084</v>
      </c>
      <c r="AH45" s="127">
        <f>'فرم شماره 1'!N48</f>
        <v>0</v>
      </c>
      <c r="AI45" s="127">
        <f>'فرم شماره 1'!O48</f>
        <v>0</v>
      </c>
      <c r="AJ45" s="127">
        <f>'فرم شماره 1'!P48</f>
        <v>500</v>
      </c>
      <c r="AK45" s="127">
        <f>'فرم شماره 1'!Q48</f>
        <v>33802</v>
      </c>
    </row>
    <row r="46" spans="1:40" ht="28.5" customHeight="1" thickTop="1" thickBot="1" x14ac:dyDescent="0.95">
      <c r="A46" s="408">
        <f t="shared" si="0"/>
        <v>29</v>
      </c>
      <c r="B46" s="407" t="str">
        <f>Y46</f>
        <v xml:space="preserve"> تعویض و نصب شیر آتش نشانی ایستاده</v>
      </c>
      <c r="C46" s="441" t="s">
        <v>85</v>
      </c>
      <c r="D46" s="442" t="s">
        <v>221</v>
      </c>
      <c r="E46" s="442">
        <f>R46+T46+V46</f>
        <v>350</v>
      </c>
      <c r="F46" s="426">
        <f t="shared" ref="F46" si="12">S46+U46+W46</f>
        <v>123554.0029675</v>
      </c>
      <c r="G46" s="443">
        <f>Table13454[[#This Row],[اعتبار مورد نیاز  (میلیون ریال)]]/$F$62</f>
        <v>0.20956386931032758</v>
      </c>
      <c r="H46" s="444"/>
      <c r="I46" s="445"/>
      <c r="J46" s="446"/>
      <c r="K46" s="126"/>
      <c r="L46" s="126"/>
      <c r="M46" s="124"/>
      <c r="N46" s="34"/>
      <c r="O46" s="35"/>
      <c r="R46" s="453">
        <f>AA46</f>
        <v>150</v>
      </c>
      <c r="S46" s="453">
        <f t="shared" ref="S46:W46" si="13">AB46</f>
        <v>52951.7155575</v>
      </c>
      <c r="T46" s="453">
        <f t="shared" si="13"/>
        <v>150</v>
      </c>
      <c r="U46" s="453">
        <f t="shared" si="13"/>
        <v>52951.7155575</v>
      </c>
      <c r="V46" s="453">
        <f t="shared" si="13"/>
        <v>50</v>
      </c>
      <c r="W46" s="453">
        <f t="shared" si="13"/>
        <v>17650.571852499997</v>
      </c>
      <c r="Y46" s="447" t="str">
        <f>'فرم شماره 1'!F45</f>
        <v xml:space="preserve"> تعویض و نصب شیر آتش نشانی ایستاده</v>
      </c>
      <c r="Z46" s="448" t="str">
        <f>'فرم شماره 1'!G45</f>
        <v>عدد</v>
      </c>
      <c r="AA46" s="448">
        <f>'فرم شماره 1'!H45</f>
        <v>150</v>
      </c>
      <c r="AB46" s="448">
        <f>'فرم شماره 1'!I45</f>
        <v>52951.7155575</v>
      </c>
      <c r="AC46" s="448">
        <f>'فرم شماره 1'!J45</f>
        <v>150</v>
      </c>
      <c r="AD46" s="448">
        <f>'فرم شماره 1'!K45</f>
        <v>52951.7155575</v>
      </c>
      <c r="AE46" s="448">
        <f>'فرم شماره 1'!L45</f>
        <v>50</v>
      </c>
      <c r="AF46" s="448">
        <f>'فرم شماره 1'!M45</f>
        <v>17650.571852499997</v>
      </c>
      <c r="AG46" s="448"/>
      <c r="AH46" s="448"/>
      <c r="AI46" s="448"/>
      <c r="AJ46" s="448"/>
      <c r="AK46" s="448"/>
      <c r="AL46" s="448"/>
    </row>
    <row r="47" spans="1:40" ht="28.5" customHeight="1" thickTop="1" thickBot="1" x14ac:dyDescent="1">
      <c r="A47" s="440">
        <v>29</v>
      </c>
      <c r="B47" s="430" t="s">
        <v>288</v>
      </c>
      <c r="C47" s="127"/>
      <c r="D47" s="425" t="s">
        <v>192</v>
      </c>
      <c r="E47" s="127">
        <f>R47+T47+V47</f>
        <v>0</v>
      </c>
      <c r="F47" s="426">
        <f t="shared" si="3"/>
        <v>0</v>
      </c>
      <c r="G47" s="423">
        <f>Table13454[[#This Row],[اعتبار مورد نیاز  (میلیون ریال)]]/$F$62</f>
        <v>0</v>
      </c>
      <c r="H47" s="408"/>
      <c r="I47" s="417"/>
      <c r="J47" s="418"/>
      <c r="K47" s="414"/>
      <c r="L47" s="414"/>
      <c r="M47" s="414"/>
      <c r="N47" s="414"/>
      <c r="O47" s="414"/>
      <c r="P47" s="121" t="s">
        <v>288</v>
      </c>
      <c r="Q47" s="121" t="b">
        <f>P47=Table13454[[#This Row],[شرح ]]</f>
        <v>1</v>
      </c>
      <c r="R47" s="450">
        <f t="shared" si="5"/>
        <v>0</v>
      </c>
      <c r="S47" s="452">
        <f t="shared" si="6"/>
        <v>0</v>
      </c>
      <c r="T47" s="451">
        <f t="shared" si="7"/>
        <v>0</v>
      </c>
      <c r="U47" s="452">
        <f t="shared" si="8"/>
        <v>0</v>
      </c>
      <c r="V47" s="451">
        <f t="shared" si="9"/>
        <v>0</v>
      </c>
      <c r="W47" s="452">
        <f t="shared" si="10"/>
        <v>0</v>
      </c>
      <c r="X47" s="449">
        <v>40</v>
      </c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</row>
    <row r="48" spans="1:40" ht="28.5" customHeight="1" thickBot="1" x14ac:dyDescent="0.95">
      <c r="A48" s="408">
        <f t="shared" si="0"/>
        <v>30</v>
      </c>
      <c r="B48" s="430" t="s">
        <v>289</v>
      </c>
      <c r="C48" s="431" t="s">
        <v>290</v>
      </c>
      <c r="D48" s="416" t="s">
        <v>258</v>
      </c>
      <c r="E48" s="699">
        <f>E49/E50</f>
        <v>7.6904136572554169E-2</v>
      </c>
      <c r="F48" s="426">
        <f t="shared" si="3"/>
        <v>0</v>
      </c>
      <c r="G48" s="423">
        <f>Table13454[[#This Row],[اعتبار مورد نیاز  (میلیون ریال)]]/$F$62</f>
        <v>0</v>
      </c>
      <c r="H48" s="127"/>
      <c r="I48" s="432"/>
      <c r="J48" s="433"/>
      <c r="K48" s="429">
        <v>1.8116088542382752E-2</v>
      </c>
      <c r="L48" s="123">
        <v>2.2740342748229572E-2</v>
      </c>
      <c r="M48" s="419" t="s">
        <v>163</v>
      </c>
      <c r="N48" s="34" t="s">
        <v>472</v>
      </c>
      <c r="O48" s="420" t="s">
        <v>163</v>
      </c>
      <c r="P48" s="121" t="s">
        <v>289</v>
      </c>
      <c r="Q48" s="121" t="b">
        <f>P48=Table13454[[#This Row],[شرح ]]</f>
        <v>1</v>
      </c>
      <c r="R48" s="453">
        <f t="shared" si="5"/>
        <v>0</v>
      </c>
      <c r="S48" s="454">
        <f t="shared" si="6"/>
        <v>0</v>
      </c>
      <c r="T48" s="453">
        <f t="shared" si="7"/>
        <v>0</v>
      </c>
      <c r="U48" s="454">
        <f t="shared" si="8"/>
        <v>0</v>
      </c>
      <c r="V48" s="453">
        <f t="shared" si="9"/>
        <v>0</v>
      </c>
      <c r="W48" s="454">
        <f t="shared" si="10"/>
        <v>0</v>
      </c>
      <c r="X48" s="449">
        <v>41</v>
      </c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</row>
    <row r="49" spans="1:38" ht="28.5" customHeight="1" thickBot="1" x14ac:dyDescent="1">
      <c r="A49" s="440">
        <v>30</v>
      </c>
      <c r="B49" s="430" t="s">
        <v>291</v>
      </c>
      <c r="C49" s="425" t="s">
        <v>147</v>
      </c>
      <c r="D49" s="416" t="s">
        <v>196</v>
      </c>
      <c r="E49" s="409">
        <v>9370</v>
      </c>
      <c r="F49" s="426">
        <f t="shared" si="3"/>
        <v>0</v>
      </c>
      <c r="G49" s="423">
        <f>Table13454[[#This Row],[اعتبار مورد نیاز  (میلیون ریال)]]/$F$62</f>
        <v>0</v>
      </c>
      <c r="H49" s="127"/>
      <c r="I49" s="432"/>
      <c r="J49" s="433"/>
      <c r="K49" s="123">
        <v>2240</v>
      </c>
      <c r="L49" s="123">
        <v>2768</v>
      </c>
      <c r="M49" s="419" t="s">
        <v>163</v>
      </c>
      <c r="N49" s="34" t="s">
        <v>472</v>
      </c>
      <c r="O49" s="420" t="s">
        <v>163</v>
      </c>
      <c r="P49" s="121" t="s">
        <v>291</v>
      </c>
      <c r="Q49" s="121" t="b">
        <f>P49=Table13454[[#This Row],[شرح ]]</f>
        <v>1</v>
      </c>
      <c r="R49" s="450">
        <f t="shared" si="5"/>
        <v>0</v>
      </c>
      <c r="S49" s="452">
        <f t="shared" si="6"/>
        <v>0</v>
      </c>
      <c r="T49" s="451">
        <f t="shared" si="7"/>
        <v>0</v>
      </c>
      <c r="U49" s="452">
        <f t="shared" si="8"/>
        <v>0</v>
      </c>
      <c r="V49" s="451">
        <f t="shared" si="9"/>
        <v>0</v>
      </c>
      <c r="W49" s="452">
        <f t="shared" si="10"/>
        <v>0</v>
      </c>
      <c r="X49" s="449">
        <v>42</v>
      </c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</row>
    <row r="50" spans="1:38" ht="28.5" customHeight="1" x14ac:dyDescent="0.9">
      <c r="A50" s="408">
        <f t="shared" si="0"/>
        <v>31</v>
      </c>
      <c r="B50" s="430" t="s">
        <v>292</v>
      </c>
      <c r="C50" s="425" t="s">
        <v>78</v>
      </c>
      <c r="D50" s="416" t="s">
        <v>196</v>
      </c>
      <c r="E50" s="409">
        <v>121840</v>
      </c>
      <c r="F50" s="426">
        <f t="shared" si="3"/>
        <v>0</v>
      </c>
      <c r="G50" s="423">
        <f>Table13454[[#This Row],[اعتبار مورد نیاز  (میلیون ریال)]]/$F$62</f>
        <v>0</v>
      </c>
      <c r="H50" s="127"/>
      <c r="I50" s="432"/>
      <c r="J50" s="433"/>
      <c r="K50" s="123">
        <v>123647</v>
      </c>
      <c r="L50" s="123">
        <v>121722</v>
      </c>
      <c r="M50" s="419" t="s">
        <v>163</v>
      </c>
      <c r="N50" s="34"/>
      <c r="O50" s="420" t="s">
        <v>163</v>
      </c>
      <c r="P50" s="121" t="s">
        <v>292</v>
      </c>
      <c r="Q50" s="121" t="b">
        <f>P50=Table13454[[#This Row],[شرح ]]</f>
        <v>1</v>
      </c>
      <c r="R50" s="453">
        <f t="shared" si="5"/>
        <v>0</v>
      </c>
      <c r="S50" s="454">
        <f t="shared" si="6"/>
        <v>0</v>
      </c>
      <c r="T50" s="453">
        <f t="shared" si="7"/>
        <v>0</v>
      </c>
      <c r="U50" s="454">
        <f t="shared" si="8"/>
        <v>0</v>
      </c>
      <c r="V50" s="453">
        <f t="shared" si="9"/>
        <v>0</v>
      </c>
      <c r="W50" s="454">
        <f t="shared" si="10"/>
        <v>0</v>
      </c>
      <c r="X50" s="449">
        <v>43</v>
      </c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</row>
    <row r="51" spans="1:38" ht="28.5" customHeight="1" thickBot="1" x14ac:dyDescent="0.95">
      <c r="A51" s="408">
        <v>32</v>
      </c>
      <c r="B51" s="430" t="s">
        <v>293</v>
      </c>
      <c r="C51" s="408" t="s">
        <v>87</v>
      </c>
      <c r="D51" s="408" t="s">
        <v>221</v>
      </c>
      <c r="E51" s="425">
        <f t="shared" ref="E51:E53" si="14">R51+T51+V51</f>
        <v>5000</v>
      </c>
      <c r="F51" s="426">
        <f t="shared" si="3"/>
        <v>4744.5873508799996</v>
      </c>
      <c r="G51" s="423">
        <f>Table13454[[#This Row],[اعتبار مورد نیاز  (میلیون ریال)]]/$F$62</f>
        <v>8.0474453247200064E-3</v>
      </c>
      <c r="H51" s="127"/>
      <c r="I51" s="432"/>
      <c r="J51" s="433"/>
      <c r="K51" s="123">
        <v>1240</v>
      </c>
      <c r="L51" s="123">
        <v>1472</v>
      </c>
      <c r="M51" s="124">
        <v>2506134.7584000002</v>
      </c>
      <c r="N51" s="35" t="s">
        <v>473</v>
      </c>
      <c r="O51" s="420" t="s">
        <v>294</v>
      </c>
      <c r="P51" s="121" t="s">
        <v>293</v>
      </c>
      <c r="Q51" s="121" t="b">
        <f>P51=Table13454[[#This Row],[شرح ]]</f>
        <v>1</v>
      </c>
      <c r="R51" s="453">
        <f t="shared" si="5"/>
        <v>2000</v>
      </c>
      <c r="S51" s="454">
        <f t="shared" si="6"/>
        <v>1897.8349403519999</v>
      </c>
      <c r="T51" s="453">
        <f t="shared" si="7"/>
        <v>2000</v>
      </c>
      <c r="U51" s="454">
        <f t="shared" si="8"/>
        <v>1897.8349403519999</v>
      </c>
      <c r="V51" s="453">
        <f t="shared" si="9"/>
        <v>1000</v>
      </c>
      <c r="W51" s="454">
        <f t="shared" si="10"/>
        <v>948.91747017599994</v>
      </c>
      <c r="X51" s="449">
        <v>47</v>
      </c>
      <c r="Y51" s="438">
        <v>47</v>
      </c>
      <c r="Z51" s="127" t="str">
        <f>'فرم شماره 1'!F42</f>
        <v xml:space="preserve">مرئی و همسطح سازی محفظه  </v>
      </c>
      <c r="AA51" s="127" t="str">
        <f>'فرم شماره 1'!G42</f>
        <v>عدد</v>
      </c>
      <c r="AB51" s="127">
        <f>'فرم شماره 1'!H42</f>
        <v>2000</v>
      </c>
      <c r="AC51" s="127">
        <f>'فرم شماره 1'!I42</f>
        <v>1897.8349403519999</v>
      </c>
      <c r="AD51" s="127">
        <f>'فرم شماره 1'!J42</f>
        <v>2000</v>
      </c>
      <c r="AE51" s="127">
        <f>'فرم شماره 1'!K42</f>
        <v>1897.8349403519999</v>
      </c>
      <c r="AF51" s="127">
        <f>'فرم شماره 1'!L42</f>
        <v>1000</v>
      </c>
      <c r="AG51" s="127">
        <f>'فرم شماره 1'!M42</f>
        <v>948.91747017599994</v>
      </c>
      <c r="AH51" s="127">
        <f>'فرم شماره 1'!N42</f>
        <v>0</v>
      </c>
      <c r="AI51" s="127">
        <f>'فرم شماره 1'!O42</f>
        <v>0</v>
      </c>
      <c r="AJ51" s="127">
        <f>'فرم شماره 1'!P42</f>
        <v>5000</v>
      </c>
      <c r="AK51" s="127">
        <f>'فرم شماره 1'!Q42</f>
        <v>4744.5873508799996</v>
      </c>
    </row>
    <row r="52" spans="1:38" ht="28.5" customHeight="1" thickBot="1" x14ac:dyDescent="1">
      <c r="A52" s="440">
        <v>33</v>
      </c>
      <c r="B52" s="434" t="s">
        <v>295</v>
      </c>
      <c r="C52" s="408" t="s">
        <v>87</v>
      </c>
      <c r="D52" s="408" t="s">
        <v>221</v>
      </c>
      <c r="E52" s="425">
        <f t="shared" si="14"/>
        <v>500</v>
      </c>
      <c r="F52" s="426">
        <f t="shared" si="3"/>
        <v>1924.9192310399999</v>
      </c>
      <c r="G52" s="423">
        <f>Table13454[[#This Row],[اعتبار مورد نیاز  (میلیون ریال)]]/$F$62</f>
        <v>3.2649166556968016E-3</v>
      </c>
      <c r="H52" s="127"/>
      <c r="I52" s="432"/>
      <c r="J52" s="433"/>
      <c r="K52" s="123">
        <v>167</v>
      </c>
      <c r="L52" s="123">
        <v>216</v>
      </c>
      <c r="M52" s="124">
        <v>693293.04</v>
      </c>
      <c r="N52" s="35" t="s">
        <v>473</v>
      </c>
      <c r="O52" s="420" t="s">
        <v>474</v>
      </c>
      <c r="P52" s="121" t="s">
        <v>295</v>
      </c>
      <c r="Q52" s="121" t="b">
        <f>P52=Table13454[[#This Row],[شرح ]]</f>
        <v>1</v>
      </c>
      <c r="R52" s="450">
        <f t="shared" si="5"/>
        <v>200</v>
      </c>
      <c r="S52" s="452">
        <f t="shared" si="6"/>
        <v>769.96769241599998</v>
      </c>
      <c r="T52" s="451">
        <f t="shared" si="7"/>
        <v>200</v>
      </c>
      <c r="U52" s="452">
        <f t="shared" si="8"/>
        <v>769.96769241599998</v>
      </c>
      <c r="V52" s="451">
        <f t="shared" si="9"/>
        <v>100</v>
      </c>
      <c r="W52" s="452">
        <f t="shared" si="10"/>
        <v>384.98384620799999</v>
      </c>
      <c r="X52" s="449">
        <v>48</v>
      </c>
      <c r="Y52" s="438">
        <v>48</v>
      </c>
      <c r="Z52" s="127" t="str">
        <f>'فرم شماره 1'!F43</f>
        <v xml:space="preserve">تعویض شیر محفظه  </v>
      </c>
      <c r="AA52" s="127" t="str">
        <f>'فرم شماره 1'!G43</f>
        <v>عدد</v>
      </c>
      <c r="AB52" s="127">
        <f>'فرم شماره 1'!H43</f>
        <v>200</v>
      </c>
      <c r="AC52" s="127">
        <f>'فرم شماره 1'!I43</f>
        <v>769.96769241599998</v>
      </c>
      <c r="AD52" s="127">
        <f>'فرم شماره 1'!J43</f>
        <v>200</v>
      </c>
      <c r="AE52" s="127">
        <f>'فرم شماره 1'!K43</f>
        <v>769.96769241599998</v>
      </c>
      <c r="AF52" s="127">
        <f>'فرم شماره 1'!L43</f>
        <v>100</v>
      </c>
      <c r="AG52" s="127">
        <f>'فرم شماره 1'!M43</f>
        <v>384.98384620799999</v>
      </c>
      <c r="AH52" s="127">
        <f>'فرم شماره 1'!N43</f>
        <v>0</v>
      </c>
      <c r="AI52" s="127">
        <f>'فرم شماره 1'!O43</f>
        <v>0</v>
      </c>
      <c r="AJ52" s="127">
        <f>'فرم شماره 1'!P43</f>
        <v>500</v>
      </c>
      <c r="AK52" s="127">
        <f>'فرم شماره 1'!Q43</f>
        <v>1924.9192310399999</v>
      </c>
    </row>
    <row r="53" spans="1:38" ht="28.5" customHeight="1" thickBot="1" x14ac:dyDescent="0.95">
      <c r="A53" s="408">
        <f t="shared" si="0"/>
        <v>34</v>
      </c>
      <c r="B53" s="430" t="s">
        <v>113</v>
      </c>
      <c r="C53" s="408" t="s">
        <v>87</v>
      </c>
      <c r="D53" s="408" t="s">
        <v>221</v>
      </c>
      <c r="E53" s="425">
        <f t="shared" si="14"/>
        <v>150</v>
      </c>
      <c r="F53" s="426">
        <f t="shared" si="3"/>
        <v>168.30952070399997</v>
      </c>
      <c r="G53" s="423">
        <f>Table13454[[#This Row],[اعتبار مورد نیاز  (میلیون ریال)]]/$F$62</f>
        <v>2.8547512466896654E-4</v>
      </c>
      <c r="H53" s="127"/>
      <c r="I53" s="432"/>
      <c r="J53" s="433"/>
      <c r="K53" s="123">
        <v>138</v>
      </c>
      <c r="L53" s="123">
        <v>148</v>
      </c>
      <c r="M53" s="124">
        <v>375258.93333333335</v>
      </c>
      <c r="N53" s="35" t="s">
        <v>475</v>
      </c>
      <c r="O53" s="420" t="s">
        <v>476</v>
      </c>
      <c r="P53" s="121" t="s">
        <v>113</v>
      </c>
      <c r="Q53" s="121" t="b">
        <f>P53=Table13454[[#This Row],[شرح ]]</f>
        <v>1</v>
      </c>
      <c r="R53" s="453">
        <f t="shared" si="5"/>
        <v>60</v>
      </c>
      <c r="S53" s="454">
        <f t="shared" si="6"/>
        <v>67.32380828159998</v>
      </c>
      <c r="T53" s="453">
        <f t="shared" si="7"/>
        <v>60</v>
      </c>
      <c r="U53" s="454">
        <f t="shared" si="8"/>
        <v>67.32380828159998</v>
      </c>
      <c r="V53" s="453">
        <f t="shared" si="9"/>
        <v>30</v>
      </c>
      <c r="W53" s="454">
        <f t="shared" si="10"/>
        <v>33.66190414079999</v>
      </c>
      <c r="X53" s="449">
        <v>49</v>
      </c>
      <c r="Y53" s="438">
        <v>49</v>
      </c>
      <c r="Z53" s="127" t="str">
        <f>'فرم شماره 1'!F44</f>
        <v xml:space="preserve">تعویض میله محفظه  </v>
      </c>
      <c r="AA53" s="127" t="str">
        <f>'فرم شماره 1'!G44</f>
        <v>عدد</v>
      </c>
      <c r="AB53" s="127">
        <f>'فرم شماره 1'!H44</f>
        <v>60</v>
      </c>
      <c r="AC53" s="127">
        <f>'فرم شماره 1'!I44</f>
        <v>67.32380828159998</v>
      </c>
      <c r="AD53" s="127">
        <f>'فرم شماره 1'!J44</f>
        <v>60</v>
      </c>
      <c r="AE53" s="127">
        <f>'فرم شماره 1'!K44</f>
        <v>67.32380828159998</v>
      </c>
      <c r="AF53" s="127">
        <f>'فرم شماره 1'!L44</f>
        <v>30</v>
      </c>
      <c r="AG53" s="127">
        <f>'فرم شماره 1'!M44</f>
        <v>33.66190414079999</v>
      </c>
      <c r="AH53" s="127">
        <f>'فرم شماره 1'!N44</f>
        <v>0</v>
      </c>
      <c r="AI53" s="127">
        <f>'فرم شماره 1'!O44</f>
        <v>0</v>
      </c>
      <c r="AJ53" s="127">
        <f>'فرم شماره 1'!P44</f>
        <v>150</v>
      </c>
      <c r="AK53" s="127">
        <f>'فرم شماره 1'!Q44</f>
        <v>168.30952070399997</v>
      </c>
    </row>
    <row r="54" spans="1:38" ht="28.5" customHeight="1" thickBot="1" x14ac:dyDescent="0.95">
      <c r="A54" s="440">
        <v>34</v>
      </c>
      <c r="B54" s="435" t="s">
        <v>296</v>
      </c>
      <c r="C54" s="408"/>
      <c r="D54" s="408" t="s">
        <v>231</v>
      </c>
      <c r="E54" s="425" t="s">
        <v>163</v>
      </c>
      <c r="F54" s="452"/>
      <c r="G54" s="423">
        <f>Table13454[[#This Row],[اعتبار مورد نیاز  (میلیون ریال)]]/$F$62</f>
        <v>0</v>
      </c>
      <c r="H54" s="127"/>
      <c r="I54" s="432"/>
      <c r="J54" s="433"/>
      <c r="K54" s="414" t="s">
        <v>163</v>
      </c>
      <c r="L54" s="414" t="s">
        <v>163</v>
      </c>
      <c r="M54" s="414" t="s">
        <v>163</v>
      </c>
      <c r="N54" s="415" t="s">
        <v>163</v>
      </c>
      <c r="O54" s="415" t="s">
        <v>163</v>
      </c>
      <c r="P54" s="121" t="s">
        <v>296</v>
      </c>
      <c r="Q54" s="121" t="b">
        <f>P54=Table13454[[#This Row],[شرح ]]</f>
        <v>1</v>
      </c>
      <c r="R54" s="453">
        <f t="shared" ref="R54:W57" si="15">AB54</f>
        <v>2</v>
      </c>
      <c r="S54" s="454"/>
      <c r="T54" s="453">
        <f t="shared" si="15"/>
        <v>3</v>
      </c>
      <c r="U54" s="454"/>
      <c r="V54" s="453">
        <f t="shared" si="15"/>
        <v>1</v>
      </c>
      <c r="W54" s="454"/>
      <c r="X54" s="449">
        <v>51</v>
      </c>
      <c r="Y54" s="127">
        <v>51</v>
      </c>
      <c r="Z54" s="127" t="str">
        <f>'فرم شماره 1'!F53</f>
        <v>تهیه /کالیبراسیون مدل هیدرولیکی وضعیت موجود
در فضای نرم افزار gis و به روز رسانی اطلاعات توسط گزارش PM</v>
      </c>
      <c r="AA54" s="127" t="str">
        <f>'فرم شماره 1'!G53</f>
        <v>شهر-ناحیه</v>
      </c>
      <c r="AB54" s="127">
        <f>'فرم شماره 1'!H53</f>
        <v>2</v>
      </c>
      <c r="AC54" s="127">
        <f>'فرم شماره 1'!I53</f>
        <v>1667</v>
      </c>
      <c r="AD54" s="127">
        <f>'فرم شماره 1'!J53</f>
        <v>3</v>
      </c>
      <c r="AE54" s="127">
        <f>'فرم شماره 1'!K53</f>
        <v>2500</v>
      </c>
      <c r="AF54" s="127">
        <f>'فرم شماره 1'!L53</f>
        <v>1</v>
      </c>
      <c r="AG54" s="127">
        <f>'فرم شماره 1'!M53</f>
        <v>833</v>
      </c>
      <c r="AH54" s="127">
        <f>'فرم شماره 1'!N53</f>
        <v>0</v>
      </c>
      <c r="AI54" s="127">
        <f>'فرم شماره 1'!O53</f>
        <v>0</v>
      </c>
      <c r="AJ54" s="127">
        <f>'فرم شماره 1'!P53</f>
        <v>6</v>
      </c>
      <c r="AK54" s="127">
        <f>'فرم شماره 1'!Q53</f>
        <v>5000</v>
      </c>
    </row>
    <row r="55" spans="1:38" ht="42" customHeight="1" thickBot="1" x14ac:dyDescent="1">
      <c r="A55" s="408">
        <f t="shared" si="0"/>
        <v>35</v>
      </c>
      <c r="B55" s="435" t="s">
        <v>297</v>
      </c>
      <c r="C55" s="408" t="s">
        <v>298</v>
      </c>
      <c r="D55" s="408" t="s">
        <v>258</v>
      </c>
      <c r="E55" s="408">
        <v>350</v>
      </c>
      <c r="F55" s="436">
        <f t="shared" si="3"/>
        <v>0</v>
      </c>
      <c r="G55" s="423">
        <f>Table13454[[#This Row],[اعتبار مورد نیاز  (میلیون ریال)]]/$F$62</f>
        <v>0</v>
      </c>
      <c r="H55" s="127"/>
      <c r="I55" s="432"/>
      <c r="J55" s="433"/>
      <c r="K55" s="123">
        <v>316</v>
      </c>
      <c r="L55" s="123">
        <v>342</v>
      </c>
      <c r="M55" s="419" t="s">
        <v>163</v>
      </c>
      <c r="N55" s="420" t="s">
        <v>163</v>
      </c>
      <c r="O55" s="420" t="s">
        <v>163</v>
      </c>
      <c r="P55" s="121" t="s">
        <v>297</v>
      </c>
      <c r="Q55" s="121" t="b">
        <f>P55=Table13454[[#This Row],[شرح ]]</f>
        <v>1</v>
      </c>
      <c r="R55" s="450">
        <v>360</v>
      </c>
      <c r="S55" s="452"/>
      <c r="T55" s="451">
        <v>350</v>
      </c>
      <c r="U55" s="452"/>
      <c r="V55" s="451">
        <v>340</v>
      </c>
      <c r="W55" s="452">
        <f t="shared" si="15"/>
        <v>0</v>
      </c>
      <c r="X55" s="449">
        <v>52</v>
      </c>
    </row>
    <row r="56" spans="1:38" ht="34.5" customHeight="1" thickBot="1" x14ac:dyDescent="0.95">
      <c r="A56" s="440">
        <v>35</v>
      </c>
      <c r="B56" s="435" t="s">
        <v>299</v>
      </c>
      <c r="C56" s="408"/>
      <c r="D56" s="408" t="s">
        <v>231</v>
      </c>
      <c r="E56" s="408">
        <f>R56+T56+V56</f>
        <v>0</v>
      </c>
      <c r="F56" s="436">
        <f t="shared" si="3"/>
        <v>0</v>
      </c>
      <c r="G56" s="423">
        <f>Table13454[[#This Row],[اعتبار مورد نیاز  (میلیون ریال)]]/$F$62</f>
        <v>0</v>
      </c>
      <c r="H56" s="127"/>
      <c r="I56" s="432"/>
      <c r="J56" s="433"/>
      <c r="K56" s="414" t="s">
        <v>163</v>
      </c>
      <c r="L56" s="414" t="s">
        <v>163</v>
      </c>
      <c r="M56" s="414" t="s">
        <v>163</v>
      </c>
      <c r="N56" s="415" t="s">
        <v>163</v>
      </c>
      <c r="O56" s="415" t="s">
        <v>163</v>
      </c>
      <c r="P56" s="121" t="s">
        <v>299</v>
      </c>
      <c r="Q56" s="121" t="b">
        <f>P56=Table13454[[#This Row],[شرح ]]</f>
        <v>1</v>
      </c>
      <c r="R56" s="453"/>
      <c r="S56" s="454"/>
      <c r="T56" s="453"/>
      <c r="U56" s="454"/>
      <c r="V56" s="453"/>
      <c r="W56" s="454">
        <f t="shared" si="15"/>
        <v>0</v>
      </c>
      <c r="X56" s="449">
        <v>53</v>
      </c>
    </row>
    <row r="57" spans="1:38" ht="34.5" customHeight="1" thickBot="1" x14ac:dyDescent="1">
      <c r="A57" s="408">
        <f t="shared" si="0"/>
        <v>36</v>
      </c>
      <c r="B57" s="435" t="s">
        <v>300</v>
      </c>
      <c r="C57" s="408" t="s">
        <v>298</v>
      </c>
      <c r="D57" s="408" t="s">
        <v>258</v>
      </c>
      <c r="E57" s="408">
        <v>320</v>
      </c>
      <c r="F57" s="436">
        <f t="shared" si="3"/>
        <v>0</v>
      </c>
      <c r="G57" s="423">
        <f>Table13454[[#This Row],[اعتبار مورد نیاز  (میلیون ریال)]]/$F$62</f>
        <v>0</v>
      </c>
      <c r="H57" s="127"/>
      <c r="I57" s="432"/>
      <c r="J57" s="433"/>
      <c r="K57" s="123">
        <v>300</v>
      </c>
      <c r="L57" s="123">
        <v>153</v>
      </c>
      <c r="M57" s="419" t="s">
        <v>163</v>
      </c>
      <c r="N57" s="420" t="s">
        <v>163</v>
      </c>
      <c r="O57" s="420" t="s">
        <v>163</v>
      </c>
      <c r="P57" s="121" t="s">
        <v>300</v>
      </c>
      <c r="Q57" s="121" t="b">
        <f>P57=Table13454[[#This Row],[شرح ]]</f>
        <v>1</v>
      </c>
      <c r="R57" s="450">
        <v>325</v>
      </c>
      <c r="S57" s="452"/>
      <c r="T57" s="451">
        <v>325</v>
      </c>
      <c r="U57" s="452"/>
      <c r="V57" s="451">
        <v>310</v>
      </c>
      <c r="W57" s="452">
        <f t="shared" si="15"/>
        <v>0</v>
      </c>
      <c r="X57" s="449">
        <v>54</v>
      </c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</row>
    <row r="58" spans="1:38" ht="28.5" customHeight="1" thickBot="1" x14ac:dyDescent="0.95">
      <c r="A58" s="440">
        <v>36</v>
      </c>
      <c r="B58" s="435" t="s">
        <v>301</v>
      </c>
      <c r="C58" s="408"/>
      <c r="D58" s="408" t="s">
        <v>231</v>
      </c>
      <c r="E58" s="408">
        <f>R58+T58+V58</f>
        <v>0</v>
      </c>
      <c r="F58" s="436">
        <f t="shared" si="3"/>
        <v>0</v>
      </c>
      <c r="G58" s="423">
        <f>Table13454[[#This Row],[اعتبار مورد نیاز  (میلیون ریال)]]/$F$62</f>
        <v>0</v>
      </c>
      <c r="H58" s="127"/>
      <c r="I58" s="432"/>
      <c r="J58" s="433"/>
      <c r="K58" s="414" t="s">
        <v>163</v>
      </c>
      <c r="L58" s="414" t="s">
        <v>163</v>
      </c>
      <c r="M58" s="414" t="s">
        <v>163</v>
      </c>
      <c r="N58" s="414" t="s">
        <v>163</v>
      </c>
      <c r="O58" s="415" t="s">
        <v>163</v>
      </c>
      <c r="P58" s="121" t="s">
        <v>301</v>
      </c>
      <c r="Q58" s="121" t="b">
        <f>P58=Table13454[[#This Row],[شرح ]]</f>
        <v>1</v>
      </c>
      <c r="R58" s="453"/>
      <c r="S58" s="454"/>
      <c r="T58" s="453"/>
      <c r="U58" s="454"/>
      <c r="V58" s="453"/>
      <c r="W58" s="454">
        <f t="shared" si="10"/>
        <v>0</v>
      </c>
      <c r="X58" s="449">
        <v>55</v>
      </c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</row>
    <row r="59" spans="1:38" ht="42" customHeight="1" thickBot="1" x14ac:dyDescent="1">
      <c r="A59" s="408">
        <f t="shared" si="0"/>
        <v>37</v>
      </c>
      <c r="B59" s="435" t="s">
        <v>297</v>
      </c>
      <c r="C59" s="408" t="s">
        <v>298</v>
      </c>
      <c r="D59" s="408" t="s">
        <v>258</v>
      </c>
      <c r="E59" s="408">
        <v>125</v>
      </c>
      <c r="F59" s="436">
        <f t="shared" si="3"/>
        <v>0</v>
      </c>
      <c r="G59" s="423">
        <f>Table13454[[#This Row],[اعتبار مورد نیاز  (میلیون ریال)]]/$F$62</f>
        <v>0</v>
      </c>
      <c r="H59" s="127"/>
      <c r="I59" s="432"/>
      <c r="J59" s="433"/>
      <c r="K59" s="123">
        <v>88</v>
      </c>
      <c r="L59" s="123">
        <v>86</v>
      </c>
      <c r="M59" s="419" t="s">
        <v>163</v>
      </c>
      <c r="N59" s="420" t="s">
        <v>163</v>
      </c>
      <c r="O59" s="420" t="s">
        <v>163</v>
      </c>
      <c r="P59" s="121" t="s">
        <v>297</v>
      </c>
      <c r="Q59" s="121" t="b">
        <f>P59=Table13454[[#This Row],[شرح ]]</f>
        <v>1</v>
      </c>
      <c r="R59" s="450">
        <v>130</v>
      </c>
      <c r="S59" s="452"/>
      <c r="T59" s="451">
        <v>130</v>
      </c>
      <c r="U59" s="452"/>
      <c r="V59" s="451">
        <v>115</v>
      </c>
      <c r="W59" s="452">
        <f t="shared" si="10"/>
        <v>0</v>
      </c>
      <c r="X59" s="449">
        <v>56</v>
      </c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</row>
    <row r="60" spans="1:38" ht="43.5" customHeight="1" thickBot="1" x14ac:dyDescent="0.95">
      <c r="A60" s="440">
        <v>37</v>
      </c>
      <c r="B60" s="435" t="s">
        <v>302</v>
      </c>
      <c r="C60" s="408"/>
      <c r="D60" s="408" t="s">
        <v>231</v>
      </c>
      <c r="E60" s="408">
        <f>R60+T60+V60</f>
        <v>0</v>
      </c>
      <c r="F60" s="436">
        <f t="shared" si="3"/>
        <v>0</v>
      </c>
      <c r="G60" s="423">
        <f>Table13454[[#This Row],[اعتبار مورد نیاز  (میلیون ریال)]]/$F$62</f>
        <v>0</v>
      </c>
      <c r="H60" s="127"/>
      <c r="I60" s="432"/>
      <c r="J60" s="433"/>
      <c r="K60" s="414" t="s">
        <v>163</v>
      </c>
      <c r="L60" s="414" t="s">
        <v>163</v>
      </c>
      <c r="M60" s="414" t="s">
        <v>163</v>
      </c>
      <c r="N60" s="415" t="s">
        <v>163</v>
      </c>
      <c r="O60" s="415" t="s">
        <v>163</v>
      </c>
      <c r="P60" s="121" t="s">
        <v>302</v>
      </c>
      <c r="Q60" s="121" t="b">
        <f>P60=Table13454[[#This Row],[شرح ]]</f>
        <v>1</v>
      </c>
      <c r="R60" s="453"/>
      <c r="S60" s="454"/>
      <c r="T60" s="453"/>
      <c r="U60" s="454"/>
      <c r="V60" s="453"/>
      <c r="W60" s="454">
        <f t="shared" si="10"/>
        <v>0</v>
      </c>
      <c r="X60" s="449">
        <v>57</v>
      </c>
      <c r="Y60" s="121"/>
      <c r="Z60" s="121"/>
      <c r="AA60" s="121"/>
      <c r="AB60" s="121"/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</row>
    <row r="61" spans="1:38" ht="47.25" customHeight="1" thickBot="1" x14ac:dyDescent="1">
      <c r="A61" s="408">
        <f t="shared" si="0"/>
        <v>38</v>
      </c>
      <c r="B61" s="435" t="s">
        <v>300</v>
      </c>
      <c r="C61" s="408" t="s">
        <v>298</v>
      </c>
      <c r="D61" s="408" t="s">
        <v>258</v>
      </c>
      <c r="E61" s="408">
        <v>60</v>
      </c>
      <c r="F61" s="436">
        <f t="shared" ref="F61" si="16">S61+U61+W61</f>
        <v>0</v>
      </c>
      <c r="G61" s="423">
        <f>Table13454[[#This Row],[اعتبار مورد نیاز  (میلیون ریال)]]/$F$62</f>
        <v>0</v>
      </c>
      <c r="H61" s="127"/>
      <c r="I61" s="432"/>
      <c r="J61" s="433"/>
      <c r="K61" s="123">
        <v>88</v>
      </c>
      <c r="L61" s="123">
        <v>86</v>
      </c>
      <c r="M61" s="419" t="s">
        <v>163</v>
      </c>
      <c r="N61" s="420" t="s">
        <v>163</v>
      </c>
      <c r="O61" s="420" t="s">
        <v>163</v>
      </c>
      <c r="P61" s="121" t="s">
        <v>297</v>
      </c>
      <c r="Q61" s="121" t="b">
        <f>P61=Table13454[[#This Row],[شرح ]]</f>
        <v>0</v>
      </c>
      <c r="R61" s="450">
        <v>60</v>
      </c>
      <c r="S61" s="452"/>
      <c r="T61" s="451">
        <v>70</v>
      </c>
      <c r="U61" s="452"/>
      <c r="V61" s="451">
        <v>50</v>
      </c>
      <c r="W61" s="452">
        <f t="shared" ref="W61" si="17">AG61</f>
        <v>0</v>
      </c>
      <c r="X61" s="449">
        <v>58</v>
      </c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</row>
    <row r="62" spans="1:38" ht="36.75" thickBot="1" x14ac:dyDescent="0.95">
      <c r="A62" s="128"/>
      <c r="B62" s="129" t="s">
        <v>35</v>
      </c>
      <c r="C62" s="130"/>
      <c r="D62" s="130"/>
      <c r="E62" s="130"/>
      <c r="F62" s="131">
        <f>SUM(F6:F61)</f>
        <v>589576.83580721659</v>
      </c>
      <c r="G62" s="131">
        <f>SUM(G10:G61)</f>
        <v>1</v>
      </c>
      <c r="H62" s="130"/>
      <c r="I62" s="130"/>
      <c r="J62" s="132"/>
      <c r="R62" s="455">
        <f t="shared" ref="R62:W62" si="18">AB65</f>
        <v>18981</v>
      </c>
      <c r="S62" s="455">
        <f t="shared" si="18"/>
        <v>816.18299999999988</v>
      </c>
      <c r="T62" s="455">
        <f t="shared" si="18"/>
        <v>20807</v>
      </c>
      <c r="U62" s="455">
        <f t="shared" si="18"/>
        <v>894.70099999999991</v>
      </c>
      <c r="V62" s="455">
        <f t="shared" si="18"/>
        <v>16212</v>
      </c>
      <c r="W62" s="455">
        <f t="shared" si="18"/>
        <v>697.11599999999999</v>
      </c>
      <c r="Y62" s="578">
        <f>Table13454[[#This Row],[اعتبار مورد نیاز  (میلیون ریال)]]-F54</f>
        <v>589576.83580721659</v>
      </c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</row>
    <row r="63" spans="1:38" ht="40.5" hidden="1" thickTop="1" x14ac:dyDescent="0.9">
      <c r="A63" s="570"/>
      <c r="B63" s="571"/>
      <c r="C63" s="572"/>
      <c r="D63" s="573"/>
      <c r="E63" s="573"/>
      <c r="F63" s="607">
        <f>F62-F54-F45-F44</f>
        <v>350819.83580721659</v>
      </c>
      <c r="G63" s="448"/>
      <c r="H63" s="448"/>
      <c r="I63" s="574"/>
      <c r="J63" s="575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</row>
    <row r="64" spans="1:38" hidden="1" x14ac:dyDescent="0.9">
      <c r="F64" s="569">
        <f>F62-F44-F45-F54</f>
        <v>350819.83580721659</v>
      </c>
      <c r="Y64" s="439" t="s">
        <v>478</v>
      </c>
      <c r="Z64" s="127" t="str">
        <f>'فرم شماره 1'!F54</f>
        <v>نشت یابی خط انتقال و شبکه توزیع</v>
      </c>
      <c r="AA64" s="127" t="str">
        <f>'فرم شماره 1'!G54</f>
        <v>کیلومتر</v>
      </c>
      <c r="AB64" s="127">
        <f>'فرم شماره 1'!H54</f>
        <v>270</v>
      </c>
      <c r="AC64" s="127">
        <f>'فرم شماره 1'!I54</f>
        <v>4252.5</v>
      </c>
      <c r="AD64" s="127">
        <f>'فرم شماره 1'!J54</f>
        <v>300</v>
      </c>
      <c r="AE64" s="127">
        <f>'فرم شماره 1'!K54</f>
        <v>4725</v>
      </c>
      <c r="AF64" s="127">
        <f>'فرم شماره 1'!L54</f>
        <v>230</v>
      </c>
      <c r="AG64" s="127">
        <f>'فرم شماره 1'!M54</f>
        <v>3622.5</v>
      </c>
      <c r="AH64" s="127">
        <f>'فرم شماره 1'!N54</f>
        <v>0</v>
      </c>
      <c r="AI64" s="127">
        <f>'فرم شماره 1'!O54</f>
        <v>0</v>
      </c>
      <c r="AJ64" s="127">
        <f>'فرم شماره 1'!P54</f>
        <v>800</v>
      </c>
      <c r="AK64" s="127">
        <f>'فرم شماره 1'!Q54</f>
        <v>12600</v>
      </c>
    </row>
    <row r="65" spans="5:37" hidden="1" x14ac:dyDescent="0.9">
      <c r="F65" s="569">
        <f>'سایر هزینه ها'!F44+'سایر هزینه ها'!F38+'سایر هزینه ها'!F35</f>
        <v>142925</v>
      </c>
      <c r="Y65" s="439" t="s">
        <v>478</v>
      </c>
      <c r="Z65" s="127" t="str">
        <f>'فرم شماره 1'!F55</f>
        <v>نشت یابی انشعابات</v>
      </c>
      <c r="AA65" s="127" t="str">
        <f>'فرم شماره 1'!G55</f>
        <v>رشته</v>
      </c>
      <c r="AB65" s="127">
        <f>'فرم شماره 1'!H55</f>
        <v>18981</v>
      </c>
      <c r="AC65" s="127">
        <f>'فرم شماره 1'!I55</f>
        <v>816.18299999999988</v>
      </c>
      <c r="AD65" s="127">
        <f>'فرم شماره 1'!J55</f>
        <v>20807</v>
      </c>
      <c r="AE65" s="127">
        <f>'فرم شماره 1'!K55</f>
        <v>894.70099999999991</v>
      </c>
      <c r="AF65" s="127">
        <f>'فرم شماره 1'!L55</f>
        <v>16212</v>
      </c>
      <c r="AG65" s="127">
        <f>'فرم شماره 1'!M55</f>
        <v>697.11599999999999</v>
      </c>
      <c r="AH65" s="127">
        <f>'فرم شماره 1'!N55</f>
        <v>0</v>
      </c>
      <c r="AI65" s="127">
        <f>'فرم شماره 1'!O55</f>
        <v>0</v>
      </c>
      <c r="AJ65" s="127">
        <f>'فرم شماره 1'!P55</f>
        <v>56000</v>
      </c>
      <c r="AK65" s="127">
        <f>'فرم شماره 1'!Q55</f>
        <v>2408</v>
      </c>
    </row>
    <row r="66" spans="5:37" hidden="1" x14ac:dyDescent="0.9">
      <c r="E66" s="569">
        <f>F51+F52+F53+F46+F10+F11+F12+F13+F14+F15+F16+F17+F18+F19+F20+F21+F22+F23+F24+F25+F26+F27+F28+F29+F31+F30+F32+F33+F34+F35+F36+F37+F38</f>
        <v>350819.8358072167</v>
      </c>
      <c r="F66" s="569">
        <f>'سایر هزینه ها'!F20+'سایر هزینه ها'!F21+'سایر هزینه ها'!F22+'سایر هزینه ها'!F23+'سایر هزینه ها'!F24+'سایر هزینه ها'!F25+'سایر هزینه ها'!F26</f>
        <v>80580</v>
      </c>
      <c r="Y66" s="439" t="s">
        <v>478</v>
      </c>
      <c r="Z66" s="127" t="e">
        <f>'فرم شماره 1'!#REF!</f>
        <v>#REF!</v>
      </c>
      <c r="AA66" s="127" t="e">
        <f>'فرم شماره 1'!#REF!</f>
        <v>#REF!</v>
      </c>
      <c r="AB66" s="127" t="e">
        <f>'فرم شماره 1'!#REF!</f>
        <v>#REF!</v>
      </c>
      <c r="AC66" s="127" t="e">
        <f>'فرم شماره 1'!#REF!</f>
        <v>#REF!</v>
      </c>
      <c r="AD66" s="127" t="e">
        <f>'فرم شماره 1'!#REF!</f>
        <v>#REF!</v>
      </c>
      <c r="AE66" s="127" t="e">
        <f>'فرم شماره 1'!#REF!</f>
        <v>#REF!</v>
      </c>
      <c r="AF66" s="127" t="e">
        <f>'فرم شماره 1'!#REF!</f>
        <v>#REF!</v>
      </c>
      <c r="AG66" s="127" t="e">
        <f>'فرم شماره 1'!#REF!</f>
        <v>#REF!</v>
      </c>
      <c r="AH66" s="127" t="e">
        <f>'فرم شماره 1'!#REF!</f>
        <v>#REF!</v>
      </c>
      <c r="AI66" s="127" t="e">
        <f>'فرم شماره 1'!#REF!</f>
        <v>#REF!</v>
      </c>
      <c r="AJ66" s="127" t="e">
        <f>'فرم شماره 1'!#REF!</f>
        <v>#REF!</v>
      </c>
      <c r="AK66" s="127" t="e">
        <f>'فرم شماره 1'!#REF!</f>
        <v>#REF!</v>
      </c>
    </row>
    <row r="67" spans="5:37" hidden="1" x14ac:dyDescent="0.9">
      <c r="E67" s="569">
        <f>F64+F65+F66+F67+F68+F69+F70</f>
        <v>599002.83580721659</v>
      </c>
      <c r="F67" s="121">
        <v>2070</v>
      </c>
      <c r="Y67" s="439" t="s">
        <v>478</v>
      </c>
      <c r="Z67" s="127" t="str">
        <f>'فرم شماره 1'!F56</f>
        <v>تعویض کنتورهای خراب و با خطای بالای مشترکین</v>
      </c>
      <c r="AA67" s="127" t="str">
        <f>'فرم شماره 1'!G56</f>
        <v>دستگاه</v>
      </c>
      <c r="AB67" s="127">
        <f>'فرم شماره 1'!H56</f>
        <v>2000</v>
      </c>
      <c r="AC67" s="127">
        <f>'فرم شماره 1'!I56</f>
        <v>41793</v>
      </c>
      <c r="AD67" s="127">
        <f>'فرم شماره 1'!J56</f>
        <v>1200</v>
      </c>
      <c r="AE67" s="127">
        <f>'فرم شماره 1'!K56</f>
        <v>25076</v>
      </c>
      <c r="AF67" s="127">
        <f>'فرم شماره 1'!L56</f>
        <v>800</v>
      </c>
      <c r="AG67" s="127">
        <f>'فرم شماره 1'!M56</f>
        <v>16717</v>
      </c>
      <c r="AH67" s="127">
        <f>'فرم شماره 1'!N56</f>
        <v>0</v>
      </c>
      <c r="AI67" s="127">
        <f>'فرم شماره 1'!O56</f>
        <v>0</v>
      </c>
      <c r="AJ67" s="127">
        <f>'فرم شماره 1'!P56</f>
        <v>4000</v>
      </c>
      <c r="AK67" s="127">
        <f>'فرم شماره 1'!Q56</f>
        <v>83586</v>
      </c>
    </row>
    <row r="68" spans="5:37" hidden="1" x14ac:dyDescent="0.9">
      <c r="E68" s="569">
        <f>601072-E67</f>
        <v>2069.1641927834135</v>
      </c>
      <c r="F68" s="121">
        <v>2150</v>
      </c>
      <c r="Y68" s="439" t="s">
        <v>478</v>
      </c>
      <c r="Z68" s="127">
        <f>'فرم شماره 1'!F57</f>
        <v>0</v>
      </c>
      <c r="AA68" s="127">
        <f>'فرم شماره 1'!G57</f>
        <v>0</v>
      </c>
      <c r="AB68" s="127">
        <f>'فرم شماره 1'!H57</f>
        <v>0</v>
      </c>
      <c r="AC68" s="127">
        <f>'فرم شماره 1'!I57</f>
        <v>0</v>
      </c>
      <c r="AD68" s="127">
        <f>'فرم شماره 1'!J57</f>
        <v>0</v>
      </c>
      <c r="AE68" s="127">
        <f>'فرم شماره 1'!K57</f>
        <v>0</v>
      </c>
      <c r="AF68" s="127">
        <f>'فرم شماره 1'!L57</f>
        <v>0</v>
      </c>
      <c r="AG68" s="127">
        <f>'فرم شماره 1'!M57</f>
        <v>0</v>
      </c>
      <c r="AH68" s="127">
        <f>'فرم شماره 1'!N57</f>
        <v>0</v>
      </c>
      <c r="AI68" s="127">
        <f>'فرم شماره 1'!O57</f>
        <v>0</v>
      </c>
      <c r="AJ68" s="127">
        <f>'فرم شماره 1'!P57</f>
        <v>0</v>
      </c>
      <c r="AK68" s="127">
        <f>'فرم شماره 1'!Q57</f>
        <v>342351</v>
      </c>
    </row>
    <row r="69" spans="5:37" hidden="1" x14ac:dyDescent="0.9">
      <c r="F69" s="569">
        <f>'سایر هزینه ها'!F33</f>
        <v>450</v>
      </c>
      <c r="Y69" s="439" t="s">
        <v>478</v>
      </c>
      <c r="Z69" s="127">
        <f>'فرم شماره 1'!F58</f>
        <v>0</v>
      </c>
      <c r="AA69" s="127">
        <f>'فرم شماره 1'!G58</f>
        <v>0</v>
      </c>
      <c r="AB69" s="127">
        <f>'فرم شماره 1'!H58</f>
        <v>0</v>
      </c>
      <c r="AC69" s="127">
        <f>'فرم شماره 1'!I58</f>
        <v>0</v>
      </c>
      <c r="AD69" s="127">
        <f>'فرم شماره 1'!J58</f>
        <v>0</v>
      </c>
      <c r="AE69" s="127">
        <f>'فرم شماره 1'!K58</f>
        <v>0</v>
      </c>
      <c r="AF69" s="127">
        <f>'فرم شماره 1'!L58</f>
        <v>0</v>
      </c>
      <c r="AG69" s="127">
        <f>'فرم شماره 1'!M58</f>
        <v>0</v>
      </c>
      <c r="AH69" s="127">
        <f>'فرم شماره 1'!N58</f>
        <v>0</v>
      </c>
      <c r="AI69" s="127">
        <f>'فرم شماره 1'!O58</f>
        <v>0</v>
      </c>
      <c r="AJ69" s="127">
        <f>'فرم شماره 1'!P58</f>
        <v>0</v>
      </c>
      <c r="AK69" s="127">
        <f>'فرم شماره 1'!Q58</f>
        <v>0.13699149860669657</v>
      </c>
    </row>
    <row r="70" spans="5:37" hidden="1" x14ac:dyDescent="0.9">
      <c r="F70" s="567">
        <f>'کاهش هدر رفت '!F18+'کاهش هدر رفت '!F11+'کاهش هدر رفت '!F10</f>
        <v>20008</v>
      </c>
      <c r="Y70" s="439" t="s">
        <v>478</v>
      </c>
      <c r="Z70" s="127" t="str">
        <f>'فرم شماره 1'!F59</f>
        <v xml:space="preserve">خرید و نصب فلومتر در خروجی مخازن و ورودی شبکه توزیع </v>
      </c>
      <c r="AA70" s="127" t="str">
        <f>'فرم شماره 1'!G59</f>
        <v>دستگاه</v>
      </c>
      <c r="AB70" s="127">
        <f>'فرم شماره 1'!H59</f>
        <v>3</v>
      </c>
      <c r="AC70" s="127">
        <f>'فرم شماره 1'!I59</f>
        <v>2070</v>
      </c>
      <c r="AD70" s="127">
        <f>'فرم شماره 1'!J59</f>
        <v>0</v>
      </c>
      <c r="AE70" s="127">
        <f>'فرم شماره 1'!K59</f>
        <v>0</v>
      </c>
      <c r="AF70" s="127">
        <f>'فرم شماره 1'!L59</f>
        <v>0</v>
      </c>
      <c r="AG70" s="127">
        <f>'فرم شماره 1'!M59</f>
        <v>0</v>
      </c>
      <c r="AH70" s="127">
        <f>'فرم شماره 1'!N59</f>
        <v>0</v>
      </c>
      <c r="AI70" s="127">
        <f>'فرم شماره 1'!O59</f>
        <v>0</v>
      </c>
      <c r="AJ70" s="127">
        <f>'فرم شماره 1'!P59</f>
        <v>3</v>
      </c>
      <c r="AK70" s="127">
        <f>'فرم شماره 1'!Q59</f>
        <v>2070</v>
      </c>
    </row>
    <row r="71" spans="5:37" hidden="1" x14ac:dyDescent="0.9">
      <c r="Y71" s="439" t="s">
        <v>478</v>
      </c>
      <c r="Z71" s="127" t="str">
        <f>'فرم شماره 1'!F60</f>
        <v xml:space="preserve">خريد و نصب فلومتر در وروديهاي DMA </v>
      </c>
      <c r="AA71" s="127" t="str">
        <f>'فرم شماره 1'!G60</f>
        <v>دستگاه</v>
      </c>
      <c r="AB71" s="127">
        <f>'فرم شماره 1'!H60</f>
        <v>0</v>
      </c>
      <c r="AC71" s="127">
        <f>'فرم شماره 1'!I60</f>
        <v>0</v>
      </c>
      <c r="AD71" s="127">
        <f>'فرم شماره 1'!J60</f>
        <v>0</v>
      </c>
      <c r="AE71" s="127">
        <f>'فرم شماره 1'!K60</f>
        <v>0</v>
      </c>
      <c r="AF71" s="127">
        <f>'فرم شماره 1'!L60</f>
        <v>0</v>
      </c>
      <c r="AG71" s="127">
        <f>'فرم شماره 1'!M60</f>
        <v>0</v>
      </c>
      <c r="AH71" s="127">
        <f>'فرم شماره 1'!N60</f>
        <v>0</v>
      </c>
      <c r="AI71" s="127">
        <f>'فرم شماره 1'!O60</f>
        <v>0</v>
      </c>
      <c r="AJ71" s="127">
        <f>'فرم شماره 1'!P60</f>
        <v>0</v>
      </c>
      <c r="AK71" s="127">
        <f>'فرم شماره 1'!Q60</f>
        <v>0</v>
      </c>
    </row>
    <row r="72" spans="5:37" hidden="1" x14ac:dyDescent="0.9">
      <c r="Y72" s="439" t="s">
        <v>478</v>
      </c>
      <c r="Z72" s="127" t="e">
        <f>'فرم شماره 1'!#REF!</f>
        <v>#REF!</v>
      </c>
      <c r="AA72" s="127" t="e">
        <f>'فرم شماره 1'!#REF!</f>
        <v>#REF!</v>
      </c>
      <c r="AB72" s="127" t="e">
        <f>'فرم شماره 1'!#REF!</f>
        <v>#REF!</v>
      </c>
      <c r="AC72" s="127" t="e">
        <f>'فرم شماره 1'!#REF!</f>
        <v>#REF!</v>
      </c>
      <c r="AD72" s="127" t="e">
        <f>'فرم شماره 1'!#REF!</f>
        <v>#REF!</v>
      </c>
      <c r="AE72" s="127" t="e">
        <f>'فرم شماره 1'!#REF!</f>
        <v>#REF!</v>
      </c>
      <c r="AF72" s="127" t="e">
        <f>'فرم شماره 1'!#REF!</f>
        <v>#REF!</v>
      </c>
      <c r="AG72" s="127" t="e">
        <f>'فرم شماره 1'!#REF!</f>
        <v>#REF!</v>
      </c>
      <c r="AH72" s="127" t="e">
        <f>'فرم شماره 1'!#REF!</f>
        <v>#REF!</v>
      </c>
      <c r="AI72" s="127" t="e">
        <f>'فرم شماره 1'!#REF!</f>
        <v>#REF!</v>
      </c>
      <c r="AJ72" s="127" t="e">
        <f>'فرم شماره 1'!#REF!</f>
        <v>#REF!</v>
      </c>
      <c r="AK72" s="127" t="e">
        <f>'فرم شماره 1'!#REF!</f>
        <v>#REF!</v>
      </c>
    </row>
    <row r="73" spans="5:37" hidden="1" x14ac:dyDescent="0.9">
      <c r="Y73" s="439" t="s">
        <v>478</v>
      </c>
      <c r="Z73" s="127" t="str">
        <f>'فرم شماره 1'!F61</f>
        <v xml:space="preserve">کالیبراسیون فلومترهای شبکه توزیع </v>
      </c>
      <c r="AA73" s="127" t="str">
        <f>'فرم شماره 1'!G61</f>
        <v>دستگاه</v>
      </c>
      <c r="AB73" s="127">
        <f>'فرم شماره 1'!H61</f>
        <v>18</v>
      </c>
      <c r="AC73" s="127">
        <f>'فرم شماره 1'!I61</f>
        <v>900</v>
      </c>
      <c r="AD73" s="127">
        <f>'فرم شماره 1'!J61</f>
        <v>14</v>
      </c>
      <c r="AE73" s="127">
        <f>'فرم شماره 1'!K61</f>
        <v>700</v>
      </c>
      <c r="AF73" s="127">
        <f>'فرم شماره 1'!L61</f>
        <v>11</v>
      </c>
      <c r="AG73" s="127">
        <f>'فرم شماره 1'!M61</f>
        <v>550</v>
      </c>
      <c r="AH73" s="127">
        <f>'فرم شماره 1'!N61</f>
        <v>0</v>
      </c>
      <c r="AI73" s="127">
        <f>'فرم شماره 1'!O61</f>
        <v>0</v>
      </c>
      <c r="AJ73" s="127">
        <f>'فرم شماره 1'!P61</f>
        <v>43</v>
      </c>
      <c r="AK73" s="127">
        <f>'فرم شماره 1'!Q61</f>
        <v>2150</v>
      </c>
    </row>
    <row r="74" spans="5:37" x14ac:dyDescent="0.9">
      <c r="Y74" s="438" t="s">
        <v>477</v>
      </c>
      <c r="Z74" s="127" t="str">
        <f>'فرم شماره 1'!F45</f>
        <v xml:space="preserve"> تعویض و نصب شیر آتش نشانی ایستاده</v>
      </c>
      <c r="AA74" s="127" t="str">
        <f>'فرم شماره 1'!G45</f>
        <v>عدد</v>
      </c>
      <c r="AB74" s="127">
        <f>'فرم شماره 1'!H45</f>
        <v>150</v>
      </c>
      <c r="AC74" s="127">
        <f>'فرم شماره 1'!I45</f>
        <v>52951.7155575</v>
      </c>
      <c r="AD74" s="127">
        <f>'فرم شماره 1'!J45</f>
        <v>150</v>
      </c>
      <c r="AE74" s="127">
        <f>'فرم شماره 1'!K45</f>
        <v>52951.7155575</v>
      </c>
      <c r="AF74" s="127">
        <f>'فرم شماره 1'!L45</f>
        <v>50</v>
      </c>
      <c r="AG74" s="127">
        <f>'فرم شماره 1'!M45</f>
        <v>17650.571852499997</v>
      </c>
      <c r="AH74" s="127">
        <f>'فرم شماره 1'!N45</f>
        <v>0</v>
      </c>
      <c r="AI74" s="127">
        <f>'فرم شماره 1'!O45</f>
        <v>0</v>
      </c>
      <c r="AJ74" s="127">
        <f>'فرم شماره 1'!P45</f>
        <v>350</v>
      </c>
      <c r="AK74" s="127">
        <f>'فرم شماره 1'!Q45</f>
        <v>123554.00296749998</v>
      </c>
    </row>
  </sheetData>
  <mergeCells count="6">
    <mergeCell ref="A1:W1"/>
    <mergeCell ref="A2:W2"/>
    <mergeCell ref="A3:B3"/>
    <mergeCell ref="A4:B4"/>
    <mergeCell ref="C3:W3"/>
    <mergeCell ref="C4:W4"/>
  </mergeCells>
  <dataValidations count="1">
    <dataValidation type="list" allowBlank="1" showInputMessage="1" showErrorMessage="1" sqref="B6:B9">
      <formula1>اقدام_مز</formula1>
    </dataValidation>
  </dataValidations>
  <pageMargins left="0.70866141732283472" right="0.70866141732283472" top="0.74803149606299213" bottom="0.74803149606299213" header="0.31496062992125984" footer="0.31496062992125984"/>
  <pageSetup paperSize="9" scale="31" fitToHeight="0" orientation="landscape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39"/>
  <sheetViews>
    <sheetView rightToLeft="1" view="pageBreakPreview" topLeftCell="A25" zoomScale="70" zoomScaleNormal="57" zoomScaleSheetLayoutView="70" zoomScalePageLayoutView="44" workbookViewId="0">
      <selection activeCell="F8" sqref="F8"/>
    </sheetView>
  </sheetViews>
  <sheetFormatPr defaultColWidth="9" defaultRowHeight="33.75" customHeight="1" x14ac:dyDescent="1"/>
  <cols>
    <col min="1" max="1" width="15.25" style="86" bestFit="1" customWidth="1"/>
    <col min="2" max="2" width="72.75" style="119" customWidth="1"/>
    <col min="3" max="3" width="21" style="86" customWidth="1"/>
    <col min="4" max="4" width="22" style="86" customWidth="1"/>
    <col min="5" max="5" width="18.75" style="86" customWidth="1"/>
    <col min="6" max="6" width="28.875" style="86" bestFit="1" customWidth="1"/>
    <col min="7" max="7" width="29.875" style="86" customWidth="1"/>
    <col min="8" max="8" width="31.75" style="86" hidden="1" customWidth="1"/>
    <col min="9" max="9" width="29.375" style="86" hidden="1" customWidth="1"/>
    <col min="10" max="10" width="48.375" style="86" hidden="1" customWidth="1"/>
    <col min="11" max="15" width="23.875" style="86" hidden="1" customWidth="1"/>
    <col min="16" max="16" width="25.625" style="78" bestFit="1" customWidth="1"/>
    <col min="17" max="17" width="63" style="78" bestFit="1" customWidth="1"/>
    <col min="18" max="18" width="25.625" style="78" bestFit="1" customWidth="1"/>
    <col min="19" max="19" width="63" style="78" bestFit="1" customWidth="1"/>
    <col min="20" max="20" width="25.625" style="78" bestFit="1" customWidth="1"/>
    <col min="21" max="21" width="63" style="78" bestFit="1" customWidth="1"/>
    <col min="22" max="16384" width="9" style="86"/>
  </cols>
  <sheetData>
    <row r="1" spans="1:21" ht="33.75" customHeight="1" x14ac:dyDescent="1">
      <c r="A1" s="809" t="s">
        <v>182</v>
      </c>
      <c r="B1" s="809"/>
      <c r="C1" s="809"/>
      <c r="D1" s="809"/>
      <c r="E1" s="809"/>
      <c r="F1" s="809"/>
      <c r="G1" s="809"/>
      <c r="H1" s="809"/>
      <c r="I1" s="809"/>
      <c r="J1" s="809"/>
      <c r="K1" s="809"/>
      <c r="L1" s="809"/>
      <c r="M1" s="809"/>
      <c r="N1" s="809"/>
      <c r="O1" s="809"/>
      <c r="P1" s="809"/>
      <c r="Q1" s="809"/>
      <c r="R1" s="809"/>
      <c r="S1" s="809"/>
      <c r="T1" s="809"/>
      <c r="U1" s="809"/>
    </row>
    <row r="2" spans="1:21" ht="33.75" customHeight="1" x14ac:dyDescent="1">
      <c r="A2" s="809" t="s">
        <v>40</v>
      </c>
      <c r="B2" s="809"/>
      <c r="C2" s="809"/>
      <c r="D2" s="809"/>
      <c r="E2" s="809"/>
      <c r="F2" s="809"/>
      <c r="G2" s="809"/>
      <c r="H2" s="809"/>
      <c r="I2" s="809"/>
      <c r="J2" s="809"/>
      <c r="K2" s="809"/>
      <c r="L2" s="809"/>
      <c r="M2" s="809"/>
      <c r="N2" s="809"/>
      <c r="O2" s="809"/>
      <c r="P2" s="809"/>
      <c r="Q2" s="809"/>
      <c r="R2" s="809"/>
      <c r="S2" s="809"/>
      <c r="T2" s="809"/>
      <c r="U2" s="809"/>
    </row>
    <row r="3" spans="1:21" ht="88.5" customHeight="1" x14ac:dyDescent="1">
      <c r="A3" s="815" t="s">
        <v>41</v>
      </c>
      <c r="B3" s="815"/>
      <c r="C3" s="817" t="s">
        <v>561</v>
      </c>
      <c r="D3" s="817"/>
      <c r="E3" s="817"/>
      <c r="F3" s="817"/>
      <c r="G3" s="817"/>
      <c r="H3" s="817"/>
      <c r="I3" s="817"/>
      <c r="J3" s="817"/>
      <c r="K3" s="817"/>
      <c r="L3" s="817"/>
      <c r="M3" s="817"/>
      <c r="N3" s="817"/>
      <c r="O3" s="817"/>
      <c r="P3" s="817"/>
      <c r="Q3" s="817"/>
      <c r="R3" s="817"/>
      <c r="S3" s="817"/>
      <c r="T3" s="817"/>
      <c r="U3" s="817"/>
    </row>
    <row r="4" spans="1:21" s="654" customFormat="1" ht="33.75" customHeight="1" x14ac:dyDescent="1">
      <c r="A4" s="815" t="s">
        <v>183</v>
      </c>
      <c r="B4" s="815"/>
      <c r="C4" s="816">
        <f>F35</f>
        <v>342351</v>
      </c>
      <c r="D4" s="816"/>
      <c r="E4" s="816"/>
      <c r="F4" s="816"/>
      <c r="G4" s="816"/>
      <c r="H4" s="816"/>
      <c r="I4" s="816"/>
      <c r="J4" s="816"/>
      <c r="K4" s="816"/>
      <c r="L4" s="816"/>
      <c r="M4" s="816"/>
      <c r="N4" s="816"/>
      <c r="O4" s="816"/>
      <c r="P4" s="816"/>
      <c r="Q4" s="816"/>
      <c r="R4" s="816"/>
      <c r="S4" s="816"/>
      <c r="T4" s="816"/>
      <c r="U4" s="816"/>
    </row>
    <row r="5" spans="1:21" s="654" customFormat="1" ht="33.75" customHeight="1" x14ac:dyDescent="1">
      <c r="A5" s="267" t="s">
        <v>0</v>
      </c>
      <c r="B5" s="268" t="s">
        <v>29</v>
      </c>
      <c r="C5" s="135" t="s">
        <v>30</v>
      </c>
      <c r="D5" s="135" t="s">
        <v>42</v>
      </c>
      <c r="E5" s="135" t="s">
        <v>43</v>
      </c>
      <c r="F5" s="135" t="s">
        <v>405</v>
      </c>
      <c r="G5" s="135" t="s">
        <v>44</v>
      </c>
      <c r="H5" s="135" t="s">
        <v>33</v>
      </c>
      <c r="I5" s="135" t="s">
        <v>45</v>
      </c>
      <c r="J5" s="135" t="s">
        <v>46</v>
      </c>
      <c r="K5" s="137" t="s">
        <v>186</v>
      </c>
      <c r="L5" s="137" t="s">
        <v>187</v>
      </c>
      <c r="M5" s="137" t="s">
        <v>229</v>
      </c>
      <c r="N5" s="137" t="s">
        <v>189</v>
      </c>
      <c r="O5" s="137" t="s">
        <v>190</v>
      </c>
      <c r="P5" s="248" t="s">
        <v>424</v>
      </c>
      <c r="Q5" s="248" t="s">
        <v>423</v>
      </c>
      <c r="R5" s="249" t="s">
        <v>419</v>
      </c>
      <c r="S5" s="249" t="s">
        <v>420</v>
      </c>
      <c r="T5" s="221" t="s">
        <v>421</v>
      </c>
      <c r="U5" s="221" t="s">
        <v>422</v>
      </c>
    </row>
    <row r="6" spans="1:21" s="654" customFormat="1" ht="33.75" customHeight="1" x14ac:dyDescent="1.1499999999999999">
      <c r="A6" s="15">
        <v>1</v>
      </c>
      <c r="B6" s="91" t="s">
        <v>230</v>
      </c>
      <c r="C6" s="15"/>
      <c r="D6" s="15" t="s">
        <v>231</v>
      </c>
      <c r="E6" s="15"/>
      <c r="F6" s="179">
        <v>0</v>
      </c>
      <c r="G6" s="120">
        <f>Table13453[[#This Row],[اعتبار مورد نیاز  ( میلیون ریال)]]/$F$35</f>
        <v>0</v>
      </c>
      <c r="H6" s="15"/>
      <c r="I6" s="19"/>
      <c r="J6" s="157" t="s">
        <v>3</v>
      </c>
      <c r="K6" s="89"/>
      <c r="L6" s="89"/>
      <c r="M6" s="90" t="s">
        <v>163</v>
      </c>
      <c r="N6" s="90" t="s">
        <v>163</v>
      </c>
      <c r="O6" s="90" t="s">
        <v>163</v>
      </c>
      <c r="P6" s="51"/>
      <c r="Q6" s="269">
        <v>0</v>
      </c>
      <c r="R6" s="51"/>
      <c r="S6" s="269">
        <v>0</v>
      </c>
      <c r="T6" s="51"/>
      <c r="U6" s="269">
        <v>0</v>
      </c>
    </row>
    <row r="7" spans="1:21" s="654" customFormat="1" ht="33.75" customHeight="1" x14ac:dyDescent="1.1499999999999999">
      <c r="A7" s="15">
        <f>1+A6</f>
        <v>2</v>
      </c>
      <c r="B7" s="91" t="s">
        <v>232</v>
      </c>
      <c r="C7" s="15" t="s">
        <v>153</v>
      </c>
      <c r="D7" s="15" t="s">
        <v>194</v>
      </c>
      <c r="E7" s="92">
        <f>(E9-E8)/E9</f>
        <v>0.19231999999999999</v>
      </c>
      <c r="F7" s="93">
        <v>0</v>
      </c>
      <c r="G7" s="120">
        <f>Table13453[[#This Row],[اعتبار مورد نیاز  ( میلیون ریال)]]/$F$35</f>
        <v>0</v>
      </c>
      <c r="H7" s="15"/>
      <c r="I7" s="19"/>
      <c r="J7" s="157"/>
      <c r="K7" s="94">
        <v>0.19307252894430554</v>
      </c>
      <c r="L7" s="95">
        <v>0.19352906913607057</v>
      </c>
      <c r="M7" s="96" t="s">
        <v>163</v>
      </c>
      <c r="N7" s="97" t="s">
        <v>163</v>
      </c>
      <c r="O7" s="97" t="s">
        <v>163</v>
      </c>
      <c r="P7" s="92" t="s">
        <v>163</v>
      </c>
      <c r="Q7" s="93">
        <v>0</v>
      </c>
      <c r="R7" s="92" t="s">
        <v>163</v>
      </c>
      <c r="S7" s="93">
        <v>0</v>
      </c>
      <c r="T7" s="92" t="s">
        <v>163</v>
      </c>
      <c r="U7" s="93">
        <v>0</v>
      </c>
    </row>
    <row r="8" spans="1:21" s="654" customFormat="1" ht="33.75" customHeight="1" x14ac:dyDescent="1.1499999999999999">
      <c r="A8" s="15">
        <f t="shared" ref="A8:A34" si="0">1+A7</f>
        <v>3</v>
      </c>
      <c r="B8" s="91" t="s">
        <v>233</v>
      </c>
      <c r="C8" s="15" t="s">
        <v>234</v>
      </c>
      <c r="D8" s="15" t="s">
        <v>196</v>
      </c>
      <c r="E8" s="98">
        <v>151440</v>
      </c>
      <c r="F8" s="93">
        <v>0</v>
      </c>
      <c r="G8" s="120">
        <f>Table13453[[#This Row],[اعتبار مورد نیاز  ( میلیون ریال)]]/$F$35</f>
        <v>0</v>
      </c>
      <c r="H8" s="15"/>
      <c r="I8" s="19"/>
      <c r="J8" s="157"/>
      <c r="K8" s="99">
        <v>69166</v>
      </c>
      <c r="L8" s="100">
        <v>83357</v>
      </c>
      <c r="M8" s="96" t="s">
        <v>163</v>
      </c>
      <c r="N8" s="97" t="s">
        <v>163</v>
      </c>
      <c r="O8" s="97" t="s">
        <v>163</v>
      </c>
      <c r="P8" s="243">
        <v>56032</v>
      </c>
      <c r="Q8" s="244">
        <v>0</v>
      </c>
      <c r="R8" s="243">
        <v>49975</v>
      </c>
      <c r="S8" s="244">
        <v>0</v>
      </c>
      <c r="T8" s="243">
        <v>45433</v>
      </c>
      <c r="U8" s="244">
        <v>0</v>
      </c>
    </row>
    <row r="9" spans="1:21" s="654" customFormat="1" ht="33.75" customHeight="1" x14ac:dyDescent="1.1499999999999999">
      <c r="A9" s="15">
        <f t="shared" si="0"/>
        <v>4</v>
      </c>
      <c r="B9" s="91" t="s">
        <v>235</v>
      </c>
      <c r="C9" s="15" t="s">
        <v>234</v>
      </c>
      <c r="D9" s="15" t="s">
        <v>196</v>
      </c>
      <c r="E9" s="98">
        <v>187500</v>
      </c>
      <c r="F9" s="93">
        <v>0</v>
      </c>
      <c r="G9" s="120">
        <f>Table13453[[#This Row],[اعتبار مورد نیاز  ( میلیون ریال)]]/$F$35</f>
        <v>0</v>
      </c>
      <c r="H9" s="15"/>
      <c r="I9" s="19"/>
      <c r="J9" s="157"/>
      <c r="K9" s="101">
        <v>85715.262499999997</v>
      </c>
      <c r="L9" s="102">
        <v>103360.20408163265</v>
      </c>
      <c r="M9" s="96" t="s">
        <v>163</v>
      </c>
      <c r="N9" s="97" t="s">
        <v>236</v>
      </c>
      <c r="O9" s="97" t="s">
        <v>237</v>
      </c>
      <c r="P9" s="98"/>
      <c r="Q9" s="93">
        <v>0</v>
      </c>
      <c r="R9" s="98"/>
      <c r="S9" s="93">
        <v>0</v>
      </c>
      <c r="T9" s="98"/>
      <c r="U9" s="93">
        <v>0</v>
      </c>
    </row>
    <row r="10" spans="1:21" s="654" customFormat="1" ht="33.75" customHeight="1" x14ac:dyDescent="1.1499999999999999">
      <c r="A10" s="530">
        <f t="shared" si="0"/>
        <v>5</v>
      </c>
      <c r="B10" s="531" t="s">
        <v>238</v>
      </c>
      <c r="C10" s="530" t="s">
        <v>81</v>
      </c>
      <c r="D10" s="530" t="s">
        <v>221</v>
      </c>
      <c r="E10" s="532">
        <v>800</v>
      </c>
      <c r="F10" s="532">
        <v>12600</v>
      </c>
      <c r="G10" s="533">
        <f>Table13453[[#This Row],[اعتبار مورد نیاز  ( میلیون ریال)]]/$F$35</f>
        <v>3.6804332395699149E-2</v>
      </c>
      <c r="H10" s="530"/>
      <c r="I10" s="534"/>
      <c r="J10" s="535"/>
      <c r="K10" s="536">
        <v>328</v>
      </c>
      <c r="L10" s="536">
        <v>400</v>
      </c>
      <c r="M10" s="537">
        <v>2986000</v>
      </c>
      <c r="N10" s="538" t="s">
        <v>163</v>
      </c>
      <c r="O10" s="538" t="s">
        <v>163</v>
      </c>
      <c r="P10" s="539">
        <f>'فرم شماره 1'!H54</f>
        <v>270</v>
      </c>
      <c r="Q10" s="539">
        <f>'فرم شماره 1'!I54</f>
        <v>4252.5</v>
      </c>
      <c r="R10" s="539">
        <f>'فرم شماره 1'!J54</f>
        <v>300</v>
      </c>
      <c r="S10" s="539">
        <f>'فرم شماره 1'!K54</f>
        <v>4725</v>
      </c>
      <c r="T10" s="539">
        <f>'فرم شماره 1'!L54</f>
        <v>230</v>
      </c>
      <c r="U10" s="539">
        <f>'فرم شماره 1'!M54</f>
        <v>3622.5</v>
      </c>
    </row>
    <row r="11" spans="1:21" s="654" customFormat="1" ht="33.75" customHeight="1" x14ac:dyDescent="1.1499999999999999">
      <c r="A11" s="530">
        <f t="shared" si="0"/>
        <v>6</v>
      </c>
      <c r="B11" s="531" t="s">
        <v>239</v>
      </c>
      <c r="C11" s="530" t="s">
        <v>78</v>
      </c>
      <c r="D11" s="530" t="s">
        <v>221</v>
      </c>
      <c r="E11" s="532">
        <v>56000</v>
      </c>
      <c r="F11" s="532">
        <v>2408</v>
      </c>
      <c r="G11" s="533">
        <f>Table13453[[#This Row],[اعتبار مورد نیاز  ( میلیون ریال)]]/$F$35</f>
        <v>7.0337168578447264E-3</v>
      </c>
      <c r="H11" s="530"/>
      <c r="I11" s="534"/>
      <c r="J11" s="535"/>
      <c r="K11" s="536">
        <v>22960</v>
      </c>
      <c r="L11" s="536">
        <v>28000</v>
      </c>
      <c r="M11" s="537">
        <v>569000</v>
      </c>
      <c r="N11" s="538" t="s">
        <v>163</v>
      </c>
      <c r="O11" s="538" t="s">
        <v>163</v>
      </c>
      <c r="P11" s="532">
        <f>'فرم شماره 1'!H55</f>
        <v>18981</v>
      </c>
      <c r="Q11" s="540">
        <f>'فرم شماره 1'!I55</f>
        <v>816.18299999999988</v>
      </c>
      <c r="R11" s="532">
        <f>'فرم شماره 1'!J55</f>
        <v>20807</v>
      </c>
      <c r="S11" s="540">
        <f>'فرم شماره 1'!K55</f>
        <v>894.70099999999991</v>
      </c>
      <c r="T11" s="532">
        <f>'فرم شماره 1'!L55</f>
        <v>16212</v>
      </c>
      <c r="U11" s="540">
        <f>'فرم شماره 1'!M55</f>
        <v>697.11599999999999</v>
      </c>
    </row>
    <row r="12" spans="1:21" s="654" customFormat="1" ht="33.75" customHeight="1" x14ac:dyDescent="1">
      <c r="A12" s="15">
        <f t="shared" si="0"/>
        <v>7</v>
      </c>
      <c r="B12" s="91" t="s">
        <v>240</v>
      </c>
      <c r="C12" s="15"/>
      <c r="D12" s="15" t="s">
        <v>231</v>
      </c>
      <c r="E12" s="98"/>
      <c r="F12" s="93">
        <v>0</v>
      </c>
      <c r="G12" s="120">
        <f>Table13453[[#This Row],[اعتبار مورد نیاز  ( میلیون ریال)]]/$F$35</f>
        <v>0</v>
      </c>
      <c r="H12" s="15"/>
      <c r="I12" s="19"/>
      <c r="J12" s="157"/>
      <c r="K12" s="106"/>
      <c r="L12" s="106"/>
      <c r="M12" s="107"/>
      <c r="N12" s="107"/>
      <c r="O12" s="107"/>
      <c r="P12" s="243"/>
      <c r="Q12" s="244">
        <v>0</v>
      </c>
      <c r="R12" s="243"/>
      <c r="S12" s="244">
        <v>0</v>
      </c>
      <c r="T12" s="243"/>
      <c r="U12" s="244">
        <v>0</v>
      </c>
    </row>
    <row r="13" spans="1:21" s="654" customFormat="1" ht="33.75" customHeight="1" x14ac:dyDescent="1.1499999999999999">
      <c r="A13" s="15">
        <f t="shared" si="0"/>
        <v>8</v>
      </c>
      <c r="B13" s="91" t="s">
        <v>241</v>
      </c>
      <c r="C13" s="15" t="s">
        <v>153</v>
      </c>
      <c r="D13" s="15" t="s">
        <v>194</v>
      </c>
      <c r="E13" s="108">
        <f>1-(E14+E15/E16)</f>
        <v>0.95047543581616478</v>
      </c>
      <c r="F13" s="93">
        <v>0</v>
      </c>
      <c r="G13" s="120">
        <f>Table13453[[#This Row],[اعتبار مورد نیاز  ( میلیون ریال)]]/$F$35</f>
        <v>0</v>
      </c>
      <c r="H13" s="15"/>
      <c r="I13" s="19"/>
      <c r="J13" s="157"/>
      <c r="K13" s="109">
        <v>4.192811496978284E-2</v>
      </c>
      <c r="L13" s="95">
        <v>4.1232290029631587E-2</v>
      </c>
      <c r="M13" s="104" t="s">
        <v>163</v>
      </c>
      <c r="N13" s="97"/>
      <c r="O13" s="97" t="s">
        <v>163</v>
      </c>
      <c r="P13" s="245">
        <v>1</v>
      </c>
      <c r="Q13" s="93">
        <v>0</v>
      </c>
      <c r="R13" s="245">
        <v>1</v>
      </c>
      <c r="S13" s="93">
        <v>0</v>
      </c>
      <c r="T13" s="245">
        <v>1</v>
      </c>
      <c r="U13" s="93">
        <v>0</v>
      </c>
    </row>
    <row r="14" spans="1:21" s="654" customFormat="1" ht="33.75" customHeight="1" x14ac:dyDescent="1">
      <c r="A14" s="13">
        <f t="shared" si="0"/>
        <v>9</v>
      </c>
      <c r="B14" s="91" t="s">
        <v>242</v>
      </c>
      <c r="C14" s="15" t="s">
        <v>234</v>
      </c>
      <c r="D14" s="15" t="s">
        <v>196</v>
      </c>
      <c r="E14" s="98">
        <v>0</v>
      </c>
      <c r="F14" s="93">
        <v>0</v>
      </c>
      <c r="G14" s="120">
        <f>Table13453[[#This Row],[اعتبار مورد نیاز  ( میلیون ریال)]]/$F$35</f>
        <v>0</v>
      </c>
      <c r="H14" s="15"/>
      <c r="I14" s="19"/>
      <c r="J14" s="43"/>
      <c r="K14" s="110">
        <v>0</v>
      </c>
      <c r="L14" s="111">
        <v>0</v>
      </c>
      <c r="M14" s="104" t="s">
        <v>163</v>
      </c>
      <c r="N14" s="97" t="s">
        <v>163</v>
      </c>
      <c r="O14" s="97" t="s">
        <v>163</v>
      </c>
      <c r="P14" s="243">
        <v>0</v>
      </c>
      <c r="Q14" s="244">
        <v>0</v>
      </c>
      <c r="R14" s="243">
        <v>0</v>
      </c>
      <c r="S14" s="244">
        <v>0</v>
      </c>
      <c r="T14" s="243">
        <v>0</v>
      </c>
      <c r="U14" s="244">
        <v>0</v>
      </c>
    </row>
    <row r="15" spans="1:21" s="654" customFormat="1" ht="33.75" customHeight="1" x14ac:dyDescent="1">
      <c r="A15" s="13">
        <f t="shared" si="0"/>
        <v>10</v>
      </c>
      <c r="B15" s="91" t="s">
        <v>243</v>
      </c>
      <c r="C15" s="15" t="s">
        <v>234</v>
      </c>
      <c r="D15" s="15" t="s">
        <v>196</v>
      </c>
      <c r="E15" s="98">
        <v>7500</v>
      </c>
      <c r="F15" s="93">
        <v>0</v>
      </c>
      <c r="G15" s="120">
        <f>Table13453[[#This Row],[اعتبار مورد نیاز  ( میلیون ریال)]]/$F$35</f>
        <v>0</v>
      </c>
      <c r="H15" s="15"/>
      <c r="I15" s="19"/>
      <c r="J15" s="43"/>
      <c r="K15" s="112">
        <v>2900</v>
      </c>
      <c r="L15" s="113">
        <v>3437</v>
      </c>
      <c r="M15" s="104" t="s">
        <v>163</v>
      </c>
      <c r="N15" s="97"/>
      <c r="O15" s="97" t="s">
        <v>163</v>
      </c>
      <c r="P15" s="98"/>
      <c r="Q15" s="93">
        <v>0</v>
      </c>
      <c r="R15" s="98"/>
      <c r="S15" s="93">
        <v>0</v>
      </c>
      <c r="T15" s="98"/>
      <c r="U15" s="93">
        <v>0</v>
      </c>
    </row>
    <row r="16" spans="1:21" s="654" customFormat="1" ht="33.75" customHeight="1" x14ac:dyDescent="1">
      <c r="A16" s="13">
        <f t="shared" si="0"/>
        <v>11</v>
      </c>
      <c r="B16" s="91" t="s">
        <v>233</v>
      </c>
      <c r="C16" s="15" t="s">
        <v>234</v>
      </c>
      <c r="D16" s="15" t="s">
        <v>196</v>
      </c>
      <c r="E16" s="98">
        <v>151440</v>
      </c>
      <c r="F16" s="385">
        <v>0</v>
      </c>
      <c r="G16" s="120">
        <f>Table13453[[#This Row],[اعتبار مورد نیاز  ( میلیون ریال)]]/$F$35</f>
        <v>0</v>
      </c>
      <c r="H16" s="15"/>
      <c r="I16" s="19"/>
      <c r="J16" s="43"/>
      <c r="K16" s="110">
        <v>69166</v>
      </c>
      <c r="L16" s="111">
        <v>83357</v>
      </c>
      <c r="M16" s="104" t="s">
        <v>163</v>
      </c>
      <c r="N16" s="97" t="s">
        <v>163</v>
      </c>
      <c r="O16" s="97" t="s">
        <v>163</v>
      </c>
      <c r="P16" s="243">
        <v>56032</v>
      </c>
      <c r="Q16" s="244">
        <v>0</v>
      </c>
      <c r="R16" s="243">
        <v>49975</v>
      </c>
      <c r="S16" s="244">
        <v>0</v>
      </c>
      <c r="T16" s="243">
        <v>45433</v>
      </c>
      <c r="U16" s="244">
        <v>0</v>
      </c>
    </row>
    <row r="17" spans="1:21" s="654" customFormat="1" ht="33.75" customHeight="1" x14ac:dyDescent="1">
      <c r="A17" s="541">
        <f t="shared" si="0"/>
        <v>12</v>
      </c>
      <c r="B17" s="531" t="s">
        <v>86</v>
      </c>
      <c r="C17" s="530" t="s">
        <v>78</v>
      </c>
      <c r="D17" s="530" t="s">
        <v>221</v>
      </c>
      <c r="E17" s="532">
        <v>4000</v>
      </c>
      <c r="F17" s="532">
        <f>'فرم شماره 1'!Q56</f>
        <v>83586</v>
      </c>
      <c r="G17" s="533">
        <f>Table13453[[#This Row],[اعتبار مورد نیاز  ( میلیون ریال)]]/$F$35</f>
        <v>0.2441529307640404</v>
      </c>
      <c r="H17" s="530"/>
      <c r="I17" s="534"/>
      <c r="J17" s="543"/>
      <c r="K17" s="544">
        <v>963</v>
      </c>
      <c r="L17" s="544">
        <v>1214</v>
      </c>
      <c r="M17" s="537">
        <v>19982961.521095891</v>
      </c>
      <c r="N17" s="538" t="s">
        <v>244</v>
      </c>
      <c r="O17" s="538" t="s">
        <v>245</v>
      </c>
      <c r="P17" s="532">
        <f>'فرم شماره 1'!H56</f>
        <v>2000</v>
      </c>
      <c r="Q17" s="532">
        <f>'فرم شماره 1'!I56</f>
        <v>41793</v>
      </c>
      <c r="R17" s="532">
        <f>'فرم شماره 1'!J56</f>
        <v>1200</v>
      </c>
      <c r="S17" s="532">
        <f>'فرم شماره 1'!K56</f>
        <v>25076</v>
      </c>
      <c r="T17" s="532">
        <f>'فرم شماره 1'!L56</f>
        <v>800</v>
      </c>
      <c r="U17" s="532">
        <f>'فرم شماره 1'!M56</f>
        <v>16717</v>
      </c>
    </row>
    <row r="18" spans="1:21" s="654" customFormat="1" ht="33.75" customHeight="1" x14ac:dyDescent="1">
      <c r="A18" s="541">
        <v>13</v>
      </c>
      <c r="B18" s="545" t="s">
        <v>488</v>
      </c>
      <c r="C18" s="530" t="s">
        <v>439</v>
      </c>
      <c r="D18" s="530" t="s">
        <v>221</v>
      </c>
      <c r="E18" s="532">
        <v>6</v>
      </c>
      <c r="F18" s="532">
        <v>5000</v>
      </c>
      <c r="G18" s="533">
        <f>Table13453[[#This Row],[اعتبار مورد نیاز  ( میلیون ریال)]]/$F$35</f>
        <v>1.4604893807817123E-2</v>
      </c>
      <c r="H18" s="530"/>
      <c r="I18" s="534"/>
      <c r="J18" s="543"/>
      <c r="K18" s="544"/>
      <c r="L18" s="544"/>
      <c r="M18" s="537"/>
      <c r="N18" s="538"/>
      <c r="O18" s="538"/>
      <c r="P18" s="532">
        <v>2</v>
      </c>
      <c r="Q18" s="532">
        <v>1667</v>
      </c>
      <c r="R18" s="532">
        <v>3</v>
      </c>
      <c r="S18" s="532">
        <v>2500</v>
      </c>
      <c r="T18" s="532">
        <v>1</v>
      </c>
      <c r="U18" s="532">
        <v>833</v>
      </c>
    </row>
    <row r="19" spans="1:21" s="654" customFormat="1" ht="33.75" customHeight="1" x14ac:dyDescent="1">
      <c r="A19" s="13">
        <v>14</v>
      </c>
      <c r="B19" s="91" t="s">
        <v>246</v>
      </c>
      <c r="C19" s="15" t="s">
        <v>153</v>
      </c>
      <c r="D19" s="15" t="s">
        <v>231</v>
      </c>
      <c r="E19" s="114"/>
      <c r="F19" s="385">
        <v>0</v>
      </c>
      <c r="G19" s="103">
        <f>Table13453[[#This Row],[اعتبار مورد نیاز  ( میلیون ریال)]]/$F$35</f>
        <v>0</v>
      </c>
      <c r="H19" s="15"/>
      <c r="I19" s="19"/>
      <c r="J19" s="30"/>
      <c r="K19" s="110"/>
      <c r="L19" s="111"/>
      <c r="M19" s="104" t="s">
        <v>163</v>
      </c>
      <c r="N19" s="97" t="s">
        <v>163</v>
      </c>
      <c r="O19" s="97" t="s">
        <v>163</v>
      </c>
      <c r="P19" s="114"/>
      <c r="Q19" s="93">
        <v>0</v>
      </c>
      <c r="R19" s="114"/>
      <c r="S19" s="93">
        <v>0</v>
      </c>
      <c r="T19" s="114"/>
      <c r="U19" s="93">
        <v>0</v>
      </c>
    </row>
    <row r="20" spans="1:21" s="654" customFormat="1" ht="33.75" customHeight="1" x14ac:dyDescent="1">
      <c r="A20" s="13">
        <v>15</v>
      </c>
      <c r="B20" s="91" t="s">
        <v>255</v>
      </c>
      <c r="C20" s="15"/>
      <c r="D20" s="15" t="s">
        <v>192</v>
      </c>
      <c r="E20" s="115"/>
      <c r="F20" s="385">
        <v>0</v>
      </c>
      <c r="G20" s="270">
        <f>Table13453[[#This Row],[اعتبار مورد نیاز  ( میلیون ریال)]]/$F$35</f>
        <v>0</v>
      </c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</row>
    <row r="21" spans="1:21" s="654" customFormat="1" ht="33.75" customHeight="1" x14ac:dyDescent="1">
      <c r="A21" s="13">
        <f t="shared" si="0"/>
        <v>16</v>
      </c>
      <c r="B21" s="91" t="s">
        <v>256</v>
      </c>
      <c r="C21" s="15" t="s">
        <v>257</v>
      </c>
      <c r="D21" s="15" t="s">
        <v>258</v>
      </c>
      <c r="E21" s="115">
        <v>0.1</v>
      </c>
      <c r="F21" s="385">
        <v>0</v>
      </c>
      <c r="G21" s="103">
        <f>Table13453[[#This Row],[اعتبار مورد نیاز  ( میلیون ریال)]]/$F$35</f>
        <v>0</v>
      </c>
      <c r="H21" s="15"/>
      <c r="I21" s="19"/>
      <c r="J21" s="30"/>
      <c r="K21" s="118"/>
      <c r="L21" s="117"/>
      <c r="M21" s="104"/>
      <c r="N21" s="97"/>
      <c r="O21" s="97"/>
      <c r="P21" s="247"/>
      <c r="Q21" s="244"/>
      <c r="R21" s="247"/>
      <c r="S21" s="244"/>
      <c r="T21" s="247"/>
      <c r="U21" s="244"/>
    </row>
    <row r="22" spans="1:21" s="654" customFormat="1" ht="33.75" customHeight="1" x14ac:dyDescent="1">
      <c r="A22" s="13">
        <f t="shared" si="0"/>
        <v>17</v>
      </c>
      <c r="B22" s="91" t="s">
        <v>259</v>
      </c>
      <c r="C22" s="15" t="s">
        <v>260</v>
      </c>
      <c r="D22" s="15" t="s">
        <v>196</v>
      </c>
      <c r="E22" s="115">
        <v>180</v>
      </c>
      <c r="F22" s="385">
        <v>0</v>
      </c>
      <c r="G22" s="270">
        <f>Table13453[[#This Row],[اعتبار مورد نیاز  ( میلیون ریال)]]/$F$35</f>
        <v>0</v>
      </c>
      <c r="H22" s="115"/>
      <c r="I22" s="115"/>
      <c r="J22" s="115"/>
      <c r="K22" s="115"/>
      <c r="L22" s="115"/>
      <c r="M22" s="115"/>
      <c r="N22" s="115"/>
      <c r="O22" s="115"/>
      <c r="P22" s="115">
        <v>60</v>
      </c>
      <c r="Q22" s="115"/>
      <c r="R22" s="115">
        <v>70</v>
      </c>
      <c r="S22" s="115"/>
      <c r="T22" s="115">
        <v>50</v>
      </c>
      <c r="U22" s="115"/>
    </row>
    <row r="23" spans="1:21" s="654" customFormat="1" ht="33.75" customHeight="1" x14ac:dyDescent="1">
      <c r="A23" s="13">
        <f t="shared" si="0"/>
        <v>18</v>
      </c>
      <c r="B23" s="91" t="s">
        <v>261</v>
      </c>
      <c r="C23" s="15" t="s">
        <v>81</v>
      </c>
      <c r="D23" s="15" t="s">
        <v>196</v>
      </c>
      <c r="E23" s="115">
        <v>1791</v>
      </c>
      <c r="F23" s="385">
        <v>0</v>
      </c>
      <c r="G23" s="103">
        <f>Table13453[[#This Row],[اعتبار مورد نیاز  ( میلیون ریال)]]/$F$35</f>
        <v>0</v>
      </c>
      <c r="H23" s="15"/>
      <c r="I23" s="19"/>
      <c r="J23" s="30"/>
      <c r="K23" s="118"/>
      <c r="L23" s="117"/>
      <c r="M23" s="104"/>
      <c r="N23" s="97"/>
      <c r="O23" s="97"/>
      <c r="P23" s="247"/>
      <c r="Q23" s="244"/>
      <c r="R23" s="247"/>
      <c r="S23" s="244"/>
      <c r="T23" s="247"/>
      <c r="U23" s="244"/>
    </row>
    <row r="24" spans="1:21" s="654" customFormat="1" ht="33.75" customHeight="1" x14ac:dyDescent="1">
      <c r="A24" s="13">
        <f t="shared" si="0"/>
        <v>19</v>
      </c>
      <c r="B24" s="91" t="s">
        <v>282</v>
      </c>
      <c r="C24" s="15"/>
      <c r="D24" s="15" t="s">
        <v>192</v>
      </c>
      <c r="E24" s="115"/>
      <c r="F24" s="385">
        <v>0</v>
      </c>
      <c r="G24" s="103">
        <f>Table13453[[#This Row],[اعتبار مورد نیاز  ( میلیون ریال)]]/$F$35</f>
        <v>0</v>
      </c>
      <c r="H24" s="15"/>
      <c r="I24" s="19"/>
      <c r="J24" s="30"/>
      <c r="K24" s="118"/>
      <c r="L24" s="117"/>
      <c r="M24" s="104"/>
      <c r="N24" s="97"/>
      <c r="O24" s="97"/>
      <c r="P24" s="247"/>
      <c r="Q24" s="244"/>
      <c r="R24" s="247"/>
      <c r="S24" s="244"/>
      <c r="T24" s="247"/>
      <c r="U24" s="244"/>
    </row>
    <row r="25" spans="1:21" s="654" customFormat="1" ht="33.75" customHeight="1" x14ac:dyDescent="1">
      <c r="A25" s="13">
        <f t="shared" si="0"/>
        <v>20</v>
      </c>
      <c r="B25" s="91" t="s">
        <v>283</v>
      </c>
      <c r="C25" s="15" t="s">
        <v>153</v>
      </c>
      <c r="D25" s="15" t="s">
        <v>258</v>
      </c>
      <c r="E25" s="474">
        <f>E26/E29</f>
        <v>1</v>
      </c>
      <c r="F25" s="385">
        <v>0</v>
      </c>
      <c r="G25" s="270">
        <f>Table13453[[#This Row],[اعتبار مورد نیاز  ( میلیون ریال)]]/$F$35</f>
        <v>0</v>
      </c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</row>
    <row r="26" spans="1:21" s="654" customFormat="1" ht="33.75" customHeight="1" x14ac:dyDescent="1">
      <c r="A26" s="13">
        <f t="shared" si="0"/>
        <v>21</v>
      </c>
      <c r="B26" s="91" t="s">
        <v>284</v>
      </c>
      <c r="C26" s="15" t="s">
        <v>81</v>
      </c>
      <c r="D26" s="15" t="s">
        <v>196</v>
      </c>
      <c r="E26" s="115">
        <v>5</v>
      </c>
      <c r="F26" s="385">
        <v>0</v>
      </c>
      <c r="G26" s="103">
        <f>Table13453[[#This Row],[اعتبار مورد نیاز  ( میلیون ریال)]]/$F$35</f>
        <v>0</v>
      </c>
      <c r="H26" s="15"/>
      <c r="I26" s="19"/>
      <c r="J26" s="30"/>
      <c r="K26" s="118"/>
      <c r="L26" s="117"/>
      <c r="M26" s="104"/>
      <c r="N26" s="97"/>
      <c r="O26" s="97"/>
      <c r="P26" s="247"/>
      <c r="Q26" s="244"/>
      <c r="R26" s="247"/>
      <c r="S26" s="244"/>
      <c r="T26" s="247"/>
      <c r="U26" s="244"/>
    </row>
    <row r="27" spans="1:21" s="654" customFormat="1" ht="33.75" customHeight="1" x14ac:dyDescent="1">
      <c r="A27" s="13">
        <f t="shared" si="0"/>
        <v>22</v>
      </c>
      <c r="B27" s="91" t="s">
        <v>285</v>
      </c>
      <c r="C27" s="15" t="s">
        <v>81</v>
      </c>
      <c r="D27" s="15" t="s">
        <v>196</v>
      </c>
      <c r="E27" s="115"/>
      <c r="F27" s="385">
        <v>0</v>
      </c>
      <c r="G27" s="270">
        <f>Table13453[[#This Row],[اعتبار مورد نیاز  ( میلیون ریال)]]/$F$35</f>
        <v>0</v>
      </c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</row>
    <row r="28" spans="1:21" s="654" customFormat="1" ht="33.75" customHeight="1" x14ac:dyDescent="1">
      <c r="A28" s="13">
        <f t="shared" si="0"/>
        <v>23</v>
      </c>
      <c r="B28" s="91" t="s">
        <v>286</v>
      </c>
      <c r="C28" s="15" t="s">
        <v>81</v>
      </c>
      <c r="D28" s="15" t="s">
        <v>196</v>
      </c>
      <c r="E28" s="115">
        <v>5</v>
      </c>
      <c r="F28" s="385">
        <v>0</v>
      </c>
      <c r="G28" s="103">
        <f>Table13453[[#This Row],[اعتبار مورد نیاز  ( میلیون ریال)]]/$F$35</f>
        <v>0</v>
      </c>
      <c r="H28" s="15"/>
      <c r="I28" s="19"/>
      <c r="J28" s="30"/>
      <c r="K28" s="118"/>
      <c r="L28" s="117"/>
      <c r="M28" s="104"/>
      <c r="N28" s="97"/>
      <c r="O28" s="97"/>
      <c r="P28" s="247"/>
      <c r="Q28" s="244"/>
      <c r="R28" s="247"/>
      <c r="S28" s="244"/>
      <c r="T28" s="247"/>
      <c r="U28" s="244"/>
    </row>
    <row r="29" spans="1:21" s="654" customFormat="1" ht="33.75" customHeight="1" x14ac:dyDescent="1">
      <c r="A29" s="542">
        <f t="shared" si="0"/>
        <v>24</v>
      </c>
      <c r="B29" s="542" t="s">
        <v>490</v>
      </c>
      <c r="C29" s="542" t="s">
        <v>81</v>
      </c>
      <c r="D29" s="542" t="s">
        <v>221</v>
      </c>
      <c r="E29" s="542">
        <v>5</v>
      </c>
      <c r="F29" s="542">
        <v>204955</v>
      </c>
      <c r="G29" s="551">
        <f>Table13453[[#This Row],[اعتبار مورد نیاز  ( میلیون ریال)]]/$F$35</f>
        <v>0.59866920207623175</v>
      </c>
      <c r="H29" s="550"/>
      <c r="I29" s="550"/>
      <c r="J29" s="550"/>
      <c r="K29" s="550"/>
      <c r="L29" s="550"/>
      <c r="M29" s="550"/>
      <c r="N29" s="550"/>
      <c r="O29" s="550"/>
      <c r="P29" s="550">
        <f>'کاهش ضریب شکست'!R44</f>
        <v>2.2999999999999998</v>
      </c>
      <c r="Q29" s="550">
        <f>'کاهش ضریب شکست'!S44</f>
        <v>94000</v>
      </c>
      <c r="R29" s="550">
        <f>'کاهش ضریب شکست'!T44</f>
        <v>1.8</v>
      </c>
      <c r="S29" s="550">
        <f>'کاهش ضریب شکست'!U44</f>
        <v>73605</v>
      </c>
      <c r="T29" s="550">
        <f>'کاهش ضریب شکست'!V44</f>
        <v>0.9</v>
      </c>
      <c r="U29" s="550">
        <f>'کاهش ضریب شکست'!W44</f>
        <v>37350</v>
      </c>
    </row>
    <row r="30" spans="1:21" s="654" customFormat="1" ht="33.75" customHeight="1" x14ac:dyDescent="1">
      <c r="A30" s="13">
        <f t="shared" si="0"/>
        <v>25</v>
      </c>
      <c r="B30" s="91" t="s">
        <v>288</v>
      </c>
      <c r="C30" s="15"/>
      <c r="D30" s="15" t="s">
        <v>192</v>
      </c>
      <c r="E30" s="115"/>
      <c r="F30" s="385">
        <v>0</v>
      </c>
      <c r="G30" s="103">
        <f>Table13453[[#This Row],[اعتبار مورد نیاز  ( میلیون ریال)]]/$F$35</f>
        <v>0</v>
      </c>
      <c r="H30" s="15"/>
      <c r="I30" s="19"/>
      <c r="J30" s="30"/>
      <c r="K30" s="118"/>
      <c r="L30" s="117"/>
      <c r="M30" s="104"/>
      <c r="N30" s="97"/>
      <c r="O30" s="97"/>
      <c r="P30" s="247"/>
      <c r="Q30" s="244"/>
      <c r="R30" s="247"/>
      <c r="S30" s="244"/>
      <c r="T30" s="247"/>
      <c r="U30" s="244"/>
    </row>
    <row r="31" spans="1:21" s="654" customFormat="1" ht="33.75" customHeight="1" x14ac:dyDescent="1">
      <c r="A31" s="13">
        <f t="shared" si="0"/>
        <v>26</v>
      </c>
      <c r="B31" s="91" t="s">
        <v>289</v>
      </c>
      <c r="C31" s="15" t="s">
        <v>290</v>
      </c>
      <c r="D31" s="15" t="s">
        <v>258</v>
      </c>
      <c r="E31" s="270">
        <f>E32/E33</f>
        <v>7.6820442324020535E-2</v>
      </c>
      <c r="F31" s="385">
        <v>0</v>
      </c>
      <c r="G31" s="270">
        <f>Table13453[[#This Row],[اعتبار مورد نیاز  ( میلیون ریال)]]/$F$35</f>
        <v>0</v>
      </c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</row>
    <row r="32" spans="1:21" s="654" customFormat="1" ht="33.75" customHeight="1" x14ac:dyDescent="1">
      <c r="A32" s="13">
        <f t="shared" si="0"/>
        <v>27</v>
      </c>
      <c r="B32" s="91" t="s">
        <v>291</v>
      </c>
      <c r="C32" s="15" t="s">
        <v>147</v>
      </c>
      <c r="D32" s="15" t="s">
        <v>196</v>
      </c>
      <c r="E32" s="115">
        <v>9500</v>
      </c>
      <c r="F32" s="385">
        <v>0</v>
      </c>
      <c r="G32" s="103">
        <f>Table13453[[#This Row],[اعتبار مورد نیاز  ( میلیون ریال)]]/$F$35</f>
        <v>0</v>
      </c>
      <c r="H32" s="15"/>
      <c r="I32" s="19"/>
      <c r="J32" s="30"/>
      <c r="K32" s="118"/>
      <c r="L32" s="117"/>
      <c r="M32" s="104"/>
      <c r="N32" s="97"/>
      <c r="O32" s="97"/>
      <c r="P32" s="247"/>
      <c r="Q32" s="244"/>
      <c r="R32" s="247"/>
      <c r="S32" s="244"/>
      <c r="T32" s="247"/>
      <c r="U32" s="244"/>
    </row>
    <row r="33" spans="1:23" s="654" customFormat="1" ht="33.75" customHeight="1" x14ac:dyDescent="1">
      <c r="A33" s="13">
        <f t="shared" si="0"/>
        <v>28</v>
      </c>
      <c r="B33" s="91" t="s">
        <v>292</v>
      </c>
      <c r="C33" s="15" t="s">
        <v>78</v>
      </c>
      <c r="D33" s="15" t="s">
        <v>196</v>
      </c>
      <c r="E33" s="115">
        <v>123665</v>
      </c>
      <c r="F33" s="385">
        <v>0</v>
      </c>
      <c r="G33" s="270">
        <f>Table13453[[#This Row],[اعتبار مورد نیاز  ( میلیون ریال)]]/$F$35</f>
        <v>0</v>
      </c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</row>
    <row r="34" spans="1:23" s="654" customFormat="1" ht="33.75" customHeight="1" thickBot="1" x14ac:dyDescent="1.05">
      <c r="A34" s="541">
        <f t="shared" si="0"/>
        <v>29</v>
      </c>
      <c r="B34" s="545" t="s">
        <v>489</v>
      </c>
      <c r="C34" s="530" t="s">
        <v>78</v>
      </c>
      <c r="D34" s="530" t="s">
        <v>221</v>
      </c>
      <c r="E34" s="542">
        <f>P34+R34+T34</f>
        <v>500</v>
      </c>
      <c r="F34" s="530">
        <f>Q34+S34+U34</f>
        <v>33802</v>
      </c>
      <c r="G34" s="546">
        <f>Table13453[[#This Row],[اعتبار مورد نیاز  ( میلیون ریال)]]/$F$35</f>
        <v>9.8734924098366886E-2</v>
      </c>
      <c r="H34" s="530"/>
      <c r="I34" s="534"/>
      <c r="J34" s="543"/>
      <c r="K34" s="547"/>
      <c r="L34" s="547"/>
      <c r="M34" s="537"/>
      <c r="N34" s="538"/>
      <c r="O34" s="538"/>
      <c r="P34" s="548">
        <v>230</v>
      </c>
      <c r="Q34" s="549">
        <v>15549</v>
      </c>
      <c r="R34" s="548">
        <v>180</v>
      </c>
      <c r="S34" s="549">
        <v>12169</v>
      </c>
      <c r="T34" s="548">
        <v>90</v>
      </c>
      <c r="U34" s="549">
        <v>6084</v>
      </c>
    </row>
    <row r="35" spans="1:23" s="121" customFormat="1" ht="33.75" customHeight="1" thickBot="1" x14ac:dyDescent="0.95">
      <c r="A35" s="128"/>
      <c r="B35" s="129" t="s">
        <v>35</v>
      </c>
      <c r="C35" s="130"/>
      <c r="D35" s="130"/>
      <c r="E35" s="130"/>
      <c r="F35" s="131">
        <f>SUM(F6:F34)</f>
        <v>342351</v>
      </c>
      <c r="G35" s="205">
        <f>SUM(G24:G34)</f>
        <v>0.69740412617459868</v>
      </c>
      <c r="H35" s="130"/>
      <c r="I35" s="130"/>
      <c r="J35" s="132"/>
      <c r="R35" s="78"/>
      <c r="S35" s="78"/>
      <c r="T35" s="78"/>
      <c r="U35" s="78"/>
      <c r="V35" s="78"/>
      <c r="W35" s="78"/>
    </row>
    <row r="36" spans="1:23" ht="33.75" hidden="1" customHeight="1" x14ac:dyDescent="1">
      <c r="F36" s="384">
        <f>SUM('فرم شماره 1'!Q14:Q56)</f>
        <v>1521504.9075331665</v>
      </c>
    </row>
    <row r="37" spans="1:23" ht="33.75" hidden="1" customHeight="1" x14ac:dyDescent="1">
      <c r="F37" s="384">
        <f>F36-F35</f>
        <v>1179153.9075331665</v>
      </c>
    </row>
    <row r="38" spans="1:23" ht="33.75" hidden="1" customHeight="1" x14ac:dyDescent="1">
      <c r="F38" s="384"/>
    </row>
    <row r="39" spans="1:23" ht="33.75" customHeight="1" x14ac:dyDescent="1">
      <c r="F39" s="384"/>
    </row>
  </sheetData>
  <mergeCells count="6">
    <mergeCell ref="A1:U1"/>
    <mergeCell ref="A3:B3"/>
    <mergeCell ref="A4:B4"/>
    <mergeCell ref="C4:U4"/>
    <mergeCell ref="C3:U3"/>
    <mergeCell ref="A2:U2"/>
  </mergeCells>
  <dataValidations count="1">
    <dataValidation type="list" allowBlank="1" showInputMessage="1" showErrorMessage="1" sqref="B20:B23">
      <formula1>اقدام_مز</formula1>
    </dataValidation>
  </dataValidations>
  <printOptions horizontalCentered="1" verticalCentered="1"/>
  <pageMargins left="0" right="0" top="0" bottom="0" header="0" footer="0"/>
  <pageSetup paperSize="9" scale="30" orientation="landscape" r:id="rId1"/>
  <headerFooter>
    <oddHeader xml:space="preserve">&amp;C&amp;"B Nazanin,Bold"&amp;18
</oddHeader>
    <oddFooter>&amp;C&amp;"B Nazanin,Bold"&amp;14&amp;P</oddFooter>
  </headerFooter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workbookViewId="0">
      <selection sqref="A1:XFD1048576"/>
    </sheetView>
  </sheetViews>
  <sheetFormatPr defaultColWidth="9.125" defaultRowHeight="41.25" x14ac:dyDescent="1"/>
  <cols>
    <col min="1" max="1" width="10.125" style="86" customWidth="1"/>
    <col min="2" max="2" width="151.125" style="119" customWidth="1"/>
    <col min="3" max="3" width="22" style="86" bestFit="1" customWidth="1"/>
    <col min="4" max="4" width="27.75" style="86" customWidth="1"/>
    <col min="5" max="5" width="19.375" style="86" customWidth="1"/>
    <col min="6" max="6" width="34" style="86" customWidth="1"/>
    <col min="7" max="7" width="34.25" style="86" customWidth="1"/>
    <col min="8" max="8" width="49.375" style="86" hidden="1" customWidth="1"/>
    <col min="9" max="10" width="28.375" style="155" hidden="1" customWidth="1"/>
    <col min="11" max="11" width="12.25" style="86" hidden="1" customWidth="1"/>
    <col min="12" max="12" width="12.75" style="86" hidden="1" customWidth="1"/>
    <col min="13" max="15" width="16.125" style="86" hidden="1" customWidth="1"/>
    <col min="16" max="16" width="23.75" style="86" hidden="1" customWidth="1"/>
    <col min="17" max="17" width="16.125" style="86" hidden="1" customWidth="1"/>
    <col min="18" max="18" width="25.625" style="78" bestFit="1" customWidth="1"/>
    <col min="19" max="19" width="63" style="78" bestFit="1" customWidth="1"/>
    <col min="20" max="20" width="25.625" style="78" bestFit="1" customWidth="1"/>
    <col min="21" max="21" width="63" style="78" bestFit="1" customWidth="1"/>
    <col min="22" max="22" width="25.625" style="78" bestFit="1" customWidth="1"/>
    <col min="23" max="23" width="63" style="78" bestFit="1" customWidth="1"/>
    <col min="24" max="16384" width="9.125" style="86"/>
  </cols>
  <sheetData>
    <row r="1" spans="1:23" s="134" customFormat="1" ht="39.75" customHeight="1" x14ac:dyDescent="0.2">
      <c r="A1" s="809" t="s">
        <v>182</v>
      </c>
      <c r="B1" s="809"/>
      <c r="C1" s="809"/>
      <c r="D1" s="809"/>
      <c r="E1" s="809"/>
      <c r="F1" s="809"/>
      <c r="G1" s="809"/>
      <c r="H1" s="809"/>
      <c r="I1" s="809"/>
      <c r="J1" s="809"/>
      <c r="K1" s="809"/>
      <c r="L1" s="809"/>
      <c r="M1" s="809"/>
      <c r="N1" s="809"/>
      <c r="O1" s="809"/>
      <c r="P1" s="809"/>
      <c r="Q1" s="809"/>
      <c r="R1" s="809"/>
      <c r="S1" s="809"/>
      <c r="T1" s="809"/>
      <c r="U1" s="809"/>
      <c r="V1" s="809"/>
      <c r="W1" s="809"/>
    </row>
    <row r="2" spans="1:23" ht="39.75" customHeight="1" x14ac:dyDescent="1">
      <c r="A2" s="818" t="s">
        <v>40</v>
      </c>
      <c r="B2" s="818"/>
      <c r="C2" s="818"/>
      <c r="D2" s="818"/>
      <c r="E2" s="818"/>
      <c r="F2" s="818"/>
      <c r="G2" s="818"/>
      <c r="H2" s="818"/>
      <c r="I2" s="818"/>
      <c r="J2" s="818"/>
      <c r="K2" s="818"/>
      <c r="L2" s="818"/>
      <c r="M2" s="818"/>
      <c r="N2" s="818"/>
      <c r="O2" s="818"/>
      <c r="P2" s="818"/>
      <c r="Q2" s="818"/>
      <c r="R2" s="818"/>
      <c r="S2" s="818"/>
      <c r="T2" s="818"/>
      <c r="U2" s="818"/>
      <c r="V2" s="818"/>
      <c r="W2" s="818"/>
    </row>
    <row r="3" spans="1:23" ht="51" customHeight="1" x14ac:dyDescent="1">
      <c r="A3" s="815" t="s">
        <v>41</v>
      </c>
      <c r="B3" s="815"/>
      <c r="C3" s="819" t="s">
        <v>317</v>
      </c>
      <c r="D3" s="819"/>
      <c r="E3" s="819"/>
      <c r="F3" s="819"/>
      <c r="G3" s="819"/>
      <c r="H3" s="819"/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</row>
    <row r="4" spans="1:23" ht="51" customHeight="1" x14ac:dyDescent="1">
      <c r="A4" s="815" t="s">
        <v>183</v>
      </c>
      <c r="B4" s="815"/>
      <c r="C4" s="816">
        <f>F49</f>
        <v>24530</v>
      </c>
      <c r="D4" s="816"/>
      <c r="E4" s="816"/>
      <c r="F4" s="816"/>
      <c r="G4" s="816"/>
      <c r="H4" s="816"/>
      <c r="I4" s="816"/>
      <c r="J4" s="816"/>
      <c r="K4" s="816"/>
      <c r="L4" s="816"/>
      <c r="M4" s="816"/>
      <c r="N4" s="816"/>
      <c r="O4" s="816"/>
      <c r="P4" s="816"/>
      <c r="Q4" s="816"/>
      <c r="R4" s="816"/>
      <c r="S4" s="816"/>
      <c r="T4" s="816"/>
      <c r="U4" s="816"/>
      <c r="V4" s="816"/>
      <c r="W4" s="816"/>
    </row>
    <row r="5" spans="1:23" s="138" customFormat="1" ht="119.25" x14ac:dyDescent="0.2">
      <c r="A5" s="267" t="s">
        <v>0</v>
      </c>
      <c r="B5" s="268" t="s">
        <v>29</v>
      </c>
      <c r="C5" s="135" t="s">
        <v>30</v>
      </c>
      <c r="D5" s="135" t="s">
        <v>42</v>
      </c>
      <c r="E5" s="135" t="s">
        <v>43</v>
      </c>
      <c r="F5" s="271" t="s">
        <v>405</v>
      </c>
      <c r="G5" s="294" t="s">
        <v>44</v>
      </c>
      <c r="H5" s="135" t="s">
        <v>33</v>
      </c>
      <c r="I5" s="135" t="s">
        <v>45</v>
      </c>
      <c r="J5" s="135" t="s">
        <v>46</v>
      </c>
      <c r="K5" s="135" t="s">
        <v>184</v>
      </c>
      <c r="L5" s="135" t="s">
        <v>185</v>
      </c>
      <c r="M5" s="137" t="s">
        <v>186</v>
      </c>
      <c r="N5" s="137" t="s">
        <v>187</v>
      </c>
      <c r="O5" s="137" t="s">
        <v>229</v>
      </c>
      <c r="P5" s="137" t="s">
        <v>189</v>
      </c>
      <c r="Q5" s="137" t="s">
        <v>190</v>
      </c>
      <c r="R5" s="248" t="s">
        <v>424</v>
      </c>
      <c r="S5" s="248" t="s">
        <v>423</v>
      </c>
      <c r="T5" s="249" t="s">
        <v>419</v>
      </c>
      <c r="U5" s="249" t="s">
        <v>420</v>
      </c>
      <c r="V5" s="221" t="s">
        <v>421</v>
      </c>
      <c r="W5" s="221" t="s">
        <v>422</v>
      </c>
    </row>
    <row r="6" spans="1:23" ht="47.25" x14ac:dyDescent="1">
      <c r="A6" s="15">
        <v>1</v>
      </c>
      <c r="B6" s="91" t="s">
        <v>255</v>
      </c>
      <c r="C6" s="15"/>
      <c r="D6" s="15" t="s">
        <v>192</v>
      </c>
      <c r="E6" s="15"/>
      <c r="F6" s="156">
        <v>0</v>
      </c>
      <c r="G6" s="120">
        <f>Table13202[[#This Row],[اعتبار مورد نیاز  ( میلیون ریال)]]/$F$49</f>
        <v>0</v>
      </c>
      <c r="H6" s="15"/>
      <c r="I6" s="19"/>
      <c r="J6" s="157"/>
      <c r="K6" s="295" t="s">
        <v>255</v>
      </c>
      <c r="L6" s="295" t="b">
        <f>Table13202[[#This Row],[Column1]]=Table13202[[#This Row],[شرح ]]</f>
        <v>1</v>
      </c>
      <c r="M6" s="158"/>
      <c r="N6" s="158"/>
      <c r="O6" s="159"/>
      <c r="P6" s="160"/>
      <c r="Q6" s="160"/>
      <c r="R6" s="51"/>
      <c r="S6" s="255"/>
      <c r="T6" s="51"/>
      <c r="U6" s="269"/>
      <c r="V6" s="51"/>
      <c r="W6" s="269"/>
    </row>
    <row r="7" spans="1:23" ht="47.25" x14ac:dyDescent="1">
      <c r="A7" s="15">
        <f>1+A6</f>
        <v>2</v>
      </c>
      <c r="B7" s="91" t="s">
        <v>256</v>
      </c>
      <c r="C7" s="98" t="s">
        <v>153</v>
      </c>
      <c r="D7" s="98" t="s">
        <v>258</v>
      </c>
      <c r="E7" s="108"/>
      <c r="F7" s="162">
        <v>0</v>
      </c>
      <c r="G7" s="120">
        <f>Table13202[[#This Row],[اعتبار مورد نیاز  ( میلیون ریال)]]/$F$49</f>
        <v>0</v>
      </c>
      <c r="H7" s="15"/>
      <c r="I7" s="19"/>
      <c r="J7" s="157"/>
      <c r="K7" s="295" t="s">
        <v>256</v>
      </c>
      <c r="L7" s="295" t="b">
        <f>Table13202[[#This Row],[Column1]]=Table13202[[#This Row],[شرح ]]</f>
        <v>1</v>
      </c>
      <c r="M7" s="164">
        <v>2.684068376641895E-2</v>
      </c>
      <c r="N7" s="122">
        <v>3.1870870415836576E-2</v>
      </c>
      <c r="O7" s="48">
        <v>0</v>
      </c>
      <c r="P7" s="35"/>
      <c r="Q7" s="35"/>
      <c r="R7" s="245"/>
      <c r="S7" s="162"/>
      <c r="T7" s="92"/>
      <c r="U7" s="93"/>
      <c r="V7" s="92"/>
      <c r="W7" s="93"/>
    </row>
    <row r="8" spans="1:23" ht="47.25" x14ac:dyDescent="1">
      <c r="A8" s="15">
        <f t="shared" ref="A8:A48" si="0">1+A7</f>
        <v>3</v>
      </c>
      <c r="B8" s="91" t="s">
        <v>259</v>
      </c>
      <c r="C8" s="98" t="s">
        <v>260</v>
      </c>
      <c r="D8" s="98" t="s">
        <v>196</v>
      </c>
      <c r="E8" s="98"/>
      <c r="F8" s="162">
        <v>0</v>
      </c>
      <c r="G8" s="120">
        <f>Table13202[[#This Row],[اعتبار مورد نیاز  ( میلیون ریال)]]/$F$49</f>
        <v>0</v>
      </c>
      <c r="H8" s="15"/>
      <c r="I8" s="19"/>
      <c r="J8" s="157"/>
      <c r="K8" s="295" t="s">
        <v>259</v>
      </c>
      <c r="L8" s="295" t="b">
        <f>Table13202[[#This Row],[Column1]]=Table13202[[#This Row],[شرح ]]</f>
        <v>1</v>
      </c>
      <c r="M8" s="165">
        <v>48</v>
      </c>
      <c r="N8" s="123">
        <v>57</v>
      </c>
      <c r="O8" s="48">
        <v>0</v>
      </c>
      <c r="P8" s="35"/>
      <c r="Q8" s="35"/>
      <c r="R8" s="243"/>
      <c r="S8" s="256"/>
      <c r="T8" s="243"/>
      <c r="U8" s="244"/>
      <c r="V8" s="243"/>
      <c r="W8" s="244"/>
    </row>
    <row r="9" spans="1:23" ht="47.25" x14ac:dyDescent="1">
      <c r="A9" s="15">
        <f t="shared" si="0"/>
        <v>4</v>
      </c>
      <c r="B9" s="91" t="s">
        <v>261</v>
      </c>
      <c r="C9" s="98" t="s">
        <v>81</v>
      </c>
      <c r="D9" s="98" t="s">
        <v>196</v>
      </c>
      <c r="E9" s="98"/>
      <c r="F9" s="162">
        <v>0</v>
      </c>
      <c r="G9" s="120">
        <f>Table13202[[#This Row],[اعتبار مورد نیاز  ( میلیون ریال)]]/$F$49</f>
        <v>0</v>
      </c>
      <c r="H9" s="15"/>
      <c r="I9" s="19"/>
      <c r="J9" s="157"/>
      <c r="K9" s="295" t="s">
        <v>261</v>
      </c>
      <c r="L9" s="295" t="b">
        <f>Table13202[[#This Row],[Column1]]=Table13202[[#This Row],[شرح ]]</f>
        <v>1</v>
      </c>
      <c r="M9" s="166">
        <v>1788.33</v>
      </c>
      <c r="N9" s="123">
        <v>1788.4670000000001</v>
      </c>
      <c r="O9" s="48">
        <v>0</v>
      </c>
      <c r="P9" s="35"/>
      <c r="Q9" s="35"/>
      <c r="R9" s="98"/>
      <c r="S9" s="162"/>
      <c r="T9" s="98"/>
      <c r="U9" s="93"/>
      <c r="V9" s="98"/>
      <c r="W9" s="93"/>
    </row>
    <row r="10" spans="1:23" ht="45" x14ac:dyDescent="1">
      <c r="A10" s="15">
        <f t="shared" si="0"/>
        <v>5</v>
      </c>
      <c r="B10" s="91" t="s">
        <v>123</v>
      </c>
      <c r="C10" s="15" t="s">
        <v>143</v>
      </c>
      <c r="D10" s="15" t="s">
        <v>203</v>
      </c>
      <c r="E10" s="15">
        <v>1</v>
      </c>
      <c r="F10" s="162">
        <v>1000</v>
      </c>
      <c r="G10" s="120">
        <f>Table13202[[#This Row],[اعتبار مورد نیاز  ( میلیون ریال)]]/$F$49</f>
        <v>4.0766408479412965E-2</v>
      </c>
      <c r="H10" s="15"/>
      <c r="I10" s="19"/>
      <c r="J10" s="157"/>
      <c r="K10" s="295" t="s">
        <v>123</v>
      </c>
      <c r="L10" s="295" t="b">
        <f>Table13202[[#This Row],[Column1]]=Table13202[[#This Row],[شرح ]]</f>
        <v>1</v>
      </c>
      <c r="M10" s="167">
        <v>0.3</v>
      </c>
      <c r="N10" s="167">
        <v>0.5</v>
      </c>
      <c r="O10" s="144">
        <v>500000</v>
      </c>
      <c r="P10" s="35"/>
      <c r="Q10" s="35"/>
      <c r="R10" s="51"/>
      <c r="S10" s="256"/>
      <c r="T10" s="243"/>
      <c r="U10" s="243"/>
      <c r="V10" s="243"/>
      <c r="W10" s="243"/>
    </row>
    <row r="11" spans="1:23" ht="45" x14ac:dyDescent="1">
      <c r="A11" s="15">
        <f t="shared" si="0"/>
        <v>6</v>
      </c>
      <c r="B11" s="91" t="s">
        <v>124</v>
      </c>
      <c r="C11" s="15" t="s">
        <v>143</v>
      </c>
      <c r="D11" s="15" t="s">
        <v>203</v>
      </c>
      <c r="E11" s="15">
        <v>1</v>
      </c>
      <c r="F11" s="162">
        <v>1000</v>
      </c>
      <c r="G11" s="120">
        <f>Table13202[[#This Row],[اعتبار مورد نیاز  ( میلیون ریال)]]/$F$49</f>
        <v>4.0766408479412965E-2</v>
      </c>
      <c r="H11" s="15"/>
      <c r="I11" s="19"/>
      <c r="J11" s="157"/>
      <c r="K11" s="295" t="s">
        <v>124</v>
      </c>
      <c r="L11" s="295" t="b">
        <f>Table13202[[#This Row],[Column1]]=Table13202[[#This Row],[شرح ]]</f>
        <v>1</v>
      </c>
      <c r="M11" s="167">
        <v>0.3</v>
      </c>
      <c r="N11" s="167">
        <v>0.3</v>
      </c>
      <c r="O11" s="144">
        <v>300000</v>
      </c>
      <c r="P11" s="35"/>
      <c r="Q11" s="35"/>
      <c r="R11" s="15"/>
      <c r="S11" s="162"/>
      <c r="T11" s="98"/>
      <c r="U11" s="105"/>
      <c r="V11" s="98"/>
      <c r="W11" s="105"/>
    </row>
    <row r="12" spans="1:23" ht="172.5" x14ac:dyDescent="1">
      <c r="A12" s="15">
        <f t="shared" si="0"/>
        <v>7</v>
      </c>
      <c r="B12" s="91" t="s">
        <v>318</v>
      </c>
      <c r="C12" s="15" t="s">
        <v>143</v>
      </c>
      <c r="D12" s="15" t="s">
        <v>203</v>
      </c>
      <c r="E12" s="15"/>
      <c r="F12" s="162">
        <v>0</v>
      </c>
      <c r="G12" s="120">
        <f>Table13202[[#This Row],[اعتبار مورد نیاز  ( میلیون ریال)]]/$F$49</f>
        <v>0</v>
      </c>
      <c r="H12" s="15"/>
      <c r="I12" s="19"/>
      <c r="J12" s="157"/>
      <c r="K12" s="295" t="s">
        <v>318</v>
      </c>
      <c r="L12" s="295" t="b">
        <f>Table13202[[#This Row],[Column1]]=Table13202[[#This Row],[شرح ]]</f>
        <v>1</v>
      </c>
      <c r="M12" s="167">
        <v>0.3</v>
      </c>
      <c r="N12" s="167">
        <v>0</v>
      </c>
      <c r="O12" s="144">
        <v>0</v>
      </c>
      <c r="P12" s="35"/>
      <c r="Q12" s="35" t="s">
        <v>319</v>
      </c>
      <c r="R12" s="51"/>
      <c r="S12" s="256"/>
      <c r="T12" s="243"/>
      <c r="U12" s="244"/>
      <c r="V12" s="243"/>
      <c r="W12" s="244"/>
    </row>
    <row r="13" spans="1:23" ht="45" x14ac:dyDescent="1">
      <c r="A13" s="282">
        <f t="shared" si="0"/>
        <v>8</v>
      </c>
      <c r="B13" s="283" t="s">
        <v>320</v>
      </c>
      <c r="C13" s="284" t="s">
        <v>321</v>
      </c>
      <c r="D13" s="284" t="s">
        <v>203</v>
      </c>
      <c r="E13" s="284"/>
      <c r="F13" s="285">
        <v>0</v>
      </c>
      <c r="G13" s="286">
        <f>Table13202[[#This Row],[اعتبار مورد نیاز  ( میلیون ریال)]]/$F$49</f>
        <v>0</v>
      </c>
      <c r="H13" s="284"/>
      <c r="I13" s="287"/>
      <c r="J13" s="288"/>
      <c r="K13" s="11" t="s">
        <v>320</v>
      </c>
      <c r="L13" s="11" t="b">
        <f>Table13202[[#This Row],[Column1]]=Table13202[[#This Row],[شرح ]]</f>
        <v>1</v>
      </c>
      <c r="M13" s="289">
        <v>0</v>
      </c>
      <c r="N13" s="289">
        <v>0</v>
      </c>
      <c r="O13" s="290">
        <v>0</v>
      </c>
      <c r="P13" s="291"/>
      <c r="Q13" s="291"/>
      <c r="R13" s="284"/>
      <c r="S13" s="285"/>
      <c r="T13" s="292"/>
      <c r="U13" s="293"/>
      <c r="V13" s="292"/>
      <c r="W13" s="293"/>
    </row>
    <row r="14" spans="1:23" ht="45" x14ac:dyDescent="1">
      <c r="A14" s="161">
        <f t="shared" si="0"/>
        <v>9</v>
      </c>
      <c r="B14" s="91" t="s">
        <v>322</v>
      </c>
      <c r="C14" s="15" t="s">
        <v>321</v>
      </c>
      <c r="D14" s="15" t="s">
        <v>203</v>
      </c>
      <c r="E14" s="15"/>
      <c r="F14" s="162">
        <v>0</v>
      </c>
      <c r="G14" s="120">
        <f>Table13202[[#This Row],[اعتبار مورد نیاز  ( میلیون ریال)]]/$F$49</f>
        <v>0</v>
      </c>
      <c r="H14" s="15"/>
      <c r="I14" s="19"/>
      <c r="J14" s="163"/>
      <c r="K14" s="11" t="s">
        <v>322</v>
      </c>
      <c r="L14" s="11" t="b">
        <f>Table13202[[#This Row],[Column1]]=Table13202[[#This Row],[شرح ]]</f>
        <v>1</v>
      </c>
      <c r="M14" s="167">
        <v>0</v>
      </c>
      <c r="N14" s="167">
        <v>0</v>
      </c>
      <c r="O14" s="144">
        <v>0</v>
      </c>
      <c r="P14" s="35"/>
      <c r="Q14" s="35"/>
      <c r="R14" s="51"/>
      <c r="S14" s="256"/>
      <c r="T14" s="243"/>
      <c r="U14" s="244"/>
      <c r="V14" s="243"/>
      <c r="W14" s="244"/>
    </row>
    <row r="15" spans="1:23" ht="123.75" x14ac:dyDescent="1">
      <c r="A15" s="161">
        <f t="shared" si="0"/>
        <v>10</v>
      </c>
      <c r="B15" s="91" t="s">
        <v>323</v>
      </c>
      <c r="C15" s="15" t="s">
        <v>143</v>
      </c>
      <c r="D15" s="15" t="s">
        <v>203</v>
      </c>
      <c r="E15" s="15"/>
      <c r="F15" s="162">
        <v>0</v>
      </c>
      <c r="G15" s="120">
        <f>Table13202[[#This Row],[اعتبار مورد نیاز  ( میلیون ریال)]]/$F$49</f>
        <v>0</v>
      </c>
      <c r="H15" s="15"/>
      <c r="I15" s="19"/>
      <c r="J15" s="163"/>
      <c r="K15" s="11" t="s">
        <v>323</v>
      </c>
      <c r="L15" s="11" t="b">
        <f>Table13202[[#This Row],[Column1]]=Table13202[[#This Row],[شرح ]]</f>
        <v>1</v>
      </c>
      <c r="M15" s="168">
        <v>0.2</v>
      </c>
      <c r="N15" s="168">
        <v>0.2</v>
      </c>
      <c r="O15" s="144">
        <v>1200000</v>
      </c>
      <c r="P15" s="169" t="s">
        <v>324</v>
      </c>
      <c r="Q15" s="35"/>
      <c r="R15" s="15"/>
      <c r="S15" s="162"/>
      <c r="T15" s="98"/>
      <c r="U15" s="93"/>
      <c r="V15" s="98"/>
      <c r="W15" s="93"/>
    </row>
    <row r="16" spans="1:23" ht="69" x14ac:dyDescent="1">
      <c r="A16" s="161">
        <f t="shared" si="0"/>
        <v>11</v>
      </c>
      <c r="B16" s="91" t="s">
        <v>125</v>
      </c>
      <c r="C16" s="15" t="s">
        <v>143</v>
      </c>
      <c r="D16" s="15" t="s">
        <v>203</v>
      </c>
      <c r="E16" s="15">
        <v>1</v>
      </c>
      <c r="F16" s="162">
        <v>1000</v>
      </c>
      <c r="G16" s="120">
        <f>Table13202[[#This Row],[اعتبار مورد نیاز  ( میلیون ریال)]]/$F$49</f>
        <v>4.0766408479412965E-2</v>
      </c>
      <c r="H16" s="15"/>
      <c r="I16" s="19"/>
      <c r="J16" s="163"/>
      <c r="K16" s="11" t="s">
        <v>125</v>
      </c>
      <c r="L16" s="11" t="b">
        <f>Table13202[[#This Row],[Column1]]=Table13202[[#This Row],[شرح ]]</f>
        <v>1</v>
      </c>
      <c r="M16" s="168">
        <v>0.88</v>
      </c>
      <c r="N16" s="168">
        <v>0.88</v>
      </c>
      <c r="O16" s="144">
        <v>880000</v>
      </c>
      <c r="P16" s="35" t="s">
        <v>325</v>
      </c>
      <c r="Q16" s="35"/>
      <c r="R16" s="51"/>
      <c r="S16" s="256"/>
      <c r="T16" s="243"/>
      <c r="U16" s="244"/>
      <c r="V16" s="243"/>
      <c r="W16" s="244"/>
    </row>
    <row r="17" spans="1:23" ht="45" x14ac:dyDescent="1">
      <c r="A17" s="161">
        <f t="shared" si="0"/>
        <v>12</v>
      </c>
      <c r="B17" s="91" t="s">
        <v>126</v>
      </c>
      <c r="C17" s="15" t="s">
        <v>87</v>
      </c>
      <c r="D17" s="15" t="s">
        <v>203</v>
      </c>
      <c r="E17" s="15">
        <v>10</v>
      </c>
      <c r="F17" s="162">
        <v>1000</v>
      </c>
      <c r="G17" s="120">
        <f>Table13202[[#This Row],[اعتبار مورد نیاز  ( میلیون ریال)]]/$F$49</f>
        <v>4.0766408479412965E-2</v>
      </c>
      <c r="H17" s="15"/>
      <c r="I17" s="19"/>
      <c r="J17" s="163"/>
      <c r="K17" s="11" t="s">
        <v>126</v>
      </c>
      <c r="L17" s="11" t="b">
        <f>Table13202[[#This Row],[Column1]]=Table13202[[#This Row],[شرح ]]</f>
        <v>1</v>
      </c>
      <c r="M17" s="168">
        <v>0</v>
      </c>
      <c r="N17" s="168"/>
      <c r="O17" s="144">
        <v>0</v>
      </c>
      <c r="P17" s="35"/>
      <c r="Q17" s="35"/>
      <c r="R17" s="15"/>
      <c r="S17" s="162"/>
      <c r="T17" s="98"/>
      <c r="U17" s="98"/>
      <c r="V17" s="98"/>
      <c r="W17" s="98"/>
    </row>
    <row r="18" spans="1:23" ht="45" x14ac:dyDescent="1">
      <c r="A18" s="161">
        <f t="shared" si="0"/>
        <v>13</v>
      </c>
      <c r="B18" s="91" t="s">
        <v>326</v>
      </c>
      <c r="C18" s="15" t="s">
        <v>87</v>
      </c>
      <c r="D18" s="15" t="s">
        <v>203</v>
      </c>
      <c r="E18" s="15"/>
      <c r="F18" s="162">
        <v>0</v>
      </c>
      <c r="G18" s="120">
        <f>Table13202[[#This Row],[اعتبار مورد نیاز  ( میلیون ریال)]]/$F$49</f>
        <v>0</v>
      </c>
      <c r="H18" s="15"/>
      <c r="I18" s="19"/>
      <c r="J18" s="163"/>
      <c r="K18" s="11" t="s">
        <v>326</v>
      </c>
      <c r="L18" s="11" t="b">
        <f>Table13202[[#This Row],[Column1]]=Table13202[[#This Row],[شرح ]]</f>
        <v>1</v>
      </c>
      <c r="M18" s="168">
        <v>0</v>
      </c>
      <c r="N18" s="168">
        <v>0</v>
      </c>
      <c r="O18" s="144">
        <v>0</v>
      </c>
      <c r="P18" s="35"/>
      <c r="Q18" s="35"/>
      <c r="R18" s="51"/>
      <c r="S18" s="256"/>
      <c r="T18" s="51"/>
      <c r="U18" s="243"/>
      <c r="V18" s="51"/>
      <c r="W18" s="243"/>
    </row>
    <row r="19" spans="1:23" ht="45" x14ac:dyDescent="1">
      <c r="A19" s="161">
        <f t="shared" si="0"/>
        <v>14</v>
      </c>
      <c r="B19" s="91" t="s">
        <v>327</v>
      </c>
      <c r="C19" s="15" t="s">
        <v>321</v>
      </c>
      <c r="D19" s="15" t="s">
        <v>203</v>
      </c>
      <c r="E19" s="15"/>
      <c r="F19" s="162">
        <v>0</v>
      </c>
      <c r="G19" s="120">
        <f>Table13202[[#This Row],[اعتبار مورد نیاز  ( میلیون ریال)]]/$F$49</f>
        <v>0</v>
      </c>
      <c r="H19" s="15"/>
      <c r="I19" s="19"/>
      <c r="J19" s="163"/>
      <c r="K19" s="11" t="s">
        <v>327</v>
      </c>
      <c r="L19" s="11" t="b">
        <f>Table13202[[#This Row],[Column1]]=Table13202[[#This Row],[شرح ]]</f>
        <v>1</v>
      </c>
      <c r="M19" s="168">
        <v>0</v>
      </c>
      <c r="N19" s="168">
        <v>0</v>
      </c>
      <c r="O19" s="144">
        <v>0</v>
      </c>
      <c r="P19" s="35"/>
      <c r="Q19" s="35"/>
      <c r="R19" s="15"/>
      <c r="S19" s="162"/>
      <c r="T19" s="114"/>
      <c r="U19" s="93"/>
      <c r="V19" s="114"/>
      <c r="W19" s="93"/>
    </row>
    <row r="20" spans="1:23" ht="45" x14ac:dyDescent="1">
      <c r="A20" s="161">
        <f t="shared" si="0"/>
        <v>15</v>
      </c>
      <c r="B20" s="91" t="s">
        <v>328</v>
      </c>
      <c r="C20" s="15" t="s">
        <v>321</v>
      </c>
      <c r="D20" s="15" t="s">
        <v>203</v>
      </c>
      <c r="E20" s="15"/>
      <c r="F20" s="162">
        <v>0</v>
      </c>
      <c r="G20" s="120">
        <f>Table13202[[#This Row],[اعتبار مورد نیاز  ( میلیون ریال)]]/$F$49</f>
        <v>0</v>
      </c>
      <c r="H20" s="15"/>
      <c r="I20" s="19"/>
      <c r="J20" s="163"/>
      <c r="K20" s="11" t="s">
        <v>328</v>
      </c>
      <c r="L20" s="11" t="b">
        <f>Table13202[[#This Row],[Column1]]=Table13202[[#This Row],[شرح ]]</f>
        <v>1</v>
      </c>
      <c r="M20" s="168">
        <v>0</v>
      </c>
      <c r="N20" s="168">
        <v>0</v>
      </c>
      <c r="O20" s="144">
        <v>0</v>
      </c>
      <c r="P20" s="35"/>
      <c r="Q20" s="35"/>
      <c r="R20" s="51"/>
      <c r="S20" s="256"/>
      <c r="T20" s="246"/>
      <c r="U20" s="244"/>
      <c r="V20" s="246"/>
      <c r="W20" s="244"/>
    </row>
    <row r="21" spans="1:23" ht="207" x14ac:dyDescent="1">
      <c r="A21" s="161">
        <f t="shared" si="0"/>
        <v>16</v>
      </c>
      <c r="B21" s="91" t="s">
        <v>329</v>
      </c>
      <c r="C21" s="15" t="s">
        <v>321</v>
      </c>
      <c r="D21" s="15" t="s">
        <v>203</v>
      </c>
      <c r="E21" s="15"/>
      <c r="F21" s="162">
        <v>0</v>
      </c>
      <c r="G21" s="120">
        <f>Table13202[[#This Row],[اعتبار مورد نیاز  ( میلیون ریال)]]/$F$49</f>
        <v>0</v>
      </c>
      <c r="H21" s="15"/>
      <c r="I21" s="19"/>
      <c r="J21" s="163"/>
      <c r="K21" s="11" t="s">
        <v>329</v>
      </c>
      <c r="L21" s="11" t="b">
        <f>Table13202[[#This Row],[Column1]]=Table13202[[#This Row],[شرح ]]</f>
        <v>1</v>
      </c>
      <c r="M21" s="168">
        <v>0</v>
      </c>
      <c r="N21" s="168">
        <v>0</v>
      </c>
      <c r="O21" s="144">
        <v>0</v>
      </c>
      <c r="P21" s="35"/>
      <c r="Q21" s="35" t="s">
        <v>330</v>
      </c>
      <c r="R21" s="15"/>
      <c r="S21" s="162"/>
      <c r="T21" s="115"/>
      <c r="U21" s="93"/>
      <c r="V21" s="115"/>
      <c r="W21" s="93"/>
    </row>
    <row r="22" spans="1:23" ht="45" x14ac:dyDescent="1">
      <c r="A22" s="161">
        <f t="shared" si="0"/>
        <v>17</v>
      </c>
      <c r="B22" s="91" t="s">
        <v>331</v>
      </c>
      <c r="C22" s="15" t="s">
        <v>143</v>
      </c>
      <c r="D22" s="15" t="s">
        <v>203</v>
      </c>
      <c r="E22" s="15"/>
      <c r="F22" s="162">
        <v>0</v>
      </c>
      <c r="G22" s="120">
        <f>Table13202[[#This Row],[اعتبار مورد نیاز  ( میلیون ریال)]]/$F$49</f>
        <v>0</v>
      </c>
      <c r="H22" s="15"/>
      <c r="I22" s="19"/>
      <c r="J22" s="163"/>
      <c r="K22" s="11" t="s">
        <v>331</v>
      </c>
      <c r="L22" s="11" t="b">
        <f>Table13202[[#This Row],[Column1]]=Table13202[[#This Row],[شرح ]]</f>
        <v>1</v>
      </c>
      <c r="M22" s="168">
        <v>0.2</v>
      </c>
      <c r="N22" s="168">
        <v>0.2</v>
      </c>
      <c r="O22" s="144">
        <v>400000</v>
      </c>
      <c r="P22" s="35"/>
      <c r="Q22" s="35"/>
      <c r="R22" s="51"/>
      <c r="S22" s="256"/>
      <c r="T22" s="247"/>
      <c r="U22" s="244"/>
      <c r="V22" s="247"/>
      <c r="W22" s="244"/>
    </row>
    <row r="23" spans="1:23" ht="45" x14ac:dyDescent="1">
      <c r="A23" s="161">
        <f t="shared" si="0"/>
        <v>18</v>
      </c>
      <c r="B23" s="91" t="s">
        <v>332</v>
      </c>
      <c r="C23" s="15" t="s">
        <v>87</v>
      </c>
      <c r="D23" s="15" t="s">
        <v>203</v>
      </c>
      <c r="E23" s="15"/>
      <c r="F23" s="162">
        <v>0</v>
      </c>
      <c r="G23" s="120">
        <f>Table13202[[#This Row],[اعتبار مورد نیاز  ( میلیون ریال)]]/$F$49</f>
        <v>0</v>
      </c>
      <c r="H23" s="15"/>
      <c r="I23" s="19"/>
      <c r="J23" s="163"/>
      <c r="K23" s="11" t="s">
        <v>332</v>
      </c>
      <c r="L23" s="11" t="b">
        <f>Table13202[[#This Row],[Column1]]=Table13202[[#This Row],[شرح ]]</f>
        <v>1</v>
      </c>
      <c r="M23" s="170">
        <v>3</v>
      </c>
      <c r="N23" s="170">
        <v>0</v>
      </c>
      <c r="O23" s="144">
        <v>0</v>
      </c>
      <c r="P23" s="35"/>
      <c r="Q23" s="35"/>
      <c r="R23" s="15"/>
      <c r="S23" s="162"/>
      <c r="T23" s="115"/>
      <c r="U23" s="93"/>
      <c r="V23" s="115"/>
      <c r="W23" s="93"/>
    </row>
    <row r="24" spans="1:23" ht="45" x14ac:dyDescent="1">
      <c r="A24" s="161">
        <f t="shared" si="0"/>
        <v>19</v>
      </c>
      <c r="B24" s="91" t="s">
        <v>333</v>
      </c>
      <c r="C24" s="15" t="s">
        <v>321</v>
      </c>
      <c r="D24" s="15" t="s">
        <v>203</v>
      </c>
      <c r="E24" s="300">
        <v>1</v>
      </c>
      <c r="F24" s="301">
        <v>500</v>
      </c>
      <c r="G24" s="120">
        <f>Table13202[[#This Row],[اعتبار مورد نیاز  ( میلیون ریال)]]/$F$49</f>
        <v>2.0383204239706482E-2</v>
      </c>
      <c r="H24" s="15"/>
      <c r="I24" s="19"/>
      <c r="J24" s="163"/>
      <c r="K24" s="11" t="s">
        <v>333</v>
      </c>
      <c r="L24" s="11" t="b">
        <f>Table13202[[#This Row],[Column1]]=Table13202[[#This Row],[شرح ]]</f>
        <v>1</v>
      </c>
      <c r="M24" s="167">
        <v>0</v>
      </c>
      <c r="N24" s="170">
        <v>0</v>
      </c>
      <c r="O24" s="144">
        <v>0</v>
      </c>
      <c r="P24" s="35"/>
      <c r="Q24" s="35"/>
      <c r="R24" s="51"/>
      <c r="S24" s="256"/>
      <c r="T24" s="247"/>
      <c r="U24" s="243"/>
      <c r="V24" s="247"/>
      <c r="W24" s="243"/>
    </row>
    <row r="25" spans="1:23" ht="45" x14ac:dyDescent="1">
      <c r="A25" s="161">
        <f t="shared" si="0"/>
        <v>20</v>
      </c>
      <c r="B25" s="91" t="s">
        <v>334</v>
      </c>
      <c r="C25" s="15" t="s">
        <v>321</v>
      </c>
      <c r="D25" s="15" t="s">
        <v>203</v>
      </c>
      <c r="E25" s="300">
        <v>2</v>
      </c>
      <c r="F25" s="301">
        <v>200</v>
      </c>
      <c r="G25" s="120">
        <f>Table13202[[#This Row],[اعتبار مورد نیاز  ( میلیون ریال)]]/$F$49</f>
        <v>8.1532816958825929E-3</v>
      </c>
      <c r="H25" s="15"/>
      <c r="I25" s="19"/>
      <c r="J25" s="163"/>
      <c r="K25" s="11" t="s">
        <v>334</v>
      </c>
      <c r="L25" s="11" t="b">
        <f>Table13202[[#This Row],[Column1]]=Table13202[[#This Row],[شرح ]]</f>
        <v>1</v>
      </c>
      <c r="M25" s="167">
        <v>0</v>
      </c>
      <c r="N25" s="170">
        <v>0</v>
      </c>
      <c r="O25" s="144">
        <v>0</v>
      </c>
      <c r="P25" s="125" t="e">
        <v>#REF!</v>
      </c>
      <c r="Q25" s="35"/>
      <c r="R25" s="15"/>
      <c r="S25" s="162"/>
      <c r="T25" s="26"/>
      <c r="U25" s="17"/>
      <c r="V25" s="26"/>
      <c r="W25" s="17"/>
    </row>
    <row r="26" spans="1:23" ht="45" x14ac:dyDescent="1">
      <c r="A26" s="161">
        <f t="shared" si="0"/>
        <v>21</v>
      </c>
      <c r="B26" s="91" t="s">
        <v>335</v>
      </c>
      <c r="C26" s="15" t="s">
        <v>82</v>
      </c>
      <c r="D26" s="15" t="s">
        <v>203</v>
      </c>
      <c r="E26" s="15"/>
      <c r="F26" s="162">
        <v>0</v>
      </c>
      <c r="G26" s="120">
        <f>Table13202[[#This Row],[اعتبار مورد نیاز  ( میلیون ریال)]]/$F$49</f>
        <v>0</v>
      </c>
      <c r="H26" s="15"/>
      <c r="I26" s="19"/>
      <c r="J26" s="163"/>
      <c r="K26" s="11" t="s">
        <v>335</v>
      </c>
      <c r="L26" s="11" t="b">
        <f>Table13202[[#This Row],[Column1]]=Table13202[[#This Row],[شرح ]]</f>
        <v>1</v>
      </c>
      <c r="M26" s="171">
        <v>0</v>
      </c>
      <c r="N26" s="171"/>
      <c r="O26" s="144">
        <v>0</v>
      </c>
      <c r="P26" s="125" t="e">
        <v>#REF!</v>
      </c>
      <c r="Q26" s="35"/>
      <c r="R26" s="51"/>
      <c r="S26" s="256"/>
      <c r="T26" s="247"/>
      <c r="U26" s="243"/>
      <c r="V26" s="247"/>
      <c r="W26" s="243"/>
    </row>
    <row r="27" spans="1:23" ht="45" x14ac:dyDescent="1">
      <c r="A27" s="305">
        <f t="shared" si="0"/>
        <v>22</v>
      </c>
      <c r="B27" s="91" t="s">
        <v>127</v>
      </c>
      <c r="C27" s="15" t="s">
        <v>144</v>
      </c>
      <c r="D27" s="15" t="s">
        <v>203</v>
      </c>
      <c r="E27" s="15">
        <v>340</v>
      </c>
      <c r="F27" s="162">
        <v>5500</v>
      </c>
      <c r="G27" s="120">
        <f>Table13202[[#This Row],[اعتبار مورد نیاز  ( میلیون ریال)]]/$F$49</f>
        <v>0.22421524663677131</v>
      </c>
      <c r="H27" s="15"/>
      <c r="I27" s="19"/>
      <c r="J27" s="163"/>
      <c r="K27" s="11" t="s">
        <v>335</v>
      </c>
      <c r="L27" s="11" t="e">
        <f>[6]!Table1320[[#This Row],[Column1]]=[6]!Table1320[[#This Row],[شرح ]]</f>
        <v>#REF!</v>
      </c>
      <c r="M27" s="171">
        <v>0</v>
      </c>
      <c r="N27" s="171"/>
      <c r="O27" s="144">
        <v>0</v>
      </c>
      <c r="P27" s="125" t="e">
        <v>#REF!</v>
      </c>
      <c r="Q27" s="35"/>
      <c r="R27" s="15"/>
      <c r="S27" s="162"/>
      <c r="T27" s="26"/>
      <c r="U27" s="17"/>
      <c r="V27" s="26"/>
      <c r="W27" s="17"/>
    </row>
    <row r="28" spans="1:23" ht="45" x14ac:dyDescent="1">
      <c r="A28" s="305">
        <f t="shared" si="0"/>
        <v>23</v>
      </c>
      <c r="B28" s="91" t="s">
        <v>128</v>
      </c>
      <c r="C28" s="15" t="s">
        <v>145</v>
      </c>
      <c r="D28" s="15" t="s">
        <v>203</v>
      </c>
      <c r="E28" s="15">
        <v>9</v>
      </c>
      <c r="F28" s="162">
        <v>3000</v>
      </c>
      <c r="G28" s="120">
        <f>Table13202[[#This Row],[اعتبار مورد نیاز  ( میلیون ریال)]]/$F$49</f>
        <v>0.12229922543823889</v>
      </c>
      <c r="H28" s="15"/>
      <c r="I28" s="19"/>
      <c r="J28" s="163"/>
      <c r="K28" s="11" t="s">
        <v>336</v>
      </c>
      <c r="L28" s="11" t="e">
        <f>[6]!Table1320[[#This Row],[Column1]]=[6]!Table1320[[#This Row],[شرح ]]</f>
        <v>#REF!</v>
      </c>
      <c r="M28" s="171">
        <v>0</v>
      </c>
      <c r="N28" s="171"/>
      <c r="O28" s="144">
        <v>0</v>
      </c>
      <c r="P28" s="125" t="e">
        <v>#REF!</v>
      </c>
      <c r="Q28" s="35"/>
      <c r="R28" s="51"/>
      <c r="S28" s="256"/>
      <c r="T28" s="247"/>
      <c r="U28" s="243"/>
      <c r="V28" s="247"/>
      <c r="W28" s="243"/>
    </row>
    <row r="29" spans="1:23" ht="45" x14ac:dyDescent="1">
      <c r="A29" s="161">
        <f t="shared" si="0"/>
        <v>24</v>
      </c>
      <c r="B29" s="91" t="s">
        <v>129</v>
      </c>
      <c r="C29" s="15" t="s">
        <v>117</v>
      </c>
      <c r="D29" s="15" t="s">
        <v>203</v>
      </c>
      <c r="E29" s="15">
        <v>1</v>
      </c>
      <c r="F29" s="162">
        <v>2000</v>
      </c>
      <c r="G29" s="120">
        <f>Table13202[[#This Row],[اعتبار مورد نیاز  ( میلیون ریال)]]/$F$49</f>
        <v>8.1532816958825929E-2</v>
      </c>
      <c r="H29" s="15"/>
      <c r="I29" s="19"/>
      <c r="J29" s="163"/>
      <c r="K29" s="11" t="s">
        <v>337</v>
      </c>
      <c r="L29" s="11" t="e">
        <f>[6]!Table1320[[#This Row],[Column1]]=[6]!Table1320[[#This Row],[شرح ]]</f>
        <v>#REF!</v>
      </c>
      <c r="M29" s="171">
        <v>0</v>
      </c>
      <c r="N29" s="171"/>
      <c r="O29" s="144">
        <v>0</v>
      </c>
      <c r="P29" s="125" t="e">
        <v>#REF!</v>
      </c>
      <c r="Q29" s="35"/>
      <c r="R29" s="15"/>
      <c r="S29" s="162"/>
      <c r="T29" s="26"/>
      <c r="U29" s="17"/>
      <c r="V29" s="26"/>
      <c r="W29" s="17"/>
    </row>
    <row r="30" spans="1:23" ht="45" x14ac:dyDescent="1">
      <c r="A30" s="161">
        <f t="shared" si="0"/>
        <v>25</v>
      </c>
      <c r="B30" s="91" t="s">
        <v>130</v>
      </c>
      <c r="C30" s="15" t="s">
        <v>117</v>
      </c>
      <c r="D30" s="15" t="s">
        <v>203</v>
      </c>
      <c r="E30" s="15">
        <v>8</v>
      </c>
      <c r="F30" s="162">
        <v>1500</v>
      </c>
      <c r="G30" s="120">
        <f>Table13202[[#This Row],[اعتبار مورد نیاز  ( میلیون ریال)]]/$F$49</f>
        <v>6.1149612719119444E-2</v>
      </c>
      <c r="H30" s="15"/>
      <c r="I30" s="19"/>
      <c r="J30" s="163"/>
      <c r="K30" s="11" t="s">
        <v>338</v>
      </c>
      <c r="L30" s="11" t="e">
        <f>[6]!Table1320[[#This Row],[Column1]]=[6]!Table1320[[#This Row],[شرح ]]</f>
        <v>#REF!</v>
      </c>
      <c r="M30" s="171">
        <v>0</v>
      </c>
      <c r="N30" s="171"/>
      <c r="O30" s="144">
        <v>0</v>
      </c>
      <c r="P30" s="125" t="e">
        <v>#REF!</v>
      </c>
      <c r="Q30" s="35"/>
      <c r="R30" s="51"/>
      <c r="S30" s="256"/>
      <c r="T30" s="247"/>
      <c r="U30" s="243"/>
      <c r="V30" s="247"/>
      <c r="W30" s="243"/>
    </row>
    <row r="31" spans="1:23" ht="45" x14ac:dyDescent="1">
      <c r="A31" s="161">
        <f t="shared" si="0"/>
        <v>26</v>
      </c>
      <c r="B31" s="91" t="s">
        <v>131</v>
      </c>
      <c r="C31" s="15" t="s">
        <v>146</v>
      </c>
      <c r="D31" s="15" t="s">
        <v>203</v>
      </c>
      <c r="E31" s="15">
        <v>2000</v>
      </c>
      <c r="F31" s="162">
        <v>800</v>
      </c>
      <c r="G31" s="120">
        <f>Table13202[[#This Row],[اعتبار مورد نیاز  ( میلیون ریال)]]/$F$49</f>
        <v>3.2613126783530372E-2</v>
      </c>
      <c r="H31" s="15"/>
      <c r="I31" s="19"/>
      <c r="J31" s="163"/>
      <c r="K31" s="11" t="s">
        <v>339</v>
      </c>
      <c r="L31" s="11" t="e">
        <f>[6]!Table1320[[#This Row],[Column1]]=[6]!Table1320[[#This Row],[شرح ]]</f>
        <v>#REF!</v>
      </c>
      <c r="M31" s="171">
        <v>0</v>
      </c>
      <c r="N31" s="171"/>
      <c r="O31" s="144">
        <v>0</v>
      </c>
      <c r="P31" s="125"/>
      <c r="Q31" s="35"/>
      <c r="R31" s="15"/>
      <c r="S31" s="162"/>
      <c r="T31" s="26"/>
      <c r="U31" s="17"/>
      <c r="V31" s="26"/>
      <c r="W31" s="17"/>
    </row>
    <row r="32" spans="1:23" ht="45" x14ac:dyDescent="1">
      <c r="A32" s="305">
        <f t="shared" si="0"/>
        <v>27</v>
      </c>
      <c r="B32" s="91" t="s">
        <v>132</v>
      </c>
      <c r="C32" s="15" t="s">
        <v>117</v>
      </c>
      <c r="D32" s="15" t="s">
        <v>203</v>
      </c>
      <c r="E32" s="15">
        <v>15</v>
      </c>
      <c r="F32" s="162">
        <v>700</v>
      </c>
      <c r="G32" s="120">
        <f>Table13202[[#This Row],[اعتبار مورد نیاز  ( میلیون ریال)]]/$F$49</f>
        <v>2.8536485935589075E-2</v>
      </c>
      <c r="H32" s="15"/>
      <c r="I32" s="19"/>
      <c r="J32" s="163"/>
      <c r="K32" s="11"/>
      <c r="L32" s="172" t="e">
        <f>[6]!Table1320[[#This Row],[Column1]]=[6]!Table1320[[#This Row],[شرح ]]</f>
        <v>#REF!</v>
      </c>
      <c r="M32" s="171"/>
      <c r="N32" s="171"/>
      <c r="O32" s="144"/>
      <c r="P32" s="125"/>
      <c r="Q32" s="35"/>
      <c r="R32" s="51"/>
      <c r="S32" s="256"/>
      <c r="T32" s="247"/>
      <c r="U32" s="243"/>
      <c r="V32" s="247"/>
      <c r="W32" s="243"/>
    </row>
    <row r="33" spans="1:23" ht="45" x14ac:dyDescent="1">
      <c r="A33" s="305">
        <f t="shared" si="0"/>
        <v>28</v>
      </c>
      <c r="B33" s="91" t="s">
        <v>133</v>
      </c>
      <c r="C33" s="15" t="s">
        <v>87</v>
      </c>
      <c r="D33" s="15" t="s">
        <v>203</v>
      </c>
      <c r="E33" s="15">
        <v>30</v>
      </c>
      <c r="F33" s="162">
        <v>600</v>
      </c>
      <c r="G33" s="120">
        <f>Table13202[[#This Row],[اعتبار مورد نیاز  ( میلیون ریال)]]/$F$49</f>
        <v>2.4459845087647779E-2</v>
      </c>
      <c r="H33" s="15"/>
      <c r="I33" s="19"/>
      <c r="J33" s="163"/>
      <c r="K33" s="11"/>
      <c r="L33" s="172" t="e">
        <f>[6]!Table1320[[#This Row],[Column1]]=[6]!Table1320[[#This Row],[شرح ]]</f>
        <v>#REF!</v>
      </c>
      <c r="M33" s="171"/>
      <c r="N33" s="171"/>
      <c r="O33" s="144"/>
      <c r="P33" s="125"/>
      <c r="Q33" s="35"/>
      <c r="R33" s="15"/>
      <c r="S33" s="162"/>
      <c r="T33" s="26"/>
      <c r="U33" s="17"/>
      <c r="V33" s="26"/>
      <c r="W33" s="17"/>
    </row>
    <row r="34" spans="1:23" ht="45" x14ac:dyDescent="1">
      <c r="A34" s="305">
        <f t="shared" si="0"/>
        <v>29</v>
      </c>
      <c r="B34" s="91" t="s">
        <v>134</v>
      </c>
      <c r="C34" s="15" t="s">
        <v>147</v>
      </c>
      <c r="D34" s="15" t="s">
        <v>203</v>
      </c>
      <c r="E34" s="15">
        <v>100</v>
      </c>
      <c r="F34" s="162">
        <v>500</v>
      </c>
      <c r="G34" s="120">
        <f>Table13202[[#This Row],[اعتبار مورد نیاز  ( میلیون ریال)]]/$F$49</f>
        <v>2.0383204239706482E-2</v>
      </c>
      <c r="H34" s="15"/>
      <c r="I34" s="19"/>
      <c r="J34" s="163"/>
      <c r="K34" s="11"/>
      <c r="L34" s="172" t="e">
        <f>[6]!Table1320[[#This Row],[Column1]]=[6]!Table1320[[#This Row],[شرح ]]</f>
        <v>#REF!</v>
      </c>
      <c r="M34" s="171"/>
      <c r="N34" s="171"/>
      <c r="O34" s="144"/>
      <c r="P34" s="125"/>
      <c r="Q34" s="35"/>
      <c r="R34" s="51"/>
      <c r="S34" s="256"/>
      <c r="T34" s="247"/>
      <c r="U34" s="243"/>
      <c r="V34" s="247"/>
      <c r="W34" s="243"/>
    </row>
    <row r="35" spans="1:23" ht="79.5" x14ac:dyDescent="1">
      <c r="A35" s="305">
        <f t="shared" si="0"/>
        <v>30</v>
      </c>
      <c r="B35" s="91" t="s">
        <v>135</v>
      </c>
      <c r="C35" s="15" t="s">
        <v>117</v>
      </c>
      <c r="D35" s="15" t="s">
        <v>203</v>
      </c>
      <c r="E35" s="15">
        <v>8</v>
      </c>
      <c r="F35" s="162">
        <v>450</v>
      </c>
      <c r="G35" s="120">
        <f>Table13202[[#This Row],[اعتبار مورد نیاز  ( میلیون ریال)]]/$F$49</f>
        <v>1.8344883815735832E-2</v>
      </c>
      <c r="H35" s="15"/>
      <c r="I35" s="19"/>
      <c r="J35" s="163"/>
      <c r="K35" s="11"/>
      <c r="L35" s="172" t="e">
        <f>[6]!Table1320[[#This Row],[Column1]]=[6]!Table1320[[#This Row],[شرح ]]</f>
        <v>#REF!</v>
      </c>
      <c r="M35" s="171"/>
      <c r="N35" s="171"/>
      <c r="O35" s="144"/>
      <c r="P35" s="125"/>
      <c r="Q35" s="35"/>
      <c r="R35" s="15"/>
      <c r="S35" s="162"/>
      <c r="T35" s="26"/>
      <c r="U35" s="17"/>
      <c r="V35" s="26"/>
      <c r="W35" s="17"/>
    </row>
    <row r="36" spans="1:23" ht="45" x14ac:dyDescent="1">
      <c r="A36" s="305">
        <f t="shared" si="0"/>
        <v>31</v>
      </c>
      <c r="B36" s="91" t="s">
        <v>136</v>
      </c>
      <c r="C36" s="15" t="s">
        <v>87</v>
      </c>
      <c r="D36" s="15" t="s">
        <v>203</v>
      </c>
      <c r="E36" s="15">
        <v>120</v>
      </c>
      <c r="F36" s="162">
        <v>400</v>
      </c>
      <c r="G36" s="120">
        <f>Table13202[[#This Row],[اعتبار مورد نیاز  ( میلیون ریال)]]/$F$49</f>
        <v>1.6306563391765186E-2</v>
      </c>
      <c r="H36" s="15"/>
      <c r="I36" s="19"/>
      <c r="J36" s="163"/>
      <c r="K36" s="11"/>
      <c r="L36" s="172" t="e">
        <f>[6]!Table1320[[#This Row],[Column1]]=[6]!Table1320[[#This Row],[شرح ]]</f>
        <v>#REF!</v>
      </c>
      <c r="M36" s="171"/>
      <c r="N36" s="171"/>
      <c r="O36" s="144"/>
      <c r="P36" s="125"/>
      <c r="Q36" s="35"/>
      <c r="R36" s="51"/>
      <c r="S36" s="256"/>
      <c r="T36" s="247"/>
      <c r="U36" s="243"/>
      <c r="V36" s="247"/>
      <c r="W36" s="243"/>
    </row>
    <row r="37" spans="1:23" ht="45" x14ac:dyDescent="1">
      <c r="A37" s="305">
        <f t="shared" si="0"/>
        <v>32</v>
      </c>
      <c r="B37" s="91" t="s">
        <v>137</v>
      </c>
      <c r="C37" s="15" t="s">
        <v>87</v>
      </c>
      <c r="D37" s="15" t="s">
        <v>203</v>
      </c>
      <c r="E37" s="15">
        <v>50</v>
      </c>
      <c r="F37" s="162">
        <v>350</v>
      </c>
      <c r="G37" s="120">
        <f>Table13202[[#This Row],[اعتبار مورد نیاز  ( میلیون ریال)]]/$F$49</f>
        <v>1.4268242967794538E-2</v>
      </c>
      <c r="H37" s="15"/>
      <c r="I37" s="19"/>
      <c r="J37" s="163"/>
      <c r="K37" s="11"/>
      <c r="L37" s="172" t="e">
        <f>[6]!Table1320[[#This Row],[Column1]]=[6]!Table1320[[#This Row],[شرح ]]</f>
        <v>#REF!</v>
      </c>
      <c r="M37" s="171"/>
      <c r="N37" s="171"/>
      <c r="O37" s="144"/>
      <c r="P37" s="125"/>
      <c r="Q37" s="35"/>
      <c r="R37" s="15"/>
      <c r="S37" s="162"/>
      <c r="T37" s="26"/>
      <c r="U37" s="17"/>
      <c r="V37" s="26"/>
      <c r="W37" s="17"/>
    </row>
    <row r="38" spans="1:23" ht="45" x14ac:dyDescent="1">
      <c r="A38" s="305">
        <f t="shared" si="0"/>
        <v>33</v>
      </c>
      <c r="B38" s="91" t="s">
        <v>138</v>
      </c>
      <c r="C38" s="15" t="s">
        <v>87</v>
      </c>
      <c r="D38" s="15" t="s">
        <v>203</v>
      </c>
      <c r="E38" s="15">
        <v>30</v>
      </c>
      <c r="F38" s="162">
        <v>300</v>
      </c>
      <c r="G38" s="120">
        <f>Table13202[[#This Row],[اعتبار مورد نیاز  ( میلیون ریال)]]/$F$49</f>
        <v>1.2229922543823889E-2</v>
      </c>
      <c r="H38" s="15"/>
      <c r="I38" s="19"/>
      <c r="J38" s="163"/>
      <c r="K38" s="11"/>
      <c r="L38" s="172" t="e">
        <f>[6]!Table1320[[#This Row],[Column1]]=[6]!Table1320[[#This Row],[شرح ]]</f>
        <v>#REF!</v>
      </c>
      <c r="M38" s="171"/>
      <c r="N38" s="171"/>
      <c r="O38" s="144"/>
      <c r="P38" s="125"/>
      <c r="Q38" s="35"/>
      <c r="R38" s="51"/>
      <c r="S38" s="256"/>
      <c r="T38" s="247"/>
      <c r="U38" s="243"/>
      <c r="V38" s="247"/>
      <c r="W38" s="243"/>
    </row>
    <row r="39" spans="1:23" ht="45" x14ac:dyDescent="1">
      <c r="A39" s="305">
        <f t="shared" si="0"/>
        <v>34</v>
      </c>
      <c r="B39" s="91" t="s">
        <v>139</v>
      </c>
      <c r="C39" s="15" t="s">
        <v>147</v>
      </c>
      <c r="D39" s="15" t="s">
        <v>203</v>
      </c>
      <c r="E39" s="15">
        <v>10</v>
      </c>
      <c r="F39" s="162">
        <v>250</v>
      </c>
      <c r="G39" s="120">
        <f>Table13202[[#This Row],[اعتبار مورد نیاز  ( میلیون ریال)]]/$F$49</f>
        <v>1.0191602119853241E-2</v>
      </c>
      <c r="H39" s="15"/>
      <c r="I39" s="19"/>
      <c r="J39" s="163"/>
      <c r="K39" s="11"/>
      <c r="L39" s="172" t="e">
        <f>[6]!Table1320[[#This Row],[Column1]]=[6]!Table1320[[#This Row],[شرح ]]</f>
        <v>#REF!</v>
      </c>
      <c r="M39" s="171"/>
      <c r="N39" s="171"/>
      <c r="O39" s="144"/>
      <c r="P39" s="125"/>
      <c r="Q39" s="35"/>
      <c r="R39" s="15"/>
      <c r="S39" s="162"/>
      <c r="T39" s="26"/>
      <c r="U39" s="17"/>
      <c r="V39" s="26"/>
      <c r="W39" s="17"/>
    </row>
    <row r="40" spans="1:23" ht="45" x14ac:dyDescent="1">
      <c r="A40" s="161">
        <f t="shared" si="0"/>
        <v>35</v>
      </c>
      <c r="B40" s="91" t="s">
        <v>140</v>
      </c>
      <c r="C40" s="15" t="s">
        <v>87</v>
      </c>
      <c r="D40" s="15" t="s">
        <v>203</v>
      </c>
      <c r="E40" s="15">
        <v>300</v>
      </c>
      <c r="F40" s="162">
        <v>200</v>
      </c>
      <c r="G40" s="120">
        <f>Table13202[[#This Row],[اعتبار مورد نیاز  ( میلیون ریال)]]/$F$49</f>
        <v>8.1532816958825929E-3</v>
      </c>
      <c r="H40" s="15"/>
      <c r="I40" s="19"/>
      <c r="J40" s="163"/>
      <c r="K40" s="11"/>
      <c r="L40" s="172" t="e">
        <f>[6]!Table1320[[#This Row],[Column1]]=[6]!Table1320[[#This Row],[شرح ]]</f>
        <v>#REF!</v>
      </c>
      <c r="M40" s="171"/>
      <c r="N40" s="171"/>
      <c r="O40" s="144"/>
      <c r="P40" s="125"/>
      <c r="Q40" s="35"/>
      <c r="R40" s="51"/>
      <c r="S40" s="256"/>
      <c r="T40" s="247"/>
      <c r="U40" s="243"/>
      <c r="V40" s="247"/>
      <c r="W40" s="243"/>
    </row>
    <row r="41" spans="1:23" ht="45" x14ac:dyDescent="1">
      <c r="A41" s="305">
        <f t="shared" si="0"/>
        <v>36</v>
      </c>
      <c r="B41" s="91" t="s">
        <v>141</v>
      </c>
      <c r="C41" s="15" t="s">
        <v>87</v>
      </c>
      <c r="D41" s="15" t="s">
        <v>203</v>
      </c>
      <c r="E41" s="15">
        <v>30</v>
      </c>
      <c r="F41" s="162">
        <v>200</v>
      </c>
      <c r="G41" s="120">
        <f>Table13202[[#This Row],[اعتبار مورد نیاز  ( میلیون ریال)]]/$F$49</f>
        <v>8.1532816958825929E-3</v>
      </c>
      <c r="H41" s="15"/>
      <c r="I41" s="19"/>
      <c r="J41" s="163"/>
      <c r="K41" s="11"/>
      <c r="L41" s="172" t="e">
        <f>[6]!Table1320[[#This Row],[Column1]]=[6]!Table1320[[#This Row],[شرح ]]</f>
        <v>#REF!</v>
      </c>
      <c r="M41" s="171"/>
      <c r="N41" s="171"/>
      <c r="O41" s="144"/>
      <c r="P41" s="125"/>
      <c r="Q41" s="35"/>
      <c r="R41" s="15"/>
      <c r="S41" s="162"/>
      <c r="T41" s="26"/>
      <c r="U41" s="17"/>
      <c r="V41" s="26"/>
      <c r="W41" s="17"/>
    </row>
    <row r="42" spans="1:23" ht="45" x14ac:dyDescent="1">
      <c r="A42" s="161">
        <f t="shared" si="0"/>
        <v>37</v>
      </c>
      <c r="B42" s="91" t="s">
        <v>142</v>
      </c>
      <c r="C42" s="15" t="s">
        <v>148</v>
      </c>
      <c r="D42" s="15" t="s">
        <v>203</v>
      </c>
      <c r="E42" s="15">
        <v>10</v>
      </c>
      <c r="F42" s="162">
        <v>80</v>
      </c>
      <c r="G42" s="120">
        <f>Table13202[[#This Row],[اعتبار مورد نیاز  ( میلیون ریال)]]/$F$49</f>
        <v>3.2613126783530371E-3</v>
      </c>
      <c r="H42" s="15"/>
      <c r="I42" s="19"/>
      <c r="J42" s="163"/>
      <c r="K42" s="11"/>
      <c r="L42" s="172" t="e">
        <f>[6]!Table1320[[#This Row],[Column1]]=[6]!Table1320[[#This Row],[شرح ]]</f>
        <v>#REF!</v>
      </c>
      <c r="M42" s="171"/>
      <c r="N42" s="171"/>
      <c r="O42" s="144"/>
      <c r="P42" s="125"/>
      <c r="Q42" s="35"/>
      <c r="R42" s="51"/>
      <c r="S42" s="256"/>
      <c r="T42" s="247"/>
      <c r="U42" s="243"/>
      <c r="V42" s="247"/>
      <c r="W42" s="243"/>
    </row>
    <row r="43" spans="1:23" ht="45" x14ac:dyDescent="1">
      <c r="A43" s="161">
        <v>38</v>
      </c>
      <c r="B43" s="91" t="s">
        <v>336</v>
      </c>
      <c r="C43" s="15" t="s">
        <v>321</v>
      </c>
      <c r="D43" s="15" t="s">
        <v>203</v>
      </c>
      <c r="E43" s="15"/>
      <c r="F43" s="162">
        <v>0</v>
      </c>
      <c r="G43" s="120">
        <f>Table13202[[#This Row],[اعتبار مورد نیاز  ( میلیون ریال)]]/$F$49</f>
        <v>0</v>
      </c>
      <c r="H43" s="15"/>
      <c r="I43" s="19"/>
      <c r="J43" s="163"/>
      <c r="K43" s="11" t="s">
        <v>336</v>
      </c>
      <c r="L43" s="11" t="b">
        <f>Table13202[[#This Row],[Column1]]=Table13202[[#This Row],[شرح ]]</f>
        <v>1</v>
      </c>
      <c r="M43" s="171">
        <v>0</v>
      </c>
      <c r="N43" s="171"/>
      <c r="O43" s="144">
        <v>0</v>
      </c>
      <c r="P43" s="125" t="e">
        <v>#REF!</v>
      </c>
      <c r="Q43" s="35"/>
      <c r="R43" s="15"/>
      <c r="S43" s="162"/>
      <c r="T43" s="26"/>
      <c r="U43" s="17"/>
      <c r="V43" s="26"/>
      <c r="W43" s="17"/>
    </row>
    <row r="44" spans="1:23" ht="45" x14ac:dyDescent="1">
      <c r="A44" s="161">
        <f t="shared" si="0"/>
        <v>39</v>
      </c>
      <c r="B44" s="91" t="s">
        <v>337</v>
      </c>
      <c r="C44" s="15" t="s">
        <v>87</v>
      </c>
      <c r="D44" s="15" t="s">
        <v>203</v>
      </c>
      <c r="E44" s="15"/>
      <c r="F44" s="162">
        <v>0</v>
      </c>
      <c r="G44" s="120">
        <f>Table13202[[#This Row],[اعتبار مورد نیاز  ( میلیون ریال)]]/$F$49</f>
        <v>0</v>
      </c>
      <c r="H44" s="15"/>
      <c r="I44" s="19"/>
      <c r="J44" s="163"/>
      <c r="K44" s="11" t="s">
        <v>337</v>
      </c>
      <c r="L44" s="11" t="b">
        <f>Table13202[[#This Row],[Column1]]=Table13202[[#This Row],[شرح ]]</f>
        <v>1</v>
      </c>
      <c r="M44" s="171">
        <v>0</v>
      </c>
      <c r="N44" s="171"/>
      <c r="O44" s="144">
        <v>0</v>
      </c>
      <c r="P44" s="125" t="e">
        <v>#REF!</v>
      </c>
      <c r="Q44" s="35"/>
      <c r="R44" s="51"/>
      <c r="S44" s="256"/>
      <c r="T44" s="247"/>
      <c r="U44" s="243"/>
      <c r="V44" s="247"/>
      <c r="W44" s="243"/>
    </row>
    <row r="45" spans="1:23" ht="45" x14ac:dyDescent="1">
      <c r="A45" s="161">
        <f t="shared" si="0"/>
        <v>40</v>
      </c>
      <c r="B45" s="91" t="s">
        <v>338</v>
      </c>
      <c r="C45" s="15" t="s">
        <v>87</v>
      </c>
      <c r="D45" s="15" t="s">
        <v>203</v>
      </c>
      <c r="E45" s="15"/>
      <c r="F45" s="162">
        <v>0</v>
      </c>
      <c r="G45" s="120">
        <f>Table13202[[#This Row],[اعتبار مورد نیاز  ( میلیون ریال)]]/$F$49</f>
        <v>0</v>
      </c>
      <c r="H45" s="15"/>
      <c r="I45" s="19"/>
      <c r="J45" s="163"/>
      <c r="K45" s="11" t="s">
        <v>338</v>
      </c>
      <c r="L45" s="11" t="b">
        <f>Table13202[[#This Row],[Column1]]=Table13202[[#This Row],[شرح ]]</f>
        <v>1</v>
      </c>
      <c r="M45" s="171">
        <v>0</v>
      </c>
      <c r="N45" s="171"/>
      <c r="O45" s="144">
        <v>0</v>
      </c>
      <c r="P45" s="125" t="e">
        <v>#REF!</v>
      </c>
      <c r="Q45" s="35"/>
      <c r="R45" s="15"/>
      <c r="S45" s="162"/>
      <c r="T45" s="26"/>
      <c r="U45" s="17"/>
      <c r="V45" s="26"/>
      <c r="W45" s="17"/>
    </row>
    <row r="46" spans="1:23" ht="45" x14ac:dyDescent="1">
      <c r="A46" s="161">
        <f t="shared" si="0"/>
        <v>41</v>
      </c>
      <c r="B46" s="91" t="s">
        <v>339</v>
      </c>
      <c r="C46" s="15" t="s">
        <v>340</v>
      </c>
      <c r="D46" s="15" t="s">
        <v>203</v>
      </c>
      <c r="E46" s="15"/>
      <c r="F46" s="162">
        <v>0</v>
      </c>
      <c r="G46" s="120">
        <f>Table13202[[#This Row],[اعتبار مورد نیاز  ( میلیون ریال)]]/$F$49</f>
        <v>0</v>
      </c>
      <c r="H46" s="15"/>
      <c r="I46" s="19"/>
      <c r="J46" s="163"/>
      <c r="K46" s="11" t="s">
        <v>339</v>
      </c>
      <c r="L46" s="11" t="b">
        <f>Table13202[[#This Row],[Column1]]=Table13202[[#This Row],[شرح ]]</f>
        <v>1</v>
      </c>
      <c r="M46" s="171">
        <v>0</v>
      </c>
      <c r="N46" s="171"/>
      <c r="O46" s="144">
        <v>0</v>
      </c>
      <c r="P46" s="125"/>
      <c r="Q46" s="35"/>
      <c r="R46" s="51"/>
      <c r="S46" s="256"/>
      <c r="T46" s="247"/>
      <c r="U46" s="243"/>
      <c r="V46" s="247"/>
      <c r="W46" s="243"/>
    </row>
    <row r="47" spans="1:23" ht="45" x14ac:dyDescent="1">
      <c r="A47" s="161">
        <f t="shared" si="0"/>
        <v>42</v>
      </c>
      <c r="B47" s="91" t="s">
        <v>341</v>
      </c>
      <c r="C47" s="15" t="s">
        <v>260</v>
      </c>
      <c r="D47" s="15" t="s">
        <v>203</v>
      </c>
      <c r="E47" s="15"/>
      <c r="F47" s="162">
        <v>0</v>
      </c>
      <c r="G47" s="120">
        <f>Table13202[[#This Row],[اعتبار مورد نیاز  ( میلیون ریال)]]/$F$49</f>
        <v>0</v>
      </c>
      <c r="H47" s="15"/>
      <c r="I47" s="19"/>
      <c r="J47" s="163"/>
      <c r="K47" s="11" t="s">
        <v>341</v>
      </c>
      <c r="L47" s="11" t="b">
        <f>Table13202[[#This Row],[Column1]]=Table13202[[#This Row],[شرح ]]</f>
        <v>1</v>
      </c>
      <c r="M47" s="171">
        <v>0</v>
      </c>
      <c r="N47" s="171"/>
      <c r="O47" s="171"/>
      <c r="P47" s="171"/>
      <c r="Q47" s="171"/>
      <c r="R47" s="15"/>
      <c r="S47" s="162"/>
      <c r="T47" s="26"/>
      <c r="U47" s="17"/>
      <c r="V47" s="26"/>
      <c r="W47" s="17"/>
    </row>
    <row r="48" spans="1:23" ht="79.5" x14ac:dyDescent="1">
      <c r="A48" s="161">
        <f t="shared" si="0"/>
        <v>43</v>
      </c>
      <c r="B48" s="91" t="str">
        <f>'فرم شماره 1'!F76</f>
        <v>امنیت سایبری و امن سازی زیر ساخت های مربوطه( در ردیف استقرار و توسعه سامانه های ارتباطی ایمن و پایدار جانمایی گردید).</v>
      </c>
      <c r="C48" s="15" t="s">
        <v>340</v>
      </c>
      <c r="D48" s="15" t="s">
        <v>203</v>
      </c>
      <c r="E48" s="15"/>
      <c r="F48" s="162">
        <f>'فرم شماره 1'!Q76</f>
        <v>3000</v>
      </c>
      <c r="G48" s="120">
        <f>Table13202[[#This Row],[اعتبار مورد نیاز  ( میلیون ریال)]]/$F$49</f>
        <v>0.12229922543823889</v>
      </c>
      <c r="H48" s="15"/>
      <c r="I48" s="19"/>
      <c r="J48" s="163"/>
      <c r="K48" s="11" t="s">
        <v>339</v>
      </c>
      <c r="L48" s="11" t="b">
        <f>Table13202[[#This Row],[Column1]]=Table13202[[#This Row],[شرح ]]</f>
        <v>0</v>
      </c>
      <c r="M48" s="171">
        <v>0</v>
      </c>
      <c r="N48" s="171"/>
      <c r="O48" s="144">
        <v>0</v>
      </c>
      <c r="P48" s="125"/>
      <c r="Q48" s="35"/>
      <c r="R48" s="51"/>
      <c r="S48" s="256"/>
      <c r="T48" s="247"/>
      <c r="U48" s="243"/>
      <c r="V48" s="247"/>
      <c r="W48" s="243"/>
    </row>
    <row r="49" spans="1:23" ht="45" x14ac:dyDescent="1">
      <c r="A49" s="173"/>
      <c r="B49" s="174" t="s">
        <v>35</v>
      </c>
      <c r="C49" s="173"/>
      <c r="D49" s="173"/>
      <c r="E49" s="173"/>
      <c r="F49" s="175">
        <f>SUM(F6:F48)</f>
        <v>24530</v>
      </c>
      <c r="G49" s="266">
        <f>SUM(G6:G47)</f>
        <v>0.87770077456176121</v>
      </c>
      <c r="H49" s="173"/>
      <c r="I49" s="173"/>
      <c r="J49" s="173"/>
      <c r="K49" s="11"/>
      <c r="L49" s="11" t="b">
        <f>Table13202[[#This Row],[Column1]]=Table13202[[#This Row],[شرح ]]</f>
        <v>0</v>
      </c>
      <c r="R49" s="251"/>
      <c r="S49" s="253"/>
      <c r="T49" s="247"/>
      <c r="U49" s="243"/>
      <c r="V49" s="247"/>
      <c r="W49" s="243"/>
    </row>
  </sheetData>
  <mergeCells count="6">
    <mergeCell ref="A1:W1"/>
    <mergeCell ref="A2:W2"/>
    <mergeCell ref="A3:B3"/>
    <mergeCell ref="C3:W3"/>
    <mergeCell ref="A4:B4"/>
    <mergeCell ref="C4:W4"/>
  </mergeCells>
  <dataValidations count="1">
    <dataValidation type="list" allowBlank="1" showInputMessage="1" showErrorMessage="1" sqref="B6:B9">
      <formula1>اقدام_مز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W13"/>
  <sheetViews>
    <sheetView rightToLeft="1" view="pageBreakPreview" zoomScale="40" zoomScaleNormal="57" zoomScaleSheetLayoutView="40" zoomScalePageLayoutView="44" workbookViewId="0">
      <selection activeCell="C3" sqref="C3:W3"/>
    </sheetView>
  </sheetViews>
  <sheetFormatPr defaultColWidth="9.125" defaultRowHeight="39.75" x14ac:dyDescent="0.9"/>
  <cols>
    <col min="1" max="1" width="9.125" style="121"/>
    <col min="2" max="2" width="101.625" style="133" customWidth="1"/>
    <col min="3" max="3" width="21" style="121" customWidth="1"/>
    <col min="4" max="4" width="22" style="121" customWidth="1"/>
    <col min="5" max="5" width="16.375" style="121" customWidth="1"/>
    <col min="6" max="6" width="28.875" style="121" bestFit="1" customWidth="1"/>
    <col min="7" max="7" width="29.875" style="121" customWidth="1"/>
    <col min="8" max="8" width="31.75" style="121" hidden="1" customWidth="1"/>
    <col min="9" max="9" width="29.375" style="121" hidden="1" customWidth="1"/>
    <col min="10" max="10" width="48.375" style="121" hidden="1" customWidth="1"/>
    <col min="11" max="15" width="14.75" style="121" hidden="1" customWidth="1"/>
    <col min="16" max="16" width="0" style="121" hidden="1" customWidth="1"/>
    <col min="17" max="17" width="16" style="121" hidden="1" customWidth="1"/>
    <col min="18" max="18" width="25.625" style="78" bestFit="1" customWidth="1"/>
    <col min="19" max="19" width="63" style="78" bestFit="1" customWidth="1"/>
    <col min="20" max="20" width="25.625" style="78" bestFit="1" customWidth="1"/>
    <col min="21" max="21" width="63" style="78" bestFit="1" customWidth="1"/>
    <col min="22" max="22" width="25.625" style="78" bestFit="1" customWidth="1"/>
    <col min="23" max="23" width="63" style="78" bestFit="1" customWidth="1"/>
    <col min="24" max="16384" width="9.125" style="121"/>
  </cols>
  <sheetData>
    <row r="1" spans="1:23" ht="139.5" customHeight="1" x14ac:dyDescent="0.9">
      <c r="A1" s="809" t="s">
        <v>182</v>
      </c>
      <c r="B1" s="809"/>
      <c r="C1" s="809"/>
      <c r="D1" s="809"/>
      <c r="E1" s="809"/>
      <c r="F1" s="809"/>
      <c r="G1" s="809"/>
      <c r="H1" s="809"/>
      <c r="I1" s="809"/>
      <c r="J1" s="809"/>
      <c r="K1" s="809"/>
      <c r="L1" s="809"/>
      <c r="M1" s="809"/>
      <c r="N1" s="809"/>
      <c r="O1" s="809"/>
      <c r="P1" s="809"/>
      <c r="Q1" s="809"/>
      <c r="R1" s="809"/>
      <c r="S1" s="809"/>
      <c r="T1" s="809"/>
      <c r="U1" s="809"/>
      <c r="V1" s="809"/>
      <c r="W1" s="809"/>
    </row>
    <row r="2" spans="1:23" ht="36" customHeight="1" x14ac:dyDescent="0.9">
      <c r="A2" s="810" t="s">
        <v>40</v>
      </c>
      <c r="B2" s="810"/>
      <c r="C2" s="810"/>
      <c r="D2" s="810"/>
      <c r="E2" s="810"/>
      <c r="F2" s="810"/>
      <c r="G2" s="810"/>
      <c r="H2" s="810"/>
      <c r="I2" s="810"/>
      <c r="J2" s="810"/>
      <c r="K2" s="810"/>
      <c r="L2" s="810"/>
      <c r="M2" s="810"/>
      <c r="N2" s="810"/>
      <c r="O2" s="810"/>
      <c r="P2" s="810"/>
      <c r="Q2" s="810"/>
      <c r="R2" s="810"/>
      <c r="S2" s="810"/>
      <c r="T2" s="810"/>
      <c r="U2" s="810"/>
      <c r="V2" s="810"/>
      <c r="W2" s="810"/>
    </row>
    <row r="3" spans="1:23" ht="49.5" customHeight="1" x14ac:dyDescent="0.9">
      <c r="A3" s="811" t="s">
        <v>41</v>
      </c>
      <c r="B3" s="811"/>
      <c r="C3" s="813" t="s">
        <v>485</v>
      </c>
      <c r="D3" s="813"/>
      <c r="E3" s="813"/>
      <c r="F3" s="813"/>
      <c r="G3" s="813"/>
      <c r="H3" s="813"/>
      <c r="I3" s="813"/>
      <c r="J3" s="813"/>
      <c r="K3" s="813"/>
      <c r="L3" s="813"/>
      <c r="M3" s="813"/>
      <c r="N3" s="813"/>
      <c r="O3" s="813"/>
      <c r="P3" s="813"/>
      <c r="Q3" s="813"/>
      <c r="R3" s="813"/>
      <c r="S3" s="813"/>
      <c r="T3" s="813"/>
      <c r="U3" s="813"/>
      <c r="V3" s="813"/>
      <c r="W3" s="813"/>
    </row>
    <row r="4" spans="1:23" ht="49.5" customHeight="1" x14ac:dyDescent="0.9">
      <c r="A4" s="811" t="s">
        <v>183</v>
      </c>
      <c r="B4" s="811"/>
      <c r="C4" s="814">
        <f>F13</f>
        <v>4220</v>
      </c>
      <c r="D4" s="814"/>
      <c r="E4" s="814"/>
      <c r="F4" s="814"/>
      <c r="G4" s="814"/>
      <c r="H4" s="814"/>
      <c r="I4" s="814"/>
      <c r="J4" s="814"/>
      <c r="K4" s="814"/>
      <c r="L4" s="814"/>
      <c r="M4" s="814"/>
      <c r="N4" s="814"/>
      <c r="O4" s="814"/>
      <c r="P4" s="814"/>
      <c r="Q4" s="814"/>
      <c r="R4" s="814"/>
      <c r="S4" s="814"/>
      <c r="T4" s="814"/>
      <c r="U4" s="814"/>
      <c r="V4" s="814"/>
      <c r="W4" s="814"/>
    </row>
    <row r="5" spans="1:23" ht="144" x14ac:dyDescent="0.9">
      <c r="A5" s="273" t="s">
        <v>0</v>
      </c>
      <c r="B5" s="274" t="s">
        <v>29</v>
      </c>
      <c r="C5" s="271" t="s">
        <v>30</v>
      </c>
      <c r="D5" s="271" t="s">
        <v>42</v>
      </c>
      <c r="E5" s="271" t="s">
        <v>43</v>
      </c>
      <c r="F5" s="271" t="s">
        <v>405</v>
      </c>
      <c r="G5" s="271" t="s">
        <v>44</v>
      </c>
      <c r="H5" s="271" t="s">
        <v>33</v>
      </c>
      <c r="I5" s="271" t="s">
        <v>45</v>
      </c>
      <c r="J5" s="271" t="s">
        <v>46</v>
      </c>
      <c r="K5" s="137" t="s">
        <v>186</v>
      </c>
      <c r="L5" s="137" t="s">
        <v>254</v>
      </c>
      <c r="M5" s="137" t="s">
        <v>229</v>
      </c>
      <c r="N5" s="137" t="s">
        <v>189</v>
      </c>
      <c r="O5" s="137" t="s">
        <v>190</v>
      </c>
      <c r="P5" s="127"/>
      <c r="Q5" s="127"/>
      <c r="R5" s="248" t="s">
        <v>424</v>
      </c>
      <c r="S5" s="248" t="s">
        <v>423</v>
      </c>
      <c r="T5" s="249" t="s">
        <v>419</v>
      </c>
      <c r="U5" s="249" t="s">
        <v>420</v>
      </c>
      <c r="V5" s="221" t="s">
        <v>421</v>
      </c>
      <c r="W5" s="221" t="s">
        <v>422</v>
      </c>
    </row>
    <row r="6" spans="1:23" s="86" customFormat="1" ht="75.75" customHeight="1" x14ac:dyDescent="1">
      <c r="A6" s="15">
        <v>1</v>
      </c>
      <c r="B6" s="91" t="s">
        <v>247</v>
      </c>
      <c r="C6" s="15" t="s">
        <v>153</v>
      </c>
      <c r="D6" s="15" t="s">
        <v>194</v>
      </c>
      <c r="E6" s="115">
        <v>1</v>
      </c>
      <c r="F6" s="115">
        <v>0</v>
      </c>
      <c r="G6" s="472" t="s">
        <v>163</v>
      </c>
      <c r="H6" s="115"/>
      <c r="I6" s="115"/>
      <c r="J6" s="115"/>
      <c r="K6" s="115">
        <v>100</v>
      </c>
      <c r="L6" s="115">
        <v>100</v>
      </c>
      <c r="M6" s="115" t="s">
        <v>163</v>
      </c>
      <c r="N6" s="115" t="s">
        <v>163</v>
      </c>
      <c r="O6" s="115" t="s">
        <v>163</v>
      </c>
      <c r="P6" s="115"/>
      <c r="Q6" s="115">
        <v>0</v>
      </c>
      <c r="R6" s="247"/>
      <c r="S6" s="247">
        <v>0</v>
      </c>
      <c r="T6" s="272"/>
      <c r="U6" s="272">
        <v>0</v>
      </c>
      <c r="V6" s="272"/>
      <c r="W6" s="272"/>
    </row>
    <row r="7" spans="1:23" s="86" customFormat="1" ht="79.5" customHeight="1" x14ac:dyDescent="1">
      <c r="A7" s="13">
        <v>2</v>
      </c>
      <c r="B7" s="91" t="s">
        <v>248</v>
      </c>
      <c r="C7" s="15" t="s">
        <v>249</v>
      </c>
      <c r="D7" s="15" t="s">
        <v>196</v>
      </c>
      <c r="E7" s="115">
        <v>43</v>
      </c>
      <c r="F7" s="385">
        <v>0</v>
      </c>
      <c r="G7" s="103" t="s">
        <v>163</v>
      </c>
      <c r="H7" s="15"/>
      <c r="I7" s="19"/>
      <c r="J7" s="30"/>
      <c r="K7" s="116" t="s">
        <v>250</v>
      </c>
      <c r="L7" s="117" t="s">
        <v>250</v>
      </c>
      <c r="M7" s="104" t="s">
        <v>163</v>
      </c>
      <c r="N7" s="97" t="s">
        <v>163</v>
      </c>
      <c r="O7" s="97" t="s">
        <v>163</v>
      </c>
      <c r="P7" s="115">
        <v>18</v>
      </c>
      <c r="Q7" s="93">
        <v>0</v>
      </c>
      <c r="R7" s="115"/>
      <c r="S7" s="93"/>
      <c r="T7" s="115"/>
      <c r="U7" s="93"/>
    </row>
    <row r="8" spans="1:23" s="86" customFormat="1" ht="75.75" customHeight="1" x14ac:dyDescent="1">
      <c r="A8" s="15">
        <f t="shared" ref="A8:A12" si="0">1+A7</f>
        <v>3</v>
      </c>
      <c r="B8" s="91" t="s">
        <v>251</v>
      </c>
      <c r="C8" s="15" t="s">
        <v>249</v>
      </c>
      <c r="D8" s="15" t="s">
        <v>196</v>
      </c>
      <c r="E8" s="115">
        <v>0</v>
      </c>
      <c r="F8" s="115">
        <v>0</v>
      </c>
      <c r="G8" s="472" t="s">
        <v>163</v>
      </c>
      <c r="H8" s="115"/>
      <c r="I8" s="115"/>
      <c r="J8" s="115"/>
      <c r="K8" s="115"/>
      <c r="L8" s="115" t="s">
        <v>252</v>
      </c>
      <c r="M8" s="115" t="s">
        <v>163</v>
      </c>
      <c r="N8" s="115" t="s">
        <v>163</v>
      </c>
      <c r="O8" s="115" t="s">
        <v>163</v>
      </c>
      <c r="P8" s="115"/>
      <c r="Q8" s="115">
        <v>0</v>
      </c>
      <c r="R8" s="247"/>
      <c r="S8" s="247">
        <v>0</v>
      </c>
      <c r="T8" s="272"/>
      <c r="U8" s="272">
        <v>0</v>
      </c>
      <c r="V8" s="272"/>
      <c r="W8" s="272"/>
    </row>
    <row r="9" spans="1:23" s="86" customFormat="1" ht="75.75" customHeight="1" x14ac:dyDescent="1">
      <c r="A9" s="13">
        <f t="shared" si="0"/>
        <v>4</v>
      </c>
      <c r="B9" s="91" t="s">
        <v>253</v>
      </c>
      <c r="C9" s="15" t="s">
        <v>249</v>
      </c>
      <c r="D9" s="15" t="s">
        <v>196</v>
      </c>
      <c r="E9" s="115">
        <f>E7</f>
        <v>43</v>
      </c>
      <c r="F9" s="385">
        <f t="shared" ref="F9:U9" si="1">F7</f>
        <v>0</v>
      </c>
      <c r="G9" s="270" t="s">
        <v>163</v>
      </c>
      <c r="H9" s="115">
        <f t="shared" si="1"/>
        <v>0</v>
      </c>
      <c r="I9" s="115">
        <f t="shared" si="1"/>
        <v>0</v>
      </c>
      <c r="J9" s="115">
        <f t="shared" si="1"/>
        <v>0</v>
      </c>
      <c r="K9" s="115" t="str">
        <f t="shared" si="1"/>
        <v>21</v>
      </c>
      <c r="L9" s="115" t="str">
        <f t="shared" si="1"/>
        <v>21</v>
      </c>
      <c r="M9" s="115" t="str">
        <f t="shared" si="1"/>
        <v>-</v>
      </c>
      <c r="N9" s="115" t="str">
        <f t="shared" si="1"/>
        <v>-</v>
      </c>
      <c r="O9" s="115" t="str">
        <f t="shared" si="1"/>
        <v>-</v>
      </c>
      <c r="P9" s="115">
        <f t="shared" si="1"/>
        <v>18</v>
      </c>
      <c r="Q9" s="115">
        <f t="shared" si="1"/>
        <v>0</v>
      </c>
      <c r="R9" s="115">
        <f t="shared" si="1"/>
        <v>0</v>
      </c>
      <c r="S9" s="115">
        <f t="shared" si="1"/>
        <v>0</v>
      </c>
      <c r="T9" s="115">
        <f t="shared" si="1"/>
        <v>0</v>
      </c>
      <c r="U9" s="115">
        <f t="shared" si="1"/>
        <v>0</v>
      </c>
    </row>
    <row r="10" spans="1:23" s="86" customFormat="1" ht="75.75" customHeight="1" x14ac:dyDescent="1">
      <c r="A10" s="15">
        <v>5</v>
      </c>
      <c r="B10" s="91" t="s">
        <v>435</v>
      </c>
      <c r="C10" s="15" t="s">
        <v>85</v>
      </c>
      <c r="D10" s="15" t="s">
        <v>221</v>
      </c>
      <c r="E10" s="115">
        <v>3</v>
      </c>
      <c r="F10" s="115">
        <v>2070</v>
      </c>
      <c r="G10" s="472">
        <f>Table1345[[#This Row],[اعتبار مورد نیاز  ( میلیون ریال)]]/$F$13</f>
        <v>0.49052132701421802</v>
      </c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247">
        <v>3</v>
      </c>
      <c r="S10" s="247">
        <v>2070</v>
      </c>
      <c r="T10" s="272"/>
      <c r="U10" s="272"/>
      <c r="V10" s="272"/>
      <c r="W10" s="272"/>
    </row>
    <row r="11" spans="1:23" s="86" customFormat="1" ht="79.5" customHeight="1" x14ac:dyDescent="1">
      <c r="A11" s="15">
        <f t="shared" si="0"/>
        <v>6</v>
      </c>
      <c r="B11" s="91" t="s">
        <v>436</v>
      </c>
      <c r="C11" s="15" t="s">
        <v>85</v>
      </c>
      <c r="D11" s="15" t="s">
        <v>221</v>
      </c>
      <c r="E11" s="115"/>
      <c r="F11" s="385"/>
      <c r="G11" s="473"/>
      <c r="H11" s="15"/>
      <c r="I11" s="19"/>
      <c r="J11" s="157"/>
      <c r="K11" s="118"/>
      <c r="L11" s="117"/>
      <c r="M11" s="104"/>
      <c r="N11" s="97"/>
      <c r="O11" s="97"/>
      <c r="P11" s="247"/>
      <c r="Q11" s="244"/>
      <c r="R11" s="103"/>
      <c r="S11" s="103"/>
      <c r="T11" s="103"/>
      <c r="U11" s="103"/>
      <c r="V11" s="103"/>
      <c r="W11" s="103"/>
    </row>
    <row r="12" spans="1:23" s="86" customFormat="1" ht="75.75" customHeight="1" x14ac:dyDescent="1">
      <c r="A12" s="15">
        <f t="shared" si="0"/>
        <v>7</v>
      </c>
      <c r="B12" s="91" t="s">
        <v>437</v>
      </c>
      <c r="C12" s="15" t="s">
        <v>85</v>
      </c>
      <c r="D12" s="15" t="s">
        <v>221</v>
      </c>
      <c r="E12" s="115">
        <v>43</v>
      </c>
      <c r="F12" s="661">
        <v>2150</v>
      </c>
      <c r="G12" s="472">
        <f>Table1345[[#This Row],[اعتبار مورد نیاز  ( میلیون ریال)]]/$F$13</f>
        <v>0.50947867298578198</v>
      </c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279">
        <f>'فرم شماره 1'!H61</f>
        <v>18</v>
      </c>
      <c r="S12" s="279">
        <f>'فرم شماره 1'!I61</f>
        <v>900</v>
      </c>
      <c r="T12" s="279">
        <f>'فرم شماره 1'!J61</f>
        <v>14</v>
      </c>
      <c r="U12" s="279">
        <f>'فرم شماره 1'!K61</f>
        <v>700</v>
      </c>
      <c r="V12" s="279">
        <f>'فرم شماره 1'!L61</f>
        <v>11</v>
      </c>
      <c r="W12" s="279">
        <f>'فرم شماره 1'!M61</f>
        <v>550</v>
      </c>
    </row>
    <row r="13" spans="1:23" x14ac:dyDescent="0.9">
      <c r="A13" s="275" t="e">
        <f>1+#REF!</f>
        <v>#REF!</v>
      </c>
      <c r="B13" s="276" t="s">
        <v>35</v>
      </c>
      <c r="C13" s="275"/>
      <c r="D13" s="275"/>
      <c r="E13" s="275"/>
      <c r="F13" s="277">
        <f>SUM(F6:F12)</f>
        <v>4220</v>
      </c>
      <c r="G13" s="277">
        <f>SUM(G10:G12)</f>
        <v>1</v>
      </c>
      <c r="H13" s="275"/>
      <c r="I13" s="275"/>
      <c r="J13" s="275"/>
      <c r="K13" s="127"/>
      <c r="L13" s="127"/>
      <c r="M13" s="127"/>
      <c r="N13" s="127"/>
      <c r="O13" s="127"/>
      <c r="P13" s="127"/>
      <c r="Q13" s="127"/>
      <c r="R13" s="278"/>
      <c r="S13" s="278"/>
      <c r="T13" s="278"/>
      <c r="U13" s="278"/>
      <c r="V13" s="278"/>
      <c r="W13" s="278"/>
    </row>
  </sheetData>
  <mergeCells count="6">
    <mergeCell ref="A1:W1"/>
    <mergeCell ref="A3:B3"/>
    <mergeCell ref="A4:B4"/>
    <mergeCell ref="C4:W4"/>
    <mergeCell ref="C3:W3"/>
    <mergeCell ref="A2:W2"/>
  </mergeCells>
  <printOptions horizontalCentered="1" verticalCentered="1"/>
  <pageMargins left="0" right="0" top="0" bottom="0" header="0" footer="0"/>
  <pageSetup paperSize="9" scale="29" orientation="landscape" r:id="rId1"/>
  <headerFooter>
    <oddHeader xml:space="preserve">&amp;C&amp;"B Nazanin,Bold"&amp;18
</oddHeader>
    <oddFooter>&amp;C&amp;"B Nazanin,Bold"&amp;14&amp;P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11</vt:i4>
      </vt:variant>
    </vt:vector>
  </HeadingPairs>
  <TitlesOfParts>
    <vt:vector size="24" baseType="lpstr">
      <vt:lpstr>انشعابات فاضلاب</vt:lpstr>
      <vt:lpstr>فرم روکش جهت گیری</vt:lpstr>
      <vt:lpstr>اهداف کمی</vt:lpstr>
      <vt:lpstr>فرم شماره 1</vt:lpstr>
      <vt:lpstr>رفع انفصال شبکه</vt:lpstr>
      <vt:lpstr>کاهش ضریب شکست</vt:lpstr>
      <vt:lpstr>کاهش هدر رفت </vt:lpstr>
      <vt:lpstr>جاری بحران</vt:lpstr>
      <vt:lpstr>شفاف سازی</vt:lpstr>
      <vt:lpstr>آب اضطراری </vt:lpstr>
      <vt:lpstr>مدیریت بحران</vt:lpstr>
      <vt:lpstr>نگهداری از شبکه</vt:lpstr>
      <vt:lpstr>سایر هزینه ها</vt:lpstr>
      <vt:lpstr>'آب اضطراری '!Print_Area</vt:lpstr>
      <vt:lpstr>'رفع انفصال شبکه'!Print_Area</vt:lpstr>
      <vt:lpstr>'سایر هزینه ها'!Print_Area</vt:lpstr>
      <vt:lpstr>'شفاف سازی'!Print_Area</vt:lpstr>
      <vt:lpstr>'فرم روکش جهت گیری'!Print_Area</vt:lpstr>
      <vt:lpstr>'فرم شماره 1'!Print_Area</vt:lpstr>
      <vt:lpstr>'کاهش هدر رفت '!Print_Area</vt:lpstr>
      <vt:lpstr>'مدیریت بحران'!Print_Area</vt:lpstr>
      <vt:lpstr>'نگهداری از شبکه'!Print_Area</vt:lpstr>
      <vt:lpstr>'فرم شماره 1'!Print_Titles</vt:lpstr>
      <vt:lpstr>'کاهش ضریب شکست'!Print_Titles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mpartoi</dc:creator>
  <cp:lastModifiedBy>علی پالیزبان</cp:lastModifiedBy>
  <cp:lastPrinted>2022-12-26T05:32:07Z</cp:lastPrinted>
  <dcterms:created xsi:type="dcterms:W3CDTF">2019-11-03T09:54:36Z</dcterms:created>
  <dcterms:modified xsi:type="dcterms:W3CDTF">2022-12-26T06:31:40Z</dcterms:modified>
</cp:coreProperties>
</file>