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 Manafe\OneDrive\Documents\DEPARTEMEN PELKES\EVALUASI TW I - 2022\Evaluasi TW III\"/>
    </mc:Choice>
  </mc:AlternateContent>
  <xr:revisionPtr revIDLastSave="0" documentId="13_ncr:1_{9C3A4D36-B07C-41B3-A67C-EF0A66BED6EF}" xr6:coauthVersionLast="47" xr6:coauthVersionMax="47" xr10:uidLastSave="{00000000-0000-0000-0000-000000000000}"/>
  <bookViews>
    <workbookView xWindow="28680" yWindow="-120" windowWidth="29040" windowHeight="15720" xr2:uid="{256C33D9-0EB0-48F8-AE49-94F46D8D1659}"/>
  </bookViews>
  <sheets>
    <sheet name="TW II" sheetId="1" r:id="rId1"/>
  </sheets>
  <definedNames>
    <definedName name="_Key1">#REF!</definedName>
    <definedName name="_xlnm.Print_Area" localSheetId="0">'TW II'!$A$1:$K$53</definedName>
    <definedName name="_xlnm.Print_Titles" localSheetId="0">'TW II'!$1:$3</definedName>
    <definedName name="TOTAL98">#REF!</definedName>
    <definedName name="wrn.BGTRW98.">#REF!</definedName>
    <definedName name="wrn.BUDGET98.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7" i="1"/>
  <c r="H42" i="1"/>
  <c r="G42" i="1"/>
  <c r="H41" i="1"/>
  <c r="G41" i="1"/>
  <c r="J42" i="1"/>
  <c r="I42" i="1"/>
  <c r="J41" i="1"/>
  <c r="I41" i="1"/>
  <c r="H40" i="1" l="1"/>
  <c r="H39" i="1"/>
  <c r="G39" i="1"/>
  <c r="J29" i="1"/>
  <c r="I29" i="1"/>
  <c r="H29" i="1"/>
  <c r="I28" i="1"/>
  <c r="J28" i="1" s="1"/>
  <c r="H28" i="1"/>
  <c r="I27" i="1"/>
  <c r="J27" i="1" s="1"/>
  <c r="H27" i="1"/>
  <c r="I26" i="1"/>
  <c r="J26" i="1" s="1"/>
  <c r="H26" i="1"/>
  <c r="J25" i="1"/>
  <c r="I25" i="1"/>
  <c r="H25" i="1"/>
  <c r="I24" i="1"/>
  <c r="J24" i="1" s="1"/>
  <c r="H24" i="1"/>
  <c r="I23" i="1"/>
  <c r="J23" i="1" s="1"/>
  <c r="H23" i="1"/>
  <c r="I22" i="1"/>
  <c r="J22" i="1" s="1"/>
  <c r="H22" i="1"/>
  <c r="J21" i="1"/>
  <c r="I21" i="1"/>
  <c r="H21" i="1"/>
  <c r="H19" i="1"/>
  <c r="I19" i="1" s="1"/>
  <c r="J19" i="1" s="1"/>
  <c r="H18" i="1"/>
  <c r="I18" i="1" s="1"/>
  <c r="J18" i="1" s="1"/>
  <c r="H17" i="1"/>
  <c r="H16" i="1"/>
  <c r="I16" i="1" s="1"/>
  <c r="J16" i="1" s="1"/>
  <c r="H14" i="1"/>
  <c r="I14" i="1" s="1"/>
  <c r="H13" i="1"/>
  <c r="I13" i="1" s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14" i="1" l="1"/>
  <c r="J53" i="1" s="1"/>
  <c r="G14" i="1"/>
  <c r="J13" i="1"/>
  <c r="G13" i="1"/>
  <c r="G53" i="1" s="1"/>
  <c r="H53" i="1"/>
  <c r="I53" i="1"/>
</calcChain>
</file>

<file path=xl/sharedStrings.xml><?xml version="1.0" encoding="utf-8"?>
<sst xmlns="http://schemas.openxmlformats.org/spreadsheetml/2006/main" count="142" uniqueCount="88">
  <si>
    <t>NO</t>
  </si>
  <si>
    <t>NAMA PROGRAM</t>
  </si>
  <si>
    <t>TUJUAN</t>
  </si>
  <si>
    <t>JADWAL</t>
  </si>
  <si>
    <t>LOKASI</t>
  </si>
  <si>
    <t>FREK.</t>
  </si>
  <si>
    <t>RENCANA</t>
  </si>
  <si>
    <t>REALISASI</t>
  </si>
  <si>
    <t>KETERANGAN</t>
  </si>
  <si>
    <t>PENERIMAAN</t>
  </si>
  <si>
    <t>PENGELUARAN</t>
  </si>
  <si>
    <t>PROGRAM RUTIN</t>
  </si>
  <si>
    <t>RAPAT</t>
  </si>
  <si>
    <t>A. DEP. PELKES - 20 orang</t>
  </si>
  <si>
    <t>MELAKUKAN EVALUASI, KOORDINASI DAN PELAPORAN INTERNAL ATAS PERSIAPAN DAN PELAKSANAAN PROGRAM KERJA (Bidang &amp; Sub Bidang)</t>
  </si>
  <si>
    <t>Daring/Luring/Hybrid</t>
  </si>
  <si>
    <t>1 kali tiap bulan</t>
  </si>
  <si>
    <t>setiap bulan - 20 orang</t>
  </si>
  <si>
    <t>B. CRISIS CENTER - 07 orang</t>
  </si>
  <si>
    <t>setiap bulan - 7 orang</t>
  </si>
  <si>
    <t>C. PMKI - 07 orang</t>
  </si>
  <si>
    <t>D. UP2M - 07 orang</t>
  </si>
  <si>
    <t>E. PLENO</t>
  </si>
  <si>
    <t>1 kali tiap 2 bulan</t>
  </si>
  <si>
    <t>setiap 2 bulan dimulai dari April 2022 - 18 orang</t>
  </si>
  <si>
    <t>LAPORAN</t>
  </si>
  <si>
    <t>A. LAPORAN PELAKSANAAN PKA TRIWULAN</t>
  </si>
  <si>
    <t>PEMBUATAN DAN PELAPORAN KEMAJUAN PELAKSANAAN PKA BIDANG PELKES</t>
  </si>
  <si>
    <t>Majelis Sinode</t>
  </si>
  <si>
    <t>1 kali per Triwulan</t>
  </si>
  <si>
    <t>1 x per triwulan</t>
  </si>
  <si>
    <t>B. LAPORAN PERTANGGUNGJAWABAN PELAKSANAAN KEGIATAN NON RUTIN</t>
  </si>
  <si>
    <t>PEMBUATAN DAN PELAPORAN HASIL PELAKSANAAN KEGIATAN NON RUTIN SESUAI PKA BIDANG PELKES</t>
  </si>
  <si>
    <t>7 Program</t>
  </si>
  <si>
    <t>PARTISIPASI KEGIATAN ANTAR BIDANG (SINODAL) DAN MUPEL</t>
  </si>
  <si>
    <t>1. DEP. PELKES</t>
  </si>
  <si>
    <t>MENDUKUNG KEGIATAN ANTAR BIDANG YANG BERKAITAN DENGAN PELKES</t>
  </si>
  <si>
    <t>Sesuai Undangan</t>
  </si>
  <si>
    <t>1 x dalam setahun sesuai prioritas</t>
  </si>
  <si>
    <t>2. CRISIS CENTER</t>
  </si>
  <si>
    <t>Nopember 2022</t>
  </si>
  <si>
    <t>3. PMKI</t>
  </si>
  <si>
    <t>4. UP2M</t>
  </si>
  <si>
    <t>SEKRETARIAT</t>
  </si>
  <si>
    <t>A. ALAT TULIS &amp; KANTOR (STASIONERY)</t>
  </si>
  <si>
    <t>TERSEDIANYA ALAT TULIS DAN KANTOR YANG DIPERLUKAN</t>
  </si>
  <si>
    <t>1 x tiap bulan</t>
  </si>
  <si>
    <t>B. BARANG CETAK</t>
  </si>
  <si>
    <t>TERSEDIANYA BARANG CETAK YANG DIPERLUKAN</t>
  </si>
  <si>
    <t>C. LISENSI ZOOM'S MEETING</t>
  </si>
  <si>
    <t>TERSEDIANYA LISENSI ZOOM'S MEETING UNTUK RAPAT SECARA DARING MAUPUN HYBRID</t>
  </si>
  <si>
    <t>D. KOMUNIKASI &amp; INTERNET</t>
  </si>
  <si>
    <t>TERCUKUPINYA KEBUTUHAN UNTUK KOMUNIKASI &amp; INFORMASI</t>
  </si>
  <si>
    <t>E. PEMELIHARAAN RUANG KANTOR</t>
  </si>
  <si>
    <t>TERSEDIANYA RUANG KANTOR YANG REPRESENTATIF DAN NYAMAN UNTUK BEKERJA</t>
  </si>
  <si>
    <t>F. LAPTOP</t>
  </si>
  <si>
    <t>TERSEDIANYA ALAT UTAMA DALAM PENGOLAHAN DATA &amp; GAMBAR MAUPUN TUGAS KESEKRETARIATAN LAINNYA</t>
  </si>
  <si>
    <t>1 x setahun</t>
  </si>
  <si>
    <t>G. CAMERA</t>
  </si>
  <si>
    <t>PENDUKUNG UNTUK KOMUNIKASI DARING</t>
  </si>
  <si>
    <t>H. TELEVISI</t>
  </si>
  <si>
    <t>PENDUKUNG UNTUK KOMUNIKASI DARING DAN PRESENTASI</t>
  </si>
  <si>
    <t>PEMUTAKHIRAN DATA POS PELKES</t>
  </si>
  <si>
    <t>TERSEDIANYA DATA TERKINI (UPDATED) DARI POS PELKES YANG KOMPREHENSIF, TERMASUK TARGET 75 POS PELKES YANG SIAP DIMANDIRIKAN.</t>
  </si>
  <si>
    <t>PROGRAM NON RUTIN</t>
  </si>
  <si>
    <t>BAKTI SOSIAL</t>
  </si>
  <si>
    <t>MENINGKATKAN KEPEDULIAN SOSIAL DALAM LINGKUP GPIB, GPI DAN MASYARAKAT</t>
  </si>
  <si>
    <r>
      <t xml:space="preserve">Mupel Sumut-Aceh
</t>
    </r>
    <r>
      <rPr>
        <sz val="10"/>
        <color rgb="FFFF0000"/>
        <rFont val="Times New Roman"/>
        <family val="1"/>
      </rPr>
      <t>AMBON-MALUKU</t>
    </r>
  </si>
  <si>
    <t xml:space="preserve">Bakti Sosial ini dilaksanakan dalam kerjasama dengan GPI 
Penerimaan : Proposal/Usaha pencarian dana: 100jt
Pengeluaran: (sesuai dengan kebutuhan)
   - Tiket Pesawat 10 orang @ 2,5jt/orang/pp
   - Uang saku 10 orang @ 500rb/orang/lump sum
   - Dana Bakti Sosial 70jt </t>
  </si>
  <si>
    <t>PEMBUATAN MATERI BINA PELKES (CRISIS CENTER, PMKI &amp; UP2M)</t>
  </si>
  <si>
    <t>MATERI BINA UNTUK CALON PENATUA &amp; DIAKEN SERTA UNIT MISIONER</t>
  </si>
  <si>
    <t>April-Mei 2022</t>
  </si>
  <si>
    <t>Virtual</t>
  </si>
  <si>
    <t>Pengeluaran:
  - Biaya komunikasi &amp; jasa kompetensi penyusunan Pedoman: 5jt (lump sum)</t>
  </si>
  <si>
    <t>TERPENUHINYA DATA VALID DAN MENYELURUH KONDISI POS PELKES YANG SIAP UNTUK MEMASUKI TAHAP PEMANDIRIAN</t>
  </si>
  <si>
    <t>Agustus-September 2022</t>
  </si>
  <si>
    <t>PROYEK</t>
  </si>
  <si>
    <t>Juli-September 22</t>
  </si>
  <si>
    <t>Akhir September 2022</t>
  </si>
  <si>
    <t>BIDANG II - PELAYANAN DAN KESAKSIAN
LAPORAN REALISASI ANGGARAN TAHUN PROGRAM 2022-2023
TRIWULAN II</t>
  </si>
  <si>
    <t>PROGRAM Non Rutin Triwulan II</t>
  </si>
  <si>
    <t>PROYEK Triwulan II</t>
  </si>
  <si>
    <t>LOKAKARYA CRISIS CENTER</t>
  </si>
  <si>
    <t>1. SOSIALISASI 4 BUKU PEDOMAN CC GPIB;
2. MENDUKUNG AKTIFNYA  SATGAS COVID-19 DITINGKAT MUPEL  MAUPUN JEMAAT GPIB;
3. MEMPERINGATI HARI KESIAPSIAGAAN BENCANA (HKB)  NASIONAL, 26 APRIL 2022;
4. PENDATAAN MUPEL/JEMAAT YANG SUDAH MEMPUNYAI ORGANISASI CC AGAR LEBIH MEMUDAHKAN UNTUK BERKOORDINASI KETIKA TERJADI BENCANA
5. MEMPERSIAPKAN REGENERASI PENGURUS CC</t>
  </si>
  <si>
    <t>Juni, Juli &amp; Agustus 2022</t>
  </si>
  <si>
    <t>TEMUKARYA VERIFIKASI DAN PENDATAAN 75 POS PELKES YANG SIAP UNTUK DIMANDIRIKAN</t>
  </si>
  <si>
    <t>Total Triwulan II</t>
  </si>
  <si>
    <t>PROGRAM Rutin Triwulan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</si>
</sst>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_-;\-* #,##0_-;_-* &quot;-&quot;_-;_-@"/>
    <numFmt numFmtId="167" formatCode="_-* #,##0_-;\-* #,##0_-;_-* &quot;-&quot;??_-;_-@"/>
    <numFmt numFmtId="168" formatCode="_(* #,##0.00_);_(* \(#,##0.00\);_(* &quot;-&quot;??_);_(@_)"/>
  </numFmts>
  <fonts count="30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14"/>
      <name val="Calibri"/>
      <family val="1"/>
      <charset val="1"/>
    </font>
    <font>
      <sz val="14"/>
      <color rgb="FF000000"/>
      <name val="Times New Roman"/>
      <family val="1"/>
      <charset val="1"/>
    </font>
    <font>
      <b/>
      <sz val="10"/>
      <name val="Calibri"/>
      <family val="2"/>
      <charset val="1"/>
    </font>
    <font>
      <sz val="10"/>
      <color rgb="FF000000"/>
      <name val="Times New Roman"/>
      <family val="1"/>
    </font>
    <font>
      <b/>
      <sz val="20"/>
      <name val="Calibri"/>
      <family val="2"/>
    </font>
    <font>
      <b/>
      <sz val="11"/>
      <name val="Calibri"/>
      <family val="1"/>
    </font>
    <font>
      <b/>
      <sz val="10"/>
      <color rgb="FF000000"/>
      <name val="Times New Roman"/>
      <family val="1"/>
    </font>
    <font>
      <b/>
      <sz val="12"/>
      <name val="Calibri"/>
      <family val="1"/>
      <charset val="1"/>
    </font>
    <font>
      <sz val="12"/>
      <color rgb="FF000000"/>
      <name val="Times New Roman"/>
      <family val="1"/>
      <charset val="1"/>
    </font>
    <font>
      <sz val="10"/>
      <color rgb="FFFF0000"/>
      <name val="Times New Roman"/>
      <family val="1"/>
    </font>
    <font>
      <sz val="12"/>
      <name val="Calibri"/>
      <family val="2"/>
    </font>
    <font>
      <sz val="10"/>
      <name val="Times New Roman"/>
      <family val="1"/>
    </font>
    <font>
      <b/>
      <sz val="11"/>
      <name val="Calibri"/>
      <family val="2"/>
    </font>
    <font>
      <b/>
      <sz val="1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14"/>
      <name val="Calibri"/>
      <family val="1"/>
    </font>
    <font>
      <b/>
      <sz val="8"/>
      <name val="Calibri"/>
      <family val="2"/>
    </font>
    <font>
      <b/>
      <sz val="14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"/>
      <color theme="4" tint="-0.249977111117893"/>
      <name val="Times New Roman"/>
      <family val="1"/>
    </font>
    <font>
      <sz val="11"/>
      <color rgb="FFFF2600"/>
      <name val="Times New Roman"/>
      <family val="1"/>
    </font>
    <font>
      <sz val="11"/>
      <color rgb="FF000000"/>
      <name val="Times New Roman"/>
      <family val="1"/>
    </font>
    <font>
      <b/>
      <sz val="10"/>
      <name val="Times New Roman"/>
      <family val="1"/>
    </font>
    <font>
      <b/>
      <sz val="10"/>
      <color theme="4" tint="-0.249977111117893"/>
      <name val="Times New Roman"/>
      <family val="1"/>
    </font>
    <font>
      <sz val="10"/>
      <color rgb="FFFF26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12" fillId="0" borderId="0"/>
    <xf numFmtId="0" fontId="20" fillId="0" borderId="0"/>
    <xf numFmtId="0" fontId="20" fillId="0" borderId="0"/>
    <xf numFmtId="168" fontId="21" fillId="0" borderId="0" applyFont="0" applyFill="0" applyBorder="0" applyAlignment="0" applyProtection="0">
      <alignment vertical="center"/>
    </xf>
  </cellStyleXfs>
  <cellXfs count="94">
    <xf numFmtId="0" fontId="0" fillId="0" borderId="0" xfId="0"/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/>
    </xf>
    <xf numFmtId="0" fontId="4" fillId="0" borderId="1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164" fontId="0" fillId="0" borderId="20" xfId="1" applyNumberFormat="1" applyFont="1" applyFill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20" xfId="0" applyBorder="1" applyAlignment="1">
      <alignment horizontal="left" vertical="center" wrapText="1"/>
    </xf>
    <xf numFmtId="0" fontId="8" fillId="0" borderId="20" xfId="0" applyFont="1" applyBorder="1" applyAlignment="1">
      <alignment horizontal="left" vertical="top"/>
    </xf>
    <xf numFmtId="0" fontId="5" fillId="0" borderId="20" xfId="0" applyFont="1" applyBorder="1" applyAlignment="1">
      <alignment horizontal="left" vertical="top"/>
    </xf>
    <xf numFmtId="17" fontId="5" fillId="0" borderId="20" xfId="0" quotePrefix="1" applyNumberFormat="1" applyFont="1" applyBorder="1" applyAlignment="1">
      <alignment horizontal="left" vertical="top"/>
    </xf>
    <xf numFmtId="164" fontId="0" fillId="0" borderId="20" xfId="0" applyNumberFormat="1" applyBorder="1" applyAlignment="1">
      <alignment horizontal="left" vertical="top"/>
    </xf>
    <xf numFmtId="0" fontId="5" fillId="0" borderId="14" xfId="0" applyFont="1" applyBorder="1" applyAlignment="1">
      <alignment horizontal="left" vertical="top"/>
    </xf>
    <xf numFmtId="165" fontId="0" fillId="0" borderId="20" xfId="1" applyNumberFormat="1" applyFont="1" applyFill="1" applyBorder="1" applyAlignment="1">
      <alignment horizontal="left" vertical="top"/>
    </xf>
    <xf numFmtId="165" fontId="0" fillId="0" borderId="20" xfId="0" applyNumberFormat="1" applyBorder="1" applyAlignment="1">
      <alignment horizontal="left" vertical="top"/>
    </xf>
    <xf numFmtId="0" fontId="0" fillId="0" borderId="20" xfId="0" applyBorder="1" applyAlignment="1">
      <alignment horizontal="left" vertical="top" wrapText="1"/>
    </xf>
    <xf numFmtId="164" fontId="5" fillId="0" borderId="20" xfId="1" applyNumberFormat="1" applyFont="1" applyFill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8" fillId="0" borderId="18" xfId="0" applyFont="1" applyBorder="1" applyAlignment="1">
      <alignment horizontal="left" vertical="top" wrapText="1"/>
    </xf>
    <xf numFmtId="0" fontId="5" fillId="0" borderId="18" xfId="0" applyFont="1" applyBorder="1" applyAlignment="1">
      <alignment vertical="top" wrapText="1"/>
    </xf>
    <xf numFmtId="0" fontId="5" fillId="0" borderId="18" xfId="0" quotePrefix="1" applyFont="1" applyBorder="1" applyAlignment="1">
      <alignment horizontal="left" vertical="top"/>
    </xf>
    <xf numFmtId="0" fontId="5" fillId="0" borderId="18" xfId="0" applyFont="1" applyBorder="1" applyAlignment="1">
      <alignment horizontal="left" vertical="top" wrapText="1"/>
    </xf>
    <xf numFmtId="164" fontId="0" fillId="0" borderId="18" xfId="1" applyNumberFormat="1" applyFont="1" applyFill="1" applyBorder="1" applyAlignment="1">
      <alignment horizontal="left" vertical="top"/>
    </xf>
    <xf numFmtId="0" fontId="0" fillId="3" borderId="18" xfId="0" applyFill="1" applyBorder="1" applyAlignment="1">
      <alignment horizontal="left" vertical="top"/>
    </xf>
    <xf numFmtId="0" fontId="0" fillId="0" borderId="19" xfId="0" applyBorder="1" applyAlignment="1">
      <alignment horizontal="left" vertical="top" wrapText="1"/>
    </xf>
    <xf numFmtId="0" fontId="8" fillId="0" borderId="20" xfId="0" applyFont="1" applyBorder="1" applyAlignment="1">
      <alignment horizontal="left" vertical="top" wrapText="1"/>
    </xf>
    <xf numFmtId="0" fontId="0" fillId="0" borderId="20" xfId="0" applyBorder="1" applyAlignment="1">
      <alignment vertical="top" wrapText="1"/>
    </xf>
    <xf numFmtId="0" fontId="0" fillId="3" borderId="20" xfId="0" applyFill="1" applyBorder="1" applyAlignment="1">
      <alignment horizontal="left" vertical="top"/>
    </xf>
    <xf numFmtId="0" fontId="0" fillId="0" borderId="14" xfId="0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16" fillId="0" borderId="18" xfId="0" applyFont="1" applyBorder="1" applyAlignment="1">
      <alignment vertical="top"/>
    </xf>
    <xf numFmtId="0" fontId="18" fillId="0" borderId="27" xfId="0" applyFont="1" applyBorder="1" applyAlignment="1">
      <alignment vertical="top" wrapText="1"/>
    </xf>
    <xf numFmtId="164" fontId="19" fillId="4" borderId="27" xfId="0" applyNumberFormat="1" applyFont="1" applyFill="1" applyBorder="1" applyAlignment="1">
      <alignment vertical="center" wrapText="1"/>
    </xf>
    <xf numFmtId="0" fontId="18" fillId="0" borderId="17" xfId="0" applyFont="1" applyBorder="1" applyAlignment="1">
      <alignment vertical="top" wrapText="1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22" fillId="0" borderId="11" xfId="2" applyFont="1" applyBorder="1" applyAlignment="1">
      <alignment horizontal="center" vertical="center"/>
    </xf>
    <xf numFmtId="0" fontId="22" fillId="0" borderId="6" xfId="2" applyFont="1" applyBorder="1" applyAlignment="1">
      <alignment vertical="center"/>
    </xf>
    <xf numFmtId="0" fontId="23" fillId="0" borderId="11" xfId="2" applyFont="1" applyBorder="1" applyAlignment="1">
      <alignment vertical="center" wrapText="1"/>
    </xf>
    <xf numFmtId="0" fontId="23" fillId="0" borderId="11" xfId="2" quotePrefix="1" applyFont="1" applyBorder="1" applyAlignment="1">
      <alignment horizontal="center" vertical="center" wrapText="1"/>
    </xf>
    <xf numFmtId="0" fontId="23" fillId="0" borderId="11" xfId="2" applyFont="1" applyBorder="1" applyAlignment="1">
      <alignment horizontal="center" vertical="center"/>
    </xf>
    <xf numFmtId="166" fontId="24" fillId="0" borderId="11" xfId="2" applyNumberFormat="1" applyFont="1" applyBorder="1" applyAlignment="1">
      <alignment vertical="center"/>
    </xf>
    <xf numFmtId="167" fontId="25" fillId="0" borderId="6" xfId="2" applyNumberFormat="1" applyFont="1" applyBorder="1" applyAlignment="1">
      <alignment vertical="center"/>
    </xf>
    <xf numFmtId="0" fontId="26" fillId="0" borderId="0" xfId="0" applyFont="1" applyAlignment="1">
      <alignment horizontal="left" vertical="top"/>
    </xf>
    <xf numFmtId="0" fontId="27" fillId="0" borderId="11" xfId="2" applyFont="1" applyBorder="1" applyAlignment="1">
      <alignment vertical="center" wrapText="1"/>
    </xf>
    <xf numFmtId="0" fontId="13" fillId="0" borderId="11" xfId="2" applyFont="1" applyBorder="1" applyAlignment="1">
      <alignment vertical="center" wrapText="1"/>
    </xf>
    <xf numFmtId="0" fontId="13" fillId="0" borderId="11" xfId="2" quotePrefix="1" applyFont="1" applyBorder="1" applyAlignment="1">
      <alignment horizontal="center" vertical="center"/>
    </xf>
    <xf numFmtId="0" fontId="13" fillId="0" borderId="11" xfId="2" applyFont="1" applyBorder="1" applyAlignment="1">
      <alignment horizontal="center" vertical="center" wrapText="1"/>
    </xf>
    <xf numFmtId="0" fontId="13" fillId="0" borderId="11" xfId="2" applyFont="1" applyBorder="1" applyAlignment="1">
      <alignment horizontal="center" vertical="center"/>
    </xf>
    <xf numFmtId="167" fontId="28" fillId="0" borderId="11" xfId="2" applyNumberFormat="1" applyFont="1" applyBorder="1" applyAlignment="1">
      <alignment vertical="center"/>
    </xf>
    <xf numFmtId="167" fontId="29" fillId="0" borderId="6" xfId="2" applyNumberFormat="1" applyFont="1" applyBorder="1" applyAlignment="1">
      <alignment vertical="center"/>
    </xf>
    <xf numFmtId="0" fontId="6" fillId="2" borderId="25" xfId="0" applyFont="1" applyFill="1" applyBorder="1" applyAlignment="1">
      <alignment vertical="center" wrapText="1"/>
    </xf>
    <xf numFmtId="0" fontId="6" fillId="2" borderId="26" xfId="0" applyFont="1" applyFill="1" applyBorder="1" applyAlignment="1">
      <alignment vertical="center" wrapText="1"/>
    </xf>
    <xf numFmtId="0" fontId="6" fillId="2" borderId="22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left" vertical="center" wrapText="1"/>
    </xf>
    <xf numFmtId="0" fontId="0" fillId="0" borderId="20" xfId="0" applyBorder="1" applyAlignment="1">
      <alignment horizontal="left" vertical="center" wrapText="1"/>
    </xf>
    <xf numFmtId="0" fontId="0" fillId="0" borderId="23" xfId="0" applyBorder="1" applyAlignment="1">
      <alignment horizontal="center" vertical="top"/>
    </xf>
    <xf numFmtId="0" fontId="0" fillId="0" borderId="24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left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</cellXfs>
  <cellStyles count="6">
    <cellStyle name="Comma" xfId="1" builtinId="3"/>
    <cellStyle name="Comma 2" xfId="5" xr:uid="{8851E7C8-0C97-4590-AC53-CFAE6030FF72}"/>
    <cellStyle name="Normal" xfId="0" builtinId="0"/>
    <cellStyle name="Normal 2" xfId="2" xr:uid="{7331C98F-E1E7-48DE-BD55-6A09BCC1795E}"/>
    <cellStyle name="Normal 2 2" xfId="3" xr:uid="{4B39203B-14E2-4DC2-8872-DBD54E587EBF}"/>
    <cellStyle name="Normal 3" xfId="4" xr:uid="{7FC63542-B444-466A-8CD0-98E46D6BB8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42E9-405F-4ED3-BB93-A2C4233E46ED}">
  <sheetPr>
    <pageSetUpPr fitToPage="1"/>
  </sheetPr>
  <dimension ref="A1:L57"/>
  <sheetViews>
    <sheetView tabSelected="1" zoomScale="70" zoomScaleNormal="70" zoomScaleSheetLayoutView="87" workbookViewId="0">
      <selection activeCell="A6" sqref="A6"/>
    </sheetView>
  </sheetViews>
  <sheetFormatPr defaultRowHeight="13" x14ac:dyDescent="0.3"/>
  <cols>
    <col min="1" max="1" width="4" style="1" customWidth="1"/>
    <col min="2" max="2" width="78.796875" style="1" customWidth="1"/>
    <col min="3" max="3" width="63.3984375" style="1" customWidth="1"/>
    <col min="4" max="4" width="23.5" style="1" bestFit="1" customWidth="1"/>
    <col min="5" max="5" width="23.3984375" style="1" customWidth="1"/>
    <col min="6" max="6" width="16.69921875" style="1" customWidth="1"/>
    <col min="7" max="7" width="27.796875" style="1" customWidth="1"/>
    <col min="8" max="10" width="20.09765625" style="1" customWidth="1"/>
    <col min="11" max="11" width="61.8984375" style="1" customWidth="1"/>
    <col min="12" max="12" width="27" style="1" bestFit="1" customWidth="1"/>
    <col min="13" max="16384" width="8.796875" style="1"/>
  </cols>
  <sheetData>
    <row r="1" spans="1:11" ht="69" customHeight="1" x14ac:dyDescent="0.3">
      <c r="A1" s="60" t="s">
        <v>79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s="2" customFormat="1" x14ac:dyDescent="0.3">
      <c r="A2" s="63" t="s">
        <v>0</v>
      </c>
      <c r="B2" s="65" t="s">
        <v>1</v>
      </c>
      <c r="C2" s="65" t="s">
        <v>2</v>
      </c>
      <c r="D2" s="65" t="s">
        <v>3</v>
      </c>
      <c r="E2" s="65" t="s">
        <v>4</v>
      </c>
      <c r="F2" s="65" t="s">
        <v>5</v>
      </c>
      <c r="G2" s="67" t="s">
        <v>6</v>
      </c>
      <c r="H2" s="68"/>
      <c r="I2" s="67" t="s">
        <v>7</v>
      </c>
      <c r="J2" s="68"/>
      <c r="K2" s="69" t="s">
        <v>8</v>
      </c>
    </row>
    <row r="3" spans="1:11" s="2" customFormat="1" ht="18" customHeight="1" x14ac:dyDescent="0.3">
      <c r="A3" s="64"/>
      <c r="B3" s="66"/>
      <c r="C3" s="66"/>
      <c r="D3" s="66"/>
      <c r="E3" s="66"/>
      <c r="F3" s="66"/>
      <c r="G3" s="3" t="s">
        <v>9</v>
      </c>
      <c r="H3" s="3" t="s">
        <v>10</v>
      </c>
      <c r="I3" s="3" t="s">
        <v>9</v>
      </c>
      <c r="J3" s="3" t="s">
        <v>10</v>
      </c>
      <c r="K3" s="70"/>
    </row>
    <row r="4" spans="1:11" ht="33" customHeight="1" x14ac:dyDescent="0.3">
      <c r="A4" s="71" t="s">
        <v>11</v>
      </c>
      <c r="B4" s="72"/>
      <c r="C4" s="72"/>
      <c r="D4" s="72"/>
      <c r="E4" s="72"/>
      <c r="F4" s="72"/>
      <c r="G4" s="72"/>
      <c r="H4" s="72"/>
      <c r="I4" s="72"/>
      <c r="J4" s="72"/>
      <c r="K4" s="73"/>
    </row>
    <row r="5" spans="1:11" ht="24.75" customHeight="1" x14ac:dyDescent="0.3">
      <c r="A5" s="74" t="s">
        <v>87</v>
      </c>
      <c r="B5" s="75"/>
      <c r="C5" s="75"/>
      <c r="D5" s="75"/>
      <c r="E5" s="75"/>
      <c r="F5" s="75"/>
      <c r="G5" s="75"/>
      <c r="H5" s="75"/>
      <c r="I5" s="75"/>
      <c r="J5" s="75"/>
      <c r="K5" s="76"/>
    </row>
    <row r="6" spans="1:11" ht="23" customHeight="1" x14ac:dyDescent="0.3">
      <c r="A6" s="4">
        <v>1</v>
      </c>
      <c r="B6" s="4" t="s">
        <v>12</v>
      </c>
      <c r="D6" s="5"/>
      <c r="E6" s="5"/>
      <c r="F6" s="5"/>
      <c r="G6" s="5"/>
      <c r="H6" s="5"/>
      <c r="I6" s="5"/>
      <c r="J6" s="5"/>
      <c r="K6" s="6"/>
    </row>
    <row r="7" spans="1:11" ht="16" customHeight="1" x14ac:dyDescent="0.3">
      <c r="A7" s="7"/>
      <c r="B7" s="7" t="s">
        <v>13</v>
      </c>
      <c r="C7" s="77" t="s">
        <v>14</v>
      </c>
      <c r="D7" s="7" t="s">
        <v>77</v>
      </c>
      <c r="E7" s="7" t="s">
        <v>15</v>
      </c>
      <c r="F7" s="7" t="s">
        <v>16</v>
      </c>
      <c r="G7" s="8">
        <f>3*20*100000</f>
        <v>6000000</v>
      </c>
      <c r="H7" s="8">
        <f>3*20*100000</f>
        <v>6000000</v>
      </c>
      <c r="I7" s="8">
        <f>3*20*100000</f>
        <v>6000000</v>
      </c>
      <c r="J7" s="8">
        <f>3*20*100000</f>
        <v>6000000</v>
      </c>
      <c r="K7" s="9" t="s">
        <v>17</v>
      </c>
    </row>
    <row r="8" spans="1:11" x14ac:dyDescent="0.3">
      <c r="A8" s="7"/>
      <c r="B8" s="7" t="s">
        <v>18</v>
      </c>
      <c r="C8" s="78"/>
      <c r="D8" s="7" t="s">
        <v>77</v>
      </c>
      <c r="E8" s="7" t="s">
        <v>15</v>
      </c>
      <c r="F8" s="7" t="s">
        <v>16</v>
      </c>
      <c r="G8" s="8">
        <f t="shared" ref="G8:J10" si="0">3*7*100000</f>
        <v>2100000</v>
      </c>
      <c r="H8" s="8">
        <f t="shared" si="0"/>
        <v>2100000</v>
      </c>
      <c r="I8" s="8">
        <f t="shared" si="0"/>
        <v>2100000</v>
      </c>
      <c r="J8" s="8">
        <f t="shared" si="0"/>
        <v>2100000</v>
      </c>
      <c r="K8" s="9" t="s">
        <v>19</v>
      </c>
    </row>
    <row r="9" spans="1:11" x14ac:dyDescent="0.3">
      <c r="A9" s="7"/>
      <c r="B9" s="7" t="s">
        <v>20</v>
      </c>
      <c r="C9" s="78"/>
      <c r="D9" s="7" t="s">
        <v>77</v>
      </c>
      <c r="E9" s="7" t="s">
        <v>15</v>
      </c>
      <c r="F9" s="7" t="s">
        <v>16</v>
      </c>
      <c r="G9" s="8">
        <f t="shared" si="0"/>
        <v>2100000</v>
      </c>
      <c r="H9" s="8">
        <f t="shared" si="0"/>
        <v>2100000</v>
      </c>
      <c r="I9" s="8">
        <f t="shared" si="0"/>
        <v>2100000</v>
      </c>
      <c r="J9" s="8">
        <f t="shared" si="0"/>
        <v>2100000</v>
      </c>
      <c r="K9" s="9" t="s">
        <v>19</v>
      </c>
    </row>
    <row r="10" spans="1:11" x14ac:dyDescent="0.3">
      <c r="A10" s="7"/>
      <c r="B10" s="7" t="s">
        <v>21</v>
      </c>
      <c r="C10" s="78"/>
      <c r="D10" s="7" t="s">
        <v>77</v>
      </c>
      <c r="E10" s="7" t="s">
        <v>15</v>
      </c>
      <c r="F10" s="7" t="s">
        <v>16</v>
      </c>
      <c r="G10" s="8">
        <f t="shared" si="0"/>
        <v>2100000</v>
      </c>
      <c r="H10" s="8">
        <f t="shared" si="0"/>
        <v>2100000</v>
      </c>
      <c r="I10" s="8">
        <f t="shared" si="0"/>
        <v>2100000</v>
      </c>
      <c r="J10" s="8">
        <f t="shared" si="0"/>
        <v>2100000</v>
      </c>
      <c r="K10" s="9" t="s">
        <v>19</v>
      </c>
    </row>
    <row r="11" spans="1:11" x14ac:dyDescent="0.3">
      <c r="A11" s="7"/>
      <c r="B11" s="7" t="s">
        <v>22</v>
      </c>
      <c r="C11" s="78"/>
      <c r="D11" s="7" t="s">
        <v>77</v>
      </c>
      <c r="E11" s="7" t="s">
        <v>15</v>
      </c>
      <c r="F11" s="7" t="s">
        <v>23</v>
      </c>
      <c r="G11" s="8">
        <f>2*18*100000</f>
        <v>3600000</v>
      </c>
      <c r="H11" s="8">
        <f>2*18*100000</f>
        <v>3600000</v>
      </c>
      <c r="I11" s="8">
        <f>2*18*100000</f>
        <v>3600000</v>
      </c>
      <c r="J11" s="8">
        <f>2*18*100000</f>
        <v>3600000</v>
      </c>
      <c r="K11" s="9" t="s">
        <v>24</v>
      </c>
    </row>
    <row r="12" spans="1:11" ht="23" customHeight="1" x14ac:dyDescent="0.3">
      <c r="A12" s="11">
        <v>2</v>
      </c>
      <c r="B12" s="11" t="s">
        <v>25</v>
      </c>
      <c r="C12" s="10"/>
      <c r="D12" s="7"/>
      <c r="E12" s="7"/>
      <c r="F12" s="7"/>
      <c r="G12" s="7"/>
      <c r="H12" s="7"/>
      <c r="I12" s="7"/>
      <c r="J12" s="7"/>
      <c r="K12" s="9"/>
    </row>
    <row r="13" spans="1:11" ht="26" x14ac:dyDescent="0.3">
      <c r="A13" s="7"/>
      <c r="B13" s="12" t="s">
        <v>26</v>
      </c>
      <c r="C13" s="10" t="s">
        <v>27</v>
      </c>
      <c r="D13" s="13" t="s">
        <v>78</v>
      </c>
      <c r="E13" s="12" t="s">
        <v>28</v>
      </c>
      <c r="F13" s="12" t="s">
        <v>29</v>
      </c>
      <c r="G13" s="14">
        <f>I13</f>
        <v>500000</v>
      </c>
      <c r="H13" s="14">
        <f>1*500000</f>
        <v>500000</v>
      </c>
      <c r="I13" s="14">
        <f>H13</f>
        <v>500000</v>
      </c>
      <c r="J13" s="14">
        <f>I13</f>
        <v>500000</v>
      </c>
      <c r="K13" s="15" t="s">
        <v>30</v>
      </c>
    </row>
    <row r="14" spans="1:11" ht="26" x14ac:dyDescent="0.3">
      <c r="A14" s="7"/>
      <c r="B14" s="12" t="s">
        <v>31</v>
      </c>
      <c r="C14" s="10" t="s">
        <v>32</v>
      </c>
      <c r="D14" s="7" t="s">
        <v>77</v>
      </c>
      <c r="E14" s="12" t="s">
        <v>28</v>
      </c>
      <c r="F14" s="12" t="s">
        <v>33</v>
      </c>
      <c r="G14" s="14">
        <f>I14</f>
        <v>500000</v>
      </c>
      <c r="H14" s="14">
        <f>1*500000</f>
        <v>500000</v>
      </c>
      <c r="I14" s="14">
        <f>H14</f>
        <v>500000</v>
      </c>
      <c r="J14" s="14">
        <f>I14</f>
        <v>500000</v>
      </c>
      <c r="K14" s="15" t="s">
        <v>30</v>
      </c>
    </row>
    <row r="15" spans="1:11" ht="26" customHeight="1" x14ac:dyDescent="0.3">
      <c r="A15" s="11">
        <v>3</v>
      </c>
      <c r="B15" s="11" t="s">
        <v>34</v>
      </c>
      <c r="C15" s="10"/>
      <c r="D15" s="7"/>
      <c r="E15" s="7"/>
      <c r="F15" s="7"/>
      <c r="G15" s="7"/>
      <c r="H15" s="7"/>
      <c r="I15" s="7"/>
      <c r="J15" s="7"/>
      <c r="K15" s="9"/>
    </row>
    <row r="16" spans="1:11" ht="13" customHeight="1" x14ac:dyDescent="0.3">
      <c r="A16" s="7"/>
      <c r="B16" s="12" t="s">
        <v>35</v>
      </c>
      <c r="C16" s="78" t="s">
        <v>36</v>
      </c>
      <c r="D16" s="7"/>
      <c r="E16" s="12" t="s">
        <v>37</v>
      </c>
      <c r="F16" s="7">
        <v>1</v>
      </c>
      <c r="G16" s="8"/>
      <c r="H16" s="8">
        <f>1*5000000</f>
        <v>5000000</v>
      </c>
      <c r="I16" s="14">
        <f>H16*0</f>
        <v>0</v>
      </c>
      <c r="J16" s="14">
        <f>I16</f>
        <v>0</v>
      </c>
      <c r="K16" s="15" t="s">
        <v>38</v>
      </c>
    </row>
    <row r="17" spans="1:11" x14ac:dyDescent="0.3">
      <c r="A17" s="7"/>
      <c r="B17" s="12" t="s">
        <v>39</v>
      </c>
      <c r="C17" s="78"/>
      <c r="D17" s="7" t="s">
        <v>77</v>
      </c>
      <c r="E17" s="12" t="s">
        <v>37</v>
      </c>
      <c r="F17" s="7">
        <v>1</v>
      </c>
      <c r="G17" s="8"/>
      <c r="H17" s="8">
        <f t="shared" ref="H17:H19" si="1">1*5000000</f>
        <v>5000000</v>
      </c>
      <c r="I17" s="14"/>
      <c r="J17" s="14"/>
      <c r="K17" s="15" t="s">
        <v>38</v>
      </c>
    </row>
    <row r="18" spans="1:11" x14ac:dyDescent="0.3">
      <c r="A18" s="7"/>
      <c r="B18" s="12" t="s">
        <v>41</v>
      </c>
      <c r="C18" s="78"/>
      <c r="D18" s="7" t="s">
        <v>77</v>
      </c>
      <c r="E18" s="12" t="s">
        <v>37</v>
      </c>
      <c r="F18" s="7">
        <v>1</v>
      </c>
      <c r="G18" s="8"/>
      <c r="H18" s="8">
        <f t="shared" si="1"/>
        <v>5000000</v>
      </c>
      <c r="I18" s="14">
        <f t="shared" ref="I18:I19" si="2">H18*0</f>
        <v>0</v>
      </c>
      <c r="J18" s="14">
        <f t="shared" ref="J18:J19" si="3">I18</f>
        <v>0</v>
      </c>
      <c r="K18" s="15" t="s">
        <v>38</v>
      </c>
    </row>
    <row r="19" spans="1:11" x14ac:dyDescent="0.3">
      <c r="A19" s="7"/>
      <c r="B19" s="12" t="s">
        <v>42</v>
      </c>
      <c r="C19" s="78"/>
      <c r="D19" s="7" t="s">
        <v>77</v>
      </c>
      <c r="E19" s="12" t="s">
        <v>37</v>
      </c>
      <c r="F19" s="7">
        <v>1</v>
      </c>
      <c r="G19" s="8"/>
      <c r="H19" s="8">
        <f t="shared" si="1"/>
        <v>5000000</v>
      </c>
      <c r="I19" s="14">
        <f t="shared" si="2"/>
        <v>0</v>
      </c>
      <c r="J19" s="14">
        <f t="shared" si="3"/>
        <v>0</v>
      </c>
      <c r="K19" s="15" t="s">
        <v>38</v>
      </c>
    </row>
    <row r="20" spans="1:11" ht="28.5" customHeight="1" x14ac:dyDescent="0.3">
      <c r="A20" s="11">
        <v>4</v>
      </c>
      <c r="B20" s="11" t="s">
        <v>43</v>
      </c>
      <c r="C20" s="10"/>
      <c r="D20" s="7"/>
      <c r="E20" s="7"/>
      <c r="F20" s="7"/>
      <c r="G20" s="7"/>
      <c r="H20" s="7"/>
      <c r="I20" s="7"/>
      <c r="J20" s="7"/>
      <c r="K20" s="9"/>
    </row>
    <row r="21" spans="1:11" x14ac:dyDescent="0.3">
      <c r="A21" s="7"/>
      <c r="B21" s="12" t="s">
        <v>44</v>
      </c>
      <c r="C21" s="10" t="s">
        <v>45</v>
      </c>
      <c r="D21" s="7" t="s">
        <v>77</v>
      </c>
      <c r="E21" s="12" t="s">
        <v>28</v>
      </c>
      <c r="F21" s="7">
        <v>3</v>
      </c>
      <c r="G21" s="7"/>
      <c r="H21" s="8">
        <f>3*200000</f>
        <v>600000</v>
      </c>
      <c r="I21" s="16">
        <f>3*0</f>
        <v>0</v>
      </c>
      <c r="J21" s="17">
        <f>I21</f>
        <v>0</v>
      </c>
      <c r="K21" s="15" t="s">
        <v>46</v>
      </c>
    </row>
    <row r="22" spans="1:11" x14ac:dyDescent="0.3">
      <c r="A22" s="7"/>
      <c r="B22" s="12" t="s">
        <v>47</v>
      </c>
      <c r="C22" s="18" t="s">
        <v>48</v>
      </c>
      <c r="D22" s="7" t="s">
        <v>77</v>
      </c>
      <c r="E22" s="12" t="s">
        <v>28</v>
      </c>
      <c r="F22" s="7">
        <v>3</v>
      </c>
      <c r="G22" s="7"/>
      <c r="H22" s="19">
        <f>3*100000</f>
        <v>300000</v>
      </c>
      <c r="I22" s="16">
        <f>3*0</f>
        <v>0</v>
      </c>
      <c r="J22" s="17">
        <f t="shared" ref="J22:J28" si="4">I22</f>
        <v>0</v>
      </c>
      <c r="K22" s="15" t="s">
        <v>46</v>
      </c>
    </row>
    <row r="23" spans="1:11" ht="26" x14ac:dyDescent="0.3">
      <c r="A23" s="7"/>
      <c r="B23" s="12" t="s">
        <v>49</v>
      </c>
      <c r="C23" s="18" t="s">
        <v>50</v>
      </c>
      <c r="D23" s="7" t="s">
        <v>77</v>
      </c>
      <c r="E23" s="12" t="s">
        <v>28</v>
      </c>
      <c r="F23" s="7">
        <v>3</v>
      </c>
      <c r="G23" s="7"/>
      <c r="H23" s="8">
        <f>3*0</f>
        <v>0</v>
      </c>
      <c r="I23" s="16">
        <f>3*0</f>
        <v>0</v>
      </c>
      <c r="J23" s="17">
        <f t="shared" si="4"/>
        <v>0</v>
      </c>
      <c r="K23" s="15" t="s">
        <v>46</v>
      </c>
    </row>
    <row r="24" spans="1:11" x14ac:dyDescent="0.3">
      <c r="A24" s="7"/>
      <c r="B24" s="12" t="s">
        <v>51</v>
      </c>
      <c r="C24" s="18" t="s">
        <v>52</v>
      </c>
      <c r="D24" s="7" t="s">
        <v>77</v>
      </c>
      <c r="E24" s="12" t="s">
        <v>28</v>
      </c>
      <c r="F24" s="7">
        <v>3</v>
      </c>
      <c r="G24" s="7"/>
      <c r="H24" s="8">
        <f>3*150000</f>
        <v>450000</v>
      </c>
      <c r="I24" s="16">
        <f>3*0</f>
        <v>0</v>
      </c>
      <c r="J24" s="17">
        <f t="shared" si="4"/>
        <v>0</v>
      </c>
      <c r="K24" s="15" t="s">
        <v>46</v>
      </c>
    </row>
    <row r="25" spans="1:11" ht="26" x14ac:dyDescent="0.3">
      <c r="A25" s="7"/>
      <c r="B25" s="12" t="s">
        <v>53</v>
      </c>
      <c r="C25" s="18" t="s">
        <v>54</v>
      </c>
      <c r="D25" s="7" t="s">
        <v>77</v>
      </c>
      <c r="E25" s="12" t="s">
        <v>28</v>
      </c>
      <c r="F25" s="7">
        <v>3</v>
      </c>
      <c r="G25" s="7"/>
      <c r="H25" s="8">
        <f>3*500000</f>
        <v>1500000</v>
      </c>
      <c r="I25" s="16">
        <f>3*0</f>
        <v>0</v>
      </c>
      <c r="J25" s="17">
        <f t="shared" si="4"/>
        <v>0</v>
      </c>
      <c r="K25" s="15" t="s">
        <v>46</v>
      </c>
    </row>
    <row r="26" spans="1:11" ht="26" x14ac:dyDescent="0.3">
      <c r="A26" s="7"/>
      <c r="B26" s="12" t="s">
        <v>55</v>
      </c>
      <c r="C26" s="18" t="s">
        <v>56</v>
      </c>
      <c r="D26" s="7" t="s">
        <v>77</v>
      </c>
      <c r="E26" s="12" t="s">
        <v>28</v>
      </c>
      <c r="F26" s="7">
        <v>1</v>
      </c>
      <c r="G26" s="7"/>
      <c r="H26" s="8">
        <f>1*12000000</f>
        <v>12000000</v>
      </c>
      <c r="I26" s="16">
        <f>1*0</f>
        <v>0</v>
      </c>
      <c r="J26" s="17">
        <f t="shared" si="4"/>
        <v>0</v>
      </c>
      <c r="K26" s="15" t="s">
        <v>57</v>
      </c>
    </row>
    <row r="27" spans="1:11" x14ac:dyDescent="0.3">
      <c r="A27" s="7"/>
      <c r="B27" s="12" t="s">
        <v>58</v>
      </c>
      <c r="C27" s="18" t="s">
        <v>59</v>
      </c>
      <c r="D27" s="7" t="s">
        <v>77</v>
      </c>
      <c r="E27" s="12" t="s">
        <v>28</v>
      </c>
      <c r="F27" s="7">
        <v>1</v>
      </c>
      <c r="G27" s="7"/>
      <c r="H27" s="8">
        <f>1*4000000</f>
        <v>4000000</v>
      </c>
      <c r="I27" s="16">
        <f>1*0</f>
        <v>0</v>
      </c>
      <c r="J27" s="17">
        <f t="shared" si="4"/>
        <v>0</v>
      </c>
      <c r="K27" s="15" t="s">
        <v>57</v>
      </c>
    </row>
    <row r="28" spans="1:11" x14ac:dyDescent="0.3">
      <c r="A28" s="7"/>
      <c r="B28" s="12" t="s">
        <v>60</v>
      </c>
      <c r="C28" s="18" t="s">
        <v>61</v>
      </c>
      <c r="D28" s="7" t="s">
        <v>77</v>
      </c>
      <c r="E28" s="12" t="s">
        <v>28</v>
      </c>
      <c r="F28" s="7">
        <v>1</v>
      </c>
      <c r="G28" s="7"/>
      <c r="H28" s="8">
        <f>1*4000000</f>
        <v>4000000</v>
      </c>
      <c r="I28" s="16">
        <f>1*0</f>
        <v>0</v>
      </c>
      <c r="J28" s="17">
        <f t="shared" si="4"/>
        <v>0</v>
      </c>
      <c r="K28" s="15" t="s">
        <v>57</v>
      </c>
    </row>
    <row r="29" spans="1:11" ht="26" customHeight="1" x14ac:dyDescent="0.3">
      <c r="A29" s="11">
        <v>5</v>
      </c>
      <c r="B29" s="11" t="s">
        <v>62</v>
      </c>
      <c r="C29" s="18" t="s">
        <v>63</v>
      </c>
      <c r="D29" s="7" t="s">
        <v>77</v>
      </c>
      <c r="E29" s="12" t="s">
        <v>28</v>
      </c>
      <c r="F29" s="7">
        <v>3</v>
      </c>
      <c r="G29" s="7"/>
      <c r="H29" s="8">
        <f>3*1000000</f>
        <v>3000000</v>
      </c>
      <c r="I29" s="8">
        <f>3*0</f>
        <v>0</v>
      </c>
      <c r="J29" s="8">
        <f>3*0</f>
        <v>0</v>
      </c>
      <c r="K29" s="15" t="s">
        <v>46</v>
      </c>
    </row>
    <row r="30" spans="1:11" x14ac:dyDescent="0.3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1"/>
    </row>
    <row r="31" spans="1:11" ht="27" customHeight="1" x14ac:dyDescent="0.3">
      <c r="A31" s="22"/>
      <c r="K31" s="9"/>
    </row>
    <row r="32" spans="1:11" ht="27" customHeight="1" x14ac:dyDescent="0.3">
      <c r="A32" s="22"/>
      <c r="K32" s="9"/>
    </row>
    <row r="33" spans="1:12" ht="27" customHeight="1" x14ac:dyDescent="0.3">
      <c r="A33" s="22"/>
      <c r="K33" s="9"/>
    </row>
    <row r="34" spans="1:12" ht="27" customHeight="1" x14ac:dyDescent="0.3">
      <c r="A34" s="22"/>
      <c r="K34" s="9"/>
    </row>
    <row r="35" spans="1:12" x14ac:dyDescent="0.3">
      <c r="A35" s="22"/>
      <c r="K35" s="9"/>
    </row>
    <row r="36" spans="1:12" x14ac:dyDescent="0.3">
      <c r="A36" s="79"/>
      <c r="B36" s="80"/>
      <c r="C36" s="80"/>
      <c r="D36" s="80"/>
      <c r="E36" s="80"/>
      <c r="F36" s="80"/>
      <c r="G36" s="80"/>
      <c r="H36" s="80"/>
      <c r="I36" s="80"/>
      <c r="J36" s="80"/>
      <c r="K36" s="81"/>
    </row>
    <row r="37" spans="1:12" ht="42.5" customHeight="1" x14ac:dyDescent="0.3">
      <c r="A37" s="57" t="s">
        <v>64</v>
      </c>
      <c r="B37" s="58"/>
      <c r="C37" s="58"/>
      <c r="D37" s="58"/>
      <c r="E37" s="58"/>
      <c r="F37" s="58"/>
      <c r="G37" s="58"/>
      <c r="H37" s="58"/>
      <c r="I37" s="58"/>
      <c r="J37" s="58"/>
      <c r="K37" s="59"/>
    </row>
    <row r="38" spans="1:12" s="23" customFormat="1" ht="20.25" customHeight="1" x14ac:dyDescent="0.3">
      <c r="A38" s="82" t="s">
        <v>80</v>
      </c>
      <c r="B38" s="83"/>
      <c r="C38" s="83"/>
      <c r="D38" s="83"/>
      <c r="E38" s="83"/>
      <c r="F38" s="83"/>
      <c r="G38" s="83"/>
      <c r="H38" s="83"/>
      <c r="I38" s="83"/>
      <c r="J38" s="83"/>
      <c r="K38" s="84"/>
    </row>
    <row r="39" spans="1:12" ht="91" hidden="1" x14ac:dyDescent="0.3">
      <c r="A39" s="4">
        <v>1</v>
      </c>
      <c r="B39" s="24" t="s">
        <v>65</v>
      </c>
      <c r="C39" s="25" t="s">
        <v>66</v>
      </c>
      <c r="D39" s="26" t="s">
        <v>40</v>
      </c>
      <c r="E39" s="27" t="s">
        <v>67</v>
      </c>
      <c r="F39" s="5">
        <v>1</v>
      </c>
      <c r="G39" s="28">
        <f>1*100000000</f>
        <v>100000000</v>
      </c>
      <c r="H39" s="28">
        <f>1*100000000</f>
        <v>100000000</v>
      </c>
      <c r="I39" s="29"/>
      <c r="J39" s="29"/>
      <c r="K39" s="30" t="s">
        <v>68</v>
      </c>
    </row>
    <row r="40" spans="1:12" ht="39" hidden="1" x14ac:dyDescent="0.3">
      <c r="A40" s="11">
        <v>2</v>
      </c>
      <c r="B40" s="31" t="s">
        <v>69</v>
      </c>
      <c r="C40" s="32" t="s">
        <v>70</v>
      </c>
      <c r="D40" s="12" t="s">
        <v>71</v>
      </c>
      <c r="E40" s="12" t="s">
        <v>72</v>
      </c>
      <c r="F40" s="7">
        <v>1</v>
      </c>
      <c r="G40" s="8"/>
      <c r="H40" s="8">
        <f>1*5000000</f>
        <v>5000000</v>
      </c>
      <c r="I40" s="33"/>
      <c r="J40" s="33"/>
      <c r="K40" s="34" t="s">
        <v>73</v>
      </c>
    </row>
    <row r="41" spans="1:12" s="49" customFormat="1" ht="126" x14ac:dyDescent="0.3">
      <c r="A41" s="42">
        <v>1</v>
      </c>
      <c r="B41" s="43" t="s">
        <v>82</v>
      </c>
      <c r="C41" s="44" t="s">
        <v>83</v>
      </c>
      <c r="D41" s="45" t="s">
        <v>84</v>
      </c>
      <c r="E41" s="46" t="s">
        <v>72</v>
      </c>
      <c r="F41" s="46">
        <v>3</v>
      </c>
      <c r="G41" s="47">
        <f>250000*2*25</f>
        <v>12500000</v>
      </c>
      <c r="H41" s="48">
        <f>3*((2*1000000)+(1*500000)+(1*500000)+(2*250000))</f>
        <v>10500000</v>
      </c>
      <c r="I41" s="47">
        <f>250000*2*25</f>
        <v>12500000</v>
      </c>
      <c r="J41" s="48">
        <f>3*((2*1000000)+(1*500000)+(1*500000)+(2*250000))</f>
        <v>10500000</v>
      </c>
      <c r="K41" s="47"/>
      <c r="L41" s="48"/>
    </row>
    <row r="42" spans="1:12" s="2" customFormat="1" ht="55.5" customHeight="1" x14ac:dyDescent="0.3">
      <c r="A42" s="11">
        <v>2</v>
      </c>
      <c r="B42" s="50" t="s">
        <v>85</v>
      </c>
      <c r="C42" s="51" t="s">
        <v>74</v>
      </c>
      <c r="D42" s="52" t="s">
        <v>75</v>
      </c>
      <c r="E42" s="53" t="s">
        <v>72</v>
      </c>
      <c r="F42" s="54">
        <v>2</v>
      </c>
      <c r="G42" s="55">
        <f>50*100000</f>
        <v>5000000</v>
      </c>
      <c r="H42" s="56">
        <f>5000000*1</f>
        <v>5000000</v>
      </c>
      <c r="I42" s="55">
        <f>50*100000</f>
        <v>5000000</v>
      </c>
      <c r="J42" s="56">
        <f>5000000*1</f>
        <v>5000000</v>
      </c>
      <c r="K42" s="35"/>
    </row>
    <row r="43" spans="1:12" x14ac:dyDescent="0.3">
      <c r="A43" s="79"/>
      <c r="B43" s="80"/>
      <c r="C43" s="80"/>
      <c r="D43" s="80"/>
      <c r="E43" s="80"/>
      <c r="F43" s="80"/>
      <c r="G43" s="80"/>
      <c r="H43" s="80"/>
      <c r="I43" s="80"/>
      <c r="J43" s="80"/>
      <c r="K43" s="81"/>
    </row>
    <row r="44" spans="1:12" ht="19.5" customHeight="1" x14ac:dyDescent="0.3">
      <c r="A44" s="85" t="s">
        <v>76</v>
      </c>
      <c r="B44" s="86"/>
      <c r="C44" s="86"/>
      <c r="D44" s="86"/>
      <c r="E44" s="86"/>
      <c r="F44" s="86"/>
      <c r="G44" s="86"/>
      <c r="H44" s="86"/>
      <c r="I44" s="86"/>
      <c r="J44" s="86"/>
      <c r="K44" s="87"/>
    </row>
    <row r="45" spans="1:12" ht="20.25" customHeight="1" x14ac:dyDescent="0.3">
      <c r="A45" s="88" t="s">
        <v>81</v>
      </c>
      <c r="B45" s="89"/>
      <c r="C45" s="89"/>
      <c r="D45" s="89"/>
      <c r="E45" s="89"/>
      <c r="F45" s="89"/>
      <c r="G45" s="89"/>
      <c r="H45" s="89"/>
      <c r="I45" s="89"/>
      <c r="J45" s="89"/>
      <c r="K45" s="90"/>
    </row>
    <row r="46" spans="1:12" x14ac:dyDescent="0.3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</row>
    <row r="47" spans="1:12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2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3">
      <c r="A52" s="9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ht="30.75" customHeight="1" x14ac:dyDescent="0.3">
      <c r="A53" s="91" t="s">
        <v>86</v>
      </c>
      <c r="B53" s="92"/>
      <c r="C53" s="92"/>
      <c r="D53" s="92"/>
      <c r="E53" s="93"/>
      <c r="F53" s="37"/>
      <c r="G53" s="38">
        <f>SUM(G7:G29)+SUM(G41:G42)</f>
        <v>34400000</v>
      </c>
      <c r="H53" s="38">
        <f>SUM(H7:H29)+SUM(H41:H42)</f>
        <v>78250000</v>
      </c>
      <c r="I53" s="38">
        <f>SUM(I7:I29)+SUM(I41:I42)</f>
        <v>34400000</v>
      </c>
      <c r="J53" s="38">
        <f>SUM(J7:J29)+SUM(J41:J42)</f>
        <v>32400000</v>
      </c>
      <c r="K53" s="39"/>
    </row>
    <row r="54" spans="1:11" x14ac:dyDescent="0.3">
      <c r="A54" s="22"/>
      <c r="K54" s="9"/>
    </row>
    <row r="55" spans="1:11" x14ac:dyDescent="0.3">
      <c r="A55" s="22"/>
      <c r="K55" s="9"/>
    </row>
    <row r="56" spans="1:11" x14ac:dyDescent="0.3">
      <c r="A56" s="22"/>
      <c r="K56" s="9"/>
    </row>
    <row r="57" spans="1:11" x14ac:dyDescent="0.3">
      <c r="A57" s="40"/>
      <c r="B57" s="41"/>
      <c r="C57" s="41"/>
      <c r="D57" s="41"/>
      <c r="E57" s="41"/>
      <c r="F57" s="41"/>
      <c r="G57" s="41"/>
      <c r="H57" s="41"/>
      <c r="I57" s="41"/>
      <c r="J57" s="41"/>
      <c r="K57" s="21"/>
    </row>
  </sheetData>
  <mergeCells count="21">
    <mergeCell ref="A38:K38"/>
    <mergeCell ref="A43:K43"/>
    <mergeCell ref="A44:K44"/>
    <mergeCell ref="A45:K45"/>
    <mergeCell ref="A53:E53"/>
    <mergeCell ref="A37:K37"/>
    <mergeCell ref="A1:K1"/>
    <mergeCell ref="A2:A3"/>
    <mergeCell ref="B2:B3"/>
    <mergeCell ref="C2:C3"/>
    <mergeCell ref="D2:D3"/>
    <mergeCell ref="E2:E3"/>
    <mergeCell ref="F2:F3"/>
    <mergeCell ref="G2:H2"/>
    <mergeCell ref="I2:J2"/>
    <mergeCell ref="K2:K3"/>
    <mergeCell ref="A4:K4"/>
    <mergeCell ref="A5:K5"/>
    <mergeCell ref="C7:C11"/>
    <mergeCell ref="C16:C19"/>
    <mergeCell ref="A36:K36"/>
  </mergeCells>
  <printOptions horizontalCentered="1"/>
  <pageMargins left="0.23622047244094491" right="0.23622047244094491" top="0.74803149606299213" bottom="0.74803149606299213" header="0.31496062992125984" footer="0.31496062992125984"/>
  <pageSetup paperSize="8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TW II</vt:lpstr>
      <vt:lpstr>'TW II'!Print_Area</vt:lpstr>
      <vt:lpstr>'TW II'!Print_Titles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 Manafe</dc:creator>
  <cp:lastModifiedBy>Adri Manafe</cp:lastModifiedBy>
  <dcterms:created xsi:type="dcterms:W3CDTF">2023-01-27T22:24:33Z</dcterms:created>
  <dcterms:modified xsi:type="dcterms:W3CDTF">2023-02-20T16:52:18Z</dcterms:modified>
</cp:coreProperties>
</file>