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8_{7B6CDF28-4A4D-40D0-95C2-AFA69C475318}" xr6:coauthVersionLast="47" xr6:coauthVersionMax="47" xr10:uidLastSave="{00000000-0000-0000-0000-000000000000}"/>
  <bookViews>
    <workbookView xWindow="-120" yWindow="-120" windowWidth="20730" windowHeight="11040" tabRatio="79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  <definedName name="OLE_LINK1" localSheetId="0">Sheet1!#REF!</definedName>
    <definedName name="OLE_LINK2" localSheetId="0">Sheet1!$A$13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K33" i="1"/>
  <c r="K34" i="1"/>
  <c r="K32" i="1"/>
  <c r="J23" i="1"/>
  <c r="K13" i="1"/>
  <c r="K28" i="1"/>
  <c r="K31" i="1"/>
  <c r="K37" i="1"/>
  <c r="K14" i="1"/>
  <c r="K15" i="1"/>
  <c r="K16" i="1"/>
  <c r="K24" i="1"/>
  <c r="K26" i="1"/>
  <c r="K41" i="1"/>
  <c r="K42" i="1"/>
  <c r="J18" i="1"/>
  <c r="J26" i="1"/>
  <c r="J37" i="1"/>
  <c r="J41" i="1"/>
  <c r="J42" i="1"/>
</calcChain>
</file>

<file path=xl/sharedStrings.xml><?xml version="1.0" encoding="utf-8"?>
<sst xmlns="http://schemas.openxmlformats.org/spreadsheetml/2006/main" count="206" uniqueCount="144">
  <si>
    <t>NO</t>
  </si>
  <si>
    <t>PROGRAM</t>
  </si>
  <si>
    <t>TUJUAN</t>
  </si>
  <si>
    <t>INDIKATOR KEBERHASILAN</t>
  </si>
  <si>
    <t>KUANTITATIF</t>
  </si>
  <si>
    <t>KUALITATIF</t>
  </si>
  <si>
    <t>PENERIMAAN</t>
  </si>
  <si>
    <t>PENGELUARAN</t>
  </si>
  <si>
    <t>PENANGGUNG JAWAB PROGRAM (PJP)</t>
  </si>
  <si>
    <t>PENOPANG PROGRAM (PP)</t>
  </si>
  <si>
    <t>JADWAL PELAKSANAAN</t>
  </si>
  <si>
    <t>LOKASI KEGIATAN</t>
  </si>
  <si>
    <t>ANGGARAN (Rp.)</t>
  </si>
  <si>
    <t>KETERANGAN/</t>
  </si>
  <si>
    <t>PENJELASAN</t>
  </si>
  <si>
    <t>NON RUTIN</t>
  </si>
  <si>
    <t>RUTIN</t>
  </si>
  <si>
    <t>Yayasan Kesehatan GPIB</t>
  </si>
  <si>
    <t xml:space="preserve">Sebagai ungkapan syukur atas penyertaan Tuhan Yesus selama </t>
  </si>
  <si>
    <t>Terlaksananya Ibadah syukur HUT YanKes di tingkat Jemaat</t>
  </si>
  <si>
    <t>Jemaat merasakan dan mensyukuri keberadaan Yayasan Kesehatan GPIB</t>
  </si>
  <si>
    <t>Terlaksananya Ibadah syukur HUT YanKes di tingkat Sinodal</t>
  </si>
  <si>
    <t>Mensyukuri penyertaan Tuhan terhadap Yayasan Kesehatan GPIB</t>
  </si>
  <si>
    <t>Majelis Sinode</t>
  </si>
  <si>
    <t>a. Ibadah Syukur tingkat jemaat GPIB</t>
  </si>
  <si>
    <t>TOTAL ANGGARAN</t>
  </si>
  <si>
    <t>Setiap hari Rabu kedua setiap bulan (12X)</t>
  </si>
  <si>
    <t>Kantor MS GPIB Jakarta</t>
  </si>
  <si>
    <t>Terlaksananya rapat internal Yayasan Kesehatan 12x dalam setahun</t>
  </si>
  <si>
    <t>Tersedianya dana guna menunjang pelayanan Yayasan Kesehatan GPIB</t>
  </si>
  <si>
    <t>Terlaksananya proses kepindahan dengan baik dan lancar</t>
  </si>
  <si>
    <t>Tercipta koordinasi dan kerjasama yang baik di antara pengurus</t>
  </si>
  <si>
    <t>b. Mendampingi Jemaat2 yang ingin mempunyai Klinik Kesehatan</t>
  </si>
  <si>
    <t>a. Mengundang Jemaat yang sudah mempunyai Klinik Kesehatan</t>
  </si>
  <si>
    <t>PROYEK</t>
  </si>
  <si>
    <t>Membantu pelayanan kepada masyarakat</t>
  </si>
  <si>
    <t>Tersedianya satu kendaraan jenis SUV</t>
  </si>
  <si>
    <t>Terciptanya pelayanan yang segera bila dibutuhkan</t>
  </si>
  <si>
    <t>Sub Total PROYEK</t>
  </si>
  <si>
    <t>Sub Total NON RUTIN</t>
  </si>
  <si>
    <t>Sub Total RUTIN</t>
  </si>
  <si>
    <t>tba</t>
  </si>
  <si>
    <t>PROGRAM KERJA DAN ANGGARAN (PKA) TAHUN 2023-2024</t>
  </si>
  <si>
    <t>b. Ibadah Syukur HUT Yayasan Kesehatan GPIB ke XXI</t>
  </si>
  <si>
    <t>Transport untuk Rapat Rutin/bulan = 15 orang x Rp. 100.000/Pertemuan (diluar permintaan bila ada kegiatan yang membutuhkan kehadiran Yankes)</t>
  </si>
  <si>
    <t xml:space="preserve"> 10 Juli 2023</t>
  </si>
  <si>
    <t>Melaksanakan Keputusan PST 2023 di Medan</t>
  </si>
  <si>
    <t xml:space="preserve">Meminta persetujuan PST Medan bahwa 335 Jemaat agar memberikan kontribusi Rp 100ribu/ jemaat untuk kegiatan Yankes </t>
  </si>
  <si>
    <t>- Kegiatan Ibadah Syukur HUT Yayasan Kesehatan GPIB di lingkup Sinodal Rp 20 juta</t>
  </si>
  <si>
    <t>-  Persembahan khusus dari 335 jemaat GPIB dengan rata-rata Rp. 250.000/jemaat</t>
  </si>
  <si>
    <t>Menggalang dana guna menunjang program Yayasan Kesehatan GPIB</t>
  </si>
  <si>
    <t>Membantu kegiatan administrasi dan operasional Yankes sepanjang tahun anggaran 2023-2024</t>
  </si>
  <si>
    <t>01 April 2023 – 31 Maret 2024</t>
  </si>
  <si>
    <t>01 April 2023 - 31 Maret 2024</t>
  </si>
  <si>
    <t>Kantor Yankes GPIB di Jakarta</t>
  </si>
  <si>
    <t>GPIB Jemaat FILADELFIA Bintaro</t>
  </si>
  <si>
    <t>335 jemaat</t>
  </si>
  <si>
    <t>Terlaksananya proses kegiatan administrasi/filing berjalan baik dan lancar</t>
  </si>
  <si>
    <t>Standard Gaji UMR DKI Jakarta tahun 2023    Rp. 4.901.798 dibayarkan 14x setahun termasuk THR dan Cuti Tahunan. Ditetapkan akan diberikan Rp. 5.000.000/bulan</t>
  </si>
  <si>
    <t>Terciptanya koordinasi dan kerjasama yang baik di antara Pengurus Yankes dan Yapendik</t>
  </si>
  <si>
    <t xml:space="preserve">Melakukan hingga tuntas kondisi 335 jemaat melalui keberadaan Klinik Kesehatan </t>
  </si>
  <si>
    <t>Bidang Teologi dan Persidangan Gerejawi</t>
  </si>
  <si>
    <t>01  April 2023 - 31 Maret 2024</t>
  </si>
  <si>
    <t>Terpantaunya kondisi kesehatan di 335 jemaat</t>
  </si>
  <si>
    <t>- Transport 10 orang ke Mupel DKI Jakarta, Mupel Bekasi dan Mupel Banten = 10 orang x 12 bulan x 30 tempat x Rp. 100.000 = Rp 360.000.000</t>
  </si>
  <si>
    <t>Diharapkan 60% dari 335 Jemaat</t>
  </si>
  <si>
    <t>Laporan Triwulan yang komprehensif (kemajuan, evaluasi, rekomendasi dan keuangan)</t>
  </si>
  <si>
    <t>Laporan Program Non Rutin yang komprehensif (kemajuan, evaluasi, rekomendasi dan keuangan)</t>
  </si>
  <si>
    <t>Pembuatan dan Pelaporan Kemajuan Pelaksanaan PKA Yankes</t>
  </si>
  <si>
    <t>Pembuatan dan Pelaporan Hasil Pelaksanaan Kegiatan Non Rutin sesuai PKA Yankes</t>
  </si>
  <si>
    <t>Juni 2023 - Maret 2024</t>
  </si>
  <si>
    <t>MS GPIB</t>
  </si>
  <si>
    <t>Seluruh Laporan Kegiatan Non Rutin dapat dilaporkan</t>
  </si>
  <si>
    <t>Rp. 500.000/Triwulan x 4 Triwulan</t>
  </si>
  <si>
    <t>tiga tempat berbeda</t>
  </si>
  <si>
    <t>Bolaang Mangondo (Sulawesi Utara)</t>
  </si>
  <si>
    <t>Berau (Kalimantan Timur)</t>
  </si>
  <si>
    <t>Lampung</t>
  </si>
  <si>
    <t>Dept. Pelkes GPIB</t>
  </si>
  <si>
    <t xml:space="preserve">Mendampingi proses akreditasi dari AKBID ke STIKES bersama dengan Pengurus Yapendik </t>
  </si>
  <si>
    <t xml:space="preserve">Optimalisasi sinergi untuk membantu proses tersedianya Klinik Kesehatan di tingkat jemaat </t>
  </si>
  <si>
    <t>Mupel DKI Jakarta - Mupel Banten - Mupel Bekasi</t>
  </si>
  <si>
    <t>Terciptanya koordinasi dan kerjasama yang baik di antara Pengurus Yankes dan Pengurus Klinik Kesehatan di Jemaat</t>
  </si>
  <si>
    <t>Terlaksananya pembukaan klinik kesehatan yang resmi beroperasi di jemaat</t>
  </si>
  <si>
    <t>Melaksanakan Bakti Sosial demi kesejahteraan masyarakat setempat</t>
  </si>
  <si>
    <t>Terlaksana dengan baik dan lancar</t>
  </si>
  <si>
    <t>08-12 AGUSTUS 2023</t>
  </si>
  <si>
    <t>24-28 JUNI 2023</t>
  </si>
  <si>
    <t>UNIT MISIONARIS : YAYASAN KESEHATAN GPIB</t>
  </si>
  <si>
    <t>YAYASAN KESEHATAN GPIB</t>
  </si>
  <si>
    <t>Telp: (021) 384-28-95 / 384-99-17       Email : yankes@gpib.or.id</t>
  </si>
  <si>
    <t>Jl. Medan Merdeka Timur No. 10, Jakarta 10110</t>
  </si>
  <si>
    <t>RAPAT RUTIN</t>
  </si>
  <si>
    <t>RAPAT KERJA PERSIAPAN PST TAHUN 2024</t>
  </si>
  <si>
    <t>Melakukan evaluasi, koordinasi, dan pelaporan pelaksanaan program kerja Klinik Kesehatan</t>
  </si>
  <si>
    <t>Melakukan evaluasi, koordinasi dan pelaporan hasil kerja Yankes</t>
  </si>
  <si>
    <t>Satu kali setahun</t>
  </si>
  <si>
    <t>Menghadiri pertemuan besar seluruh Pendeta GPIB untuk membahas program kerja MS GPIB dan merencanakan program kerja baru GPIB</t>
  </si>
  <si>
    <t>FEBRUARI 2024</t>
  </si>
  <si>
    <t>4-8JUNI 2023</t>
  </si>
  <si>
    <t>Tiket pesawat untuk 5 orang ke tempat tujuan PST = 5 orang x Rp. 2.000.000 / Transport Rumah-Airport = 5 orang x Rp. 300.000 / Transport Lokal = 5 orang x 6 hari x Rp. 100.000 /  Uang Dinas Perjalanan = 5 orang x 6 hari x Rp. 200.000</t>
  </si>
  <si>
    <t>PENDATAAN FASILITAS KESEHATAN DI TINGKAT JEMAAT-JEMAAT GPIB</t>
  </si>
  <si>
    <t>KONTRIBUSI JEMAAT GPIB</t>
  </si>
  <si>
    <t>a. LAPORAN PELAKSANAAN KEGIATAN TRIWULAN</t>
  </si>
  <si>
    <t>b. LAPORAN PELAKSANAAN KEGIATAN YANKES TAHUN ANGGARAN 2023-2024</t>
  </si>
  <si>
    <t>PENGADAAN TENAGA ADMINISTRASI/SEKRETARIAT</t>
  </si>
  <si>
    <t>PENGADAAN RUANG KANTOR</t>
  </si>
  <si>
    <t>SERAH TERIMA STIKES DARI YANKES KE YAPENDIK</t>
  </si>
  <si>
    <t>VISITASI KE JEMAAT-JEMAAT GPIB</t>
  </si>
  <si>
    <t>a. BAKTI SOSIAL DI LAMPUNG</t>
  </si>
  <si>
    <t>b. BAKTI SOSIAL DI BERAU (Kalimantan Timur)</t>
  </si>
  <si>
    <t>c. BAKTI SOSIAL DI BOLAANG MANGONDO (Sulawesi Utara)</t>
  </si>
  <si>
    <t>PENGADAAN AMBULANS MEDIS</t>
  </si>
  <si>
    <t>Mensyukuri penyertaan Tuhan melalui pelayanan GPIB kepada masyarakat</t>
  </si>
  <si>
    <t>- Meja kerja + meja/kursi tamu Rp. 10.000000                                                            - Pembelian Laptop dan Printer Rp. 30.000.000          - Pembelian ATK setahun Rp. 2.000.000</t>
  </si>
  <si>
    <t>- Serah Terima Adminitrasi = Rp. 200.000                - Ramah Tamah 50 orang = Rp. 4.000.000</t>
  </si>
  <si>
    <t>Tiga (3) hari sebelum PST</t>
  </si>
  <si>
    <t xml:space="preserve">PEMBEKALAN PRA VIKARIAT </t>
  </si>
  <si>
    <t>Mempersiapkan para calon vikaris untuk menjalani pembinaan selama satu bulan di Lawang (Jawa Timur) agar bisa menghayati panggilan dan pengutusannya sebagai Pendeta GPIB</t>
  </si>
  <si>
    <t>Majelis Sinode GPIB</t>
  </si>
  <si>
    <t>YanKes dan Yapendik</t>
  </si>
  <si>
    <t>NOVEMBER 2023</t>
  </si>
  <si>
    <t>Lawang - Jawa Timur</t>
  </si>
  <si>
    <t>Terciptanya kesiapan dan keinginan kuat dari para calon pendeta GPIB untuk melayani di manapun</t>
  </si>
  <si>
    <t>Para calon vikaris ini semakin sehat - kuat - dan berkeinginan kuat untuk menjadi pendeta GPIB</t>
  </si>
  <si>
    <t>- Dokter = 2 orang x 15 hari x Rp. 100.000                                                               - Perawat = 2 orang x 15 hari x Rp. 50.000        - Akomodasi = 30 hari x Rp. 100.000                  - Biaya makan = 30 hari x Rp. 100.000                  - Transport Malang-Lawang p/p = 4 orang x 4 kali pulang-pergi x Rp. 100.000</t>
  </si>
  <si>
    <t>PERAYAAN HUT YAYASAN KESEHATAN  ke XXI</t>
  </si>
  <si>
    <t>- Kendaraan jenis SUV Rp. 500.000.000            - Modifikasi kendaraan Rp. 100.000.000               - Pengadaan obat-obatan Rp. 100.000.000</t>
  </si>
  <si>
    <t>- Transportasi 10 orang x 8 kali x Rp. 100.000</t>
  </si>
  <si>
    <t>APRIL 2023</t>
  </si>
  <si>
    <t>Tiket pesawat = 2 orang x Rp. 2.500.000           - Transport lokal (Rumah-Airport p/p) =                                                         2 orang x 2x pergi/pulang x Rp. 300.000                                                          - Transport di tempat PST =                                            2 orang x 2 x Rp. 250.000                                                               -  Uang Saku = 2 orang x 7 hari x Rp. 200.000</t>
  </si>
  <si>
    <t>d. BAKTI SOSIAL DI PADANG (Sumatera Barat)</t>
  </si>
  <si>
    <t>Melaksanakan bakti sosial demi kesejahteraan masyarakat setempat dan dalam rangka HUT ke-75 GPIB</t>
  </si>
  <si>
    <t>27-31 OKTOBER 2023</t>
  </si>
  <si>
    <t>Padang (Sumatera Barat)</t>
  </si>
  <si>
    <t xml:space="preserve">PERSIDANGAN SINODE TAHUNAN GPIB (PST) </t>
  </si>
  <si>
    <t>- Peserta Yankes 10 orang (doker dan perawat)            - Tiket pesawat Citilink Rp. 3.000.000/orang p/p      - Akomodasi Rp. 2.000.000/3 malam/2 orang                                                     - Makan Rp 100.000/orang/hari                                                       - Honor Dokter 4 orang = Rp. 2.000.000                                            - Honor Perawat 4 orang = Rp. 1.000.000                    - Pembelian obat-obatan dan peralatan medis Rp. 300.000.000</t>
  </si>
  <si>
    <t>- Peserta Yankes 10 orang (dokter dan perawat)                           - Tiket pesawat Super Jet Rp. 3.000.000/orang        - Akomodasi Rp. 2.000.000/3 malam/2 orang                                                     - Makan Rp 100.000/orang/hari                                    - Pembelian obat &amp; peralatan medis Rp. 300.000.000                                                             - Honor Dokter 4 orang= Rp. 4.000.000                      - Honor Perawat 4 orang = Rp. 2.000.000</t>
  </si>
  <si>
    <t>- Peserta Yankes 10 orang (dokter dan perawat)           -Tiket pesawat Citilink Rp. 3.000.000/orang p/p        - Akomodasi Rp. 2.000.000/3 malam/2 orang                                                     - Makan Rp 100.000/orang/hari                                         - Pembelian obat&amp;peralatan medis Rp. 600.000.000                                                            - Honor Dokter 4 orang = Rp. 4.000.000                 - Honor Perawat 4 orang rp. 2.000.000</t>
  </si>
  <si>
    <t>- Peserta Yankes 10 orang (dokter dan perawat)                                                                  - Tiket pesawat Citilink Rp. 3.000.000/orang p/p      - Akomodasi Rp. 2.000.000/3 malam/2 orang                                                     - Makan Rp 100.000/orang/hari                                         - Pembelian obat&amp;peralatan medis Rp. 300.000.000                                                            - Honor Dokter 4 orang = Rp. 4.000.000                     - Honor Perawat 4 orang Rp. 2.000.000                  - Penyerahan bantuan kepada masyarakat Rp. 35.200.000</t>
  </si>
  <si>
    <t>Pengurus Yayasan Kesehatan GPIB tahun 2022-2027</t>
  </si>
  <si>
    <t>Jakarta, 13 Februari 2023</t>
  </si>
  <si>
    <t>Pnt. Hindun S. Thomas</t>
  </si>
  <si>
    <t>Sekretaris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</si>
</sst>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&quot;Rp&quot;* #,##0_);_(&quot;Rp&quot;* \(#,##0\);_(&quot;Rp&quot;* &quot;-&quot;_);_(@_)"/>
    <numFmt numFmtId="166" formatCode="_-* #,##0.00_-;\-* #,##0.00_-;_-* &quot;-&quot;??_-;_-@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8"/>
      <name val="Calibri"/>
      <family val="2"/>
      <scheme val="minor"/>
    </font>
    <font>
      <sz val="8"/>
      <color rgb="FFFF0000"/>
      <name val="Arial Narrow"/>
      <family val="2"/>
    </font>
    <font>
      <b/>
      <sz val="8"/>
      <color rgb="FFFF0000"/>
      <name val="Arial Narrow"/>
      <family val="2"/>
    </font>
    <font>
      <sz val="8"/>
      <name val="Arial Narrow"/>
      <family val="2"/>
    </font>
    <font>
      <sz val="12"/>
      <name val="Calibri"/>
      <family val="2"/>
    </font>
    <font>
      <b/>
      <sz val="26"/>
      <color theme="1"/>
      <name val="Trebuchet MS"/>
      <family val="2"/>
    </font>
    <font>
      <sz val="12"/>
      <color theme="1"/>
      <name val="Trebuchet MS"/>
      <family val="2"/>
    </font>
    <font>
      <b/>
      <sz val="22"/>
      <color theme="1"/>
      <name val="Arial Narrow"/>
      <family val="2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8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42">
    <xf numFmtId="0" fontId="0" fillId="0" borderId="0" xfId="0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0" fontId="3" fillId="0" borderId="8" xfId="0" applyFont="1" applyBorder="1" applyAlignment="1">
      <alignment vertical="center" wrapText="1"/>
    </xf>
    <xf numFmtId="0" fontId="3" fillId="0" borderId="0" xfId="0" applyFont="1"/>
    <xf numFmtId="0" fontId="4" fillId="0" borderId="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65" fontId="3" fillId="0" borderId="0" xfId="0" applyNumberFormat="1" applyFont="1"/>
    <xf numFmtId="1" fontId="0" fillId="0" borderId="0" xfId="0" applyNumberFormat="1" applyAlignment="1">
      <alignment vertical="top"/>
    </xf>
    <xf numFmtId="165" fontId="1" fillId="0" borderId="0" xfId="0" applyNumberFormat="1" applyFont="1" applyAlignment="1">
      <alignment horizontal="center" vertical="top"/>
    </xf>
    <xf numFmtId="0" fontId="3" fillId="0" borderId="13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8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164" fontId="3" fillId="0" borderId="3" xfId="0" applyNumberFormat="1" applyFont="1" applyBorder="1" applyAlignment="1">
      <alignment horizontal="center" vertical="center" wrapText="1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4" fontId="4" fillId="0" borderId="3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top" wrapText="1"/>
    </xf>
    <xf numFmtId="164" fontId="4" fillId="0" borderId="13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top" wrapText="1"/>
    </xf>
    <xf numFmtId="164" fontId="4" fillId="0" borderId="1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164" fontId="4" fillId="0" borderId="0" xfId="0" applyNumberFormat="1" applyFont="1" applyAlignment="1">
      <alignment horizontal="center" vertical="center" wrapText="1"/>
    </xf>
    <xf numFmtId="0" fontId="3" fillId="0" borderId="8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3" xfId="0" applyFont="1" applyBorder="1" applyAlignment="1">
      <alignment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top" wrapText="1"/>
    </xf>
    <xf numFmtId="0" fontId="6" fillId="0" borderId="0" xfId="0" applyFont="1"/>
    <xf numFmtId="165" fontId="6" fillId="0" borderId="0" xfId="0" applyNumberFormat="1" applyFont="1"/>
    <xf numFmtId="165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center" wrapText="1"/>
    </xf>
    <xf numFmtId="166" fontId="8" fillId="0" borderId="13" xfId="0" applyNumberFormat="1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vertical="top" wrapText="1"/>
    </xf>
    <xf numFmtId="0" fontId="3" fillId="0" borderId="8" xfId="0" quotePrefix="1" applyFont="1" applyBorder="1" applyAlignment="1">
      <alignment horizontal="left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0" xfId="0" applyFont="1" applyFill="1"/>
    <xf numFmtId="165" fontId="3" fillId="5" borderId="0" xfId="0" applyNumberFormat="1" applyFont="1" applyFill="1"/>
    <xf numFmtId="0" fontId="3" fillId="5" borderId="6" xfId="0" applyFont="1" applyFill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3" fillId="5" borderId="6" xfId="0" applyFont="1" applyFill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 wrapText="1"/>
    </xf>
    <xf numFmtId="164" fontId="3" fillId="0" borderId="13" xfId="0" applyNumberFormat="1" applyFont="1" applyBorder="1" applyAlignment="1">
      <alignment horizontal="center" vertical="center"/>
    </xf>
    <xf numFmtId="0" fontId="8" fillId="6" borderId="13" xfId="1" applyFont="1" applyFill="1" applyBorder="1" applyAlignment="1">
      <alignment vertical="top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165" fontId="0" fillId="0" borderId="0" xfId="0" applyNumberFormat="1" applyAlignment="1">
      <alignment horizontal="left"/>
    </xf>
    <xf numFmtId="165" fontId="1" fillId="0" borderId="0" xfId="0" applyNumberFormat="1" applyFont="1" applyAlignment="1">
      <alignment horizontal="left"/>
    </xf>
    <xf numFmtId="0" fontId="3" fillId="0" borderId="4" xfId="0" quotePrefix="1" applyFont="1" applyBorder="1" applyAlignment="1">
      <alignment horizontal="left" vertical="center" wrapText="1"/>
    </xf>
    <xf numFmtId="0" fontId="3" fillId="0" borderId="6" xfId="0" quotePrefix="1" applyFont="1" applyBorder="1" applyAlignment="1">
      <alignment horizontal="left" vertical="center" wrapText="1"/>
    </xf>
    <xf numFmtId="0" fontId="3" fillId="0" borderId="3" xfId="0" quotePrefix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3" xfId="0" quotePrefix="1" applyFont="1" applyBorder="1" applyAlignment="1">
      <alignment horizontal="left" vertical="center" wrapText="1"/>
    </xf>
    <xf numFmtId="0" fontId="3" fillId="5" borderId="13" xfId="0" quotePrefix="1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7" fontId="3" fillId="0" borderId="13" xfId="0" quotePrefix="1" applyNumberFormat="1" applyFont="1" applyBorder="1" applyAlignment="1">
      <alignment horizontal="center" vertical="center" wrapText="1"/>
    </xf>
    <xf numFmtId="165" fontId="13" fillId="0" borderId="0" xfId="0" applyNumberFormat="1" applyFont="1"/>
    <xf numFmtId="17" fontId="3" fillId="0" borderId="13" xfId="0" quotePrefix="1" applyNumberFormat="1" applyFont="1" applyBorder="1" applyAlignment="1">
      <alignment horizontal="center" vertical="top" wrapText="1"/>
    </xf>
    <xf numFmtId="0" fontId="4" fillId="0" borderId="13" xfId="0" applyFont="1" applyBorder="1" applyAlignment="1">
      <alignment vertical="top" wrapText="1"/>
    </xf>
    <xf numFmtId="0" fontId="4" fillId="5" borderId="6" xfId="0" applyFont="1" applyFill="1" applyBorder="1" applyAlignment="1">
      <alignment horizontal="left" vertical="top" wrapText="1"/>
    </xf>
    <xf numFmtId="0" fontId="4" fillId="5" borderId="6" xfId="0" applyFont="1" applyFill="1" applyBorder="1" applyAlignment="1">
      <alignment horizontal="left" vertical="top" wrapText="1" indent="1"/>
    </xf>
    <xf numFmtId="0" fontId="4" fillId="0" borderId="3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center" wrapText="1"/>
    </xf>
    <xf numFmtId="1" fontId="14" fillId="0" borderId="0" xfId="0" applyNumberFormat="1" applyFont="1" applyAlignment="1">
      <alignment vertical="top"/>
    </xf>
    <xf numFmtId="0" fontId="4" fillId="0" borderId="13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center" wrapText="1" indent="1"/>
    </xf>
    <xf numFmtId="0" fontId="4" fillId="0" borderId="13" xfId="0" applyFont="1" applyBorder="1" applyAlignment="1">
      <alignment horizontal="left" vertical="top" wrapText="1"/>
    </xf>
    <xf numFmtId="165" fontId="14" fillId="0" borderId="0" xfId="0" applyNumberFormat="1" applyFont="1"/>
    <xf numFmtId="0" fontId="4" fillId="0" borderId="15" xfId="0" applyFont="1" applyBorder="1" applyAlignment="1">
      <alignment horizontal="right" vertical="top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2" fillId="3" borderId="1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164" fontId="3" fillId="0" borderId="13" xfId="0" applyNumberFormat="1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/>
    </xf>
    <xf numFmtId="0" fontId="2" fillId="2" borderId="7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164" fontId="3" fillId="0" borderId="4" xfId="0" applyNumberFormat="1" applyFont="1" applyBorder="1" applyAlignment="1">
      <alignment horizontal="center" vertical="top" wrapText="1"/>
    </xf>
    <xf numFmtId="164" fontId="3" fillId="0" borderId="6" xfId="0" applyNumberFormat="1" applyFont="1" applyBorder="1" applyAlignment="1">
      <alignment horizontal="center" vertical="top" wrapText="1"/>
    </xf>
    <xf numFmtId="0" fontId="2" fillId="3" borderId="7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4" fillId="0" borderId="14" xfId="0" applyFont="1" applyBorder="1" applyAlignment="1">
      <alignment horizontal="right" vertical="top" wrapText="1"/>
    </xf>
    <xf numFmtId="0" fontId="4" fillId="0" borderId="1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164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center" vertical="top" wrapText="1"/>
    </xf>
    <xf numFmtId="164" fontId="4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164" fontId="4" fillId="0" borderId="0" xfId="0" applyNumberFormat="1" applyFont="1" applyBorder="1" applyAlignment="1">
      <alignment horizontal="left" vertical="center" wrapText="1"/>
    </xf>
    <xf numFmtId="164" fontId="4" fillId="0" borderId="0" xfId="0" applyNumberFormat="1" applyFont="1" applyAlignment="1">
      <alignment horizontal="left" vertical="center" wrapText="1"/>
    </xf>
    <xf numFmtId="164" fontId="15" fillId="0" borderId="0" xfId="0" applyNumberFormat="1" applyFont="1" applyAlignment="1">
      <alignment horizontal="left" vertical="center" wrapText="1"/>
    </xf>
    <xf numFmtId="0" fontId="4" fillId="0" borderId="16" xfId="0" applyFont="1" applyBorder="1" applyAlignment="1">
      <alignment horizontal="right" vertical="top" wrapText="1"/>
    </xf>
    <xf numFmtId="0" fontId="4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right" vertical="top" wrapText="1"/>
    </xf>
    <xf numFmtId="0" fontId="4" fillId="0" borderId="20" xfId="0" applyFont="1" applyBorder="1" applyAlignment="1">
      <alignment horizontal="left" vertical="top" wrapText="1"/>
    </xf>
    <xf numFmtId="0" fontId="6" fillId="0" borderId="18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left" vertical="center" wrapText="1" inden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4" borderId="13" xfId="0" applyFont="1" applyFill="1" applyBorder="1" applyAlignment="1">
      <alignment horizontal="center" vertical="top" wrapText="1"/>
    </xf>
    <xf numFmtId="164" fontId="4" fillId="4" borderId="13" xfId="0" applyNumberFormat="1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left" vertical="center" wrapText="1"/>
    </xf>
  </cellXfs>
  <cellStyles count="2">
    <cellStyle name="Normal" xfId="0" builtinId="0"/>
    <cellStyle name="Normal 3" xfId="1" xr:uid="{A7584BDC-0C84-4270-A561-922EFCCF0561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1614407</xdr:colOff>
      <xdr:row>1</xdr:row>
      <xdr:rowOff>28574</xdr:rowOff>
    </xdr:from>
    <xdr:to>
      <xdr:col>4</xdr:col>
      <xdr:colOff>209873</xdr:colOff>
      <xdr:row>5</xdr:row>
      <xdr:rowOff>180974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A04048-5A37-CDC9-ED1F-3F69C9063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1102" y="222303"/>
          <a:ext cx="1202733" cy="122598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45</xdr:row>
      <xdr:rowOff>0</xdr:rowOff>
    </xdr:from>
    <xdr:to>
      <xdr:col>10</xdr:col>
      <xdr:colOff>1171575</xdr:colOff>
      <xdr:row>49</xdr:row>
      <xdr:rowOff>58973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BB834C-B91D-C549-E963-874FCEC8C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9657" y="23766411"/>
          <a:ext cx="1171575" cy="70421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19050</xdr:rowOff>
    </xdr:from>
    <xdr:to>
      <xdr:col>2</xdr:col>
      <xdr:colOff>381000</xdr:colOff>
      <xdr:row>4</xdr:row>
      <xdr:rowOff>142875</xdr:rowOff>
    </xdr:to>
    <xdr:pic>
      <xdr:nvPicPr>
        <xdr:cNvPr id="2" name="Picture 2" descr="WhatsApp Image 2022-04-05 at 15.12.37.jpeg">
          <a:extLst>
            <a:ext uri="{FF2B5EF4-FFF2-40B4-BE49-F238E27FC236}">
              <a16:creationId xmlns:a16="http://schemas.microsoft.com/office/drawing/2014/main" id="{73717097-7824-5E99-296B-233889287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9050"/>
          <a:ext cx="1114425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16</xdr:col>
      <xdr:colOff>430734</xdr:colOff>
      <xdr:row>13</xdr:row>
      <xdr:rowOff>143510</xdr:rowOff>
    </xdr:to>
    <xdr:pic>
      <xdr:nvPicPr>
        <xdr:cNvPr id="4" name="Picture 3" descr="KOP SURAT YAYASAN">
          <a:extLst>
            <a:ext uri="{FF2B5EF4-FFF2-40B4-BE49-F238E27FC236}">
              <a16:creationId xmlns:a16="http://schemas.microsoft.com/office/drawing/2014/main" id="{FF487FD2-2DC9-4EA0-8DFE-C9EA535AECE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395" b="64680"/>
        <a:stretch>
          <a:fillRect/>
        </a:stretch>
      </xdr:blipFill>
      <xdr:spPr bwMode="auto">
        <a:xfrm>
          <a:off x="2438400" y="2028825"/>
          <a:ext cx="7745934" cy="905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3"/>
  <sheetViews>
    <sheetView tabSelected="1" zoomScale="124" zoomScaleNormal="124" workbookViewId="0">
      <selection activeCell="A10" sqref="A10:L42"/>
    </sheetView>
  </sheetViews>
  <sheetFormatPr defaultRowHeight="15" x14ac:dyDescent="0.25"/>
  <cols>
    <col min="1" max="1" width="3.42578125" style="8" customWidth="1"/>
    <col min="2" max="2" width="21.28515625" style="88" customWidth="1"/>
    <col min="3" max="3" width="25.85546875" style="1" customWidth="1"/>
    <col min="4" max="4" width="13.140625" style="35" customWidth="1"/>
    <col min="5" max="5" width="11.42578125" style="35" customWidth="1"/>
    <col min="6" max="6" width="11.28515625" style="35" customWidth="1"/>
    <col min="7" max="7" width="8.28515625" style="35" customWidth="1"/>
    <col min="8" max="8" width="15.28515625" style="35" customWidth="1"/>
    <col min="9" max="9" width="19.85546875" style="35" customWidth="1"/>
    <col min="10" max="10" width="20.7109375" style="15" customWidth="1"/>
    <col min="11" max="11" width="20.85546875" style="15" customWidth="1"/>
    <col min="12" max="12" width="28.140625" style="60" customWidth="1"/>
    <col min="13" max="13" width="9.140625" style="1" hidden="1" customWidth="1"/>
    <col min="14" max="14" width="24.7109375" style="1" customWidth="1"/>
    <col min="15" max="15" width="15.42578125" style="1" customWidth="1"/>
    <col min="16" max="16" width="12.140625" style="1" customWidth="1"/>
    <col min="17" max="16384" width="9.140625" style="1"/>
  </cols>
  <sheetData>
    <row r="2" spans="1:13" ht="33.75" x14ac:dyDescent="0.25">
      <c r="B2" s="82"/>
      <c r="D2" s="1"/>
      <c r="E2"/>
      <c r="F2"/>
      <c r="G2"/>
      <c r="H2" s="57" t="s">
        <v>89</v>
      </c>
      <c r="I2"/>
      <c r="J2"/>
      <c r="K2"/>
      <c r="L2" s="15"/>
      <c r="M2" s="60"/>
    </row>
    <row r="3" spans="1:13" ht="18" x14ac:dyDescent="0.25">
      <c r="B3" s="82"/>
      <c r="D3" s="1"/>
      <c r="E3"/>
      <c r="F3"/>
      <c r="G3"/>
      <c r="H3" s="58" t="s">
        <v>91</v>
      </c>
      <c r="I3"/>
      <c r="J3"/>
      <c r="K3"/>
      <c r="L3" s="15"/>
      <c r="M3" s="60"/>
    </row>
    <row r="4" spans="1:13" ht="18" x14ac:dyDescent="0.25">
      <c r="B4" s="82"/>
      <c r="D4" s="1"/>
      <c r="E4"/>
      <c r="F4"/>
      <c r="G4"/>
      <c r="H4" s="58" t="s">
        <v>90</v>
      </c>
      <c r="I4"/>
      <c r="J4"/>
      <c r="K4"/>
      <c r="L4" s="15"/>
      <c r="M4" s="60"/>
    </row>
    <row r="5" spans="1:13" x14ac:dyDescent="0.25">
      <c r="B5" s="82"/>
      <c r="D5" s="1"/>
      <c r="J5" s="35"/>
      <c r="L5" s="15"/>
      <c r="M5" s="60"/>
    </row>
    <row r="6" spans="1:13" x14ac:dyDescent="0.25">
      <c r="B6" s="82"/>
      <c r="D6" s="1"/>
      <c r="J6" s="35"/>
      <c r="L6" s="15"/>
      <c r="M6" s="60"/>
    </row>
    <row r="7" spans="1:13" s="74" customFormat="1" ht="28.5" x14ac:dyDescent="0.45">
      <c r="A7" s="103" t="s">
        <v>42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</row>
    <row r="8" spans="1:13" s="74" customFormat="1" ht="28.5" x14ac:dyDescent="0.45">
      <c r="A8" s="103" t="s">
        <v>88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</row>
    <row r="9" spans="1:13" ht="16.5" thickBot="1" x14ac:dyDescent="0.3">
      <c r="A9" s="9"/>
      <c r="B9" s="2"/>
      <c r="C9" s="2"/>
      <c r="D9" s="2"/>
      <c r="E9" s="2"/>
      <c r="F9" s="2"/>
      <c r="G9" s="2"/>
      <c r="H9" s="2"/>
      <c r="I9" s="2"/>
      <c r="J9" s="16"/>
      <c r="K9" s="16"/>
      <c r="L9" s="61"/>
    </row>
    <row r="10" spans="1:13" s="7" customFormat="1" ht="15.75" customHeight="1" thickBot="1" x14ac:dyDescent="0.3">
      <c r="A10" s="114" t="s">
        <v>0</v>
      </c>
      <c r="B10" s="114" t="s">
        <v>1</v>
      </c>
      <c r="C10" s="114" t="s">
        <v>2</v>
      </c>
      <c r="D10" s="114" t="s">
        <v>8</v>
      </c>
      <c r="E10" s="114" t="s">
        <v>9</v>
      </c>
      <c r="F10" s="114" t="s">
        <v>10</v>
      </c>
      <c r="G10" s="114" t="s">
        <v>11</v>
      </c>
      <c r="H10" s="116" t="s">
        <v>3</v>
      </c>
      <c r="I10" s="117"/>
      <c r="J10" s="90" t="s">
        <v>12</v>
      </c>
      <c r="K10" s="91"/>
      <c r="L10" s="6" t="s">
        <v>13</v>
      </c>
    </row>
    <row r="11" spans="1:13" s="7" customFormat="1" ht="21.75" customHeight="1" thickBot="1" x14ac:dyDescent="0.3">
      <c r="A11" s="115"/>
      <c r="B11" s="115"/>
      <c r="C11" s="115"/>
      <c r="D11" s="115"/>
      <c r="E11" s="115"/>
      <c r="F11" s="115"/>
      <c r="G11" s="115"/>
      <c r="H11" s="5" t="s">
        <v>4</v>
      </c>
      <c r="I11" s="5" t="s">
        <v>5</v>
      </c>
      <c r="J11" s="17" t="s">
        <v>6</v>
      </c>
      <c r="K11" s="17" t="s">
        <v>7</v>
      </c>
      <c r="L11" s="5" t="s">
        <v>14</v>
      </c>
    </row>
    <row r="12" spans="1:13" s="7" customFormat="1" ht="15.75" customHeight="1" thickBot="1" x14ac:dyDescent="0.3">
      <c r="A12" s="104" t="s">
        <v>16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6"/>
    </row>
    <row r="13" spans="1:13" s="7" customFormat="1" ht="51.75" thickBot="1" x14ac:dyDescent="0.3">
      <c r="A13" s="31">
        <v>1</v>
      </c>
      <c r="B13" s="81" t="s">
        <v>92</v>
      </c>
      <c r="C13" s="3" t="s">
        <v>94</v>
      </c>
      <c r="D13" s="30" t="s">
        <v>17</v>
      </c>
      <c r="E13" s="30" t="s">
        <v>17</v>
      </c>
      <c r="F13" s="30" t="s">
        <v>26</v>
      </c>
      <c r="G13" s="30" t="s">
        <v>54</v>
      </c>
      <c r="H13" s="30" t="s">
        <v>28</v>
      </c>
      <c r="I13" s="30" t="s">
        <v>31</v>
      </c>
      <c r="J13" s="18">
        <v>0</v>
      </c>
      <c r="K13" s="18">
        <f>15*12*100000</f>
        <v>18000000</v>
      </c>
      <c r="L13" s="44" t="s">
        <v>44</v>
      </c>
      <c r="M13" s="4"/>
    </row>
    <row r="14" spans="1:13" s="7" customFormat="1" ht="77.25" thickBot="1" x14ac:dyDescent="0.3">
      <c r="A14" s="31">
        <v>2</v>
      </c>
      <c r="B14" s="81" t="s">
        <v>93</v>
      </c>
      <c r="C14" s="3" t="s">
        <v>95</v>
      </c>
      <c r="D14" s="30" t="s">
        <v>17</v>
      </c>
      <c r="E14" s="30" t="s">
        <v>17</v>
      </c>
      <c r="F14" s="30" t="s">
        <v>116</v>
      </c>
      <c r="G14" s="30" t="s">
        <v>54</v>
      </c>
      <c r="H14" s="30" t="s">
        <v>96</v>
      </c>
      <c r="I14" s="30" t="s">
        <v>31</v>
      </c>
      <c r="J14" s="18">
        <v>0</v>
      </c>
      <c r="K14" s="18">
        <f>(5*2000000)+(5*300000)+(5*6*100000)+(5*6*200000)</f>
        <v>20500000</v>
      </c>
      <c r="L14" s="44" t="s">
        <v>100</v>
      </c>
      <c r="M14" s="4"/>
    </row>
    <row r="15" spans="1:13" s="7" customFormat="1" ht="90" thickBot="1" x14ac:dyDescent="0.3">
      <c r="A15" s="31">
        <v>3</v>
      </c>
      <c r="B15" s="81" t="s">
        <v>135</v>
      </c>
      <c r="C15" s="3" t="s">
        <v>97</v>
      </c>
      <c r="D15" s="30" t="s">
        <v>17</v>
      </c>
      <c r="E15" s="30" t="s">
        <v>17</v>
      </c>
      <c r="F15" s="30" t="s">
        <v>98</v>
      </c>
      <c r="G15" s="30" t="s">
        <v>71</v>
      </c>
      <c r="H15" s="30" t="s">
        <v>96</v>
      </c>
      <c r="I15" s="30" t="s">
        <v>31</v>
      </c>
      <c r="J15" s="18">
        <v>0</v>
      </c>
      <c r="K15" s="18">
        <f>5000000+1200000+1000000+2800000</f>
        <v>10000000</v>
      </c>
      <c r="L15" s="44" t="s">
        <v>130</v>
      </c>
      <c r="M15" s="4"/>
    </row>
    <row r="16" spans="1:13" s="7" customFormat="1" ht="77.25" thickBot="1" x14ac:dyDescent="0.3">
      <c r="A16" s="59">
        <v>4</v>
      </c>
      <c r="B16" s="83" t="s">
        <v>117</v>
      </c>
      <c r="C16" s="69" t="s">
        <v>118</v>
      </c>
      <c r="D16" s="31" t="s">
        <v>119</v>
      </c>
      <c r="E16" s="31" t="s">
        <v>17</v>
      </c>
      <c r="F16" s="73" t="s">
        <v>121</v>
      </c>
      <c r="G16" s="31" t="s">
        <v>122</v>
      </c>
      <c r="H16" s="31" t="s">
        <v>124</v>
      </c>
      <c r="I16" s="31" t="s">
        <v>123</v>
      </c>
      <c r="J16" s="54"/>
      <c r="K16" s="54">
        <f>(2*15*100000)+(2*15*50000)+(30*100000)+(30*100000)+(4*4*100000)</f>
        <v>12100000</v>
      </c>
      <c r="L16" s="44" t="s">
        <v>125</v>
      </c>
      <c r="M16" s="4"/>
    </row>
    <row r="17" spans="1:13" s="7" customFormat="1" ht="26.25" thickBot="1" x14ac:dyDescent="0.3">
      <c r="A17" s="118">
        <v>5</v>
      </c>
      <c r="B17" s="84" t="s">
        <v>126</v>
      </c>
      <c r="C17" s="119" t="s">
        <v>18</v>
      </c>
      <c r="D17" s="101" t="s">
        <v>17</v>
      </c>
      <c r="E17" s="101" t="s">
        <v>61</v>
      </c>
      <c r="F17" s="101" t="s">
        <v>45</v>
      </c>
      <c r="G17" s="101" t="s">
        <v>55</v>
      </c>
      <c r="H17" s="92"/>
      <c r="I17" s="93"/>
      <c r="J17" s="93"/>
      <c r="K17" s="93"/>
      <c r="L17" s="94"/>
      <c r="M17" s="4"/>
    </row>
    <row r="18" spans="1:13" s="7" customFormat="1" ht="39" thickBot="1" x14ac:dyDescent="0.3">
      <c r="A18" s="98"/>
      <c r="B18" s="84" t="s">
        <v>24</v>
      </c>
      <c r="C18" s="120"/>
      <c r="D18" s="102"/>
      <c r="E18" s="102"/>
      <c r="F18" s="102"/>
      <c r="G18" s="102"/>
      <c r="H18" s="28" t="s">
        <v>19</v>
      </c>
      <c r="I18" s="28" t="s">
        <v>20</v>
      </c>
      <c r="J18" s="107">
        <f>335*2000000</f>
        <v>670000000</v>
      </c>
      <c r="K18" s="107">
        <v>20000000</v>
      </c>
      <c r="L18" s="62" t="s">
        <v>49</v>
      </c>
      <c r="M18" s="4"/>
    </row>
    <row r="19" spans="1:13" s="7" customFormat="1" ht="39" thickBot="1" x14ac:dyDescent="0.3">
      <c r="A19" s="99"/>
      <c r="B19" s="85" t="s">
        <v>43</v>
      </c>
      <c r="C19" s="120"/>
      <c r="D19" s="102"/>
      <c r="E19" s="102"/>
      <c r="F19" s="102"/>
      <c r="G19" s="102"/>
      <c r="H19" s="36" t="s">
        <v>21</v>
      </c>
      <c r="I19" s="36" t="s">
        <v>22</v>
      </c>
      <c r="J19" s="108"/>
      <c r="K19" s="108"/>
      <c r="L19" s="63" t="s">
        <v>48</v>
      </c>
      <c r="M19" s="4"/>
    </row>
    <row r="20" spans="1:13" s="7" customFormat="1" ht="51.75" thickBot="1" x14ac:dyDescent="0.3">
      <c r="A20" s="32">
        <v>6</v>
      </c>
      <c r="B20" s="76" t="s">
        <v>101</v>
      </c>
      <c r="C20" s="59" t="s">
        <v>60</v>
      </c>
      <c r="D20" s="59" t="s">
        <v>17</v>
      </c>
      <c r="E20" s="59" t="s">
        <v>17</v>
      </c>
      <c r="F20" s="59" t="s">
        <v>62</v>
      </c>
      <c r="G20" s="59" t="s">
        <v>56</v>
      </c>
      <c r="H20" s="52" t="s">
        <v>63</v>
      </c>
      <c r="I20" s="52" t="s">
        <v>22</v>
      </c>
      <c r="J20" s="14"/>
      <c r="K20" s="14">
        <v>360000000</v>
      </c>
      <c r="L20" s="64" t="s">
        <v>64</v>
      </c>
      <c r="M20" s="4"/>
    </row>
    <row r="21" spans="1:13" s="7" customFormat="1" ht="39" customHeight="1" thickBot="1" x14ac:dyDescent="0.3">
      <c r="A21" s="32"/>
      <c r="B21" s="86" t="s">
        <v>33</v>
      </c>
      <c r="C21" s="38"/>
      <c r="D21" s="39"/>
      <c r="E21" s="39"/>
      <c r="F21" s="39"/>
      <c r="G21" s="39"/>
      <c r="H21" s="36"/>
      <c r="I21" s="36"/>
      <c r="J21" s="14" t="s">
        <v>41</v>
      </c>
      <c r="K21" s="14" t="s">
        <v>41</v>
      </c>
      <c r="L21" s="65" t="s">
        <v>65</v>
      </c>
      <c r="M21" s="4"/>
    </row>
    <row r="22" spans="1:13" s="7" customFormat="1" ht="57.75" customHeight="1" thickBot="1" x14ac:dyDescent="0.3">
      <c r="A22" s="32"/>
      <c r="B22" s="86" t="s">
        <v>32</v>
      </c>
      <c r="C22" s="38"/>
      <c r="D22" s="39"/>
      <c r="E22" s="39"/>
      <c r="F22" s="39"/>
      <c r="G22" s="39"/>
      <c r="H22" s="36"/>
      <c r="I22" s="36"/>
      <c r="J22" s="14" t="s">
        <v>41</v>
      </c>
      <c r="K22" s="14" t="s">
        <v>41</v>
      </c>
      <c r="L22" s="65" t="s">
        <v>65</v>
      </c>
      <c r="M22" s="4"/>
    </row>
    <row r="23" spans="1:13" s="7" customFormat="1" ht="39" thickBot="1" x14ac:dyDescent="0.3">
      <c r="A23" s="10">
        <v>7</v>
      </c>
      <c r="B23" s="80" t="s">
        <v>102</v>
      </c>
      <c r="C23" s="12" t="s">
        <v>50</v>
      </c>
      <c r="D23" s="27" t="s">
        <v>17</v>
      </c>
      <c r="E23" s="27" t="s">
        <v>23</v>
      </c>
      <c r="F23" s="27" t="s">
        <v>52</v>
      </c>
      <c r="G23" s="27" t="s">
        <v>56</v>
      </c>
      <c r="H23" s="30" t="s">
        <v>46</v>
      </c>
      <c r="I23" s="30" t="s">
        <v>29</v>
      </c>
      <c r="J23" s="18">
        <f>335*12*100000</f>
        <v>402000000</v>
      </c>
      <c r="K23" s="18"/>
      <c r="L23" s="44" t="s">
        <v>47</v>
      </c>
      <c r="M23" s="4"/>
    </row>
    <row r="24" spans="1:13" s="7" customFormat="1" ht="51.75" thickBot="1" x14ac:dyDescent="0.3">
      <c r="A24" s="10">
        <v>8</v>
      </c>
      <c r="B24" s="87" t="s">
        <v>103</v>
      </c>
      <c r="C24" s="43" t="s">
        <v>68</v>
      </c>
      <c r="D24" s="10" t="s">
        <v>17</v>
      </c>
      <c r="E24" s="10"/>
      <c r="F24" s="10" t="s">
        <v>70</v>
      </c>
      <c r="G24" s="10" t="s">
        <v>71</v>
      </c>
      <c r="H24" s="10"/>
      <c r="I24" s="41" t="s">
        <v>66</v>
      </c>
      <c r="J24" s="100"/>
      <c r="K24" s="100">
        <f>500000*4</f>
        <v>2000000</v>
      </c>
      <c r="L24" s="42" t="s">
        <v>73</v>
      </c>
      <c r="M24" s="4"/>
    </row>
    <row r="25" spans="1:13" s="7" customFormat="1" ht="51.75" thickBot="1" x14ac:dyDescent="0.3">
      <c r="A25" s="10"/>
      <c r="B25" s="87" t="s">
        <v>104</v>
      </c>
      <c r="C25" s="43" t="s">
        <v>69</v>
      </c>
      <c r="D25" s="10" t="s">
        <v>17</v>
      </c>
      <c r="E25" s="10"/>
      <c r="F25" s="10" t="s">
        <v>70</v>
      </c>
      <c r="G25" s="10" t="s">
        <v>74</v>
      </c>
      <c r="H25" s="10" t="s">
        <v>72</v>
      </c>
      <c r="I25" s="41" t="s">
        <v>67</v>
      </c>
      <c r="J25" s="100"/>
      <c r="K25" s="100"/>
      <c r="L25" s="42" t="s">
        <v>73</v>
      </c>
      <c r="M25" s="4"/>
    </row>
    <row r="26" spans="1:13" s="7" customFormat="1" ht="15.75" customHeight="1" x14ac:dyDescent="0.25">
      <c r="A26" s="128" t="s">
        <v>40</v>
      </c>
      <c r="B26" s="89"/>
      <c r="C26" s="89"/>
      <c r="D26" s="89"/>
      <c r="E26" s="89"/>
      <c r="F26" s="89"/>
      <c r="G26" s="89"/>
      <c r="H26" s="89"/>
      <c r="I26" s="89"/>
      <c r="J26" s="40">
        <f>SUM(J13:J25)</f>
        <v>1072000000</v>
      </c>
      <c r="K26" s="40">
        <f>SUM(K13:K25)</f>
        <v>442600000</v>
      </c>
      <c r="L26" s="129"/>
      <c r="M26" s="4"/>
    </row>
    <row r="27" spans="1:13" s="7" customFormat="1" ht="15.75" customHeight="1" thickBot="1" x14ac:dyDescent="0.3">
      <c r="A27" s="95" t="s">
        <v>15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7"/>
      <c r="M27" s="4"/>
    </row>
    <row r="28" spans="1:13" s="7" customFormat="1" ht="51.75" thickBot="1" x14ac:dyDescent="0.3">
      <c r="A28" s="10">
        <v>1</v>
      </c>
      <c r="B28" s="80" t="s">
        <v>105</v>
      </c>
      <c r="C28" s="12" t="s">
        <v>51</v>
      </c>
      <c r="D28" s="27" t="s">
        <v>17</v>
      </c>
      <c r="E28" s="27"/>
      <c r="F28" s="27" t="s">
        <v>53</v>
      </c>
      <c r="G28" s="27" t="s">
        <v>54</v>
      </c>
      <c r="H28" s="30" t="s">
        <v>57</v>
      </c>
      <c r="I28" s="30" t="s">
        <v>29</v>
      </c>
      <c r="J28" s="18">
        <v>0</v>
      </c>
      <c r="K28" s="18">
        <f>14*5000000</f>
        <v>70000000</v>
      </c>
      <c r="L28" s="44" t="s">
        <v>58</v>
      </c>
      <c r="M28" s="4"/>
    </row>
    <row r="29" spans="1:13" s="7" customFormat="1" ht="64.5" thickBot="1" x14ac:dyDescent="0.3">
      <c r="A29" s="10">
        <v>2</v>
      </c>
      <c r="B29" s="80" t="s">
        <v>106</v>
      </c>
      <c r="C29" s="12" t="s">
        <v>51</v>
      </c>
      <c r="D29" s="27" t="s">
        <v>17</v>
      </c>
      <c r="E29" s="27"/>
      <c r="F29" s="27" t="s">
        <v>53</v>
      </c>
      <c r="G29" s="27" t="s">
        <v>54</v>
      </c>
      <c r="H29" s="30" t="s">
        <v>57</v>
      </c>
      <c r="I29" s="30" t="s">
        <v>29</v>
      </c>
      <c r="J29" s="18">
        <v>0</v>
      </c>
      <c r="K29" s="18">
        <v>32000000</v>
      </c>
      <c r="L29" s="44" t="s">
        <v>114</v>
      </c>
      <c r="M29" s="4"/>
    </row>
    <row r="30" spans="1:13" s="7" customFormat="1" ht="51.75" thickBot="1" x14ac:dyDescent="0.3">
      <c r="A30" s="10">
        <v>3</v>
      </c>
      <c r="B30" s="76" t="s">
        <v>107</v>
      </c>
      <c r="C30" s="29" t="s">
        <v>79</v>
      </c>
      <c r="D30" s="10" t="s">
        <v>17</v>
      </c>
      <c r="E30" s="10" t="s">
        <v>120</v>
      </c>
      <c r="F30" s="75" t="s">
        <v>129</v>
      </c>
      <c r="G30" s="10" t="s">
        <v>27</v>
      </c>
      <c r="H30" s="31" t="s">
        <v>30</v>
      </c>
      <c r="I30" s="31" t="s">
        <v>59</v>
      </c>
      <c r="J30" s="54"/>
      <c r="K30" s="55">
        <v>4200000</v>
      </c>
      <c r="L30" s="66" t="s">
        <v>115</v>
      </c>
      <c r="M30" s="4"/>
    </row>
    <row r="31" spans="1:13" s="7" customFormat="1" ht="77.25" thickBot="1" x14ac:dyDescent="0.3">
      <c r="A31" s="10">
        <v>4</v>
      </c>
      <c r="B31" s="76" t="s">
        <v>108</v>
      </c>
      <c r="C31" s="56" t="s">
        <v>80</v>
      </c>
      <c r="D31" s="10" t="s">
        <v>17</v>
      </c>
      <c r="E31" s="10" t="s">
        <v>17</v>
      </c>
      <c r="F31" s="10" t="s">
        <v>53</v>
      </c>
      <c r="G31" s="31" t="s">
        <v>81</v>
      </c>
      <c r="H31" s="31" t="s">
        <v>83</v>
      </c>
      <c r="I31" s="31" t="s">
        <v>82</v>
      </c>
      <c r="J31" s="54"/>
      <c r="K31" s="55">
        <f>10*8*100000</f>
        <v>8000000</v>
      </c>
      <c r="L31" s="66" t="s">
        <v>128</v>
      </c>
      <c r="M31" s="4"/>
    </row>
    <row r="32" spans="1:13" s="49" customFormat="1" ht="115.5" thickBot="1" x14ac:dyDescent="0.3">
      <c r="A32" s="98">
        <v>5</v>
      </c>
      <c r="B32" s="77" t="s">
        <v>109</v>
      </c>
      <c r="C32" s="50" t="s">
        <v>84</v>
      </c>
      <c r="D32" s="53" t="s">
        <v>78</v>
      </c>
      <c r="E32" s="53" t="s">
        <v>17</v>
      </c>
      <c r="F32" s="53" t="s">
        <v>99</v>
      </c>
      <c r="G32" s="53" t="s">
        <v>77</v>
      </c>
      <c r="H32" s="53" t="s">
        <v>85</v>
      </c>
      <c r="I32" s="53" t="s">
        <v>113</v>
      </c>
      <c r="J32" s="14">
        <v>300000000</v>
      </c>
      <c r="K32" s="14">
        <f>(10*3000000)+(3*2000000)+2000000+1000000+300000000</f>
        <v>339000000</v>
      </c>
      <c r="L32" s="67" t="s">
        <v>136</v>
      </c>
      <c r="M32" s="48"/>
    </row>
    <row r="33" spans="1:13" s="49" customFormat="1" ht="115.5" thickBot="1" x14ac:dyDescent="0.3">
      <c r="A33" s="98"/>
      <c r="B33" s="77" t="s">
        <v>110</v>
      </c>
      <c r="C33" s="50" t="s">
        <v>84</v>
      </c>
      <c r="D33" s="47" t="s">
        <v>78</v>
      </c>
      <c r="E33" s="47" t="s">
        <v>17</v>
      </c>
      <c r="F33" s="47" t="s">
        <v>87</v>
      </c>
      <c r="G33" s="47" t="s">
        <v>76</v>
      </c>
      <c r="H33" s="53" t="s">
        <v>85</v>
      </c>
      <c r="I33" s="53" t="s">
        <v>113</v>
      </c>
      <c r="J33" s="14">
        <v>300000000</v>
      </c>
      <c r="K33" s="14">
        <f>(10*3000000)+(5*2000000)+(10*100000)+(300000000)+(4000000)+(2000000)</f>
        <v>347000000</v>
      </c>
      <c r="L33" s="67" t="s">
        <v>137</v>
      </c>
      <c r="M33" s="48"/>
    </row>
    <row r="34" spans="1:13" s="49" customFormat="1" ht="115.5" thickBot="1" x14ac:dyDescent="0.3">
      <c r="A34" s="98"/>
      <c r="B34" s="78" t="s">
        <v>111</v>
      </c>
      <c r="C34" s="50" t="s">
        <v>84</v>
      </c>
      <c r="D34" s="47" t="s">
        <v>78</v>
      </c>
      <c r="E34" s="47" t="s">
        <v>17</v>
      </c>
      <c r="F34" s="47" t="s">
        <v>86</v>
      </c>
      <c r="G34" s="47" t="s">
        <v>75</v>
      </c>
      <c r="H34" s="53" t="s">
        <v>85</v>
      </c>
      <c r="I34" s="53" t="s">
        <v>113</v>
      </c>
      <c r="J34" s="14">
        <v>600000000</v>
      </c>
      <c r="K34" s="14">
        <f>(10*3000000)+(5*2000000)+(10*100000)+(600000000)+(4000000)+(2000000)</f>
        <v>647000000</v>
      </c>
      <c r="L34" s="67" t="s">
        <v>138</v>
      </c>
      <c r="M34" s="48"/>
    </row>
    <row r="35" spans="1:13" s="7" customFormat="1" ht="12.75" hidden="1" customHeight="1" thickBot="1" x14ac:dyDescent="0.3">
      <c r="A35" s="99"/>
      <c r="B35" s="86"/>
      <c r="C35" s="46"/>
      <c r="D35" s="51"/>
      <c r="E35" s="51"/>
      <c r="F35" s="51"/>
      <c r="G35" s="51"/>
      <c r="H35" s="51"/>
      <c r="I35" s="51"/>
      <c r="J35" s="45"/>
      <c r="K35" s="45"/>
      <c r="L35" s="68"/>
      <c r="M35" s="4"/>
    </row>
    <row r="36" spans="1:13" s="49" customFormat="1" ht="153.75" thickBot="1" x14ac:dyDescent="0.3">
      <c r="A36" s="130"/>
      <c r="B36" s="78" t="s">
        <v>131</v>
      </c>
      <c r="C36" s="50" t="s">
        <v>132</v>
      </c>
      <c r="D36" s="47" t="s">
        <v>78</v>
      </c>
      <c r="E36" s="47" t="s">
        <v>17</v>
      </c>
      <c r="F36" s="47" t="s">
        <v>133</v>
      </c>
      <c r="G36" s="47" t="s">
        <v>134</v>
      </c>
      <c r="H36" s="53" t="s">
        <v>85</v>
      </c>
      <c r="I36" s="53" t="s">
        <v>113</v>
      </c>
      <c r="J36" s="14">
        <v>300000000</v>
      </c>
      <c r="K36" s="14">
        <f>(10*3000000)+(5*2000000)+(10*100000)+(300000000)+(4000000)+(2000000)+35200000</f>
        <v>382200000</v>
      </c>
      <c r="L36" s="67" t="s">
        <v>139</v>
      </c>
      <c r="M36" s="48"/>
    </row>
    <row r="37" spans="1:13" s="7" customFormat="1" ht="15.75" customHeight="1" thickBot="1" x14ac:dyDescent="0.3">
      <c r="A37" s="131" t="s">
        <v>39</v>
      </c>
      <c r="B37" s="112"/>
      <c r="C37" s="112"/>
      <c r="D37" s="112"/>
      <c r="E37" s="112"/>
      <c r="F37" s="112"/>
      <c r="G37" s="112"/>
      <c r="H37" s="112"/>
      <c r="I37" s="112"/>
      <c r="J37" s="19">
        <f>SUM(J28:J34)</f>
        <v>1200000000</v>
      </c>
      <c r="K37" s="19">
        <f>SUM(K28:K36)</f>
        <v>1829400000</v>
      </c>
      <c r="L37" s="132"/>
      <c r="M37" s="4"/>
    </row>
    <row r="38" spans="1:13" s="7" customFormat="1" ht="15.75" customHeight="1" thickBot="1" x14ac:dyDescent="0.3">
      <c r="A38" s="109" t="s">
        <v>34</v>
      </c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1"/>
      <c r="M38" s="4"/>
    </row>
    <row r="39" spans="1:13" s="7" customFormat="1" ht="39" thickBot="1" x14ac:dyDescent="0.3">
      <c r="A39" s="11">
        <v>1</v>
      </c>
      <c r="B39" s="79" t="s">
        <v>112</v>
      </c>
      <c r="C39" s="13" t="s">
        <v>35</v>
      </c>
      <c r="D39" s="28" t="s">
        <v>119</v>
      </c>
      <c r="E39" s="28" t="s">
        <v>17</v>
      </c>
      <c r="F39" s="28" t="s">
        <v>52</v>
      </c>
      <c r="G39" s="28" t="s">
        <v>27</v>
      </c>
      <c r="H39" s="37" t="s">
        <v>36</v>
      </c>
      <c r="I39" s="37" t="s">
        <v>37</v>
      </c>
      <c r="J39" s="14" t="s">
        <v>41</v>
      </c>
      <c r="K39" s="14" t="s">
        <v>41</v>
      </c>
      <c r="L39" s="64" t="s">
        <v>127</v>
      </c>
      <c r="M39" s="4"/>
    </row>
    <row r="40" spans="1:13" s="34" customFormat="1" ht="12.75" customHeight="1" thickBot="1" x14ac:dyDescent="0.3">
      <c r="A40" s="133"/>
      <c r="B40" s="134"/>
      <c r="C40" s="135"/>
      <c r="D40" s="136"/>
      <c r="E40" s="136"/>
      <c r="F40" s="136"/>
      <c r="G40" s="136"/>
      <c r="H40" s="136"/>
      <c r="I40" s="136"/>
      <c r="J40" s="137"/>
      <c r="K40" s="137"/>
      <c r="L40" s="138"/>
      <c r="M40" s="33"/>
    </row>
    <row r="41" spans="1:13" s="7" customFormat="1" ht="13.5" thickBot="1" x14ac:dyDescent="0.3">
      <c r="A41" s="113" t="s">
        <v>38</v>
      </c>
      <c r="B41" s="113"/>
      <c r="C41" s="113"/>
      <c r="D41" s="113"/>
      <c r="E41" s="113"/>
      <c r="F41" s="113"/>
      <c r="G41" s="113"/>
      <c r="H41" s="113"/>
      <c r="I41" s="113"/>
      <c r="J41" s="20">
        <f>SUM(J39)</f>
        <v>0</v>
      </c>
      <c r="K41" s="20">
        <f>SUM(K39)</f>
        <v>0</v>
      </c>
      <c r="L41" s="69"/>
      <c r="M41" s="4"/>
    </row>
    <row r="42" spans="1:13" s="7" customFormat="1" ht="13.5" thickBot="1" x14ac:dyDescent="0.3">
      <c r="A42" s="139" t="s">
        <v>25</v>
      </c>
      <c r="B42" s="139"/>
      <c r="C42" s="139"/>
      <c r="D42" s="139"/>
      <c r="E42" s="139"/>
      <c r="F42" s="139"/>
      <c r="G42" s="139"/>
      <c r="H42" s="139"/>
      <c r="I42" s="139"/>
      <c r="J42" s="140">
        <f>J26+J37+J41</f>
        <v>2272000000</v>
      </c>
      <c r="K42" s="140">
        <f>K26+K37+K41</f>
        <v>2272000000</v>
      </c>
      <c r="L42" s="141"/>
      <c r="M42" s="4"/>
    </row>
    <row r="43" spans="1:13" s="7" customFormat="1" ht="12.75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2"/>
      <c r="K43" s="22"/>
      <c r="L43" s="70"/>
      <c r="M43" s="4"/>
    </row>
    <row r="44" spans="1:13" s="7" customFormat="1" ht="12.75" x14ac:dyDescent="0.25">
      <c r="A44" s="122"/>
      <c r="B44" s="122"/>
      <c r="C44" s="122"/>
      <c r="D44" s="122"/>
      <c r="E44" s="122"/>
      <c r="F44" s="122"/>
      <c r="G44" s="122"/>
      <c r="H44" s="122"/>
      <c r="I44" s="122"/>
      <c r="J44" s="123"/>
      <c r="K44" s="125" t="s">
        <v>141</v>
      </c>
      <c r="L44" s="124"/>
      <c r="M44" s="4"/>
    </row>
    <row r="45" spans="1:13" s="7" customFormat="1" ht="12.75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6"/>
      <c r="K45" s="121" t="s">
        <v>140</v>
      </c>
      <c r="L45" s="71"/>
      <c r="M45" s="4"/>
    </row>
    <row r="46" spans="1:13" s="7" customFormat="1" ht="12.75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6"/>
      <c r="K46" s="26"/>
      <c r="L46" s="71"/>
      <c r="M46" s="4"/>
    </row>
    <row r="47" spans="1:13" s="7" customFormat="1" ht="12.75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6"/>
      <c r="K47" s="26"/>
      <c r="L47" s="71"/>
      <c r="M47" s="4"/>
    </row>
    <row r="48" spans="1:13" s="7" customFormat="1" ht="12.75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6"/>
      <c r="K48" s="26"/>
      <c r="L48" s="71"/>
      <c r="M48" s="4"/>
    </row>
    <row r="49" spans="1:13" s="7" customFormat="1" ht="12.75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6"/>
      <c r="K49" s="26"/>
      <c r="L49" s="71"/>
      <c r="M49" s="4"/>
    </row>
    <row r="50" spans="1:13" s="7" customForma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6"/>
      <c r="K50" s="127" t="s">
        <v>142</v>
      </c>
      <c r="L50" s="71"/>
      <c r="M50" s="4"/>
    </row>
    <row r="51" spans="1:13" s="7" customFormat="1" ht="12.75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6"/>
      <c r="K51" s="126" t="s">
        <v>143</v>
      </c>
      <c r="L51" s="71"/>
      <c r="M51" s="4"/>
    </row>
    <row r="52" spans="1:13" s="7" customFormat="1" ht="12.75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6"/>
      <c r="K52" s="26"/>
      <c r="L52" s="71"/>
      <c r="M52" s="4"/>
    </row>
    <row r="53" spans="1:13" s="7" customFormat="1" ht="12.75" customHeight="1" thickBot="1" x14ac:dyDescent="0.3">
      <c r="A53" s="23"/>
      <c r="B53" s="23"/>
      <c r="C53" s="23"/>
      <c r="D53" s="23"/>
      <c r="E53" s="23"/>
      <c r="F53" s="23"/>
      <c r="G53" s="23"/>
      <c r="H53" s="23"/>
      <c r="I53" s="23"/>
      <c r="J53" s="24"/>
      <c r="K53" s="24"/>
      <c r="L53" s="72"/>
      <c r="M53" s="4"/>
    </row>
  </sheetData>
  <mergeCells count="30">
    <mergeCell ref="A38:L38"/>
    <mergeCell ref="A37:I37"/>
    <mergeCell ref="A41:I41"/>
    <mergeCell ref="A42:I42"/>
    <mergeCell ref="A10:A11"/>
    <mergeCell ref="B10:B11"/>
    <mergeCell ref="C10:C11"/>
    <mergeCell ref="D10:D11"/>
    <mergeCell ref="E10:E11"/>
    <mergeCell ref="F10:F11"/>
    <mergeCell ref="G10:G11"/>
    <mergeCell ref="H10:I10"/>
    <mergeCell ref="A17:A19"/>
    <mergeCell ref="C17:C19"/>
    <mergeCell ref="D17:D19"/>
    <mergeCell ref="E17:E19"/>
    <mergeCell ref="A7:L7"/>
    <mergeCell ref="A8:L8"/>
    <mergeCell ref="A12:L12"/>
    <mergeCell ref="J18:J19"/>
    <mergeCell ref="K18:K19"/>
    <mergeCell ref="A26:I26"/>
    <mergeCell ref="J10:K10"/>
    <mergeCell ref="H17:L17"/>
    <mergeCell ref="A27:L27"/>
    <mergeCell ref="A32:A35"/>
    <mergeCell ref="J24:J25"/>
    <mergeCell ref="K24:K25"/>
    <mergeCell ref="F17:F19"/>
    <mergeCell ref="G17:G19"/>
  </mergeCells>
  <phoneticPr fontId="5" type="noConversion"/>
  <pageMargins left="0.62992125984251968" right="0.23622047244094491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9" sqref="E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G1:G3"/>
  <sheetViews>
    <sheetView workbookViewId="0">
      <selection activeCell="D1" sqref="D1:J3"/>
    </sheetView>
  </sheetViews>
  <sheetFormatPr defaultRowHeight="15" x14ac:dyDescent="0.25"/>
  <sheetData>
    <row r="1" spans="7:7" ht="33.75" x14ac:dyDescent="0.25">
      <c r="G1" s="57" t="s">
        <v>89</v>
      </c>
    </row>
    <row r="2" spans="7:7" ht="18" x14ac:dyDescent="0.25">
      <c r="G2" s="58" t="s">
        <v>91</v>
      </c>
    </row>
    <row r="3" spans="7:7" ht="18" x14ac:dyDescent="0.25">
      <c r="G3" s="58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Sheet1!OLE_LINK2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2023-02-15T09:39:25Z</dcterms:modified>
</cp:coreProperties>
</file>